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0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1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3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4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15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6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7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2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2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23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24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/>
  <mc:AlternateContent xmlns:mc="http://schemas.openxmlformats.org/markup-compatibility/2006">
    <mc:Choice Requires="x15">
      <x15ac:absPath xmlns:x15ac="http://schemas.microsoft.com/office/spreadsheetml/2010/11/ac" url="/Users/Licho/Desktop/Trabajo/COALICIONES_electorales_subnacionales/"/>
    </mc:Choice>
  </mc:AlternateContent>
  <xr:revisionPtr revIDLastSave="0" documentId="13_ncr:1_{D4D511F5-D7F6-B743-83A0-904F78B8C164}" xr6:coauthVersionLast="33" xr6:coauthVersionMax="33" xr10:uidLastSave="{00000000-0000-0000-0000-000000000000}"/>
  <bookViews>
    <workbookView xWindow="0" yWindow="460" windowWidth="25600" windowHeight="14580" tabRatio="500" firstSheet="1" activeTab="5" xr2:uid="{00000000-000D-0000-FFFF-FFFF00000000}"/>
  </bookViews>
  <sheets>
    <sheet name="Aguascalientes-Morelos" sheetId="2" r:id="rId1"/>
    <sheet name="DF-Nayarit-Zacatecas" sheetId="1" r:id="rId2"/>
    <sheet name="Cálculos" sheetId="3" r:id="rId3"/>
    <sheet name="Más cálculos" sheetId="4" r:id="rId4"/>
    <sheet name="%distritos_coaliciones_xestado" sheetId="5" r:id="rId5"/>
    <sheet name="=anterior_por_partido" sheetId="6" r:id="rId6"/>
  </sheets>
  <definedNames>
    <definedName name="_xlchart.v5.0" hidden="1">'%distritos_coaliciones_xestado'!$W$3</definedName>
    <definedName name="_xlchart.v5.1" hidden="1">'%distritos_coaliciones_xestado'!$W$4:$W$35</definedName>
    <definedName name="_xlchart.v5.10" hidden="1">'%distritos_coaliciones_xestado'!$BG$3</definedName>
    <definedName name="_xlchart.v5.11" hidden="1">'%distritos_coaliciones_xestado'!$BG$4:$BG$35</definedName>
    <definedName name="_xlchart.v5.12" hidden="1">'%distritos_coaliciones_xestado'!$AU$3</definedName>
    <definedName name="_xlchart.v5.13" hidden="1">'%distritos_coaliciones_xestado'!$AU$4:$AU$35</definedName>
    <definedName name="_xlchart.v5.14" hidden="1">'%distritos_coaliciones_xestado'!$AV$3</definedName>
    <definedName name="_xlchart.v5.15" hidden="1">'%distritos_coaliciones_xestado'!$AV$4:$AV$35</definedName>
    <definedName name="_xlchart.v5.16" hidden="1">'%distritos_coaliciones_xestado'!$K$3</definedName>
    <definedName name="_xlchart.v5.17" hidden="1">'%distritos_coaliciones_xestado'!$K$4:$K$35</definedName>
    <definedName name="_xlchart.v5.18" hidden="1">'%distritos_coaliciones_xestado'!$L$3</definedName>
    <definedName name="_xlchart.v5.19" hidden="1">'%distritos_coaliciones_xestado'!$L$4:$L$35</definedName>
    <definedName name="_xlchart.v5.2" hidden="1">'%distritos_coaliciones_xestado'!$X$3</definedName>
    <definedName name="_xlchart.v5.20" hidden="1">'%distritos_coaliciones_xestado'!$BQ$3</definedName>
    <definedName name="_xlchart.v5.21" hidden="1">'%distritos_coaliciones_xestado'!$BQ$4:$BQ$36</definedName>
    <definedName name="_xlchart.v5.22" hidden="1">'%distritos_coaliciones_xestado'!$BR$3</definedName>
    <definedName name="_xlchart.v5.23" hidden="1">'%distritos_coaliciones_xestado'!$BR$4:$BR$36</definedName>
    <definedName name="_xlchart.v5.24" hidden="1">'=anterior_por_partido'!$AI$186</definedName>
    <definedName name="_xlchart.v5.25" hidden="1">'=anterior_por_partido'!$AI$187:$AI$218</definedName>
    <definedName name="_xlchart.v5.26" hidden="1">'=anterior_por_partido'!$AJ$186</definedName>
    <definedName name="_xlchart.v5.27" hidden="1">'=anterior_por_partido'!$AJ$187:$AJ$218</definedName>
    <definedName name="_xlchart.v5.28" hidden="1">'=anterior_por_partido'!$K$5</definedName>
    <definedName name="_xlchart.v5.29" hidden="1">'=anterior_por_partido'!$K$6:$K$37</definedName>
    <definedName name="_xlchart.v5.3" hidden="1">'%distritos_coaliciones_xestado'!$X$4:$X$35</definedName>
    <definedName name="_xlchart.v5.30" hidden="1">'=anterior_por_partido'!$L$5</definedName>
    <definedName name="_xlchart.v5.31" hidden="1">'=anterior_por_partido'!$L$6:$L$37</definedName>
    <definedName name="_xlchart.v5.32" hidden="1">'=anterior_por_partido'!$AI$5</definedName>
    <definedName name="_xlchart.v5.33" hidden="1">'=anterior_por_partido'!$AI$6:$AI$37</definedName>
    <definedName name="_xlchart.v5.34" hidden="1">'=anterior_por_partido'!$AJ$5</definedName>
    <definedName name="_xlchart.v5.35" hidden="1">'=anterior_por_partido'!$AJ$6:$AJ$37</definedName>
    <definedName name="_xlchart.v5.36" hidden="1">'=anterior_por_partido'!$W$5</definedName>
    <definedName name="_xlchart.v5.37" hidden="1">'=anterior_por_partido'!$W$6:$W$37</definedName>
    <definedName name="_xlchart.v5.38" hidden="1">'=anterior_por_partido'!$X$5</definedName>
    <definedName name="_xlchart.v5.39" hidden="1">'=anterior_por_partido'!$X$6:$X$37</definedName>
    <definedName name="_xlchart.v5.4" hidden="1">'%distritos_coaliciones_xestado'!$AI$3</definedName>
    <definedName name="_xlchart.v5.40" hidden="1">'=anterior_por_partido'!$AU$98</definedName>
    <definedName name="_xlchart.v5.41" hidden="1">'=anterior_por_partido'!$AU$99:$AU$130</definedName>
    <definedName name="_xlchart.v5.42" hidden="1">'=anterior_por_partido'!$AV$98</definedName>
    <definedName name="_xlchart.v5.43" hidden="1">'=anterior_por_partido'!$AV$99:$AV$130</definedName>
    <definedName name="_xlchart.v5.44" hidden="1">'=anterior_por_partido'!$BQ$5</definedName>
    <definedName name="_xlchart.v5.45" hidden="1">'=anterior_por_partido'!$BQ$6:$BQ$37</definedName>
    <definedName name="_xlchart.v5.46" hidden="1">'=anterior_por_partido'!$BR$5</definedName>
    <definedName name="_xlchart.v5.47" hidden="1">'=anterior_por_partido'!$BR$6:$BR$37</definedName>
    <definedName name="_xlchart.v5.48" hidden="1">'=anterior_por_partido'!$K$98</definedName>
    <definedName name="_xlchart.v5.49" hidden="1">'=anterior_por_partido'!$K$99:$K$131</definedName>
    <definedName name="_xlchart.v5.5" hidden="1">'%distritos_coaliciones_xestado'!$AI$4:$AI$35</definedName>
    <definedName name="_xlchart.v5.50" hidden="1">'=anterior_por_partido'!$L$98</definedName>
    <definedName name="_xlchart.v5.51" hidden="1">'=anterior_por_partido'!$L$99:$L$131</definedName>
    <definedName name="_xlchart.v5.52" hidden="1">'=anterior_por_partido'!$W$98</definedName>
    <definedName name="_xlchart.v5.53" hidden="1">'=anterior_por_partido'!$W$99:$W$130</definedName>
    <definedName name="_xlchart.v5.54" hidden="1">'=anterior_por_partido'!$X$98</definedName>
    <definedName name="_xlchart.v5.55" hidden="1">'=anterior_por_partido'!$X$99:$X$130</definedName>
    <definedName name="_xlchart.v5.56" hidden="1">'=anterior_por_partido'!$K$186</definedName>
    <definedName name="_xlchart.v5.57" hidden="1">'=anterior_por_partido'!$K$187:$K$218</definedName>
    <definedName name="_xlchart.v5.58" hidden="1">'=anterior_por_partido'!$L$186</definedName>
    <definedName name="_xlchart.v5.59" hidden="1">'=anterior_por_partido'!$L$187:$L$218</definedName>
    <definedName name="_xlchart.v5.6" hidden="1">'%distritos_coaliciones_xestado'!$AJ$3</definedName>
    <definedName name="_xlchart.v5.60" hidden="1">'=anterior_por_partido'!$AU$5</definedName>
    <definedName name="_xlchart.v5.61" hidden="1">'=anterior_por_partido'!$AU$6:$AU$37</definedName>
    <definedName name="_xlchart.v5.62" hidden="1">'=anterior_por_partido'!$AV$5</definedName>
    <definedName name="_xlchart.v5.63" hidden="1">'=anterior_por_partido'!$AV$6:$AV$37</definedName>
    <definedName name="_xlchart.v5.64" hidden="1">'=anterior_por_partido'!$BF$5</definedName>
    <definedName name="_xlchart.v5.65" hidden="1">'=anterior_por_partido'!$BF$6:$BF$37</definedName>
    <definedName name="_xlchart.v5.66" hidden="1">'=anterior_por_partido'!$BG$5</definedName>
    <definedName name="_xlchart.v5.67" hidden="1">'=anterior_por_partido'!$BG$6:$BG$37</definedName>
    <definedName name="_xlchart.v5.68" hidden="1">'=anterior_por_partido'!$AI$98</definedName>
    <definedName name="_xlchart.v5.69" hidden="1">'=anterior_por_partido'!$AI$99:$AI$130</definedName>
    <definedName name="_xlchart.v5.7" hidden="1">'%distritos_coaliciones_xestado'!$AJ$4:$AJ$35</definedName>
    <definedName name="_xlchart.v5.70" hidden="1">'=anterior_por_partido'!$AJ$98</definedName>
    <definedName name="_xlchart.v5.71" hidden="1">'=anterior_por_partido'!$AJ$99:$AJ$130</definedName>
    <definedName name="_xlchart.v5.72" hidden="1">'=anterior_por_partido'!$BF$98</definedName>
    <definedName name="_xlchart.v5.73" hidden="1">'=anterior_por_partido'!$BF$99:$BF$130</definedName>
    <definedName name="_xlchart.v5.74" hidden="1">'=anterior_por_partido'!$BG$98</definedName>
    <definedName name="_xlchart.v5.75" hidden="1">'=anterior_por_partido'!$BG$99:$BG$130</definedName>
    <definedName name="_xlchart.v5.76" hidden="1">'=anterior_por_partido'!$BQ$98</definedName>
    <definedName name="_xlchart.v5.77" hidden="1">'=anterior_por_partido'!$BQ$99:$BQ$130</definedName>
    <definedName name="_xlchart.v5.78" hidden="1">'=anterior_por_partido'!$BR$98</definedName>
    <definedName name="_xlchart.v5.79" hidden="1">'=anterior_por_partido'!$BR$99:$BR$130</definedName>
    <definedName name="_xlchart.v5.8" hidden="1">'%distritos_coaliciones_xestado'!$BF$3</definedName>
    <definedName name="_xlchart.v5.80" hidden="1">'=anterior_por_partido'!$W$186</definedName>
    <definedName name="_xlchart.v5.81" hidden="1">'=anterior_por_partido'!$W$187:$W$218</definedName>
    <definedName name="_xlchart.v5.82" hidden="1">'=anterior_por_partido'!$X$186</definedName>
    <definedName name="_xlchart.v5.83" hidden="1">'=anterior_por_partido'!$X$187:$X$218</definedName>
    <definedName name="_xlchart.v5.84" hidden="1">'=anterior_por_partido'!$AU$186</definedName>
    <definedName name="_xlchart.v5.85" hidden="1">'=anterior_por_partido'!$AU$187:$AU$218</definedName>
    <definedName name="_xlchart.v5.86" hidden="1">'=anterior_por_partido'!$AV$186</definedName>
    <definedName name="_xlchart.v5.87" hidden="1">'=anterior_por_partido'!$AV$187:$AV$218</definedName>
    <definedName name="_xlchart.v5.88" hidden="1">'=anterior_por_partido'!$BQ$186</definedName>
    <definedName name="_xlchart.v5.89" hidden="1">'=anterior_por_partido'!$BQ$187:$BQ$218</definedName>
    <definedName name="_xlchart.v5.9" hidden="1">'%distritos_coaliciones_xestado'!$BF$4:$BF$35</definedName>
    <definedName name="_xlchart.v5.90" hidden="1">'=anterior_por_partido'!$BR$186</definedName>
    <definedName name="_xlchart.v5.91" hidden="1">'=anterior_por_partido'!$BR$187:$BR$218</definedName>
    <definedName name="_xlchart.v5.92" hidden="1">'=anterior_por_partido'!$BF$186</definedName>
    <definedName name="_xlchart.v5.93" hidden="1">'=anterior_por_partido'!$BF$187:$BF$218</definedName>
    <definedName name="_xlchart.v5.94" hidden="1">'=anterior_por_partido'!$BG$186</definedName>
    <definedName name="_xlchart.v5.95" hidden="1">'=anterior_por_partido'!$BG$187:$BG$218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2" i="5" l="1"/>
  <c r="E72" i="5"/>
  <c r="F72" i="5"/>
  <c r="G72" i="5"/>
  <c r="H72" i="5"/>
  <c r="C72" i="5"/>
  <c r="D71" i="5"/>
  <c r="E71" i="5"/>
  <c r="F71" i="5"/>
  <c r="G71" i="5"/>
  <c r="H71" i="5"/>
  <c r="C71" i="5"/>
  <c r="E70" i="5"/>
  <c r="F70" i="5"/>
  <c r="G70" i="5"/>
  <c r="H70" i="5"/>
  <c r="D70" i="5"/>
  <c r="C70" i="5"/>
  <c r="H69" i="5"/>
  <c r="D69" i="5"/>
  <c r="E69" i="5"/>
  <c r="F69" i="5"/>
  <c r="G69" i="5"/>
  <c r="C69" i="5"/>
  <c r="H68" i="5"/>
  <c r="G68" i="5"/>
  <c r="D68" i="5"/>
  <c r="E68" i="5"/>
  <c r="F68" i="5"/>
  <c r="C68" i="5"/>
  <c r="E67" i="5"/>
  <c r="F67" i="5"/>
  <c r="G67" i="5"/>
  <c r="H67" i="5"/>
  <c r="D67" i="5"/>
  <c r="C67" i="5"/>
  <c r="D66" i="5"/>
  <c r="E66" i="5"/>
  <c r="F66" i="5"/>
  <c r="G66" i="5"/>
  <c r="H66" i="5"/>
  <c r="C66" i="5"/>
  <c r="D65" i="5"/>
  <c r="E65" i="5"/>
  <c r="F65" i="5"/>
  <c r="G65" i="5"/>
  <c r="H65" i="5"/>
  <c r="C65" i="5"/>
  <c r="D64" i="5"/>
  <c r="E64" i="5"/>
  <c r="F64" i="5"/>
  <c r="G64" i="5"/>
  <c r="H64" i="5"/>
  <c r="C64" i="5"/>
  <c r="D63" i="5"/>
  <c r="E63" i="5"/>
  <c r="F63" i="5"/>
  <c r="G63" i="5"/>
  <c r="H63" i="5"/>
  <c r="C63" i="5"/>
  <c r="E62" i="5"/>
  <c r="F62" i="5"/>
  <c r="G62" i="5"/>
  <c r="H62" i="5"/>
  <c r="D62" i="5"/>
  <c r="D61" i="5"/>
  <c r="E61" i="5"/>
  <c r="F61" i="5"/>
  <c r="G61" i="5"/>
  <c r="C61" i="5"/>
  <c r="D60" i="5"/>
  <c r="E60" i="5"/>
  <c r="F60" i="5"/>
  <c r="G60" i="5"/>
  <c r="H60" i="5"/>
  <c r="C60" i="5"/>
  <c r="D59" i="5"/>
  <c r="E59" i="5"/>
  <c r="F59" i="5"/>
  <c r="G59" i="5"/>
  <c r="H59" i="5"/>
  <c r="C59" i="5"/>
  <c r="D58" i="5" l="1"/>
  <c r="E58" i="5"/>
  <c r="F58" i="5"/>
  <c r="G58" i="5"/>
  <c r="C58" i="5"/>
  <c r="D57" i="5"/>
  <c r="E57" i="5"/>
  <c r="F57" i="5"/>
  <c r="G57" i="5"/>
  <c r="H57" i="5"/>
  <c r="C57" i="5"/>
  <c r="D56" i="5"/>
  <c r="E56" i="5"/>
  <c r="G56" i="5"/>
  <c r="H56" i="5"/>
  <c r="C56" i="5"/>
  <c r="D55" i="5"/>
  <c r="E55" i="5"/>
  <c r="F55" i="5"/>
  <c r="G55" i="5"/>
  <c r="H55" i="5"/>
  <c r="C55" i="5"/>
  <c r="D54" i="5"/>
  <c r="E54" i="5"/>
  <c r="F54" i="5"/>
  <c r="G54" i="5"/>
  <c r="H54" i="5"/>
  <c r="C54" i="5"/>
  <c r="E53" i="5"/>
  <c r="G53" i="5"/>
  <c r="H53" i="5"/>
  <c r="D53" i="5"/>
  <c r="D52" i="5"/>
  <c r="E52" i="5"/>
  <c r="F52" i="5"/>
  <c r="G52" i="5"/>
  <c r="H52" i="5"/>
  <c r="C52" i="5"/>
  <c r="E51" i="5"/>
  <c r="D51" i="5"/>
  <c r="F51" i="5"/>
  <c r="G51" i="5"/>
  <c r="H51" i="5"/>
  <c r="C51" i="5"/>
  <c r="F50" i="5"/>
  <c r="G50" i="5"/>
  <c r="E50" i="5"/>
  <c r="H50" i="5"/>
  <c r="D50" i="5"/>
  <c r="C50" i="5"/>
  <c r="D47" i="5"/>
  <c r="E47" i="5"/>
  <c r="F47" i="5"/>
  <c r="G47" i="5"/>
  <c r="H47" i="5"/>
  <c r="C47" i="5"/>
  <c r="D49" i="5"/>
  <c r="E49" i="5"/>
  <c r="F49" i="5"/>
  <c r="G49" i="5"/>
  <c r="H49" i="5"/>
  <c r="C49" i="5"/>
  <c r="H48" i="5"/>
  <c r="G48" i="5"/>
  <c r="D48" i="5"/>
  <c r="E48" i="5"/>
  <c r="F48" i="5"/>
  <c r="C48" i="5"/>
  <c r="D46" i="5"/>
  <c r="E46" i="5"/>
  <c r="F46" i="5"/>
  <c r="G46" i="5"/>
  <c r="H46" i="5"/>
  <c r="C46" i="5"/>
  <c r="D45" i="5"/>
  <c r="E45" i="5"/>
  <c r="F45" i="5"/>
  <c r="G45" i="5"/>
  <c r="H45" i="5"/>
  <c r="C45" i="5"/>
  <c r="D44" i="5"/>
  <c r="E44" i="5"/>
  <c r="F44" i="5"/>
  <c r="G44" i="5"/>
  <c r="H44" i="5"/>
  <c r="C44" i="5"/>
  <c r="F43" i="5"/>
  <c r="G43" i="5"/>
  <c r="H43" i="5"/>
  <c r="E43" i="5"/>
  <c r="H42" i="5"/>
  <c r="G42" i="5"/>
  <c r="D42" i="5"/>
  <c r="E42" i="5"/>
  <c r="F42" i="5"/>
  <c r="C42" i="5"/>
  <c r="C41" i="5"/>
  <c r="H41" i="5"/>
  <c r="G41" i="5"/>
  <c r="F41" i="5"/>
  <c r="E41" i="5"/>
  <c r="D41" i="5"/>
  <c r="B51" i="3"/>
  <c r="D51" i="3"/>
  <c r="F51" i="3"/>
  <c r="G51" i="3" s="1"/>
  <c r="H51" i="3"/>
  <c r="J51" i="3"/>
  <c r="L51" i="3"/>
  <c r="F65" i="3"/>
  <c r="B50" i="3"/>
  <c r="D50" i="3"/>
  <c r="F50" i="3"/>
  <c r="H50" i="3"/>
  <c r="F64" i="3" s="1"/>
  <c r="J50" i="3"/>
  <c r="L50" i="3"/>
  <c r="B40" i="3"/>
  <c r="D40" i="3"/>
  <c r="F40" i="3"/>
  <c r="H40" i="3"/>
  <c r="D65" i="3" s="1"/>
  <c r="J40" i="3"/>
  <c r="L40" i="3"/>
  <c r="B39" i="3"/>
  <c r="C39" i="3" s="1"/>
  <c r="D39" i="3"/>
  <c r="F39" i="3"/>
  <c r="H39" i="3"/>
  <c r="J39" i="3"/>
  <c r="J41" i="3" s="1"/>
  <c r="L39" i="3"/>
  <c r="B29" i="3"/>
  <c r="B65" i="3" s="1"/>
  <c r="D29" i="3"/>
  <c r="F29" i="3"/>
  <c r="H29" i="3"/>
  <c r="J29" i="3"/>
  <c r="K29" i="3" s="1"/>
  <c r="L29" i="3"/>
  <c r="B28" i="3"/>
  <c r="B64" i="3" s="1"/>
  <c r="C64" i="3" s="1"/>
  <c r="D28" i="3"/>
  <c r="E28" i="3" s="1"/>
  <c r="F28" i="3"/>
  <c r="H28" i="3"/>
  <c r="J28" i="3"/>
  <c r="L28" i="3"/>
  <c r="M29" i="3" s="1"/>
  <c r="B48" i="3"/>
  <c r="F62" i="3" s="1"/>
  <c r="D48" i="3"/>
  <c r="E48" i="3" s="1"/>
  <c r="F48" i="3"/>
  <c r="H48" i="3"/>
  <c r="J48" i="3"/>
  <c r="L48" i="3"/>
  <c r="M48" i="3" s="1"/>
  <c r="B47" i="3"/>
  <c r="D47" i="3"/>
  <c r="F47" i="3"/>
  <c r="G47" i="3" s="1"/>
  <c r="G52" i="3" s="1"/>
  <c r="H47" i="3"/>
  <c r="J47" i="3"/>
  <c r="L47" i="3"/>
  <c r="B37" i="3"/>
  <c r="D37" i="3"/>
  <c r="F37" i="3"/>
  <c r="G37" i="3" s="1"/>
  <c r="H37" i="3"/>
  <c r="J37" i="3"/>
  <c r="L37" i="3"/>
  <c r="B36" i="3"/>
  <c r="D36" i="3"/>
  <c r="F36" i="3"/>
  <c r="H36" i="3"/>
  <c r="I36" i="3" s="1"/>
  <c r="I41" i="3" s="1"/>
  <c r="J36" i="3"/>
  <c r="L36" i="3"/>
  <c r="B26" i="3"/>
  <c r="D26" i="3"/>
  <c r="B62" i="3" s="1"/>
  <c r="F26" i="3"/>
  <c r="H26" i="3"/>
  <c r="I26" i="3" s="1"/>
  <c r="J26" i="3"/>
  <c r="L26" i="3"/>
  <c r="B25" i="3"/>
  <c r="B61" i="3" s="1"/>
  <c r="C61" i="3" s="1"/>
  <c r="D25" i="3"/>
  <c r="F25" i="3"/>
  <c r="H25" i="3"/>
  <c r="J25" i="3"/>
  <c r="J30" i="3" s="1"/>
  <c r="L25" i="3"/>
  <c r="BA35" i="3"/>
  <c r="AS134" i="3" s="1"/>
  <c r="AZ35" i="3"/>
  <c r="AR134" i="3" s="1"/>
  <c r="AR135" i="3" s="1"/>
  <c r="U80" i="3"/>
  <c r="T80" i="3"/>
  <c r="P25" i="3"/>
  <c r="P27" i="3"/>
  <c r="P96" i="3" s="1"/>
  <c r="P97" i="3" s="1"/>
  <c r="P80" i="3"/>
  <c r="U41" i="3"/>
  <c r="W41" i="3"/>
  <c r="Q94" i="3" s="1"/>
  <c r="Y41" i="3"/>
  <c r="W51" i="3"/>
  <c r="W82" i="3" s="1"/>
  <c r="Q82" i="3"/>
  <c r="S35" i="3"/>
  <c r="S39" i="3"/>
  <c r="S82" i="3" s="1"/>
  <c r="W57" i="3"/>
  <c r="Y33" i="3"/>
  <c r="Y82" i="3" s="1"/>
  <c r="AA39" i="3"/>
  <c r="AA82" i="3" s="1"/>
  <c r="Q25" i="3"/>
  <c r="Q96" i="3" s="1"/>
  <c r="Q97" i="3" s="1"/>
  <c r="Q27" i="3"/>
  <c r="Q80" i="3" s="1"/>
  <c r="AA80" i="3"/>
  <c r="Z80" i="3"/>
  <c r="V80" i="3"/>
  <c r="T41" i="3"/>
  <c r="P94" i="3" s="1"/>
  <c r="P95" i="3" s="1"/>
  <c r="V41" i="3"/>
  <c r="X41" i="3"/>
  <c r="V51" i="3"/>
  <c r="AS138" i="3"/>
  <c r="AS139" i="3" s="1"/>
  <c r="AR138" i="3"/>
  <c r="AR139" i="3"/>
  <c r="AS136" i="3"/>
  <c r="AS137" i="3" s="1"/>
  <c r="AR136" i="3"/>
  <c r="AR137" i="3"/>
  <c r="P82" i="3"/>
  <c r="P92" i="3" s="1"/>
  <c r="P93" i="3" s="1"/>
  <c r="R35" i="3"/>
  <c r="R39" i="3"/>
  <c r="R82" i="3"/>
  <c r="V57" i="3"/>
  <c r="V82" i="3"/>
  <c r="X33" i="3"/>
  <c r="X82" i="3"/>
  <c r="Z39" i="3"/>
  <c r="Z82" i="3"/>
  <c r="AG27" i="3"/>
  <c r="AG31" i="3"/>
  <c r="AI31" i="3"/>
  <c r="AE136" i="3" s="1"/>
  <c r="AE137" i="3" s="1"/>
  <c r="AK31" i="3"/>
  <c r="AM31" i="3"/>
  <c r="AO31" i="3"/>
  <c r="AF27" i="3"/>
  <c r="AD136" i="3" s="1"/>
  <c r="AD137" i="3" s="1"/>
  <c r="AF31" i="3"/>
  <c r="AH31" i="3"/>
  <c r="AJ31" i="3"/>
  <c r="AL31" i="3"/>
  <c r="AN31" i="3"/>
  <c r="AN32" i="3" s="1"/>
  <c r="AO32" i="3"/>
  <c r="G17" i="3"/>
  <c r="O17" i="3" s="1"/>
  <c r="G18" i="3"/>
  <c r="O18" i="3" s="1"/>
  <c r="L41" i="3"/>
  <c r="I301" i="3"/>
  <c r="H52" i="3"/>
  <c r="C627" i="3"/>
  <c r="F30" i="3"/>
  <c r="AJ57" i="3"/>
  <c r="AL57" i="3"/>
  <c r="AM58" i="3" s="1"/>
  <c r="AN57" i="3"/>
  <c r="AN97" i="3"/>
  <c r="AK57" i="3"/>
  <c r="AM57" i="3"/>
  <c r="AE140" i="3" s="1"/>
  <c r="AO57" i="3"/>
  <c r="AO97" i="3"/>
  <c r="AO98" i="3" s="1"/>
  <c r="AI47" i="3"/>
  <c r="AK47" i="3"/>
  <c r="AE138" i="3" s="1"/>
  <c r="AE139" i="3" s="1"/>
  <c r="AM47" i="3"/>
  <c r="AO47" i="3"/>
  <c r="AH47" i="3"/>
  <c r="AJ47" i="3"/>
  <c r="AL47" i="3"/>
  <c r="AN47" i="3"/>
  <c r="AD138" i="3"/>
  <c r="F17" i="3"/>
  <c r="N17" i="3" s="1"/>
  <c r="F18" i="3"/>
  <c r="N18" i="3" s="1"/>
  <c r="B18" i="3"/>
  <c r="J18" i="3"/>
  <c r="B17" i="3"/>
  <c r="J17" i="3"/>
  <c r="B19" i="3"/>
  <c r="B5" i="3"/>
  <c r="C28" i="3"/>
  <c r="Q30" i="3"/>
  <c r="P1671" i="3"/>
  <c r="Q1669" i="3"/>
  <c r="P1669" i="3"/>
  <c r="Q1667" i="3"/>
  <c r="P1667" i="3"/>
  <c r="AE1003" i="1"/>
  <c r="AF1001" i="1"/>
  <c r="AE1001" i="1"/>
  <c r="AF999" i="1"/>
  <c r="AE999" i="1"/>
  <c r="AD139" i="3"/>
  <c r="Z83" i="3"/>
  <c r="AA83" i="3"/>
  <c r="Y86" i="3"/>
  <c r="X86" i="3"/>
  <c r="V81" i="3"/>
  <c r="W81" i="3"/>
  <c r="W80" i="3"/>
  <c r="W86" i="3"/>
  <c r="V86" i="3"/>
  <c r="U86" i="3"/>
  <c r="G24" i="4"/>
  <c r="G23" i="4"/>
  <c r="G22" i="4"/>
  <c r="G21" i="4"/>
  <c r="G20" i="4"/>
  <c r="G19" i="4"/>
  <c r="F24" i="4"/>
  <c r="F23" i="4"/>
  <c r="F22" i="4"/>
  <c r="F21" i="4"/>
  <c r="F20" i="4"/>
  <c r="F19" i="4"/>
  <c r="E24" i="4"/>
  <c r="E23" i="4"/>
  <c r="E22" i="4"/>
  <c r="E21" i="4"/>
  <c r="E20" i="4"/>
  <c r="E19" i="4"/>
  <c r="D24" i="4"/>
  <c r="D23" i="4"/>
  <c r="D22" i="4"/>
  <c r="D21" i="4"/>
  <c r="D20" i="4"/>
  <c r="D19" i="4"/>
  <c r="C24" i="4"/>
  <c r="C23" i="4"/>
  <c r="C22" i="4"/>
  <c r="C21" i="4"/>
  <c r="C20" i="4"/>
  <c r="C19" i="4"/>
  <c r="B24" i="4"/>
  <c r="B23" i="4"/>
  <c r="B22" i="4"/>
  <c r="B21" i="4"/>
  <c r="B20" i="4"/>
  <c r="B19" i="4"/>
  <c r="D17" i="3"/>
  <c r="L17" i="3" s="1"/>
  <c r="L19" i="3" s="1"/>
  <c r="B7" i="3"/>
  <c r="B12" i="3" s="1"/>
  <c r="B8" i="3"/>
  <c r="B9" i="3"/>
  <c r="B10" i="3"/>
  <c r="B11" i="3"/>
  <c r="I51" i="3"/>
  <c r="AO116" i="3"/>
  <c r="AN116" i="3"/>
  <c r="AO114" i="3"/>
  <c r="AN114" i="3"/>
  <c r="AO112" i="3"/>
  <c r="AN112" i="3"/>
  <c r="AO110" i="3"/>
  <c r="AN110" i="3"/>
  <c r="AO107" i="3"/>
  <c r="AO108" i="3" s="1"/>
  <c r="AN107" i="3"/>
  <c r="AN108" i="3"/>
  <c r="AO106" i="3"/>
  <c r="AN106" i="3"/>
  <c r="AO104" i="3"/>
  <c r="AN104" i="3"/>
  <c r="AO102" i="3"/>
  <c r="AN102" i="3"/>
  <c r="AO100" i="3"/>
  <c r="AN100" i="3"/>
  <c r="AN98" i="3"/>
  <c r="AO62" i="3"/>
  <c r="AN62" i="3"/>
  <c r="AO58" i="3"/>
  <c r="AN58" i="3"/>
  <c r="AO48" i="3"/>
  <c r="AN48" i="3"/>
  <c r="AO28" i="3"/>
  <c r="AN28" i="3"/>
  <c r="AM96" i="3"/>
  <c r="AM94" i="3"/>
  <c r="AM92" i="3"/>
  <c r="AM90" i="3"/>
  <c r="AM88" i="3"/>
  <c r="AM86" i="3"/>
  <c r="AM84" i="3"/>
  <c r="AM82" i="3"/>
  <c r="AM80" i="3"/>
  <c r="AM78" i="3"/>
  <c r="AM76" i="3"/>
  <c r="AM74" i="3"/>
  <c r="AM72" i="3"/>
  <c r="AM70" i="3"/>
  <c r="AM62" i="3"/>
  <c r="AL96" i="3"/>
  <c r="AL94" i="3"/>
  <c r="AL92" i="3"/>
  <c r="AL90" i="3"/>
  <c r="AL88" i="3"/>
  <c r="AL86" i="3"/>
  <c r="AL84" i="3"/>
  <c r="AL82" i="3"/>
  <c r="AL80" i="3"/>
  <c r="AL78" i="3"/>
  <c r="AL76" i="3"/>
  <c r="AL74" i="3"/>
  <c r="AL72" i="3"/>
  <c r="AL70" i="3"/>
  <c r="AL62" i="3"/>
  <c r="AM48" i="3"/>
  <c r="AL48" i="3"/>
  <c r="AL32" i="3"/>
  <c r="AM32" i="3"/>
  <c r="AK65" i="3"/>
  <c r="AJ65" i="3"/>
  <c r="Y449" i="3"/>
  <c r="AA73" i="3"/>
  <c r="Z73" i="3"/>
  <c r="M47" i="3"/>
  <c r="M52" i="3" s="1"/>
  <c r="M50" i="3"/>
  <c r="K47" i="3"/>
  <c r="K50" i="3"/>
  <c r="K52" i="3" s="1"/>
  <c r="I47" i="3"/>
  <c r="G50" i="3"/>
  <c r="E47" i="3"/>
  <c r="E52" i="3" s="1"/>
  <c r="E50" i="3"/>
  <c r="C47" i="3"/>
  <c r="C50" i="3"/>
  <c r="C52" i="3" s="1"/>
  <c r="M39" i="3"/>
  <c r="M36" i="3"/>
  <c r="M41" i="3"/>
  <c r="K36" i="3"/>
  <c r="I39" i="3"/>
  <c r="G36" i="3"/>
  <c r="G41" i="3" s="1"/>
  <c r="G39" i="3"/>
  <c r="E36" i="3"/>
  <c r="E39" i="3"/>
  <c r="E41" i="3"/>
  <c r="C36" i="3"/>
  <c r="M28" i="3"/>
  <c r="M30" i="3" s="1"/>
  <c r="M25" i="3"/>
  <c r="K28" i="3"/>
  <c r="I25" i="3"/>
  <c r="I28" i="3"/>
  <c r="I30" i="3"/>
  <c r="G25" i="3"/>
  <c r="G30" i="3" s="1"/>
  <c r="G28" i="3"/>
  <c r="E25" i="3"/>
  <c r="E30" i="3" s="1"/>
  <c r="G40" i="3"/>
  <c r="L52" i="3"/>
  <c r="J52" i="3"/>
  <c r="D52" i="3"/>
  <c r="B52" i="3"/>
  <c r="M51" i="3"/>
  <c r="K51" i="3"/>
  <c r="E51" i="3"/>
  <c r="C51" i="3"/>
  <c r="K48" i="3"/>
  <c r="I48" i="3"/>
  <c r="C48" i="3"/>
  <c r="K37" i="3"/>
  <c r="M40" i="3"/>
  <c r="M37" i="3"/>
  <c r="I40" i="3"/>
  <c r="E40" i="3"/>
  <c r="E37" i="3"/>
  <c r="C37" i="3"/>
  <c r="F41" i="3"/>
  <c r="D41" i="3"/>
  <c r="C17" i="3"/>
  <c r="K17" i="3"/>
  <c r="K19" i="3" s="1"/>
  <c r="C18" i="3"/>
  <c r="K18" i="3"/>
  <c r="D18" i="3"/>
  <c r="L18" i="3" s="1"/>
  <c r="E17" i="3"/>
  <c r="M17" i="3"/>
  <c r="M19" i="3" s="1"/>
  <c r="E18" i="3"/>
  <c r="M18" i="3"/>
  <c r="J19" i="3"/>
  <c r="M26" i="3"/>
  <c r="G29" i="3"/>
  <c r="E29" i="3"/>
  <c r="E26" i="3"/>
  <c r="I29" i="3"/>
  <c r="G26" i="3"/>
  <c r="C26" i="3"/>
  <c r="H30" i="3"/>
  <c r="D30" i="3"/>
  <c r="G5" i="3"/>
  <c r="C7" i="3"/>
  <c r="C12" i="3" s="1"/>
  <c r="C8" i="3"/>
  <c r="C9" i="3"/>
  <c r="C10" i="3"/>
  <c r="C11" i="3"/>
  <c r="D7" i="3"/>
  <c r="D12" i="3" s="1"/>
  <c r="D8" i="3"/>
  <c r="D9" i="3"/>
  <c r="D10" i="3"/>
  <c r="D11" i="3"/>
  <c r="E7" i="3"/>
  <c r="E12" i="3" s="1"/>
  <c r="E8" i="3"/>
  <c r="E9" i="3"/>
  <c r="E10" i="3"/>
  <c r="E11" i="3"/>
  <c r="F7" i="3"/>
  <c r="F12" i="3" s="1"/>
  <c r="F8" i="3"/>
  <c r="F9" i="3"/>
  <c r="F10" i="3"/>
  <c r="F11" i="3"/>
  <c r="G7" i="3"/>
  <c r="G12" i="3" s="1"/>
  <c r="G8" i="3"/>
  <c r="G9" i="3"/>
  <c r="G10" i="3"/>
  <c r="G11" i="3"/>
  <c r="C5" i="3"/>
  <c r="D5" i="3"/>
  <c r="E5" i="3"/>
  <c r="F5" i="3"/>
  <c r="Y1116" i="3"/>
  <c r="Y1143" i="3"/>
  <c r="AA1143" i="3"/>
  <c r="AA1149" i="3"/>
  <c r="AA1151" i="3"/>
  <c r="W318" i="3"/>
  <c r="Y320" i="3"/>
  <c r="Y305" i="3"/>
  <c r="AA307" i="3"/>
  <c r="Y293" i="3"/>
  <c r="AA295" i="3"/>
  <c r="I314" i="3"/>
  <c r="K314" i="3"/>
  <c r="K304" i="3"/>
  <c r="M304" i="3"/>
  <c r="K294" i="3"/>
  <c r="M294" i="3"/>
  <c r="C19" i="3"/>
  <c r="E19" i="3"/>
  <c r="U1141" i="3"/>
  <c r="S1139" i="3"/>
  <c r="Q1137" i="3"/>
  <c r="U1114" i="3"/>
  <c r="M1084" i="3"/>
  <c r="K1084" i="3"/>
  <c r="I1054" i="3"/>
  <c r="G1051" i="3"/>
  <c r="E1051" i="3"/>
  <c r="C1051" i="3"/>
  <c r="G1041" i="3"/>
  <c r="E1041" i="3"/>
  <c r="C1041" i="3"/>
  <c r="W831" i="3"/>
  <c r="U831" i="3"/>
  <c r="U817" i="3"/>
  <c r="G830" i="3"/>
  <c r="I820" i="3"/>
  <c r="G820" i="3"/>
  <c r="C817" i="3"/>
  <c r="M770" i="3"/>
  <c r="M760" i="3"/>
  <c r="I760" i="3"/>
  <c r="M750" i="3"/>
  <c r="G710" i="3"/>
  <c r="E707" i="3"/>
  <c r="R701" i="3"/>
  <c r="R699" i="3"/>
  <c r="E699" i="3"/>
  <c r="R697" i="3"/>
  <c r="E696" i="3"/>
  <c r="E687" i="3"/>
  <c r="W627" i="3"/>
  <c r="K647" i="3"/>
  <c r="M640" i="3"/>
  <c r="G640" i="3"/>
  <c r="M637" i="3"/>
  <c r="E637" i="3"/>
  <c r="C637" i="3"/>
  <c r="M627" i="3"/>
  <c r="K627" i="3"/>
  <c r="G627" i="3"/>
  <c r="E627" i="3"/>
  <c r="E567" i="3"/>
  <c r="C567" i="3"/>
  <c r="G557" i="3"/>
  <c r="E557" i="3"/>
  <c r="AA517" i="3"/>
  <c r="AA515" i="3"/>
  <c r="Y509" i="3"/>
  <c r="Y505" i="3"/>
  <c r="M502" i="3"/>
  <c r="Y264" i="3"/>
  <c r="W250" i="3"/>
  <c r="U248" i="3"/>
  <c r="S246" i="3"/>
  <c r="Y236" i="3"/>
  <c r="W234" i="3"/>
  <c r="U234" i="3"/>
  <c r="I245" i="3"/>
  <c r="E245" i="3"/>
  <c r="C242" i="3"/>
  <c r="I235" i="3"/>
  <c r="G235" i="3"/>
  <c r="C235" i="3"/>
  <c r="E232" i="3"/>
  <c r="U171" i="3"/>
  <c r="K182" i="3"/>
  <c r="X3544" i="2"/>
  <c r="Z3420" i="2"/>
  <c r="Z3418" i="2"/>
  <c r="Z3412" i="2"/>
  <c r="X3412" i="2"/>
  <c r="V3410" i="2"/>
  <c r="T3408" i="2"/>
  <c r="R3406" i="2"/>
  <c r="X3384" i="2"/>
  <c r="V3382" i="2"/>
  <c r="AB3135" i="2"/>
  <c r="Z3135" i="2"/>
  <c r="AB3105" i="2"/>
  <c r="X3105" i="2"/>
  <c r="V3102" i="2"/>
  <c r="T3102" i="2"/>
  <c r="R3102" i="2"/>
  <c r="V3092" i="2"/>
  <c r="T3092" i="2"/>
  <c r="R3092" i="2"/>
  <c r="AB2960" i="2"/>
  <c r="AB2917" i="2"/>
  <c r="X2914" i="2"/>
  <c r="X1813" i="2"/>
  <c r="V1813" i="2"/>
  <c r="V1799" i="2"/>
  <c r="V1780" i="2"/>
  <c r="Z1770" i="2"/>
  <c r="X1770" i="2"/>
  <c r="V1770" i="2"/>
  <c r="X1767" i="2"/>
  <c r="R1767" i="2"/>
  <c r="AB1568" i="2"/>
  <c r="AB1558" i="2"/>
  <c r="X1558" i="2"/>
  <c r="AB1548" i="2"/>
  <c r="X1405" i="2"/>
  <c r="Z1381" i="2"/>
  <c r="AB1374" i="2"/>
  <c r="V1374" i="2"/>
  <c r="AB1371" i="2"/>
  <c r="T1371" i="2"/>
  <c r="R1371" i="2"/>
  <c r="AB1361" i="2"/>
  <c r="Z1361" i="2"/>
  <c r="V1361" i="2"/>
  <c r="T1361" i="2"/>
  <c r="R1361" i="2"/>
  <c r="T1143" i="2"/>
  <c r="R1143" i="2"/>
  <c r="R1136" i="2"/>
  <c r="V1133" i="2"/>
  <c r="T1133" i="2"/>
  <c r="AA1020" i="2"/>
  <c r="AA1018" i="2"/>
  <c r="Y1012" i="2"/>
  <c r="Y1008" i="2"/>
  <c r="AA952" i="2"/>
  <c r="U798" i="2"/>
  <c r="U796" i="2"/>
  <c r="W794" i="2"/>
  <c r="S794" i="2"/>
  <c r="S792" i="2"/>
  <c r="W778" i="2"/>
  <c r="W776" i="2"/>
  <c r="W774" i="2"/>
  <c r="W762" i="2"/>
  <c r="U760" i="2"/>
  <c r="U758" i="2"/>
  <c r="V441" i="2"/>
  <c r="T439" i="2"/>
  <c r="X421" i="2"/>
  <c r="V419" i="2"/>
  <c r="X409" i="2"/>
  <c r="V407" i="2"/>
  <c r="V384" i="2"/>
  <c r="T384" i="2"/>
  <c r="X374" i="2"/>
  <c r="V374" i="2"/>
  <c r="T371" i="2"/>
  <c r="X364" i="2"/>
  <c r="V364" i="2"/>
  <c r="Z252" i="2"/>
  <c r="X238" i="2"/>
  <c r="V236" i="2"/>
  <c r="T234" i="2"/>
  <c r="Z224" i="2"/>
  <c r="X222" i="2"/>
  <c r="V222" i="2"/>
  <c r="X189" i="2"/>
  <c r="T189" i="2"/>
  <c r="R186" i="2"/>
  <c r="X179" i="2"/>
  <c r="V179" i="2"/>
  <c r="R179" i="2"/>
  <c r="T176" i="2"/>
  <c r="V70" i="2"/>
  <c r="Z37" i="2"/>
  <c r="U46" i="1"/>
  <c r="S43" i="1"/>
  <c r="AG37" i="1"/>
  <c r="AG35" i="1"/>
  <c r="AG33" i="1"/>
  <c r="S35" i="1"/>
  <c r="S32" i="1"/>
  <c r="S23" i="1"/>
  <c r="Q92" i="3" l="1"/>
  <c r="Q93" i="3" s="1"/>
  <c r="C62" i="3"/>
  <c r="G65" i="3"/>
  <c r="G64" i="3"/>
  <c r="Q95" i="3"/>
  <c r="AS135" i="3"/>
  <c r="C65" i="3"/>
  <c r="C41" i="3"/>
  <c r="N19" i="3"/>
  <c r="AE141" i="3"/>
  <c r="O19" i="3"/>
  <c r="D62" i="3"/>
  <c r="D19" i="3"/>
  <c r="C29" i="3"/>
  <c r="K26" i="3"/>
  <c r="H41" i="3"/>
  <c r="K40" i="3"/>
  <c r="K25" i="3"/>
  <c r="K30" i="3" s="1"/>
  <c r="I50" i="3"/>
  <c r="I52" i="3" s="1"/>
  <c r="T86" i="3"/>
  <c r="C25" i="3"/>
  <c r="C30" i="3" s="1"/>
  <c r="B30" i="3"/>
  <c r="AD140" i="3"/>
  <c r="AD141" i="3" s="1"/>
  <c r="AS140" i="3"/>
  <c r="D61" i="3"/>
  <c r="E61" i="3" s="1"/>
  <c r="F61" i="3"/>
  <c r="G61" i="3" s="1"/>
  <c r="B41" i="3"/>
  <c r="F52" i="3"/>
  <c r="K39" i="3"/>
  <c r="K41" i="3" s="1"/>
  <c r="AL58" i="3"/>
  <c r="D64" i="3"/>
  <c r="E64" i="3" s="1"/>
  <c r="F19" i="3"/>
  <c r="G19" i="3"/>
  <c r="L30" i="3"/>
  <c r="C40" i="3"/>
  <c r="I37" i="3"/>
  <c r="G48" i="3"/>
  <c r="AR140" i="3"/>
  <c r="AR141" i="3" s="1"/>
  <c r="G62" i="3" l="1"/>
  <c r="AS141" i="3"/>
  <c r="E62" i="3"/>
  <c r="E65" i="3"/>
</calcChain>
</file>

<file path=xl/sharedStrings.xml><?xml version="1.0" encoding="utf-8"?>
<sst xmlns="http://schemas.openxmlformats.org/spreadsheetml/2006/main" count="30404" uniqueCount="890">
  <si>
    <t>Compitieron</t>
  </si>
  <si>
    <t>Ganó</t>
  </si>
  <si>
    <t>Distrito 1</t>
  </si>
  <si>
    <t>PAN</t>
  </si>
  <si>
    <t>Distrito 2</t>
  </si>
  <si>
    <t>Distrito 3</t>
  </si>
  <si>
    <t>Distrito 4</t>
  </si>
  <si>
    <t>Distrito 5</t>
  </si>
  <si>
    <t>Distrito 6</t>
  </si>
  <si>
    <t>Distrito 7</t>
  </si>
  <si>
    <t>Distrito 8</t>
  </si>
  <si>
    <t>Distrito 9</t>
  </si>
  <si>
    <t>Distrito 10</t>
  </si>
  <si>
    <t>Distrito 11</t>
  </si>
  <si>
    <t>Distrito 12</t>
  </si>
  <si>
    <t>Distrito 13</t>
  </si>
  <si>
    <t>Distrito 14</t>
  </si>
  <si>
    <t>Distrito 15</t>
  </si>
  <si>
    <t>Distrito 16</t>
  </si>
  <si>
    <t>Distrito 17</t>
  </si>
  <si>
    <t>Distrito 18</t>
  </si>
  <si>
    <t>ESTADO DE MÉXICO</t>
  </si>
  <si>
    <t>Distrito 19</t>
  </si>
  <si>
    <t>Distrito 20</t>
  </si>
  <si>
    <t>Distrito 21</t>
  </si>
  <si>
    <t>Distrito 22</t>
  </si>
  <si>
    <t>Distrito 23</t>
  </si>
  <si>
    <t>Distrito 24</t>
  </si>
  <si>
    <t>Distrito 25</t>
  </si>
  <si>
    <t>Distrito 26</t>
  </si>
  <si>
    <t>Distrito 27</t>
  </si>
  <si>
    <t>Distrito 28</t>
  </si>
  <si>
    <t>Distrito 29</t>
  </si>
  <si>
    <t>Distrito 30</t>
  </si>
  <si>
    <t>Distrito 31</t>
  </si>
  <si>
    <t>Distrito 32</t>
  </si>
  <si>
    <t>Distrito 33</t>
  </si>
  <si>
    <t>Distrito 34</t>
  </si>
  <si>
    <t>Distrito 35</t>
  </si>
  <si>
    <t>Distrito 36</t>
  </si>
  <si>
    <t>Distrito 37</t>
  </si>
  <si>
    <t>Distrito 38</t>
  </si>
  <si>
    <t>Distrito 39</t>
  </si>
  <si>
    <t>Distrito 40</t>
  </si>
  <si>
    <t>Distrito 41</t>
  </si>
  <si>
    <t>Distrito 42</t>
  </si>
  <si>
    <t>Distrito 43</t>
  </si>
  <si>
    <t>Distrito 44</t>
  </si>
  <si>
    <t>Distrito 45</t>
  </si>
  <si>
    <t>PRI</t>
  </si>
  <si>
    <t>PRD</t>
  </si>
  <si>
    <t>PT</t>
  </si>
  <si>
    <t>PVEM</t>
  </si>
  <si>
    <t>PC</t>
  </si>
  <si>
    <t>PSN</t>
  </si>
  <si>
    <t>PAS</t>
  </si>
  <si>
    <t>PAN          PRI            PRD            PT          PVEM        PC              PCD          PSN                                                       PARM      PAS          PDS</t>
  </si>
  <si>
    <t>PAN              PRI-PVEM  PRD                PT                  PC                PSN             PAS        PACEM</t>
  </si>
  <si>
    <t>PRI-PVEM</t>
  </si>
  <si>
    <t>PRD-PT</t>
  </si>
  <si>
    <t>PAN         PRI-PVEM        PRD-PT        PC</t>
  </si>
  <si>
    <t>PAN         PRI-PVEM        PRD-PT         PC</t>
  </si>
  <si>
    <t>PAN                               PRI-PVEM-PANAL-PSD   PRD                               PT                                  PC                                           PFD</t>
  </si>
  <si>
    <t>PRI-PVEM-PANAL-PSD</t>
  </si>
  <si>
    <t>PFD</t>
  </si>
  <si>
    <t>PRI-PVEM-PANAL</t>
  </si>
  <si>
    <t>PANAL</t>
  </si>
  <si>
    <t>PSD</t>
  </si>
  <si>
    <t>PAN                               PRI                              PRD-PT                                  PVEM                            PC                                PANAL                        PSD                                                     PFD</t>
  </si>
  <si>
    <t>PAN                               PRI-PVEM-PANAL-PSD                              PRD                                PT                                                         PC                                                                                       PFD</t>
  </si>
  <si>
    <t>PAN                               PRI-PVEM-PANAL-PSD                              PRD-PT                                                                             PC                                                                                       PFD</t>
  </si>
  <si>
    <t>PAN                               PRI-PVEM-PANAL-PSD                              PRD                               PT                                                                             PC                                                                                       PFD</t>
  </si>
  <si>
    <t>DISTRITO FEDERAL</t>
  </si>
  <si>
    <t>CC PRD-PT-PC-PCD-PSN-PAS</t>
  </si>
  <si>
    <t>PAN-PVEM</t>
  </si>
  <si>
    <t>PMP</t>
  </si>
  <si>
    <t>PLM</t>
  </si>
  <si>
    <t>PFC</t>
  </si>
  <si>
    <t>CC PT-PC</t>
  </si>
  <si>
    <t>CC PRI-PVEM</t>
  </si>
  <si>
    <t>CC PRI-PFC</t>
  </si>
  <si>
    <t>CC PRI-PVEM-PFC</t>
  </si>
  <si>
    <t>PAN                    PRI                    PRD                      PT                  PVEM                  PC                      PSN                    PAS                  PMP                 PLM                   PFC</t>
  </si>
  <si>
    <t>PAN                    PRI                    PRD                      PT                  PVEM                  PC                      PSN                    PAS                   PMP                 PLM                   PFC</t>
  </si>
  <si>
    <t>PAN                     CC PRI-PVEM                   PRD                      PT                         PC                      PSN                    PAS                   PMP                 PLM                   PFC</t>
  </si>
  <si>
    <t>PAN          PRI-PVEM    PRD-PT-PC    PANAL    PASC</t>
  </si>
  <si>
    <t>PAN                              PRI                              PRD                                PT                            PVEM                            PC                           PANAL                        PSD</t>
  </si>
  <si>
    <t>CC PRD-PT-PC</t>
  </si>
  <si>
    <t xml:space="preserve">PAN                             </t>
  </si>
  <si>
    <t>CC PRD-PC</t>
  </si>
  <si>
    <t>PR</t>
  </si>
  <si>
    <t>CC PRD-PT-MC</t>
  </si>
  <si>
    <t xml:space="preserve">PAN                     PRI                     PRD                      PT                   PVEM                   PC                      PSN                    PAS                   PMP                  PLM                   PFC  </t>
  </si>
  <si>
    <t>PAN                PRI                   CC PRD-PT-PC  PVEM       PANAL</t>
  </si>
  <si>
    <t>PRD-PT-PANAL</t>
  </si>
  <si>
    <t>MC</t>
  </si>
  <si>
    <t>Morena</t>
  </si>
  <si>
    <t>PH</t>
  </si>
  <si>
    <t>PES</t>
  </si>
  <si>
    <t>PAN                 PRI-PVEM  PRD-PT         MC          PANAL   Morena         PH                 PES</t>
  </si>
  <si>
    <t>PAN                 PRI-PVEM   PRD                PT                  MC          PANAL   Morena         PH                 PES</t>
  </si>
  <si>
    <t>PAN                 PRI-PVEM  PRD-PT-PANAL         MC           Morena         PH                 PES</t>
  </si>
  <si>
    <t>PRD-PANAL</t>
  </si>
  <si>
    <t>Nº coaliciones</t>
  </si>
  <si>
    <t>Más</t>
  </si>
  <si>
    <t>DISTRITO FEDERAL - Coaliciones contendientes por cantidad de distritos</t>
  </si>
  <si>
    <t>No coalición</t>
  </si>
  <si>
    <t>Coalición</t>
  </si>
  <si>
    <t>DISTRITO FEDERAL - Distritos ganados por partidos individuales y coaliciones</t>
  </si>
  <si>
    <t>PAN - Distritos compitiendo solo y en coalición, y ganados solo y en coalición</t>
  </si>
  <si>
    <t>Compitió solo</t>
  </si>
  <si>
    <t>Ganó solo</t>
  </si>
  <si>
    <t>Compitió en coalición</t>
  </si>
  <si>
    <t>Ganó en coalición</t>
  </si>
  <si>
    <t>Nº distritos</t>
  </si>
  <si>
    <t>% distritos</t>
  </si>
  <si>
    <t>PRI - Distritos compitiendo solo y en coalición, y ganados solo y en coalición</t>
  </si>
  <si>
    <t>PRD - Distritos compitiendo solo y en coalición, y ganados solo y en coalición</t>
  </si>
  <si>
    <t>Compitió</t>
  </si>
  <si>
    <t>PAN-PVEM PRI               CC PRD-PT-PC-PCD-PSN-PAS         PARM         PDS</t>
  </si>
  <si>
    <t>PAN - Coaliciones por cantidad de distritos competidos y ganados</t>
  </si>
  <si>
    <t>PRI - Coaliciones por cantidad de distritos competidos y ganados</t>
  </si>
  <si>
    <t>PRD - Coaliciones por cantidad de distritos competidos y ganados</t>
  </si>
  <si>
    <t>cc PRI-PVEM-PFC</t>
  </si>
  <si>
    <t>cc PRI-PFC</t>
  </si>
  <si>
    <t>%</t>
  </si>
  <si>
    <t>cc PRI-PVEM / PRI-PVEM</t>
  </si>
  <si>
    <t>Nota: El % de distritos en los que ganó un partido (solo o en coalición) es calculado sobre el total de distritos en los que compitió solo o en coalición, no sobre la cantidad total de distritos.</t>
  </si>
  <si>
    <t>PRD-PT-PC / CC PRD-PT-PC / CC PRD-PT-MC</t>
  </si>
  <si>
    <t>Nº de distritos</t>
  </si>
  <si>
    <t>MORENA - Distritos compitiendo solo y en coalición, y ganados solo y en coalición</t>
  </si>
  <si>
    <t>Nota: Los 23 de 2015 incluyen 18 de MORENA.</t>
  </si>
  <si>
    <t>NAYARIT - Coaliciones contendientes por cantidad de distritos</t>
  </si>
  <si>
    <t>NAYARIT - Distritos ganados por partidos individuales y coaliciones</t>
  </si>
  <si>
    <t>NAYARIT</t>
  </si>
  <si>
    <t>PAN             PRI              PRD               PT            PVEM         PRS             PCD               PC               PSN            PAS</t>
  </si>
  <si>
    <t>NAYARIT (2015-2016: Pendiente saber qué es PACTO POR EL CAMBIO)</t>
  </si>
  <si>
    <t>2000-2001</t>
  </si>
  <si>
    <t>2003-2004</t>
  </si>
  <si>
    <t>2006-2007</t>
  </si>
  <si>
    <t>2009-2010</t>
  </si>
  <si>
    <t>2012-2013</t>
  </si>
  <si>
    <t>2015-2016</t>
  </si>
  <si>
    <t>TOTAL DE DISTRITOS</t>
  </si>
  <si>
    <t>GOB: 1999</t>
  </si>
  <si>
    <t>AC</t>
  </si>
  <si>
    <t>PRD-PT-PRS</t>
  </si>
  <si>
    <t>PAN                     PRI                   PRD-PT-PRS  PVEM                  PC</t>
  </si>
  <si>
    <t>PAN         PRI-PANAL   PRD-PVEM    PT          PASD</t>
  </si>
  <si>
    <t>PRD-PVEM</t>
  </si>
  <si>
    <t>PRI-PANAL</t>
  </si>
  <si>
    <t>PRI-PANAL / PRD-PVEM / PC-PRS</t>
  </si>
  <si>
    <t>PAN                             PRI-PVEM-PANAL    PRD                              PT-PC                          PRS</t>
  </si>
  <si>
    <t>PRI-PVEM-PANAL / PT-PC</t>
  </si>
  <si>
    <t>PAN                    PRI-PVEM-PANAL           PRD                        PT                       PRS                      MC                  Pacto por el cambio</t>
  </si>
  <si>
    <t>PAN                      CC PRI-PVEM      CC PRD-PT-PC  PANAL</t>
  </si>
  <si>
    <t>PAN                     PRI                        CC PRD-PT-PC  PVEM            PANAL</t>
  </si>
  <si>
    <t>NUEVO LEÓN</t>
  </si>
  <si>
    <t>PAN             PRI             PRD-PC-PSN-PAS               PT           PVEM        PCD        PARM        PDS</t>
  </si>
  <si>
    <t>NUEVO LEÓN - Coaliciones contendientes por cantidad de distritos</t>
  </si>
  <si>
    <t>NUEVO LEÓN - Distritos ganados por partidos individuales y coaliciones</t>
  </si>
  <si>
    <t>AD</t>
  </si>
  <si>
    <t>Como GOB2009</t>
  </si>
  <si>
    <t>PRI-PVEM-PFC-PLM</t>
  </si>
  <si>
    <t>PRI-PD-PCC + PVEM p/GOB.</t>
  </si>
  <si>
    <t>PRI-PVEM-PANAL-PD sólo p/GOB</t>
  </si>
  <si>
    <t>PRD-PC-PSN-PAS</t>
  </si>
  <si>
    <t>NOTAS: 2000: El PDS no compitió en los distritos 4, 6, 7, 8, 12, 22 y 26. 2003: No PSN en los distritos 4, 24 y 26; No PAS en 1, ,4, 14, 15, 18, 20, 21, 23, 25 y 26; No PC en 16, 20-24 y 26; y No PMP en 1, 4, 8, 9, 11-16 y 18-26.</t>
  </si>
  <si>
    <t>PAN                      PRI-PVEM-PFC-PLM                  PRD                      PT                      PSN                   PAS                      PC                    PMP</t>
  </si>
  <si>
    <t>PAN                 PRI-VEM                                                                                                                                                                                                                                                                                                                                                                                                                                             PRD-PT      PC              PR          PASC   PANAL</t>
  </si>
  <si>
    <t>PAN                             PRI-PD-PCC                                   PRD                                PT                            PVEM                            PC                                  PSD                                 PANAL</t>
  </si>
  <si>
    <t>PRI-PD-PCC</t>
  </si>
  <si>
    <t>PAN                    PRI-PVEM-PD-PCC   PRD                                PT                        MC                PANAL</t>
  </si>
  <si>
    <t>PRI-PVEM-PD-PCC</t>
  </si>
  <si>
    <t>PRI-PVEM-PD-CC</t>
  </si>
  <si>
    <t>PAN              PRI               PRD                  PT                             PVEM           MC          PANAL           PD                                          PCC       Morena         PH                  PES  Independiente</t>
  </si>
  <si>
    <t>2006: El PC no compitió en los distritos 16, 21, 24 y 26; 2015: Independiente sólo en distritos 8, 9 y 13-21; El PCC no compitió en los distritos 3, 9, 10 y 20; El PES no compite en los distritos 8, 9, 13, 14, 15, 17, 20 y 21.</t>
  </si>
  <si>
    <t>OAXACA - Coaliciones contendientes por cantidad de distritos</t>
  </si>
  <si>
    <t>OAXACA - Distritos ganados por partidos individuales y coaliciones</t>
  </si>
  <si>
    <t>OAXACA</t>
  </si>
  <si>
    <t>PAN             PRI              PRD               PT           PVEM         PSN               PC (CDPPN)  PAS</t>
  </si>
  <si>
    <t>2 AC</t>
  </si>
  <si>
    <t>1 AC / 1 AD</t>
  </si>
  <si>
    <t>PAN-PRD-PC / PRI-PT-PVEM</t>
  </si>
  <si>
    <t>PAN-PRD-PT-PC / PRI-PVEM</t>
  </si>
  <si>
    <t>AC: PAN-PRD / AD: PRI-PVEM +PANAL p/GOB.</t>
  </si>
  <si>
    <t>Notas: 2000: El PSN no compitió en los distritos 5, 8, 9, 12, 14, 21 y 24.</t>
  </si>
  <si>
    <t>PAN-PRD-PC      PRI-PT-PVEM   PUP</t>
  </si>
  <si>
    <t>PAN-PRD-PC</t>
  </si>
  <si>
    <t>PRI-PT-PVEM</t>
  </si>
  <si>
    <t>PAN             PRI-PVEM   PRD-PT-PC  PUP    PANAL  PASC</t>
  </si>
  <si>
    <t>PRD-PT-PC</t>
  </si>
  <si>
    <t>PAN-PRD-PT-PC             PRI-PVEM                  PUP                             PANAL</t>
  </si>
  <si>
    <t>PAN-PRD-PT-PC</t>
  </si>
  <si>
    <t>Repite datos PAN porque fueron en coalición.</t>
  </si>
  <si>
    <t>PAN-PRD-PT       PRI-PVEM              MC                        PUP                     PANAL                    PSD</t>
  </si>
  <si>
    <t>PAN-PRD-PT</t>
  </si>
  <si>
    <t>PAN-PRD         PRI-PVEM        PT                    MC                 PUP                 PANAL            PSDO             Morena            PES                PRS</t>
  </si>
  <si>
    <t>PAN-PRD</t>
  </si>
  <si>
    <t>CC PRI-PES</t>
  </si>
  <si>
    <t>PUP</t>
  </si>
  <si>
    <t>PSDO</t>
  </si>
  <si>
    <t>PRS</t>
  </si>
  <si>
    <t>PUEBLA</t>
  </si>
  <si>
    <t>PUEBLA - Coaliciones contendientes por cantidad de distritos</t>
  </si>
  <si>
    <t>PUEBLA - Distritos ganados por partidos individuales y coaliciones</t>
  </si>
  <si>
    <t>PAN             PRI                PRD                PT                 PVEM                 PC                  PSN                PAS</t>
  </si>
  <si>
    <t>NO COALICIONES</t>
  </si>
  <si>
    <t>Sólo GOB.</t>
  </si>
  <si>
    <t>PAN-PRD-PC-PANAL / PRI-PVEM</t>
  </si>
  <si>
    <t>Distintas CC PAN-PRD</t>
  </si>
  <si>
    <t>PAN                       PRI                         PRD                         PT                          PVEM                     PC</t>
  </si>
  <si>
    <t>PRD-PC</t>
  </si>
  <si>
    <t>Notas: 2007: El PEC no compitió en los distritos 11 y 13.</t>
  </si>
  <si>
    <t>PAN-PRD-PC-PANAL       PRI-PVEM                        PT</t>
  </si>
  <si>
    <t>PAN-PRD-PC-PANAL</t>
  </si>
  <si>
    <t>PAN-PRD-PANAL-CPP</t>
  </si>
  <si>
    <t>PSI</t>
  </si>
  <si>
    <t>CC PAN-PRD-PANAL-CPP+PSI                PRI-PVEM                                    PT                                                MC</t>
  </si>
  <si>
    <t>CC PAN-PRD-PANAL-CPP+MC+PSI</t>
  </si>
  <si>
    <t>CC PAN-PRD-PANAL-CPP+PSI</t>
  </si>
  <si>
    <t>CC PAN-PRD-PANAL-CPP+PSI                PRI-PVEM                                         PT                                                    MC</t>
  </si>
  <si>
    <t>CC PAN-PRD-PANAL-CPP+MC+PSI  PRI-PVEM                                                     PT</t>
  </si>
  <si>
    <t>Solo elección gobernador</t>
  </si>
  <si>
    <t>QUERÉTARO</t>
  </si>
  <si>
    <t>PAN / PRI-PVEM / PRD / MC /  PANAL / PT</t>
  </si>
  <si>
    <t>PAN                                                    PRI-PVEM                                         PRD                                                      MC                                                     PANAL                                                  PT</t>
  </si>
  <si>
    <t xml:space="preserve">PAN                                                    PRI                                                   PRD                                                      MC                                                     PANAL                                                 PVEM                                                   PT                          </t>
  </si>
  <si>
    <t>Notas: 2012: El PT no compitió en el distrito 15.</t>
  </si>
  <si>
    <t>QUERÉTARO - Coaliciones contendientes por cantidad de distritos</t>
  </si>
  <si>
    <t>QUERÉTARO - Distritos ganados por partidos individuales y coaliciones</t>
  </si>
  <si>
    <t>2 COAL. p/ GOB.</t>
  </si>
  <si>
    <t>1 COAL. p/ GOB.</t>
  </si>
  <si>
    <t>PRI-PVEM-PANAL + PT p/GOB.</t>
  </si>
  <si>
    <t>PAN                       PRI                       PRD                        MC                       PANAL                   PVEM                      PES                        Morena                  PH                             PT</t>
  </si>
  <si>
    <t>QUINTANA ROO</t>
  </si>
  <si>
    <t>PAN                 PRI                  PRD                   PT                   PVEM              PC                    PSN                   PAS</t>
  </si>
  <si>
    <t>PAN-PC                   PRI-PVEM              PRD-PT</t>
  </si>
  <si>
    <t>PAN-PC</t>
  </si>
  <si>
    <t>3 AC</t>
  </si>
  <si>
    <t>3 AD</t>
  </si>
  <si>
    <t>PAN-PC / PRI-PVEM / PRD-PT</t>
  </si>
  <si>
    <t>PAN sólo alianzas p/DIP con PRD</t>
  </si>
  <si>
    <t>AC: PAN-PRD / AD: PRI-PVEM-PANAL</t>
  </si>
  <si>
    <t>PRI-PVEM-PANAL no en todos los distritos</t>
  </si>
  <si>
    <t>QUINTANA ROO - Coaliciones contendientes por cantidad de distritos</t>
  </si>
  <si>
    <t>QUINTANA ROO - Distritos ganados por partidos individuales y coaliciones</t>
  </si>
  <si>
    <t>PASD</t>
  </si>
  <si>
    <t>PAN             PRI                PRD-PT-PC        PVEM            PANAL         PASD</t>
  </si>
  <si>
    <t>PAN              PRI-PVEM   PRD-PT-PC   PANAL   PASD</t>
  </si>
  <si>
    <t>PAN-PRD-PT-PC             PRI-PVEM-PANAL</t>
  </si>
  <si>
    <t>PAN                                                 PRI                                                     PRD                                                    PVEM                                                   MC                                                      PT                                                       PANAL</t>
  </si>
  <si>
    <t>PRI                                                     PRD                                                   PVEM                                                 MC                                                        PT                                                       PANAL</t>
  </si>
  <si>
    <t>PAN                                                 PRI                                                                                                PVEM                                                   MC                                                      PT                                                       PANAL                    Independiente</t>
  </si>
  <si>
    <t>PAN                                                 PRI                                                                                                PRD                                                  PVEM                                                   MC                                                      PT                                                       PANAL                    Independiente</t>
  </si>
  <si>
    <t>PAN                                                 PRI-PVEM-PANAL                                                                                                MC                                                       PT                             Independiente</t>
  </si>
  <si>
    <t>PRI-PVEM-PANAL                                                                                                PRD                                                     MC                                                       PT                             Independiente</t>
  </si>
  <si>
    <t>PAN-PRD                PRI-PVEM-PANAL  PT                             MC                            Morena                  PES</t>
  </si>
  <si>
    <t>PAN-PRD                 PRI-PVEM-PANAL    PT                             MC                           Morena                    PES</t>
  </si>
  <si>
    <t>PAN-PRD                 PRI                          PVEM                       PT                             MC                           PANAL                    Morena                   PES</t>
  </si>
  <si>
    <t>NO COMPITIÓ en 3 distritos</t>
  </si>
  <si>
    <t>NO COMPITIÓ en 2 distritos</t>
  </si>
  <si>
    <t>Coaliciones: PAN-PRD</t>
  </si>
  <si>
    <t>NO COMPITIÓ en 5 distritos</t>
  </si>
  <si>
    <t>SINALOA</t>
  </si>
  <si>
    <t>SAN LUIS POTOSÍ</t>
  </si>
  <si>
    <t>NPP</t>
  </si>
  <si>
    <t>PCP</t>
  </si>
  <si>
    <t>PARM</t>
  </si>
  <si>
    <t>PDS</t>
  </si>
  <si>
    <t>PAN                  PRI                    PRD                  NPP                  PT                    PVEM               PCP                   PC-PSN-PAS   PARM              PDS</t>
  </si>
  <si>
    <t>PC-PSN-PAS</t>
  </si>
  <si>
    <t>PCD</t>
  </si>
  <si>
    <t>PAN                        PRI-PVEM                 CC PRD-PC                 PT                           PCP</t>
  </si>
  <si>
    <t>PAN                        PRI-PVEM                 CC PRD-PT-PC                                 PCP</t>
  </si>
  <si>
    <t>CC PCP-PC</t>
  </si>
  <si>
    <t>CC PRD-PT</t>
  </si>
  <si>
    <t>SAN LUIS POTOSÍ - Coaliciones contendientes por cantidad de distritos</t>
  </si>
  <si>
    <t>SAN LUIS POTOSÍ - Distritos ganados por partidos individuales y coaliciones</t>
  </si>
  <si>
    <t>Coal: PC-PSN-PAS</t>
  </si>
  <si>
    <t>2 AD</t>
  </si>
  <si>
    <t>1 AC / 2 AD</t>
  </si>
  <si>
    <t>PRI… / PRD…</t>
  </si>
  <si>
    <t>AC: PAN-PANAL / AD: PRI…/PRD…</t>
  </si>
  <si>
    <t>PAN sólo alianza p/DIP en 2 distritos, NO p/GOB.</t>
  </si>
  <si>
    <t>PRI… y PRD… no repiten en todos los distritos</t>
  </si>
  <si>
    <t>NO COMPITIÓ en 3 distritos.</t>
  </si>
  <si>
    <t>CC PAN-PVEM-PANAL</t>
  </si>
  <si>
    <t>CC PAN-PANAL</t>
  </si>
  <si>
    <t>CC PAN-PVEM</t>
  </si>
  <si>
    <t>CC PRI-PASC</t>
  </si>
  <si>
    <t>CC PAN-PANAL             CC PRI-PASC                  CC PRD-PT                       PVEM                             PCP                                 PC</t>
  </si>
  <si>
    <t>PAN                                CC PRI-PASC                  CC PRD-PT                     PVEM                             PCP                                 PC                                 PANAL</t>
  </si>
  <si>
    <t>PAN                                CC PRI-PASC                  PRD                              PT                                      PVEM                             PCP                                 PC                                 PANAL</t>
  </si>
  <si>
    <t xml:space="preserve">CC PAN-PVEM              CC PRI-PASC                  PRD                                 PT                                    PCP                                  PC                                   PANAL </t>
  </si>
  <si>
    <t>CC PAN-PANAL / PAN-PANAL</t>
  </si>
  <si>
    <t>PRI-PVEM / CC PRI-PVEM</t>
  </si>
  <si>
    <t>CC PRI-PSD</t>
  </si>
  <si>
    <t xml:space="preserve">SAN LUIS POTOSÍ </t>
  </si>
  <si>
    <t>CC PRD-PT-PMC</t>
  </si>
  <si>
    <t>PAN-PT</t>
  </si>
  <si>
    <t>PRD-PT-PCP</t>
  </si>
  <si>
    <t>CC PRD-PT / PRD-PT</t>
  </si>
  <si>
    <t>SINALOA - Coaliciones contendientes por cantidad de distritos</t>
  </si>
  <si>
    <t>SINALOA - Distritos ganados por partidos individuales y coaliciones</t>
  </si>
  <si>
    <t>2000-2001: En base a CC que no sabemos los partidos.</t>
  </si>
  <si>
    <t>1 AD</t>
  </si>
  <si>
    <t>Sólo 2 distritos PRI-PBS p/DIP</t>
  </si>
  <si>
    <t>AC: PRI-PVEM-PANAL / AD: PAN-PRD-PC (sin PT p/GOB.)</t>
  </si>
  <si>
    <t>PRI-PVEM-PANAL: Sólo se repite en 8 distritos p/DIP</t>
  </si>
  <si>
    <t>Una CC en 3 distritos no sabemos partidos</t>
  </si>
  <si>
    <t>CC PAN-PRD-PVEM</t>
  </si>
  <si>
    <t>CC PRI-PANAL+PRD</t>
  </si>
  <si>
    <t>PAN-PRD-PT-PC               PRI-PVEM-PANAL</t>
  </si>
  <si>
    <t>CC PAN-PRD: el que ganó.</t>
  </si>
  <si>
    <t>CC PAN-PRD</t>
  </si>
  <si>
    <t>PRI-PBS</t>
  </si>
  <si>
    <t>CC PRD-PT-PBS</t>
  </si>
  <si>
    <t>CC PAN-PRD-PT+PAS</t>
  </si>
  <si>
    <t>CC PRI-PVEM-PANAL+PAS</t>
  </si>
  <si>
    <t>SONORA</t>
  </si>
  <si>
    <t>Notas: 2000: PT compitió en 16 distritos, PVEM compitió en 11 distritos, PC compitió en 12 distritos, PCD compitió en 8 distritos, PSN compitió en 3 distritos, PARM compitió en 13 distritos, PAS compitió en 20 distritos, y PDS compitió en 13 distritos.</t>
  </si>
  <si>
    <t>PAN                    PRI                     PRD                   PT                    PVEM                PC                     PCD                  PSN                   PARM               PAS                   PDS             (ver notas)</t>
  </si>
  <si>
    <t>SONORA - Coaliciones contendientes por cantidad de distritos</t>
  </si>
  <si>
    <t>SONORA - Distritos ganados por partidos individuales y coaliciones</t>
  </si>
  <si>
    <t>AC: PRI-PVEM / AD: PAN-PRD y PRD…</t>
  </si>
  <si>
    <t>PRI-PVEM-PANAL p/GOB, y sólo en 17 distritos p/DIP</t>
  </si>
  <si>
    <t>PAN sólo alianza p/DIP</t>
  </si>
  <si>
    <t>CC PRD-PC-PAS</t>
  </si>
  <si>
    <t>OTRAS COALICIONES</t>
  </si>
  <si>
    <t>CC PC-PMP</t>
  </si>
  <si>
    <t>CC PT-PAS</t>
  </si>
  <si>
    <t>CC PC-PAS-PMP</t>
  </si>
  <si>
    <t>CC PAS-PMP</t>
  </si>
  <si>
    <t>Figura como CC. No tiene votos en ningún distrito.</t>
  </si>
  <si>
    <t>PRI-PANAL / CC PRI-PANAL</t>
  </si>
  <si>
    <t>PRI-PVEM-PANAL / CC PRI-PVEM-PANAL</t>
  </si>
  <si>
    <t>NO COMPITIÓ en 2 distritos.</t>
  </si>
  <si>
    <t>CC PRI-PVEM / PRI-PVEM</t>
  </si>
  <si>
    <t>CC PRD-MC</t>
  </si>
  <si>
    <t>TABASCO</t>
  </si>
  <si>
    <t>TABASCO - Coaliciones contendientes por cantidad de distritos</t>
  </si>
  <si>
    <t>TABASCO - Distritos ganados por partidos individuales y coaliciones</t>
  </si>
  <si>
    <t>PRD-PT p/GOB (2001)</t>
  </si>
  <si>
    <t>PRI-PVEM-PANAL / PRD-PT-MC</t>
  </si>
  <si>
    <t>Elección DIP (2000)</t>
  </si>
  <si>
    <t>PAN                   PRI                    PRD                   PT                   PVEM              PC                    PCD                   PSN                  PAS                    PDS</t>
  </si>
  <si>
    <t>PAN                         PRI-PVEM                PRD                          PT                             PC                            PAS                            PMP                        PFC</t>
  </si>
  <si>
    <t>PAN                                 PRI                                  PRD-PT                           PVEM                               PANAL                            PASC</t>
  </si>
  <si>
    <t>PAN                                   PRI                                    PRD                                   PT                                        PVEM                               PC                                  PANAL</t>
  </si>
  <si>
    <t>PAN                                                     PRI-PVEM-PANAL                             PRD-PT-MC</t>
  </si>
  <si>
    <t>PRD-PT-MC</t>
  </si>
  <si>
    <t>PAN                         PRI                           PRD-PANAL              PT                             PVEM                       MC                           Morena                   PH                            PES</t>
  </si>
  <si>
    <t>Independiente</t>
  </si>
  <si>
    <t>PAN                         PRI                           PRD                                 PT                             PVEM                       MC                          PANAL                         Morena                   PH                            PES</t>
  </si>
  <si>
    <t>PAN                         PRI                           PRD                                 PT                             PVEM                       MC                          PANAL                         Morena                   PH                                PES</t>
  </si>
  <si>
    <t>PVEM - Distritos compitiendo solo y en coalición, y ganados solo y en coalición</t>
  </si>
  <si>
    <t>TAMAULIPAS</t>
  </si>
  <si>
    <t>TAMAULIPAS - Coaliciones contendientes por cantidad de distritos</t>
  </si>
  <si>
    <t>TAMAULIPAS - Distritos ganados por partidos individuales y coaliciones</t>
  </si>
  <si>
    <t>AC: PRD-PC / AD: PRI solo p/ GOB y +PVEM p/DIP</t>
  </si>
  <si>
    <t>PRI-PVEM-PANAL p/GOB</t>
  </si>
  <si>
    <t>PRI-PVEM-PANAL p/GOB, pero sólo en 4 distritos p/DIP.</t>
  </si>
  <si>
    <t>No se repite para DIP.</t>
  </si>
  <si>
    <t>PT-PVEM-PAS-XX</t>
  </si>
  <si>
    <t>PT ganó 1 distrito.</t>
  </si>
  <si>
    <t>PAN                         PRI-PVEM                PRD-PC                    PT</t>
  </si>
  <si>
    <t xml:space="preserve">PAN                                    PRI-PANAL                        PRD                                   PT                                      PVEM                                PC   </t>
  </si>
  <si>
    <t>PAN                                    PRI                                         PRD                                   PT                                      PVEM                                PC                                      PANAL</t>
  </si>
  <si>
    <t>PAN                                                         PRI                                                                  PRD                                                       PT                                                          PVEM                                                                                  PANAL                                                 MC</t>
  </si>
  <si>
    <t>PAN                          PRI                          PRD                         PVEM                      PT                             MC                           PANAL                    Morena                  PES</t>
  </si>
  <si>
    <t>PAN                         PRI-PVEM-PANAL      PRD                         PT                             MC                           Morena                   PES</t>
  </si>
  <si>
    <t>Distrito 14*</t>
  </si>
  <si>
    <t>NOTAS: (*) En el distrito 14 contendió un candidato independiente.</t>
  </si>
  <si>
    <t>TLAXCALA</t>
  </si>
  <si>
    <t>TLAXCALA - Coaliciones contendientes por cantidad de distritos</t>
  </si>
  <si>
    <t>TLAXCALA - Distritos ganados por partidos individuales y coaliciones</t>
  </si>
  <si>
    <t>PAN                  PRI                    PRD                  PT                     PVEM                PD                    PSN                  PC                     PAS                    PCDT                 PJS</t>
  </si>
  <si>
    <t>AC: PRI-PVEM / AD: PAN.. Y PRD… sólo p/GOB</t>
  </si>
  <si>
    <t>AC: PRI-PVEM / AD: PAN…</t>
  </si>
  <si>
    <t>PRI-PVEM-PANAL-PS p/GOB.</t>
  </si>
  <si>
    <t>AD: PRD-PT-PC p/GOB, pero solo p/DIP</t>
  </si>
  <si>
    <t>PAN-PAC</t>
  </si>
  <si>
    <t>PAN                      PRI-PVEM            PRD                      PT                         PC                        PCDT                   PJS</t>
  </si>
  <si>
    <t>PAN -PAC                   PRI-PVEM                  PRD                             PT                                 PC                               PCDT                         PANAL                      PASD                            PS</t>
  </si>
  <si>
    <t>PAN-PANAL                    PRI-PVEM                       PRD                                  PT                                     PC                                   PAC                                  PS                                    PP                                    PLT                                 PPT</t>
  </si>
  <si>
    <t>PAN-PANAL</t>
  </si>
  <si>
    <t>NOTAS: 2001: PJS no compitió en los distritos 4 y 5. 2007: PASD no compitió en el distrito 10. 2010: PAC no compitió en los distritos 2 y 18.</t>
  </si>
  <si>
    <t>PAN                                                 PRI                                                  PRD                                                    PT                                                      PVEM                                                 MC                                                   PANAL                                            PAC                                                   PS</t>
  </si>
  <si>
    <t>2013: MC ganó el distrito 7 y PANAL ganó el distrito 9. 2016: PS ganó el distrito 2 y el PT ganó el distrito 9.</t>
  </si>
  <si>
    <t>VERACRUZ</t>
  </si>
  <si>
    <t>VERACRUZ - Coaliciones contendientes por cantidad de distritos</t>
  </si>
  <si>
    <t>VERACRUZ - Distritos ganados por partidos individuales y coaliciones</t>
  </si>
  <si>
    <t>2 AC / 1 AD</t>
  </si>
  <si>
    <t>AC: PRD-PT-PC / AD: PRI-PVEM + PRV p/DIP.</t>
  </si>
  <si>
    <t>AC: PRI-PVEM-PRV y PRD-PT-PC</t>
  </si>
  <si>
    <t>AC: PAN-PRD / AD: PRI-PVEM-PANAL-AVE-Pcard. p/GOB.</t>
  </si>
  <si>
    <t>AD: PAN-PANAL, GOB y 20 distritos</t>
  </si>
  <si>
    <t>PRI-PARM</t>
  </si>
  <si>
    <t>PAN                     PRI-PVEM-PRV    PRD-PT-PC</t>
  </si>
  <si>
    <t>PRI-PVEM-PRV</t>
  </si>
  <si>
    <t>PRD-¿PC?</t>
  </si>
  <si>
    <t xml:space="preserve">PAN                                                    PRI-PVEM-PANAL                             PRD                                                   PT                                                        MC                                                     AVE                                              P.Card. </t>
  </si>
  <si>
    <t>El PANAL ganó en el distrito 25.</t>
  </si>
  <si>
    <t>PRI-PVEM-PANAL-AVE</t>
  </si>
  <si>
    <t>YUCATÁN</t>
  </si>
  <si>
    <t>YUCATÁN - Coaliciones contendientes por cantidad de distritos</t>
  </si>
  <si>
    <t>YUCATÁN - Distritos ganados por partidos individuales y coaliciones</t>
  </si>
  <si>
    <t>PAN-PRD-PT-PVEM p/GOB.</t>
  </si>
  <si>
    <t>AC: PRI-PVEM-PAY</t>
  </si>
  <si>
    <t>PRI… y PRD... p/ GOB.</t>
  </si>
  <si>
    <t>Todos fueron solos p/DIP.</t>
  </si>
  <si>
    <t>AD: PAN-PANAL p/GOB, PAN solo p/DIP.</t>
  </si>
  <si>
    <t>Fueron solos p/DIP.</t>
  </si>
  <si>
    <t>PAN   PRI   PRD   PT   PVEM   PC   PAS   PY   PAY</t>
  </si>
  <si>
    <t>PAN   PRI-PAY   PRD   PT   PVEM   PC   PY</t>
  </si>
  <si>
    <t>PRI-PAY</t>
  </si>
  <si>
    <t>PAN   PRI-PVEM-PAY   PRD   PT-PC   PANAL   PASC</t>
  </si>
  <si>
    <t>PRI-PVEM-PAY</t>
  </si>
  <si>
    <t>PAN   PRI   PRD   PT   PVEM   MC   PANAL   PSDY</t>
  </si>
  <si>
    <t>CC PRI-PVEM-PANAL-PH-PES</t>
  </si>
  <si>
    <t>CC PRI-PVEM-PES</t>
  </si>
  <si>
    <t>CC PRI-PVEM-PANAL-PES</t>
  </si>
  <si>
    <t>ZACATECAS</t>
  </si>
  <si>
    <t>PRI-PVEM-PT</t>
  </si>
  <si>
    <t>AC: PAN-PRD</t>
  </si>
  <si>
    <t>AD: PRI-PVEM-PANAL sólo 6 distritos p/ DIP.</t>
  </si>
  <si>
    <t>PRI-PVEM en los otros 12 distritos</t>
  </si>
  <si>
    <t>ZACATECAS - Coaliciones contendientes por cantidad de distritos</t>
  </si>
  <si>
    <t>ZACATECAS - Distritos ganados por partidos individuales y coaliciones</t>
  </si>
  <si>
    <t>PAN   PRI   PRD   PT   PVEM   PC   PSN   PAS</t>
  </si>
  <si>
    <t>NOTAS: 2001: PSN y PAS sólo compiten en 13 de los 18 distritos.</t>
  </si>
  <si>
    <t>PAN                     PRI-PVEM-PT      PRD                     PC</t>
  </si>
  <si>
    <t>PAN   PRI   PRD-PC   PT   PVEM   PANAL   PASD</t>
  </si>
  <si>
    <t>PAN                              PRI-PVEM-PANAL       PRD-PC                         PT</t>
  </si>
  <si>
    <t>PAN-PRD                                          PRI                                                    PT                                                   PVEM                                               MC                                               PANAL</t>
  </si>
  <si>
    <t>2007: PT ganó los distritos 8 y 11. / 2010: PT ganó en los distritos 8 y 11. / 2013: PT ganó el distrito 9.</t>
  </si>
  <si>
    <t>AGUASCALIENTES</t>
  </si>
  <si>
    <t>AGUASCALIENTES - Coaliciones contendientes por cantidad de distritos</t>
  </si>
  <si>
    <t xml:space="preserve">PAN
PRI-PT-PVEM
PRD-PC 
</t>
  </si>
  <si>
    <t>PRI-PVEM-PANAL-PT</t>
  </si>
  <si>
    <t xml:space="preserve">PT </t>
  </si>
  <si>
    <t>MORENA</t>
  </si>
  <si>
    <t>PASC</t>
  </si>
  <si>
    <t>AGUASCALIENTES - Distritos ganados por partidos individuales y coaliciones</t>
  </si>
  <si>
    <t xml:space="preserve">PAN </t>
  </si>
  <si>
    <t xml:space="preserve">PRI </t>
  </si>
  <si>
    <t>BAJA CALIFORNIA</t>
  </si>
  <si>
    <t>BAJA CALIFORNIA - Coaliciones contendientes por cantidad de distritos</t>
  </si>
  <si>
    <t>PAN-PANAL-PES</t>
  </si>
  <si>
    <t>PAN-PRD-PANAL-PEBC</t>
  </si>
  <si>
    <t>PRI-PT-PEBC-PVEM</t>
  </si>
  <si>
    <t>PRI-PVEM-PEBC</t>
  </si>
  <si>
    <t>PRI-PVEM-PES-PT</t>
  </si>
  <si>
    <t>PRI-PVEM-PT-PANAL</t>
  </si>
  <si>
    <t>PC-PT</t>
  </si>
  <si>
    <t>PEBC</t>
  </si>
  <si>
    <t>PBC</t>
  </si>
  <si>
    <t>PC-PAS</t>
  </si>
  <si>
    <t>PPC</t>
  </si>
  <si>
    <t>BAJA CALIFORNIA - Distritos ganados por partidos individuales y coaliciones</t>
  </si>
  <si>
    <t>PMBC</t>
  </si>
  <si>
    <t>PHBC</t>
  </si>
  <si>
    <t>PESBC</t>
  </si>
  <si>
    <t xml:space="preserve">PRI-PVEM </t>
  </si>
  <si>
    <t>INDEPENDIENTE</t>
  </si>
  <si>
    <t>NOTA: EN 2007 Y 2010 COMPITIÓ LA CIALICIÓN PC-PT EN LOS 16 DISTRITOS, PERO NO GANARON NINGUNO</t>
  </si>
  <si>
    <t>BAJA CALIFORNIA SUR</t>
  </si>
  <si>
    <t>BAJA CALIFORNIA SUR - Coaliciones contendientes por cantidad de distritos</t>
  </si>
  <si>
    <t>PAN-PRS</t>
  </si>
  <si>
    <t>CC PAN-PRS</t>
  </si>
  <si>
    <t>PMRPS</t>
  </si>
  <si>
    <t xml:space="preserve">PANAL </t>
  </si>
  <si>
    <t>BAJA CALIFORNIA SUR- Distritos ganados por partidos individuales y coaliciones</t>
  </si>
  <si>
    <t>CC PRI- PVEM</t>
  </si>
  <si>
    <t>CAMPECHE</t>
  </si>
  <si>
    <t>CAMPECHE - Coaliciones contendientes por cantidad de distritos</t>
  </si>
  <si>
    <t>PT-PAS-PC</t>
  </si>
  <si>
    <t>PT-MC</t>
  </si>
  <si>
    <t>CAMPECHE- Distritos ganados por partidos individuales y coaliciones</t>
  </si>
  <si>
    <t>DSPPN</t>
  </si>
  <si>
    <t>FC</t>
  </si>
  <si>
    <t>NOTA:  EN EL AÑO 200 PARTICPÓ LA COALICIÓN PT-PAS-PC EN LOS 21 DISTRITOS SIN GANAR ALGUNO</t>
  </si>
  <si>
    <t>NOTA: EN EL AÑO 2012 PARTICIPÓ LA COALICIÓN PT-MC EN LOS 21 DISTRITOS, NO GANARON NINGUNO</t>
  </si>
  <si>
    <t>FJCV</t>
  </si>
  <si>
    <t>CHIAPAS</t>
  </si>
  <si>
    <t>CHIAPAS - Coaliciones contendientes por cantidad de distritos</t>
  </si>
  <si>
    <t>PRD-PVEM-PT-PC</t>
  </si>
  <si>
    <t>PVEM-PANAL-PCHU</t>
  </si>
  <si>
    <t>CC PRI-PVEM-POC</t>
  </si>
  <si>
    <t>CHIAPAS- Distritos ganados por partidos individuales y coaliciones</t>
  </si>
  <si>
    <t xml:space="preserve">PH </t>
  </si>
  <si>
    <t>PMACH</t>
  </si>
  <si>
    <t xml:space="preserve">CC PRI-PVEM </t>
  </si>
  <si>
    <t>PRI-PVEM-PANAL-PCHU</t>
  </si>
  <si>
    <t>POC</t>
  </si>
  <si>
    <t>PAN-PRD-PC-PANAL-PSD</t>
  </si>
  <si>
    <t>CC PAN-POC</t>
  </si>
  <si>
    <t>PVEM-PSD</t>
  </si>
  <si>
    <t>CC PRI-POC</t>
  </si>
  <si>
    <t>12, 5</t>
  </si>
  <si>
    <t>PRI-PVEM-PCHU</t>
  </si>
  <si>
    <t>PVEM - Coaliciones por cantidad de distritos competidos y ganados</t>
  </si>
  <si>
    <t>CC PVEM-POC</t>
  </si>
  <si>
    <t xml:space="preserve">PVEM </t>
  </si>
  <si>
    <t>PCHU</t>
  </si>
  <si>
    <t>CHIHUAHUA</t>
  </si>
  <si>
    <t>CHIHUAHUA - Coaliciones contendientes por cantidad de distritos</t>
  </si>
  <si>
    <t>PRI-PRD</t>
  </si>
  <si>
    <t>CHIHUAHUA- Distritos ganados por partidos individuales y coaliciones</t>
  </si>
  <si>
    <t xml:space="preserve">9,09 </t>
  </si>
  <si>
    <t>CC PRI-PVEM-PT-PANAL</t>
  </si>
  <si>
    <t>PRI-PT</t>
  </si>
  <si>
    <t xml:space="preserve">CC PRI-PVEM-PT </t>
  </si>
  <si>
    <t xml:space="preserve">MC </t>
  </si>
  <si>
    <t xml:space="preserve">77,3 </t>
  </si>
  <si>
    <t xml:space="preserve">PRI-PVEM-PANAL </t>
  </si>
  <si>
    <t>CC-PRI-PVEM-PANAL-PT</t>
  </si>
  <si>
    <t>CC PRI-PVEM-PT</t>
  </si>
  <si>
    <t>CC PRI-PANAL</t>
  </si>
  <si>
    <t>CC PRI-PANAL-PT</t>
  </si>
  <si>
    <t>CC PRI-PT-PANAL</t>
  </si>
  <si>
    <t xml:space="preserve">MORENA </t>
  </si>
  <si>
    <t>COAHUILA</t>
  </si>
  <si>
    <t>COAHUILA - Coaliciones contendientes por cantidad de distritos</t>
  </si>
  <si>
    <t>PAN-PVEM-PT</t>
  </si>
  <si>
    <t>CC PAN-PUDC</t>
  </si>
  <si>
    <t>PAN-PUDC</t>
  </si>
  <si>
    <t>CC PRI-PVEM-PANAL-PSDC-PPC</t>
  </si>
  <si>
    <t>CC PRI-PVEM-PANAL-PSDC-PPC-PJ-PRC-PCP</t>
  </si>
  <si>
    <t>PUDC</t>
  </si>
  <si>
    <t>PCC</t>
  </si>
  <si>
    <t>PMC</t>
  </si>
  <si>
    <t>PPRO</t>
  </si>
  <si>
    <t>COAHUILA- Distritos ganados por partidos individuales y coaliciones</t>
  </si>
  <si>
    <t>PL</t>
  </si>
  <si>
    <t>PRI-PVEM-PANAL-PSDC-PPC-PJ-PRC-PCP</t>
  </si>
  <si>
    <t>PRI-PUDC</t>
  </si>
  <si>
    <t>PRI-PVEM-PANAL-PCC</t>
  </si>
  <si>
    <t>PRI-PANAL-PSDC</t>
  </si>
  <si>
    <t>CC PRI-PVEM-PANAL-PPC</t>
  </si>
  <si>
    <t>PSDC</t>
  </si>
  <si>
    <t>PRI-PANAL-PPC</t>
  </si>
  <si>
    <t xml:space="preserve">CC PRI-PVEM-PANAL-PSDC </t>
  </si>
  <si>
    <t>CC PRI-PVEM-PANAL</t>
  </si>
  <si>
    <t>CC PRI-PANAL-PSDC-PPC</t>
  </si>
  <si>
    <t>PRT</t>
  </si>
  <si>
    <t xml:space="preserve">CC PRD-PT </t>
  </si>
  <si>
    <t>COLIMA</t>
  </si>
  <si>
    <t>COLIMA - Coaliciones contendientes por cantidad de distritos</t>
  </si>
  <si>
    <t>PAN-ADC</t>
  </si>
  <si>
    <t>PRD-ADC</t>
  </si>
  <si>
    <t>PRD-PSD</t>
  </si>
  <si>
    <t>PT-PAS-PSN-PCD-CD</t>
  </si>
  <si>
    <t>PT-PC</t>
  </si>
  <si>
    <t>ADC</t>
  </si>
  <si>
    <t>COLIMA- Distritos ganados por partidos individuales y coaliciones</t>
  </si>
  <si>
    <t>PRI -PANAL</t>
  </si>
  <si>
    <t>NOTA: En 2006 participó la coalición PT-PC en los 16 distritos, sin ganar alguno</t>
  </si>
  <si>
    <t>NOTA: En 2000 participó la coalición PT-PAS-PSN-PCD-CD, en los 16 distritos; no ganó ninguno</t>
  </si>
  <si>
    <t>DURANGO</t>
  </si>
  <si>
    <t>DURANGO-  Coaliciones contendientes por cantidad de distritos</t>
  </si>
  <si>
    <t>PRI-PANAL-PD</t>
  </si>
  <si>
    <t>PRT-PT-PC</t>
  </si>
  <si>
    <t>PD</t>
  </si>
  <si>
    <t>DURANGO- Distritos ganados por partidos individuales y coaliciones</t>
  </si>
  <si>
    <t>PRI-PVEM-PANAL-PD</t>
  </si>
  <si>
    <t>23,53%</t>
  </si>
  <si>
    <t xml:space="preserve">PD </t>
  </si>
  <si>
    <t>Independiente 2</t>
  </si>
  <si>
    <t>PRI-PVEM-PD-PANAL</t>
  </si>
  <si>
    <t>PAN-PRD-PD</t>
  </si>
  <si>
    <t>ESTADO DE MÉXICO-  Coaliciones contendientes por cantidad de distritos</t>
  </si>
  <si>
    <t>CD</t>
  </si>
  <si>
    <t>ESTADO DE MÉXICO- Distritos ganados por partidos individuales y coaliciones</t>
  </si>
  <si>
    <t>PACEM</t>
  </si>
  <si>
    <t>DS</t>
  </si>
  <si>
    <t>4,44%</t>
  </si>
  <si>
    <t>53,33</t>
  </si>
  <si>
    <t>GUANAJUATO</t>
  </si>
  <si>
    <t>GUANAJUATO-  Coaliciones contendientes por cantidad de distritos</t>
  </si>
  <si>
    <t>NA</t>
  </si>
  <si>
    <t>GUANAJUATO- Distritos ganados por partidos individuales y coaliciones</t>
  </si>
  <si>
    <t>PRD-CDPPN-PAS</t>
  </si>
  <si>
    <t>MP</t>
  </si>
  <si>
    <t>GUERRERO</t>
  </si>
  <si>
    <t>GUERRERO-  Coaliciones contendientes por cantidad de distritos</t>
  </si>
  <si>
    <t>PPG</t>
  </si>
  <si>
    <t>AxG</t>
  </si>
  <si>
    <t>CC  PRD-PT</t>
  </si>
  <si>
    <t>PRD-MC-PT</t>
  </si>
  <si>
    <t>14,28</t>
  </si>
  <si>
    <t>PRD-PRS</t>
  </si>
  <si>
    <t>7,14</t>
  </si>
  <si>
    <t>35,71%</t>
  </si>
  <si>
    <t>32,13%</t>
  </si>
  <si>
    <t>46,42%</t>
  </si>
  <si>
    <t>PT - Coaliciones por cantidad de distritos competidos y ganados</t>
  </si>
  <si>
    <t xml:space="preserve">PRD </t>
  </si>
  <si>
    <t>HIDALGO</t>
  </si>
  <si>
    <t>HIDALGO-  Coaliciones contendientes por cantidad de distritos</t>
  </si>
  <si>
    <t>HIDALGO- Distritos ganados por partidos individuales y coaliciones</t>
  </si>
  <si>
    <t>16,67</t>
  </si>
  <si>
    <t>JALISCO</t>
  </si>
  <si>
    <t>JALISCO-  Coaliciones contendientes por cantidad de distritos</t>
  </si>
  <si>
    <t>PC-PMB</t>
  </si>
  <si>
    <t>PNA</t>
  </si>
  <si>
    <t>PASDC</t>
  </si>
  <si>
    <t>JALISCO- Distritos ganados por partidos individuales y coaliciones</t>
  </si>
  <si>
    <t>MC - Distritos compitiendo solo y en coalición, y ganados solo y en coalición</t>
  </si>
  <si>
    <t>MICHOACÁN</t>
  </si>
  <si>
    <t>MICHOACÁN  Coaliciones contendientes por cantidad de distritos</t>
  </si>
  <si>
    <t>PRD-PT-PVEM-PAS-PSN-PC</t>
  </si>
  <si>
    <t>PRD-PT-PH-PES</t>
  </si>
  <si>
    <t xml:space="preserve">PRD-PT </t>
  </si>
  <si>
    <t>PRD-PT-PES</t>
  </si>
  <si>
    <t xml:space="preserve">PRD-PT-PH </t>
  </si>
  <si>
    <t>29,17</t>
  </si>
  <si>
    <t>PT-PH-PES</t>
  </si>
  <si>
    <t>PT-PES</t>
  </si>
  <si>
    <t xml:space="preserve">PRD-PC </t>
  </si>
  <si>
    <t>PRD-PES</t>
  </si>
  <si>
    <t xml:space="preserve">PT-PH </t>
  </si>
  <si>
    <t>4,17%</t>
  </si>
  <si>
    <t>PT-PH</t>
  </si>
  <si>
    <t>MORELOS</t>
  </si>
  <si>
    <t>MORELOS Coaliciones contendientes por cantidad de distritos</t>
  </si>
  <si>
    <t>PRD-PC-PCD-PSN</t>
  </si>
  <si>
    <t>CC PT-PCM-PLM</t>
  </si>
  <si>
    <t>PSM</t>
  </si>
  <si>
    <t>MORELOS- Distritos ganados por partidos individuales y coaliciones</t>
  </si>
  <si>
    <t xml:space="preserve">PES </t>
  </si>
  <si>
    <t>22,22</t>
  </si>
  <si>
    <t>33,33</t>
  </si>
  <si>
    <t>66,67</t>
  </si>
  <si>
    <t>11,11</t>
  </si>
  <si>
    <t>PCM</t>
  </si>
  <si>
    <t>5,55</t>
  </si>
  <si>
    <t>55,55</t>
  </si>
  <si>
    <t>NOTA:  En 2003 compitió la coalición CC PC-PCM-PLM en todos los distritos, sin ganar alguno</t>
  </si>
  <si>
    <t>NOTA: En 2006, participó la coalición CC PVEM-PANAL en el distrito 14. No ganó</t>
  </si>
  <si>
    <t>CC PVEM-PANAL</t>
  </si>
  <si>
    <t>TOTAL - Distritos ganados por partidos individuales y coaliciones</t>
  </si>
  <si>
    <t>Total de distritos</t>
  </si>
  <si>
    <t>GUERRERO - Distritos ganados por partidos individuales y coaliciones</t>
  </si>
  <si>
    <t>MICHOACÁN - Distritos ganados por partidos individuales y coaliciones</t>
  </si>
  <si>
    <t>PRI / PRD</t>
  </si>
  <si>
    <t>AC: PRI / AD: PRD</t>
  </si>
  <si>
    <t>GOB: 2011 / DIP: 2012</t>
  </si>
  <si>
    <t>PRI-PT-PVEM / PRD-PC</t>
  </si>
  <si>
    <t>PRI-PVEM-PANAL-PT en 17 distritos</t>
  </si>
  <si>
    <t>Las dos coaliciones, del PRI y del PAN.</t>
  </si>
  <si>
    <t>Las dos coaliciones: PAN-PRD y la del PRI</t>
  </si>
  <si>
    <t>Las 2: PRI-PVEM y PRD-PC</t>
  </si>
  <si>
    <t>Las 3: del PAN, del PRI y del PRD.</t>
  </si>
  <si>
    <t>PRD-PMP, no p/ diputados</t>
  </si>
  <si>
    <t>SUPER ALIANZA VS. PRI</t>
  </si>
  <si>
    <t>Las 2 sólo repiten en algunos distritos</t>
  </si>
  <si>
    <t>AC: PRD / AD: PRI y PAN-POC (sólo p/DIP. 13 distritos)</t>
  </si>
  <si>
    <t>PAN-PRD y la del PRI</t>
  </si>
  <si>
    <t>PRI-PVEM-PT-PANAL no p/ dip.</t>
  </si>
  <si>
    <t>1 AC/ 1 AD</t>
  </si>
  <si>
    <t>PAN-PRD no p/ dip.</t>
  </si>
  <si>
    <t>PAN y PRD: No coaliciones p/ GOB.</t>
  </si>
  <si>
    <t>AC: PAN / AD: PRI</t>
  </si>
  <si>
    <t>PRI varía</t>
  </si>
  <si>
    <t>Si p/DIP. (parcial)</t>
  </si>
  <si>
    <t>1 CC que no conocemos partidos</t>
  </si>
  <si>
    <t>Sin Coalición</t>
  </si>
  <si>
    <t>AD (Ord.)</t>
  </si>
  <si>
    <t>Si en extraordinaria p/ GOB.</t>
  </si>
  <si>
    <t>PAN / PRI / PRD</t>
  </si>
  <si>
    <t>PRI-PVEM-PANAL: No se repite en t odos los distritos p/ dip.</t>
  </si>
  <si>
    <t>PAN / PRD</t>
  </si>
  <si>
    <t>AC: PRD / AD: PRI</t>
  </si>
  <si>
    <t>AC: PAN-PRD / AD: PRI</t>
  </si>
  <si>
    <t>Aunque en 1 distrito no compitieron</t>
  </si>
  <si>
    <t>PAN-PVEM y PRD-PT sólo para GOB.</t>
  </si>
  <si>
    <t>AC: PRD / AD: PAN, PRI</t>
  </si>
  <si>
    <t>GOB: 1999 / DIP: 2000</t>
  </si>
  <si>
    <t>GOB: 2005 / DIP: 2006</t>
  </si>
  <si>
    <t xml:space="preserve">CC PAN-PANAL sólo p/ GOB. </t>
  </si>
  <si>
    <t>PRI-PVEM parcial p/ DIP. PAN-PANAL sólo p/ GOB.</t>
  </si>
  <si>
    <t>CC PRI-PVEM p/ GOB. y PRI-PVEM sólo 6 distritos</t>
  </si>
  <si>
    <t>PRI-PVEM, no en todos los distritos</t>
  </si>
  <si>
    <t>PAN-PRD-PC y PRI-PVEM-PANAL</t>
  </si>
  <si>
    <t>PRI-PVEM-PANAL: No en todos los distritos</t>
  </si>
  <si>
    <t>NO COAL.</t>
  </si>
  <si>
    <t>NO partido grande</t>
  </si>
  <si>
    <t>PRD-PT p/GOB no p/DIP</t>
  </si>
  <si>
    <t>PAN-PANAL / PRD-PT-PC-PAS</t>
  </si>
  <si>
    <t>AC: PRI-PVEM / AD: PAN y PRD</t>
  </si>
  <si>
    <t>PRI-PVEM / PRD y PT muchas coaliciones.</t>
  </si>
  <si>
    <t>No se repiten = en todos los distritos</t>
  </si>
  <si>
    <r>
      <t xml:space="preserve">MORELOS </t>
    </r>
    <r>
      <rPr>
        <b/>
        <sz val="12"/>
        <color rgb="FFFF0000"/>
        <rFont val="Calibri (Cuerpo)"/>
      </rPr>
      <t>(2012: Mezcla de 6 coaliciones y 12 CC ambas alianzas)</t>
    </r>
  </si>
  <si>
    <t>PRD-PCP-PCD-PSN</t>
  </si>
  <si>
    <t>AC: PRD-PT-PC / AD: PRI-PVEM</t>
  </si>
  <si>
    <t>AC: PRD-PT-MC / AD: PRI-PVEM + PANAL p/GOB.</t>
  </si>
  <si>
    <t>TOTAL - Coaliciones contendientes por cantidad de distritos</t>
  </si>
  <si>
    <t>SUMATORIA A NIVEL PAÍS DE LOS DISTRITOS ELECTORALES LOCALES</t>
  </si>
  <si>
    <t>Más abajo se presenta la situación por estado.</t>
  </si>
  <si>
    <t>Revisar los % de distritos ganados. Están mal calculados siempre que no se calculan sobre el total de los distritos, o sea, cuando un partido compite en algunos distritos solo y en otros en coalición. También revisar los cálculos cuando un partido presenta más de una coalición en una misma elección.</t>
  </si>
  <si>
    <t>NO COMPITIÓ en distrito 20.</t>
  </si>
  <si>
    <t>2015: El distrito 10 lo ganó un candidato independiente (Kumamoto)</t>
  </si>
  <si>
    <t xml:space="preserve">Notas: </t>
  </si>
  <si>
    <t>NO COMPITIÓ en 10 distritos.</t>
  </si>
  <si>
    <t>TOTAL - Distritos ganados por partidos individuales y coaliciones, en %</t>
  </si>
  <si>
    <t>CC PAN-PRD-PVEM (SINALOA)</t>
  </si>
  <si>
    <t>¿Los % los calculamos sobre el total de distritos o sobre el total de distritos en los que compitió en coalición?</t>
  </si>
  <si>
    <t>OJO: Ver por cuál número total de coaiciones divido para calcular en cuántas ganó una coalición o un partido, y en cuántos distritos compitió sólo o en coalición cada partido.</t>
  </si>
  <si>
    <t>PAN-PANAL / CC PAN-PANAL</t>
  </si>
  <si>
    <t>PAN-PVEM / CC PAN-PVEM</t>
  </si>
  <si>
    <t>PAN-PVEM-PANAL / CC PAN-PVEM-PANAL</t>
  </si>
  <si>
    <t>CC PAN-PRD / PAN-PRD</t>
  </si>
  <si>
    <t>PAN-POC</t>
  </si>
  <si>
    <t>CC PAN-PUDC / PAN-PUDC</t>
  </si>
  <si>
    <t>PAN-PRS / CC PAN-PRS</t>
  </si>
  <si>
    <t>18,8</t>
  </si>
  <si>
    <t>30,4%</t>
  </si>
  <si>
    <t>8,4%</t>
  </si>
  <si>
    <t>8,3%</t>
  </si>
  <si>
    <t>7,5%</t>
  </si>
  <si>
    <t>10,4%</t>
  </si>
  <si>
    <t>45,8%</t>
  </si>
  <si>
    <t>1,13%</t>
  </si>
  <si>
    <t>3,3%</t>
  </si>
  <si>
    <t>20,34%</t>
  </si>
  <si>
    <t>25,5%</t>
  </si>
  <si>
    <t>0,34</t>
  </si>
  <si>
    <t>0,22%</t>
  </si>
  <si>
    <t>1,3%</t>
  </si>
  <si>
    <t>0,45%</t>
  </si>
  <si>
    <t>3,6%</t>
  </si>
  <si>
    <t>66,7%</t>
  </si>
  <si>
    <t>3,03%</t>
  </si>
  <si>
    <t>54,2%</t>
  </si>
  <si>
    <t>0,5%</t>
  </si>
  <si>
    <t>2,3%</t>
  </si>
  <si>
    <t>1,4%</t>
  </si>
  <si>
    <t>CC PRD-PT-PC-PSD-PSN-PAS</t>
  </si>
  <si>
    <t>47,5%</t>
  </si>
  <si>
    <t>4,7%</t>
  </si>
  <si>
    <t>7,8%</t>
  </si>
  <si>
    <t>11,12%</t>
  </si>
  <si>
    <t>4,1%</t>
  </si>
  <si>
    <t>0,34%</t>
  </si>
  <si>
    <t>CC PAN-PRD-PANAL-CPP +PSI</t>
  </si>
  <si>
    <t>4,18%</t>
  </si>
  <si>
    <t>4,5%</t>
  </si>
  <si>
    <t>92,3%</t>
  </si>
  <si>
    <t>CC PRI-PANAL-PRD</t>
  </si>
  <si>
    <t>CC PAN-PC-PAS</t>
  </si>
  <si>
    <t>PRI-PASC</t>
  </si>
  <si>
    <r>
      <t>PRI-PVEM-PANAL-</t>
    </r>
    <r>
      <rPr>
        <b/>
        <u/>
        <sz val="12"/>
        <color theme="1"/>
        <rFont val="Calibri (Cuerpo)"/>
      </rPr>
      <t>PSD</t>
    </r>
  </si>
  <si>
    <t>PRI-PVEM-PRV (Veracruz)</t>
  </si>
  <si>
    <t>Muestra las coaliciones que compitieron en un mayor número de distritos y las más exitosas</t>
  </si>
  <si>
    <t>PRI-PVEM-PEBC (Baja California)</t>
  </si>
  <si>
    <t>PRI-PVEM-PAY (Yucatán)</t>
  </si>
  <si>
    <t>PRI-PUDC (Coahuila)</t>
  </si>
  <si>
    <t>PRI-PVEM-PT-PEBC (Baja California)</t>
  </si>
  <si>
    <t>PRI-PVEM-PES-PT (Baja California)</t>
  </si>
  <si>
    <t>CC PRI-PVEM-POC (Chiapas)</t>
  </si>
  <si>
    <t>CC PRI-POC (Chiapas)</t>
  </si>
  <si>
    <t>CC PRI-PRD (Chihuahua)</t>
  </si>
  <si>
    <t>PRI-PT (Chihuahua)</t>
  </si>
  <si>
    <t>PRI-PVEM-PANAL-PCC (Coahuila)</t>
  </si>
  <si>
    <t>CC PRI-PVEM-PANAL-PSDC</t>
  </si>
  <si>
    <t>PRI-PVEM-PANAL-PD (Durango)</t>
  </si>
  <si>
    <t>PRI-PVEM-PD-PCC (Nuevo León)</t>
  </si>
  <si>
    <t>PRI-PD-PCC (Nuevo León)</t>
  </si>
  <si>
    <t>CC PRI-PVEM-PANAL+PAS (Sinaloa)</t>
  </si>
  <si>
    <t>Coalition</t>
  </si>
  <si>
    <t>Single Party</t>
  </si>
  <si>
    <t>PRI-PVEM-PANAL-PCHU (Chiapas)</t>
  </si>
  <si>
    <t>PRI-PVEM-PCHU (Chiapas)</t>
  </si>
  <si>
    <t>PRI-PVEM-PANAL-PSDC-PPC-PJ-PRC-PCP (e = CC) (Coahuila)</t>
  </si>
  <si>
    <t>PRI-PANAL-PT / CC PRI-PANAL-PT</t>
  </si>
  <si>
    <t>PRI-PVEM-PANAL-AVE (Veracruz)</t>
  </si>
  <si>
    <t>2001: PT ganó un distrito.</t>
  </si>
  <si>
    <t>Falta Querétaro (18)</t>
  </si>
  <si>
    <t>Total districts</t>
  </si>
  <si>
    <t>Éxito electoral de las combinaciones de partidos más repetidas</t>
  </si>
  <si>
    <t>Se suman todas las combinaciones en las que participaron los dos partidos, incluyendo aquellas en las que otros partidos también participan.</t>
  </si>
  <si>
    <t>Acumulado de todo el periodo</t>
  </si>
  <si>
    <t>TOTAL DISTRITOS TODO EL PERIODO</t>
  </si>
  <si>
    <t>PRD-PT / CC PRD-PT</t>
  </si>
  <si>
    <t>PRD-PT-PC / CC PRD-PT-PC</t>
  </si>
  <si>
    <t>PRD-PT-MC / CC PRD-PT-MC</t>
  </si>
  <si>
    <t>PRD-PC / CC PRD-PC</t>
  </si>
  <si>
    <t>PRD-PC/MC</t>
  </si>
  <si>
    <t>PRD-PT-PC / PRD-PT-MC</t>
  </si>
  <si>
    <t>PAN                           PRI-PVEM                   PRD-PC                        PT                                   PANAL                       PASD                          PEC</t>
  </si>
  <si>
    <t>CC PAN-PVEM-PANAL   CC PRI-PASC                    CC PRD-PT                       PCP                                PC</t>
  </si>
  <si>
    <t>Agregado 18/5/2017</t>
  </si>
  <si>
    <t>CC PAN-PRD-PVEM-PT</t>
  </si>
  <si>
    <t>CC PRD-PVEM</t>
  </si>
  <si>
    <t>CC PAN-PRD-PVEM-PT (SINALOA)</t>
  </si>
  <si>
    <t>FALTAN: 10 distritos de Coahuila en los que el PRD no compitió.</t>
  </si>
  <si>
    <t>Tanto PAN-PANAL como PAN-PVEM incluyen los distritos en los que compitieron PAN-PVEM-PANAL.</t>
  </si>
  <si>
    <t>CC PRD-PVEM / PRD-PVEM</t>
  </si>
  <si>
    <t xml:space="preserve">PAN                                                     PRI-PANAL                                          PRD                                                      PT                                                        PVEM                                                   MC   </t>
  </si>
  <si>
    <t>PAN   CC PRI-PVEM   PRD   PT   PC   PAY   PANAL</t>
  </si>
  <si>
    <t>PAN    PRI  PRD   PT   PVEM   PC   PAY   PANAL</t>
  </si>
  <si>
    <t>Faltan imputar datos de Nayarit 2017</t>
  </si>
  <si>
    <t>PRI-PVEM-PASC-PANAL</t>
  </si>
  <si>
    <t>Falta Nayarit 2017</t>
  </si>
  <si>
    <t>2000: Faltan sólo datos de Querétaro. NI SIQUIERA SE COMPUTAN EN EL Nº DE DISTRITOS.</t>
  </si>
  <si>
    <t>PRI-PVEM-PASC-PANAL (Veracruz)</t>
  </si>
  <si>
    <t>CC PRD-PT-PUDC</t>
  </si>
  <si>
    <t>CC PRD-PUDC</t>
  </si>
  <si>
    <t>CC PRD-PT-PUDC (Coahuila)</t>
  </si>
  <si>
    <t>CC PRD-PUDC (Coahuila)</t>
  </si>
  <si>
    <t>FALTAN: 3 distritos de Coahuila (2005) donde no compitió</t>
  </si>
  <si>
    <t>FALTAN: 1 distrito de Durango (2010) y 3 de Q. Roo (2010) donde no compitió el PAN.</t>
  </si>
  <si>
    <t>FALTAN: 3 distritos de Durango (2013), 5 distritos de Q. Roo (2013) y 2 de Sonora (2012) donde no compitió.</t>
  </si>
  <si>
    <t>FALTA: 1 distrito de Guerrero (2015) donde no compitió.</t>
  </si>
  <si>
    <t>FALTAN: 3 distritos de SLP (2003) donde no compitió.</t>
  </si>
  <si>
    <t>FALTAN: 1 distrito de Guanajuato (2006) donde no compitió.</t>
  </si>
  <si>
    <t>FALTAN: 10 distritos de Coahuila (1999) y 1 en Colima (2000), en los que el PAN no compitió.</t>
  </si>
  <si>
    <t>NO COMPITIÓ en el distrito 9.</t>
  </si>
  <si>
    <t>NO COMPITE en distrito 14.</t>
  </si>
  <si>
    <t>COALICIÓN PAN-PRD en todos los distritos</t>
  </si>
  <si>
    <t>NO COMPITIÓ en distritos 6 y 18.</t>
  </si>
  <si>
    <t>COALICIÓN PAN-PRD-PT-PC en los 12 distritos.</t>
  </si>
  <si>
    <t>NO COMPITIÓ en distrito 9.</t>
  </si>
  <si>
    <t>FALTAN: 1 distrito de BC (2016), 1 de Guerrero (2015) y 3 de SLP (2015), donde no compitió.</t>
  </si>
  <si>
    <t>NO COMPITIÓ en distrito 7.</t>
  </si>
  <si>
    <t>FALTAN: 1 distrito de Durango (2010), 1 eh Chihuahua (2010), 2 de Hidalgo (2010) y 2 de Q. Roo (2010) donde no compitió.</t>
  </si>
  <si>
    <t>FALTAN: 1 distrito de Chihuahua (2013) y 5 de Q. Roo (2013) donde no compitió.</t>
  </si>
  <si>
    <t>NO COMPITIÓ en distrito 2.</t>
  </si>
  <si>
    <t>FALTA: 1 distrito de BCS (2008)</t>
  </si>
  <si>
    <r>
      <t>2015-2016: No incluye Puebla (26 distritos), porque no se eligieron diputados locales en 2016. Tampoco incluye Nayarit (18 distritos), porque su elección es en 2017. O sea, E</t>
    </r>
    <r>
      <rPr>
        <b/>
        <u/>
        <sz val="12"/>
        <color rgb="FFFF0000"/>
        <rFont val="Calibri (Cuerpo)"/>
      </rPr>
      <t xml:space="preserve">N TOTAL </t>
    </r>
    <r>
      <rPr>
        <b/>
        <u/>
        <sz val="12"/>
        <color rgb="FFFF0000"/>
        <rFont val="Calibri"/>
        <scheme val="minor"/>
      </rPr>
      <t>SERÍAN 660 DISTRITOS.</t>
    </r>
  </si>
  <si>
    <t>FALTAN: 1 distrito en Colima (2015) y 2 en Sonora (2015)</t>
  </si>
  <si>
    <t>CC PAN-PRD-PT+PAS (Sinaloa)</t>
  </si>
  <si>
    <t>Compitió se calcula sobre el total de distritos en los que compitió coaligado.</t>
  </si>
  <si>
    <t>Ganó se calcula sobre el total de distritos en los que compitió la coalición respectiva.</t>
  </si>
  <si>
    <t>AGREGADO TODO EL PERIODO</t>
  </si>
  <si>
    <t>Nº</t>
  </si>
  <si>
    <t xml:space="preserve">TOTAL </t>
  </si>
  <si>
    <t>Solo</t>
  </si>
  <si>
    <t>En coalición</t>
  </si>
  <si>
    <t>(Tabla copiada de la pestaña "Cálculos")</t>
  </si>
  <si>
    <t>Partido en solitario</t>
  </si>
  <si>
    <t>solo</t>
  </si>
  <si>
    <t>coalición</t>
  </si>
  <si>
    <t>Aguascalientes</t>
  </si>
  <si>
    <t>Baja California</t>
  </si>
  <si>
    <t>Baja California Sur</t>
  </si>
  <si>
    <t>Campeche</t>
  </si>
  <si>
    <t>Chiapas</t>
  </si>
  <si>
    <t>Chiuahua</t>
  </si>
  <si>
    <t>Coahuila</t>
  </si>
  <si>
    <t>Durango</t>
  </si>
  <si>
    <t>Colima</t>
  </si>
  <si>
    <t>Ciudad de México</t>
  </si>
  <si>
    <t>Estado de México</t>
  </si>
  <si>
    <t>Guanajuato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</si>
  <si>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</si>
  <si>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</si>
  <si>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</si>
  <si>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</si>
  <si>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</si>
  <si>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</si>
  <si>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</si>
  <si>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</si>
  <si>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</si>
  <si>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</si>
  <si>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</si>
  <si>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</si>
  <si>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</si>
  <si>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</si>
  <si>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</si>
  <si>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Veracruz</t>
  </si>
  <si>
    <t>Yucatán</t>
  </si>
  <si>
    <t>Zacatecas</t>
  </si>
  <si>
    <t>Guerrero</t>
  </si>
  <si>
    <t>Tlaxcala</t>
  </si>
  <si>
    <t>% de distritos en los que ganaron coaliciones</t>
  </si>
  <si>
    <t>% de distritos en los que compitieron coaliciones (al menos una)</t>
  </si>
  <si>
    <t>RECALCULAR, porque habría que calcular distritos ganados por coalición / distritos donde compitieron coaliciones (no sobre el total). O los dos, y diferenciar.</t>
  </si>
  <si>
    <t>% distritos con coaliciones</t>
  </si>
  <si>
    <t>Distrito Federal</t>
  </si>
  <si>
    <t>Chihuahua</t>
  </si>
  <si>
    <t>PAN - % de distritos en los que compitieron coaliciones (al menos una)</t>
  </si>
  <si>
    <t>PRD - % de distritos en los que compitieron coaliciones (al menos una)</t>
  </si>
  <si>
    <t>PRI - % de distritos en los que compitieron coaliciones (al menos una)</t>
  </si>
  <si>
    <t>APARECE PRIMERO EL PAN, MÁS ABAJO EL PRI Y EL PRD</t>
  </si>
  <si>
    <t>FALTAN 3 DISTRITOS</t>
  </si>
  <si>
    <t>DISTRITO FEDERAL / CIUDAD DE MÉXICO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</si>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</sst>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%"/>
    <numFmt numFmtId="165" formatCode="0.0"/>
    <numFmt numFmtId="166" formatCode="0.000"/>
    <numFmt numFmtId="167" formatCode="_-* #,##0_-;\-* #,##0_-;_-* &quot;-&quot;??_-;_-@_-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FF0000"/>
      <name val="Calibri (Cuerpo)"/>
    </font>
    <font>
      <u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name val="Calibri"/>
      <family val="2"/>
      <scheme val="minor"/>
    </font>
    <font>
      <b/>
      <u/>
      <sz val="12"/>
      <color theme="1"/>
      <name val="Calibri (Cuerpo)"/>
    </font>
    <font>
      <b/>
      <u/>
      <sz val="12"/>
      <color rgb="FFFF0000"/>
      <name val="Calibri (Cuerpo)"/>
    </font>
    <font>
      <u/>
      <sz val="12"/>
      <color rgb="FFFF0000"/>
      <name val="Calibri"/>
      <family val="2"/>
      <scheme val="minor"/>
    </font>
    <font>
      <b/>
      <u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7E7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5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08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horizontal="left" vertical="center" wrapText="1"/>
    </xf>
    <xf numFmtId="0" fontId="0" fillId="3" borderId="0" xfId="0" applyFill="1"/>
    <xf numFmtId="0" fontId="0" fillId="4" borderId="0" xfId="0" applyFill="1"/>
    <xf numFmtId="0" fontId="4" fillId="4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2" fontId="0" fillId="0" borderId="0" xfId="1" applyNumberFormat="1" applyFont="1" applyBorder="1" applyAlignment="1">
      <alignment horizontal="center" vertical="center"/>
    </xf>
    <xf numFmtId="1" fontId="0" fillId="0" borderId="1" xfId="1" applyNumberFormat="1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9" fontId="0" fillId="0" borderId="0" xfId="2" applyFont="1" applyAlignment="1">
      <alignment horizontal="center" vertical="center"/>
    </xf>
    <xf numFmtId="9" fontId="0" fillId="0" borderId="0" xfId="2" applyFont="1"/>
    <xf numFmtId="9" fontId="0" fillId="0" borderId="0" xfId="2" applyFont="1" applyFill="1" applyBorder="1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  <xf numFmtId="164" fontId="0" fillId="0" borderId="0" xfId="2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1" xfId="0" applyFill="1" applyBorder="1"/>
    <xf numFmtId="0" fontId="4" fillId="0" borderId="0" xfId="0" applyFont="1" applyBorder="1" applyAlignment="1">
      <alignment horizontal="right" vertical="center"/>
    </xf>
    <xf numFmtId="0" fontId="0" fillId="0" borderId="0" xfId="0" applyAlignment="1">
      <alignment horizontal="right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4" fillId="0" borderId="0" xfId="0" applyFont="1" applyBorder="1"/>
    <xf numFmtId="0" fontId="0" fillId="0" borderId="0" xfId="0" applyBorder="1" applyAlignment="1">
      <alignment horizontal="right"/>
    </xf>
    <xf numFmtId="9" fontId="0" fillId="0" borderId="0" xfId="2" applyFont="1" applyBorder="1"/>
    <xf numFmtId="1" fontId="0" fillId="0" borderId="0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4" fillId="0" borderId="0" xfId="0" applyFont="1" applyAlignment="1">
      <alignment horizontal="center"/>
    </xf>
    <xf numFmtId="0" fontId="0" fillId="0" borderId="0" xfId="0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0" fillId="5" borderId="0" xfId="0" applyFill="1"/>
    <xf numFmtId="0" fontId="4" fillId="0" borderId="0" xfId="0" applyFont="1" applyBorder="1" applyAlignment="1">
      <alignment horizontal="left" vertical="center"/>
    </xf>
    <xf numFmtId="0" fontId="0" fillId="0" borderId="0" xfId="0" applyBorder="1"/>
    <xf numFmtId="0" fontId="4" fillId="0" borderId="1" xfId="0" applyFont="1" applyFill="1" applyBorder="1" applyAlignment="1">
      <alignment horizontal="right"/>
    </xf>
    <xf numFmtId="0" fontId="0" fillId="2" borderId="0" xfId="0" applyFill="1"/>
    <xf numFmtId="0" fontId="0" fillId="6" borderId="0" xfId="0" applyFill="1"/>
    <xf numFmtId="0" fontId="0" fillId="0" borderId="0" xfId="0" applyFill="1" applyBorder="1" applyAlignment="1">
      <alignment horizontal="center" vertic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164" fontId="0" fillId="0" borderId="0" xfId="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0" fillId="6" borderId="0" xfId="0" applyFill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0" fontId="4" fillId="0" borderId="1" xfId="0" applyFont="1" applyFill="1" applyBorder="1"/>
    <xf numFmtId="0" fontId="0" fillId="0" borderId="1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0" fillId="0" borderId="0" xfId="0" applyAlignment="1"/>
    <xf numFmtId="0" fontId="5" fillId="0" borderId="1" xfId="0" applyFont="1" applyBorder="1" applyAlignment="1">
      <alignment horizontal="center" vertical="center"/>
    </xf>
    <xf numFmtId="0" fontId="5" fillId="0" borderId="0" xfId="0" applyFont="1"/>
    <xf numFmtId="0" fontId="0" fillId="0" borderId="1" xfId="0" applyFont="1" applyBorder="1" applyAlignment="1">
      <alignment horizontal="center" vertical="center"/>
    </xf>
    <xf numFmtId="0" fontId="0" fillId="5" borderId="1" xfId="0" applyFill="1" applyBorder="1"/>
    <xf numFmtId="0" fontId="0" fillId="5" borderId="1" xfId="0" applyFill="1" applyBorder="1" applyAlignment="1">
      <alignment horizontal="center" vertical="center"/>
    </xf>
    <xf numFmtId="9" fontId="0" fillId="5" borderId="0" xfId="2" applyFont="1" applyFill="1" applyAlignment="1">
      <alignment horizontal="center" vertical="center"/>
    </xf>
    <xf numFmtId="1" fontId="0" fillId="5" borderId="1" xfId="1" applyNumberFormat="1" applyFont="1" applyFill="1" applyBorder="1" applyAlignment="1">
      <alignment horizontal="center" vertical="center"/>
    </xf>
    <xf numFmtId="0" fontId="0" fillId="0" borderId="1" xfId="0" applyFill="1" applyBorder="1"/>
    <xf numFmtId="9" fontId="0" fillId="0" borderId="0" xfId="2" applyFont="1" applyFill="1" applyAlignment="1">
      <alignment horizontal="center" vertical="center"/>
    </xf>
    <xf numFmtId="1" fontId="0" fillId="0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right"/>
    </xf>
    <xf numFmtId="9" fontId="2" fillId="0" borderId="0" xfId="2" applyFont="1" applyBorder="1" applyAlignment="1">
      <alignment horizontal="center" vertical="center"/>
    </xf>
    <xf numFmtId="164" fontId="2" fillId="0" borderId="0" xfId="2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1" xfId="0" applyFont="1" applyBorder="1" applyAlignment="1">
      <alignment horizontal="center" vertical="center"/>
    </xf>
    <xf numFmtId="0" fontId="4" fillId="5" borderId="0" xfId="0" applyFont="1" applyFill="1" applyBorder="1" applyAlignment="1">
      <alignment horizontal="left" vertical="center"/>
    </xf>
    <xf numFmtId="0" fontId="4" fillId="5" borderId="1" xfId="0" applyFont="1" applyFill="1" applyBorder="1"/>
    <xf numFmtId="164" fontId="0" fillId="0" borderId="0" xfId="2" applyNumberFormat="1" applyFont="1"/>
    <xf numFmtId="0" fontId="5" fillId="0" borderId="0" xfId="0" applyFont="1" applyFill="1" applyBorder="1" applyAlignment="1"/>
    <xf numFmtId="0" fontId="6" fillId="0" borderId="0" xfId="0" applyFont="1" applyFill="1" applyBorder="1"/>
    <xf numFmtId="0" fontId="0" fillId="0" borderId="0" xfId="0" applyAlignment="1">
      <alignment wrapText="1"/>
    </xf>
    <xf numFmtId="0" fontId="5" fillId="0" borderId="0" xfId="0" applyFont="1" applyAlignment="1">
      <alignment horizontal="left"/>
    </xf>
    <xf numFmtId="0" fontId="0" fillId="0" borderId="1" xfId="0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9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13" borderId="0" xfId="0" applyFill="1" applyAlignment="1">
      <alignment wrapText="1"/>
    </xf>
    <xf numFmtId="0" fontId="8" fillId="0" borderId="0" xfId="0" applyFont="1"/>
    <xf numFmtId="0" fontId="0" fillId="2" borderId="1" xfId="0" applyFill="1" applyBorder="1" applyAlignment="1">
      <alignment horizontal="center" vertical="center"/>
    </xf>
    <xf numFmtId="9" fontId="0" fillId="2" borderId="0" xfId="2" applyFont="1" applyFill="1" applyBorder="1" applyAlignment="1">
      <alignment horizontal="center" vertical="center"/>
    </xf>
    <xf numFmtId="2" fontId="0" fillId="2" borderId="0" xfId="1" applyNumberFormat="1" applyFont="1" applyFill="1" applyBorder="1" applyAlignment="1">
      <alignment horizontal="center" vertical="center"/>
    </xf>
    <xf numFmtId="1" fontId="0" fillId="2" borderId="1" xfId="1" applyNumberFormat="1" applyFont="1" applyFill="1" applyBorder="1" applyAlignment="1">
      <alignment horizontal="center" vertical="center"/>
    </xf>
    <xf numFmtId="9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9" fontId="0" fillId="13" borderId="0" xfId="2" applyFont="1" applyFill="1" applyBorder="1" applyAlignment="1">
      <alignment horizontal="center" vertical="center"/>
    </xf>
    <xf numFmtId="2" fontId="0" fillId="13" borderId="0" xfId="1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1" fontId="0" fillId="13" borderId="1" xfId="1" applyNumberFormat="1" applyFont="1" applyFill="1" applyBorder="1" applyAlignment="1">
      <alignment horizontal="center" vertical="center"/>
    </xf>
    <xf numFmtId="16" fontId="0" fillId="13" borderId="0" xfId="0" applyNumberFormat="1" applyFill="1" applyAlignment="1">
      <alignment horizontal="center" vertical="center"/>
    </xf>
    <xf numFmtId="9" fontId="0" fillId="0" borderId="1" xfId="0" applyNumberFormat="1" applyBorder="1" applyAlignment="1">
      <alignment horizontal="right"/>
    </xf>
    <xf numFmtId="1" fontId="9" fillId="0" borderId="1" xfId="1" applyNumberFormat="1" applyFont="1" applyFill="1" applyBorder="1" applyAlignment="1">
      <alignment horizontal="center" vertical="center"/>
    </xf>
    <xf numFmtId="164" fontId="0" fillId="2" borderId="0" xfId="2" applyNumberFormat="1" applyFont="1" applyFill="1" applyBorder="1" applyAlignment="1">
      <alignment horizontal="center" vertical="center"/>
    </xf>
    <xf numFmtId="164" fontId="0" fillId="13" borderId="0" xfId="2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0" fillId="0" borderId="0" xfId="0" applyFill="1" applyAlignment="1">
      <alignment wrapText="1"/>
    </xf>
    <xf numFmtId="0" fontId="0" fillId="19" borderId="0" xfId="0" applyFill="1"/>
    <xf numFmtId="0" fontId="7" fillId="19" borderId="0" xfId="0" applyFont="1" applyFill="1"/>
    <xf numFmtId="0" fontId="4" fillId="0" borderId="0" xfId="0" applyFont="1" applyBorder="1" applyAlignment="1">
      <alignment horizontal="left" vertical="center" wrapText="1"/>
    </xf>
    <xf numFmtId="1" fontId="0" fillId="0" borderId="0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2" fontId="0" fillId="0" borderId="0" xfId="1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19" borderId="0" xfId="0" applyFont="1" applyFill="1" applyBorder="1" applyAlignment="1"/>
    <xf numFmtId="0" fontId="0" fillId="19" borderId="0" xfId="0" applyFill="1" applyAlignment="1"/>
    <xf numFmtId="0" fontId="7" fillId="19" borderId="0" xfId="0" applyFont="1" applyFill="1" applyBorder="1" applyAlignment="1"/>
    <xf numFmtId="0" fontId="0" fillId="2" borderId="3" xfId="0" applyFill="1" applyBorder="1" applyAlignment="1">
      <alignment horizontal="center" vertical="center"/>
    </xf>
    <xf numFmtId="16" fontId="0" fillId="0" borderId="0" xfId="0" applyNumberFormat="1" applyFill="1" applyAlignment="1">
      <alignment horizontal="center" vertical="center"/>
    </xf>
    <xf numFmtId="16" fontId="0" fillId="2" borderId="0" xfId="0" applyNumberFormat="1" applyFill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4" fillId="3" borderId="1" xfId="0" applyFont="1" applyFill="1" applyBorder="1" applyAlignment="1">
      <alignment horizontal="center"/>
    </xf>
    <xf numFmtId="0" fontId="7" fillId="0" borderId="0" xfId="0" applyFont="1" applyFill="1"/>
    <xf numFmtId="0" fontId="11" fillId="0" borderId="0" xfId="0" applyFont="1" applyAlignment="1">
      <alignment horizontal="center" vertical="center"/>
    </xf>
    <xf numFmtId="0" fontId="11" fillId="0" borderId="1" xfId="0" applyFont="1" applyBorder="1"/>
    <xf numFmtId="164" fontId="11" fillId="0" borderId="0" xfId="2" applyNumberFormat="1" applyFont="1" applyBorder="1" applyAlignment="1">
      <alignment horizontal="center" vertical="center"/>
    </xf>
    <xf numFmtId="9" fontId="11" fillId="0" borderId="0" xfId="2" applyFont="1" applyBorder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" fontId="12" fillId="0" borderId="1" xfId="1" applyNumberFormat="1" applyFont="1" applyFill="1" applyBorder="1" applyAlignment="1">
      <alignment horizontal="center" vertical="center"/>
    </xf>
    <xf numFmtId="1" fontId="13" fillId="0" borderId="1" xfId="1" applyNumberFormat="1" applyFont="1" applyFill="1" applyBorder="1" applyAlignment="1">
      <alignment horizontal="center" vertical="center"/>
    </xf>
    <xf numFmtId="0" fontId="11" fillId="5" borderId="0" xfId="0" applyFont="1" applyFill="1"/>
    <xf numFmtId="0" fontId="0" fillId="0" borderId="1" xfId="0" applyBorder="1" applyAlignment="1">
      <alignment horizontal="left" vertical="center"/>
    </xf>
    <xf numFmtId="0" fontId="4" fillId="5" borderId="0" xfId="0" applyFont="1" applyFill="1"/>
    <xf numFmtId="9" fontId="0" fillId="2" borderId="1" xfId="0" applyNumberFormat="1" applyFill="1" applyBorder="1" applyAlignment="1">
      <alignment horizontal="right"/>
    </xf>
    <xf numFmtId="1" fontId="11" fillId="0" borderId="1" xfId="1" applyNumberFormat="1" applyFont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16" fillId="0" borderId="0" xfId="0" applyFont="1"/>
    <xf numFmtId="0" fontId="5" fillId="5" borderId="0" xfId="0" applyFont="1" applyFill="1"/>
    <xf numFmtId="165" fontId="0" fillId="0" borderId="1" xfId="0" applyNumberFormat="1" applyBorder="1"/>
    <xf numFmtId="166" fontId="0" fillId="0" borderId="0" xfId="0" applyNumberFormat="1"/>
    <xf numFmtId="165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5" fillId="5" borderId="0" xfId="0" applyFont="1" applyFill="1" applyBorder="1" applyAlignment="1">
      <alignment horizontal="left" vertical="center"/>
    </xf>
    <xf numFmtId="0" fontId="0" fillId="0" borderId="12" xfId="0" applyBorder="1"/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14" xfId="0" applyFont="1" applyBorder="1"/>
    <xf numFmtId="0" fontId="4" fillId="0" borderId="15" xfId="0" applyFont="1" applyBorder="1" applyAlignment="1">
      <alignment horizontal="center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4" xfId="0" applyBorder="1" applyAlignment="1">
      <alignment wrapText="1"/>
    </xf>
    <xf numFmtId="0" fontId="0" fillId="0" borderId="19" xfId="0" applyBorder="1" applyAlignment="1">
      <alignment horizontal="center" vertical="center"/>
    </xf>
    <xf numFmtId="0" fontId="4" fillId="0" borderId="14" xfId="0" applyFont="1" applyBorder="1" applyAlignment="1">
      <alignment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165" fontId="0" fillId="0" borderId="17" xfId="0" applyNumberFormat="1" applyBorder="1" applyAlignment="1">
      <alignment horizontal="center" vertical="center"/>
    </xf>
    <xf numFmtId="165" fontId="0" fillId="0" borderId="18" xfId="0" applyNumberForma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4" xfId="0" applyBorder="1"/>
    <xf numFmtId="0" fontId="4" fillId="0" borderId="14" xfId="0" applyFont="1" applyBorder="1" applyAlignment="1">
      <alignment horizontal="left" vertical="center" wrapText="1"/>
    </xf>
    <xf numFmtId="165" fontId="0" fillId="0" borderId="0" xfId="0" applyNumberFormat="1" applyBorder="1"/>
    <xf numFmtId="165" fontId="0" fillId="0" borderId="15" xfId="0" applyNumberFormat="1" applyBorder="1"/>
    <xf numFmtId="165" fontId="0" fillId="0" borderId="13" xfId="0" applyNumberFormat="1" applyBorder="1"/>
    <xf numFmtId="0" fontId="4" fillId="0" borderId="16" xfId="0" applyFont="1" applyBorder="1" applyAlignment="1">
      <alignment horizontal="left" vertical="center" wrapText="1"/>
    </xf>
    <xf numFmtId="0" fontId="0" fillId="0" borderId="17" xfId="0" applyBorder="1"/>
    <xf numFmtId="165" fontId="0" fillId="0" borderId="17" xfId="0" applyNumberFormat="1" applyBorder="1"/>
    <xf numFmtId="165" fontId="0" fillId="0" borderId="18" xfId="0" applyNumberFormat="1" applyBorder="1"/>
    <xf numFmtId="0" fontId="0" fillId="0" borderId="15" xfId="0" applyBorder="1"/>
    <xf numFmtId="165" fontId="0" fillId="0" borderId="0" xfId="0" applyNumberFormat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165" fontId="0" fillId="0" borderId="0" xfId="0" applyNumberFormat="1" applyFill="1"/>
    <xf numFmtId="0" fontId="5" fillId="0" borderId="0" xfId="0" applyFont="1" applyFill="1" applyAlignment="1">
      <alignment horizontal="center" vertical="center"/>
    </xf>
    <xf numFmtId="9" fontId="4" fillId="0" borderId="0" xfId="2" applyFont="1" applyBorder="1" applyAlignment="1">
      <alignment horizontal="right" vertical="center"/>
    </xf>
    <xf numFmtId="9" fontId="0" fillId="0" borderId="0" xfId="2" applyNumberFormat="1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64" fontId="0" fillId="0" borderId="26" xfId="2" applyNumberFormat="1" applyFont="1" applyBorder="1" applyAlignment="1">
      <alignment horizontal="center" vertical="center"/>
    </xf>
    <xf numFmtId="164" fontId="0" fillId="0" borderId="27" xfId="2" applyNumberFormat="1" applyFont="1" applyBorder="1" applyAlignment="1">
      <alignment horizontal="center" vertical="center"/>
    </xf>
    <xf numFmtId="164" fontId="0" fillId="0" borderId="8" xfId="2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9" fontId="0" fillId="0" borderId="8" xfId="2" applyNumberFormat="1" applyFont="1" applyBorder="1" applyAlignment="1">
      <alignment horizontal="center" vertical="center"/>
    </xf>
    <xf numFmtId="9" fontId="0" fillId="0" borderId="8" xfId="2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0" fontId="0" fillId="0" borderId="0" xfId="2" applyNumberFormat="1" applyFont="1" applyBorder="1" applyAlignment="1">
      <alignment horizontal="center" vertical="center"/>
    </xf>
    <xf numFmtId="164" fontId="0" fillId="0" borderId="1" xfId="2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4" fontId="0" fillId="0" borderId="2" xfId="2" applyNumberFormat="1" applyFont="1" applyBorder="1" applyAlignment="1">
      <alignment horizontal="center" vertical="center"/>
    </xf>
    <xf numFmtId="10" fontId="0" fillId="0" borderId="8" xfId="2" applyNumberFormat="1" applyFont="1" applyBorder="1" applyAlignment="1">
      <alignment horizontal="center" vertical="center"/>
    </xf>
    <xf numFmtId="9" fontId="0" fillId="0" borderId="26" xfId="2" applyFont="1" applyBorder="1" applyAlignment="1">
      <alignment horizontal="center" vertical="center"/>
    </xf>
    <xf numFmtId="0" fontId="0" fillId="0" borderId="8" xfId="0" applyBorder="1"/>
    <xf numFmtId="1" fontId="0" fillId="0" borderId="0" xfId="2" applyNumberFormat="1" applyFont="1" applyBorder="1" applyAlignment="1">
      <alignment horizontal="center" vertical="center"/>
    </xf>
    <xf numFmtId="9" fontId="11" fillId="0" borderId="0" xfId="2" applyFont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9" fontId="0" fillId="0" borderId="2" xfId="2" applyFont="1" applyBorder="1" applyAlignment="1">
      <alignment horizontal="center" vertical="center"/>
    </xf>
    <xf numFmtId="9" fontId="0" fillId="0" borderId="0" xfId="2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167" fontId="4" fillId="0" borderId="1" xfId="1" applyNumberFormat="1" applyFont="1" applyBorder="1" applyAlignment="1">
      <alignment horizontal="center" vertical="center"/>
    </xf>
    <xf numFmtId="0" fontId="4" fillId="20" borderId="1" xfId="0" applyFont="1" applyFill="1" applyBorder="1" applyAlignment="1">
      <alignment horizontal="left" vertical="center"/>
    </xf>
    <xf numFmtId="167" fontId="4" fillId="0" borderId="5" xfId="1" applyNumberFormat="1" applyFont="1" applyBorder="1" applyAlignment="1">
      <alignment horizontal="center" vertical="center"/>
    </xf>
    <xf numFmtId="167" fontId="4" fillId="0" borderId="7" xfId="1" applyNumberFormat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0" xfId="2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2" applyNumberFormat="1" applyFont="1" applyFill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Fill="1" applyBorder="1"/>
    <xf numFmtId="0" fontId="0" fillId="21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164" fontId="0" fillId="0" borderId="28" xfId="2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 vertical="center"/>
    </xf>
    <xf numFmtId="9" fontId="0" fillId="0" borderId="0" xfId="2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5" fillId="21" borderId="0" xfId="0" applyFont="1" applyFill="1"/>
    <xf numFmtId="2" fontId="0" fillId="0" borderId="1" xfId="0" applyNumberFormat="1" applyFont="1" applyBorder="1"/>
    <xf numFmtId="0" fontId="5" fillId="0" borderId="0" xfId="0" applyFont="1" applyFill="1"/>
    <xf numFmtId="1" fontId="0" fillId="0" borderId="0" xfId="0" applyNumberFormat="1" applyFill="1" applyBorder="1" applyAlignment="1">
      <alignment horizontal="center" vertical="center"/>
    </xf>
    <xf numFmtId="0" fontId="0" fillId="21" borderId="0" xfId="0" applyFill="1"/>
    <xf numFmtId="165" fontId="0" fillId="0" borderId="1" xfId="0" applyNumberFormat="1" applyBorder="1" applyAlignment="1">
      <alignment horizontal="right"/>
    </xf>
    <xf numFmtId="2" fontId="0" fillId="0" borderId="0" xfId="0" applyNumberForma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29" xfId="2" applyNumberFormat="1" applyFont="1" applyBorder="1" applyAlignment="1">
      <alignment horizontal="center" vertical="center"/>
    </xf>
    <xf numFmtId="0" fontId="0" fillId="5" borderId="0" xfId="0" applyFill="1" applyBorder="1" applyAlignment="1">
      <alignment horizontal="left" vertical="center"/>
    </xf>
    <xf numFmtId="9" fontId="0" fillId="0" borderId="1" xfId="2" applyNumberFormat="1" applyFont="1" applyBorder="1" applyAlignment="1">
      <alignment horizontal="center" vertical="center"/>
    </xf>
    <xf numFmtId="9" fontId="0" fillId="0" borderId="13" xfId="2" applyFont="1" applyBorder="1" applyAlignment="1">
      <alignment horizontal="center" vertical="center"/>
    </xf>
    <xf numFmtId="0" fontId="0" fillId="0" borderId="33" xfId="0" applyBorder="1"/>
    <xf numFmtId="0" fontId="0" fillId="0" borderId="34" xfId="0" applyBorder="1" applyAlignment="1">
      <alignment horizontal="center" vertical="center"/>
    </xf>
    <xf numFmtId="9" fontId="0" fillId="0" borderId="34" xfId="2" applyFont="1" applyBorder="1" applyAlignment="1">
      <alignment horizontal="center" vertical="center"/>
    </xf>
    <xf numFmtId="9" fontId="0" fillId="0" borderId="35" xfId="2" applyFont="1" applyBorder="1" applyAlignment="1">
      <alignment horizontal="center" vertical="center"/>
    </xf>
    <xf numFmtId="0" fontId="0" fillId="4" borderId="33" xfId="0" applyFill="1" applyBorder="1"/>
    <xf numFmtId="0" fontId="0" fillId="4" borderId="36" xfId="0" applyFill="1" applyBorder="1"/>
    <xf numFmtId="0" fontId="4" fillId="4" borderId="34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164" fontId="1" fillId="0" borderId="0" xfId="2" applyNumberFormat="1" applyFont="1" applyFill="1" applyBorder="1" applyAlignment="1"/>
    <xf numFmtId="167" fontId="0" fillId="0" borderId="0" xfId="1" applyNumberFormat="1" applyFo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9" fontId="0" fillId="22" borderId="0" xfId="2" applyFont="1" applyFill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2" fontId="0" fillId="0" borderId="0" xfId="0" applyNumberFormat="1" applyBorder="1"/>
    <xf numFmtId="17" fontId="0" fillId="0" borderId="0" xfId="0" applyNumberFormat="1"/>
    <xf numFmtId="0" fontId="4" fillId="0" borderId="0" xfId="0" applyFont="1" applyFill="1" applyAlignment="1">
      <alignment horizontal="center" vertical="center"/>
    </xf>
    <xf numFmtId="0" fontId="4" fillId="0" borderId="0" xfId="0" applyFont="1" applyAlignment="1"/>
    <xf numFmtId="0" fontId="4" fillId="25" borderId="0" xfId="0" applyFont="1" applyFill="1" applyAlignment="1">
      <alignment horizontal="center" vertical="center"/>
    </xf>
    <xf numFmtId="0" fontId="4" fillId="26" borderId="0" xfId="0" applyFont="1" applyFill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0" fontId="20" fillId="9" borderId="0" xfId="0" applyFont="1" applyFill="1"/>
    <xf numFmtId="0" fontId="0" fillId="9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8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16" borderId="0" xfId="0" applyFont="1" applyFill="1" applyAlignment="1">
      <alignment horizontal="center"/>
    </xf>
    <xf numFmtId="0" fontId="4" fillId="17" borderId="2" xfId="0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14" borderId="2" xfId="0" applyFont="1" applyFill="1" applyBorder="1" applyAlignment="1">
      <alignment horizontal="center" vertical="center"/>
    </xf>
    <xf numFmtId="0" fontId="4" fillId="14" borderId="3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7" fontId="0" fillId="0" borderId="2" xfId="1" applyNumberFormat="1" applyFont="1" applyBorder="1" applyAlignment="1">
      <alignment horizontal="center" vertical="center"/>
    </xf>
    <xf numFmtId="167" fontId="0" fillId="0" borderId="3" xfId="1" applyNumberFormat="1" applyFont="1" applyBorder="1" applyAlignment="1">
      <alignment horizontal="center" vertical="center"/>
    </xf>
    <xf numFmtId="167" fontId="0" fillId="0" borderId="4" xfId="1" applyNumberFormat="1" applyFont="1" applyBorder="1" applyAlignment="1">
      <alignment horizontal="center" vertical="center"/>
    </xf>
    <xf numFmtId="0" fontId="7" fillId="20" borderId="0" xfId="0" applyFont="1" applyFill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 vertical="center"/>
    </xf>
    <xf numFmtId="0" fontId="4" fillId="7" borderId="23" xfId="0" applyFont="1" applyFill="1" applyBorder="1" applyAlignment="1">
      <alignment horizontal="center" vertical="center"/>
    </xf>
    <xf numFmtId="0" fontId="4" fillId="7" borderId="2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9" borderId="22" xfId="0" applyFont="1" applyFill="1" applyBorder="1" applyAlignment="1">
      <alignment horizontal="center" vertical="center"/>
    </xf>
    <xf numFmtId="0" fontId="4" fillId="9" borderId="23" xfId="0" applyFont="1" applyFill="1" applyBorder="1" applyAlignment="1">
      <alignment horizontal="center" vertical="center"/>
    </xf>
    <xf numFmtId="0" fontId="4" fillId="9" borderId="24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/>
    </xf>
    <xf numFmtId="0" fontId="4" fillId="8" borderId="22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4" fillId="8" borderId="24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4" borderId="37" xfId="0" applyFont="1" applyFill="1" applyBorder="1" applyAlignment="1">
      <alignment horizontal="center" vertical="center"/>
    </xf>
    <xf numFmtId="0" fontId="4" fillId="4" borderId="38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5" fillId="0" borderId="0" xfId="0" applyFont="1" applyAlignment="1">
      <alignment horizontal="left" vertical="center"/>
    </xf>
    <xf numFmtId="0" fontId="4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</cellXfs>
  <cellStyles count="5">
    <cellStyle name="Hipervínculo" xfId="3" builtinId="8" hidden="1"/>
    <cellStyle name="Hipervínculo visitado" xfId="4" builtinId="9" hidden="1"/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Medium7"/>
  <colors>
    <mruColors>
      <color rgb="FFFF7E79"/>
      <color rgb="FFFF2600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_tradnl" b="1" baseline="0">
                <a:solidFill>
                  <a:schemeClr val="tx1"/>
                </a:solidFill>
              </a:rPr>
              <a:t>State Electoral Districts won by a coalition vs. won by a party (percentage, 2000-2016)</a:t>
            </a:r>
            <a:endParaRPr lang="es-ES_tradnl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Cálculos!$I$17</c:f>
              <c:strCache>
                <c:ptCount val="1"/>
                <c:pt idx="0">
                  <c:v>Partido en solitario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2.7343744393096999E-2"/>
                  <c:y val="3.1358876413927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9C-8C42-ACD6-A78A8FA05385}"/>
                </c:ext>
              </c:extLst>
            </c:dLbl>
            <c:dLbl>
              <c:idx val="3"/>
              <c:layout>
                <c:manualLayout>
                  <c:x val="-3.2552076658448802E-2"/>
                  <c:y val="2.3519157310445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9C-8C42-ACD6-A78A8FA05385}"/>
                </c:ext>
              </c:extLst>
            </c:dLbl>
            <c:dLbl>
              <c:idx val="5"/>
              <c:layout>
                <c:manualLayout>
                  <c:x val="-9.1145814643658705E-3"/>
                  <c:y val="2.88461498752616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9C-8C42-ACD6-A78A8FA053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Cálculos!$J$17:$O$17</c:f>
              <c:numCache>
                <c:formatCode>0.0</c:formatCode>
                <c:ptCount val="6"/>
                <c:pt idx="0">
                  <c:v>88.585209003215439</c:v>
                </c:pt>
                <c:pt idx="1">
                  <c:v>59.347181008902076</c:v>
                </c:pt>
                <c:pt idx="2">
                  <c:v>42.196531791907518</c:v>
                </c:pt>
                <c:pt idx="3">
                  <c:v>38.28125</c:v>
                </c:pt>
                <c:pt idx="4">
                  <c:v>33.236994219653177</c:v>
                </c:pt>
                <c:pt idx="5">
                  <c:v>50.155763239875391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9C-8C42-ACD6-A78A8FA05385}"/>
            </c:ext>
          </c:extLst>
        </c:ser>
        <c:ser>
          <c:idx val="1"/>
          <c:order val="1"/>
          <c:tx>
            <c:strRef>
              <c:f>Cálculos!$I$18</c:f>
              <c:strCache>
                <c:ptCount val="1"/>
                <c:pt idx="0">
                  <c:v>Coalición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4.4270824255490497E-2"/>
                  <c:y val="-3.1358876413927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9C-8C42-ACD6-A78A8FA05385}"/>
                </c:ext>
              </c:extLst>
            </c:dLbl>
            <c:dLbl>
              <c:idx val="3"/>
              <c:layout>
                <c:manualLayout>
                  <c:x val="-3.2552076658448802E-2"/>
                  <c:y val="-2.3519157310445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9C-8C42-ACD6-A78A8FA05385}"/>
                </c:ext>
              </c:extLst>
            </c:dLbl>
            <c:dLbl>
              <c:idx val="5"/>
              <c:layout>
                <c:manualLayout>
                  <c:x val="-3.9062491990140501E-3"/>
                  <c:y val="-1.83566408297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9C-8C42-ACD6-A78A8FA053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Cálculos!$J$18:$O$18</c:f>
              <c:numCache>
                <c:formatCode>0.0</c:formatCode>
                <c:ptCount val="6"/>
                <c:pt idx="0">
                  <c:v>11.414790996784566</c:v>
                </c:pt>
                <c:pt idx="1">
                  <c:v>40.652818991097924</c:v>
                </c:pt>
                <c:pt idx="2">
                  <c:v>57.803468208092482</c:v>
                </c:pt>
                <c:pt idx="3">
                  <c:v>61.71875</c:v>
                </c:pt>
                <c:pt idx="4">
                  <c:v>66.763005780346816</c:v>
                </c:pt>
                <c:pt idx="5">
                  <c:v>49.844236760124609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9C-8C42-ACD6-A78A8FA05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270400"/>
        <c:axId val="1973364912"/>
      </c:lineChart>
      <c:catAx>
        <c:axId val="19732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364912"/>
        <c:crosses val="autoZero"/>
        <c:auto val="1"/>
        <c:lblAlgn val="ctr"/>
        <c:lblOffset val="100"/>
        <c:noMultiLvlLbl val="0"/>
      </c:catAx>
      <c:valAx>
        <c:axId val="197336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>
                    <a:solidFill>
                      <a:schemeClr val="tx1"/>
                    </a:solidFill>
                  </a:rPr>
                  <a:t>Percentage</a:t>
                </a:r>
                <a:r>
                  <a:rPr lang="es-ES_tradnl" baseline="0">
                    <a:solidFill>
                      <a:schemeClr val="tx1"/>
                    </a:solidFill>
                  </a:rPr>
                  <a:t> (%)</a:t>
                </a:r>
                <a:endParaRPr lang="es-ES_tradnl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2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solidFill>
                  <a:schemeClr val="tx1"/>
                </a:solidFill>
              </a:rPr>
              <a:t>Cantidad de</a:t>
            </a:r>
            <a:r>
              <a:rPr lang="es-ES_tradnl" b="1" baseline="0">
                <a:solidFill>
                  <a:schemeClr val="tx1"/>
                </a:solidFill>
              </a:rPr>
              <a:t> distritos electorales locales ganados por un partido y por una coalición (2000-2016)</a:t>
            </a:r>
            <a:endParaRPr lang="es-ES_tradnl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Cálculos!$A$17</c:f>
              <c:strCache>
                <c:ptCount val="1"/>
                <c:pt idx="0">
                  <c:v>Single Party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Cálculos!$B$16:$G$16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Cálculos!$B$17:$G$17</c:f>
              <c:numCache>
                <c:formatCode>General</c:formatCode>
                <c:ptCount val="6"/>
                <c:pt idx="0">
                  <c:v>551</c:v>
                </c:pt>
                <c:pt idx="1">
                  <c:v>400</c:v>
                </c:pt>
                <c:pt idx="2">
                  <c:v>292</c:v>
                </c:pt>
                <c:pt idx="3">
                  <c:v>245</c:v>
                </c:pt>
                <c:pt idx="4">
                  <c:v>230</c:v>
                </c:pt>
                <c:pt idx="5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A-A44B-9B9C-8F2F2728C1B7}"/>
            </c:ext>
          </c:extLst>
        </c:ser>
        <c:ser>
          <c:idx val="1"/>
          <c:order val="1"/>
          <c:tx>
            <c:strRef>
              <c:f>Cálculos!$A$18</c:f>
              <c:strCache>
                <c:ptCount val="1"/>
                <c:pt idx="0">
                  <c:v>Coalition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Cálculos!$B$16:$G$16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Cálculos!$B$18:$G$18</c:f>
              <c:numCache>
                <c:formatCode>General</c:formatCode>
                <c:ptCount val="6"/>
                <c:pt idx="0">
                  <c:v>71</c:v>
                </c:pt>
                <c:pt idx="1">
                  <c:v>274</c:v>
                </c:pt>
                <c:pt idx="2">
                  <c:v>400</c:v>
                </c:pt>
                <c:pt idx="3">
                  <c:v>395</c:v>
                </c:pt>
                <c:pt idx="4">
                  <c:v>462</c:v>
                </c:pt>
                <c:pt idx="5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A-A44B-9B9C-8F2F2728C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294336"/>
        <c:axId val="1936569008"/>
      </c:barChart>
      <c:catAx>
        <c:axId val="20512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36569008"/>
        <c:crosses val="autoZero"/>
        <c:auto val="1"/>
        <c:lblAlgn val="ctr"/>
        <c:lblOffset val="100"/>
        <c:noMultiLvlLbl val="0"/>
      </c:catAx>
      <c:valAx>
        <c:axId val="19365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129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solidFill>
                  <a:schemeClr val="tx1"/>
                </a:solidFill>
              </a:rPr>
              <a:t>Porcentaje</a:t>
            </a:r>
            <a:r>
              <a:rPr lang="es-ES_tradnl" b="1" baseline="0">
                <a:solidFill>
                  <a:schemeClr val="tx1"/>
                </a:solidFill>
              </a:rPr>
              <a:t> de distritos locales ganados por una coalición y por un partido (2000-2016)</a:t>
            </a:r>
            <a:endParaRPr lang="es-ES_tradnl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Cálculos!$I$17</c:f>
              <c:strCache>
                <c:ptCount val="1"/>
                <c:pt idx="0">
                  <c:v>Partido en solitario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-9.1145814643658705E-3"/>
                  <c:y val="2.88461498752616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714-6D4E-B419-E81EAC3272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Cálculos!$J$17:$O$17</c:f>
              <c:numCache>
                <c:formatCode>0.0</c:formatCode>
                <c:ptCount val="6"/>
                <c:pt idx="0">
                  <c:v>88.585209003215439</c:v>
                </c:pt>
                <c:pt idx="1">
                  <c:v>59.347181008902076</c:v>
                </c:pt>
                <c:pt idx="2">
                  <c:v>42.196531791907518</c:v>
                </c:pt>
                <c:pt idx="3">
                  <c:v>38.28125</c:v>
                </c:pt>
                <c:pt idx="4">
                  <c:v>33.236994219653177</c:v>
                </c:pt>
                <c:pt idx="5">
                  <c:v>50.155763239875391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4-6D4E-B419-E81EAC327298}"/>
            </c:ext>
          </c:extLst>
        </c:ser>
        <c:ser>
          <c:idx val="1"/>
          <c:order val="1"/>
          <c:tx>
            <c:strRef>
              <c:f>Cálculos!$I$18</c:f>
              <c:strCache>
                <c:ptCount val="1"/>
                <c:pt idx="0">
                  <c:v>Coalición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-3.9062491990140501E-3"/>
                  <c:y val="-1.83566408297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714-6D4E-B419-E81EAC3272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Cálculos!$J$18:$O$18</c:f>
              <c:numCache>
                <c:formatCode>0.0</c:formatCode>
                <c:ptCount val="6"/>
                <c:pt idx="0">
                  <c:v>11.414790996784566</c:v>
                </c:pt>
                <c:pt idx="1">
                  <c:v>40.652818991097924</c:v>
                </c:pt>
                <c:pt idx="2">
                  <c:v>57.803468208092482</c:v>
                </c:pt>
                <c:pt idx="3">
                  <c:v>61.71875</c:v>
                </c:pt>
                <c:pt idx="4">
                  <c:v>66.763005780346816</c:v>
                </c:pt>
                <c:pt idx="5">
                  <c:v>49.844236760124609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4-6D4E-B419-E81EAC32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7458304"/>
        <c:axId val="2067460624"/>
      </c:barChart>
      <c:catAx>
        <c:axId val="20674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7460624"/>
        <c:crosses val="autoZero"/>
        <c:auto val="1"/>
        <c:lblAlgn val="ctr"/>
        <c:lblOffset val="100"/>
        <c:noMultiLvlLbl val="0"/>
      </c:catAx>
      <c:valAx>
        <c:axId val="20674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74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Cálculos!$I$17</c:f>
              <c:strCache>
                <c:ptCount val="1"/>
                <c:pt idx="0">
                  <c:v>Partido en solitario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2"/>
              <c:layout>
                <c:manualLayout>
                  <c:x val="-2.7343744393096999E-2"/>
                  <c:y val="3.1358876413927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ACB-BF48-897C-FBC7E052DC15}"/>
                </c:ext>
              </c:extLst>
            </c:dLbl>
            <c:dLbl>
              <c:idx val="3"/>
              <c:layout>
                <c:manualLayout>
                  <c:x val="-3.2552076658448802E-2"/>
                  <c:y val="2.3519157310445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CB-BF48-897C-FBC7E052DC15}"/>
                </c:ext>
              </c:extLst>
            </c:dLbl>
            <c:dLbl>
              <c:idx val="5"/>
              <c:layout>
                <c:manualLayout>
                  <c:x val="-9.1145814643658705E-3"/>
                  <c:y val="2.88461498752616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CB-BF48-897C-FBC7E052DC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Cálculos!$J$17:$O$17</c:f>
              <c:numCache>
                <c:formatCode>0.0</c:formatCode>
                <c:ptCount val="6"/>
                <c:pt idx="0">
                  <c:v>88.585209003215439</c:v>
                </c:pt>
                <c:pt idx="1">
                  <c:v>59.347181008902076</c:v>
                </c:pt>
                <c:pt idx="2">
                  <c:v>42.196531791907518</c:v>
                </c:pt>
                <c:pt idx="3">
                  <c:v>38.28125</c:v>
                </c:pt>
                <c:pt idx="4">
                  <c:v>33.236994219653177</c:v>
                </c:pt>
                <c:pt idx="5">
                  <c:v>50.155763239875391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B-BF48-897C-FBC7E052DC15}"/>
            </c:ext>
          </c:extLst>
        </c:ser>
        <c:ser>
          <c:idx val="1"/>
          <c:order val="1"/>
          <c:tx>
            <c:strRef>
              <c:f>Cálculos!$I$18</c:f>
              <c:strCache>
                <c:ptCount val="1"/>
                <c:pt idx="0">
                  <c:v>Coalición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2"/>
              <c:layout>
                <c:manualLayout>
                  <c:x val="-4.4270824255490497E-2"/>
                  <c:y val="-3.1358876413927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CB-BF48-897C-FBC7E052DC15}"/>
                </c:ext>
              </c:extLst>
            </c:dLbl>
            <c:dLbl>
              <c:idx val="3"/>
              <c:layout>
                <c:manualLayout>
                  <c:x val="-3.2552076658448802E-2"/>
                  <c:y val="-2.3519157310445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CB-BF48-897C-FBC7E052DC15}"/>
                </c:ext>
              </c:extLst>
            </c:dLbl>
            <c:dLbl>
              <c:idx val="5"/>
              <c:layout>
                <c:manualLayout>
                  <c:x val="-3.9062491990140501E-3"/>
                  <c:y val="-1.83566408297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CB-BF48-897C-FBC7E052DC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Cálculos!$J$16:$O$16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Cálculos!$J$18:$O$18</c:f>
              <c:numCache>
                <c:formatCode>0.0</c:formatCode>
                <c:ptCount val="6"/>
                <c:pt idx="0">
                  <c:v>11.414790996784566</c:v>
                </c:pt>
                <c:pt idx="1">
                  <c:v>40.652818991097924</c:v>
                </c:pt>
                <c:pt idx="2">
                  <c:v>57.803468208092482</c:v>
                </c:pt>
                <c:pt idx="3">
                  <c:v>61.71875</c:v>
                </c:pt>
                <c:pt idx="4">
                  <c:v>66.763005780346816</c:v>
                </c:pt>
                <c:pt idx="5">
                  <c:v>49.844236760124609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B-BF48-897C-FBC7E052D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89696"/>
        <c:axId val="2014492016"/>
      </c:lineChart>
      <c:catAx>
        <c:axId val="201448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4492016"/>
        <c:crosses val="autoZero"/>
        <c:auto val="1"/>
        <c:lblAlgn val="ctr"/>
        <c:lblOffset val="100"/>
        <c:noMultiLvlLbl val="0"/>
      </c:catAx>
      <c:valAx>
        <c:axId val="20144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>
                    <a:solidFill>
                      <a:schemeClr val="tx1"/>
                    </a:solidFill>
                  </a:rPr>
                  <a:t>Percentaje</a:t>
                </a:r>
                <a:r>
                  <a:rPr lang="es-ES_tradnl" baseline="0">
                    <a:solidFill>
                      <a:schemeClr val="tx1"/>
                    </a:solidFill>
                  </a:rPr>
                  <a:t> de distritos locales acumulados (%)</a:t>
                </a:r>
                <a:endParaRPr lang="es-ES_tradnl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448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'Más cálculos'!$B$17:$B$18</c:f>
              <c:strCache>
                <c:ptCount val="2"/>
                <c:pt idx="0">
                  <c:v>PAN</c:v>
                </c:pt>
                <c:pt idx="1">
                  <c:v>solo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3"/>
              <c:layout>
                <c:manualLayout>
                  <c:x val="-6.1441286803088904E-3"/>
                  <c:y val="2.513506385939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C58-6A45-8111-9983FF59BA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cálculos'!$B$19:$B$24</c:f>
              <c:numCache>
                <c:formatCode>0.0%</c:formatCode>
                <c:ptCount val="6"/>
                <c:pt idx="0">
                  <c:v>0.22668810289389069</c:v>
                </c:pt>
                <c:pt idx="1">
                  <c:v>0.22551928783382788</c:v>
                </c:pt>
                <c:pt idx="2">
                  <c:v>0.21820809248554912</c:v>
                </c:pt>
                <c:pt idx="3">
                  <c:v>0.14687500000000001</c:v>
                </c:pt>
                <c:pt idx="4">
                  <c:v>0.12716763005780346</c:v>
                </c:pt>
                <c:pt idx="5">
                  <c:v>0.23939393939393938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8-6A45-8111-9983FF59BADE}"/>
            </c:ext>
          </c:extLst>
        </c:ser>
        <c:ser>
          <c:idx val="1"/>
          <c:order val="1"/>
          <c:tx>
            <c:strRef>
              <c:f>'Más cálculos'!$C$17:$C$18</c:f>
              <c:strCache>
                <c:ptCount val="2"/>
                <c:pt idx="0">
                  <c:v>PAN</c:v>
                </c:pt>
                <c:pt idx="1">
                  <c:v>coalición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-6.59795426308990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C58-6A45-8111-9983FF59BA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cálculos'!$C$19:$C$24</c:f>
              <c:numCache>
                <c:formatCode>0.0%</c:formatCode>
                <c:ptCount val="6"/>
                <c:pt idx="0">
                  <c:v>5.6270096463022508E-2</c:v>
                </c:pt>
                <c:pt idx="1">
                  <c:v>4.3026706231454007E-2</c:v>
                </c:pt>
                <c:pt idx="2">
                  <c:v>6.9364161849710976E-2</c:v>
                </c:pt>
                <c:pt idx="3">
                  <c:v>0.14374999999999999</c:v>
                </c:pt>
                <c:pt idx="4">
                  <c:v>0.1199421965317919</c:v>
                </c:pt>
                <c:pt idx="5">
                  <c:v>7.4242424242424249E-2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8-6A45-8111-9983FF59BADE}"/>
            </c:ext>
          </c:extLst>
        </c:ser>
        <c:ser>
          <c:idx val="2"/>
          <c:order val="2"/>
          <c:tx>
            <c:strRef>
              <c:f>'Más cálculos'!$D$17:$D$18</c:f>
              <c:strCache>
                <c:ptCount val="2"/>
                <c:pt idx="0">
                  <c:v>PRI</c:v>
                </c:pt>
                <c:pt idx="1">
                  <c:v>solo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3"/>
              <c:layout>
                <c:manualLayout>
                  <c:x val="0"/>
                  <c:y val="-1.88512978945425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C58-6A45-8111-9983FF59BA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cálculos'!$D$19:$D$24</c:f>
              <c:numCache>
                <c:formatCode>0.0%</c:formatCode>
                <c:ptCount val="6"/>
                <c:pt idx="0">
                  <c:v>0.56913183279742763</c:v>
                </c:pt>
                <c:pt idx="1">
                  <c:v>0.23887240356083086</c:v>
                </c:pt>
                <c:pt idx="2">
                  <c:v>0.17052023121387283</c:v>
                </c:pt>
                <c:pt idx="3">
                  <c:v>0.1484375</c:v>
                </c:pt>
                <c:pt idx="4">
                  <c:v>0.1430635838150289</c:v>
                </c:pt>
                <c:pt idx="5">
                  <c:v>0.11818181818181818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58-6A45-8111-9983FF59BADE}"/>
            </c:ext>
          </c:extLst>
        </c:ser>
        <c:ser>
          <c:idx val="3"/>
          <c:order val="3"/>
          <c:tx>
            <c:strRef>
              <c:f>'Más cálculos'!$E$17:$E$18</c:f>
              <c:strCache>
                <c:ptCount val="2"/>
                <c:pt idx="0">
                  <c:v>PRI</c:v>
                </c:pt>
                <c:pt idx="1">
                  <c:v>coalición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cálculos'!$E$19:$E$24</c:f>
              <c:numCache>
                <c:formatCode>0.0%</c:formatCode>
                <c:ptCount val="6"/>
                <c:pt idx="0">
                  <c:v>1.6077170418006431E-3</c:v>
                </c:pt>
                <c:pt idx="1">
                  <c:v>0.31602373887240354</c:v>
                </c:pt>
                <c:pt idx="2">
                  <c:v>0.28901734104046245</c:v>
                </c:pt>
                <c:pt idx="3">
                  <c:v>0.46406249999999999</c:v>
                </c:pt>
                <c:pt idx="4">
                  <c:v>0.41907514450867051</c:v>
                </c:pt>
                <c:pt idx="5">
                  <c:v>0.34696969696969698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58-6A45-8111-9983FF59BADE}"/>
            </c:ext>
          </c:extLst>
        </c:ser>
        <c:ser>
          <c:idx val="4"/>
          <c:order val="4"/>
          <c:tx>
            <c:strRef>
              <c:f>'Más cálculos'!$F$17:$F$18</c:f>
              <c:strCache>
                <c:ptCount val="2"/>
                <c:pt idx="0">
                  <c:v>PRD</c:v>
                </c:pt>
                <c:pt idx="1">
                  <c:v>solo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cálculos'!$F$19:$F$24</c:f>
              <c:numCache>
                <c:formatCode>0.0%</c:formatCode>
                <c:ptCount val="6"/>
                <c:pt idx="0">
                  <c:v>4.8231511254019289E-2</c:v>
                </c:pt>
                <c:pt idx="1">
                  <c:v>0.13056379821958458</c:v>
                </c:pt>
                <c:pt idx="2">
                  <c:v>2.6011560693641619E-2</c:v>
                </c:pt>
                <c:pt idx="3">
                  <c:v>5.9374999999999997E-2</c:v>
                </c:pt>
                <c:pt idx="4">
                  <c:v>3.0346820809248554E-2</c:v>
                </c:pt>
                <c:pt idx="5">
                  <c:v>4.8484848484848485E-2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58-6A45-8111-9983FF59BADE}"/>
            </c:ext>
          </c:extLst>
        </c:ser>
        <c:ser>
          <c:idx val="5"/>
          <c:order val="5"/>
          <c:tx>
            <c:strRef>
              <c:f>'Más cálculos'!$G$17:$G$18</c:f>
              <c:strCache>
                <c:ptCount val="2"/>
                <c:pt idx="0">
                  <c:v>PRD</c:v>
                </c:pt>
                <c:pt idx="1">
                  <c:v>coalición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9.2161930204633299E-3"/>
                  <c:y val="1.2567531929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C58-6A45-8111-9983FF59BADE}"/>
                </c:ext>
              </c:extLst>
            </c:dLbl>
            <c:dLbl>
              <c:idx val="1"/>
              <c:layout>
                <c:manualLayout>
                  <c:x val="4.6080965102316103E-3"/>
                  <c:y val="3.141882982423650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58-6A45-8111-9983FF59BA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'Más cálculos'!$A$19:$A$24</c:f>
              <c:strCache>
                <c:ptCount val="6"/>
                <c:pt idx="0">
                  <c:v>2000-2001</c:v>
                </c:pt>
                <c:pt idx="1">
                  <c:v>2003-2004</c:v>
                </c:pt>
                <c:pt idx="2">
                  <c:v>2006-2007</c:v>
                </c:pt>
                <c:pt idx="3">
                  <c:v>2009-2010</c:v>
                </c:pt>
                <c:pt idx="4">
                  <c:v>2012-2013</c:v>
                </c:pt>
                <c:pt idx="5">
                  <c:v>2015-2016</c:v>
                </c:pt>
              </c:strCache>
            </c:strRef>
          </c:cat>
          <c:val>
            <c:numRef>
              <c:f>'Más cálculos'!$G$19:$G$24</c:f>
              <c:numCache>
                <c:formatCode>0.0%</c:formatCode>
                <c:ptCount val="6"/>
                <c:pt idx="0">
                  <c:v>5.1446945337620578E-2</c:v>
                </c:pt>
                <c:pt idx="1">
                  <c:v>7.8635014836795247E-2</c:v>
                </c:pt>
                <c:pt idx="2">
                  <c:v>0.1791907514450867</c:v>
                </c:pt>
                <c:pt idx="3">
                  <c:v>0.125</c:v>
                </c:pt>
                <c:pt idx="4">
                  <c:v>0.21098265895953758</c:v>
                </c:pt>
                <c:pt idx="5">
                  <c:v>0.10454545454545454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58-6A45-8111-9983FF59B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744624"/>
        <c:axId val="2016747456"/>
      </c:barChart>
      <c:catAx>
        <c:axId val="201674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6747456"/>
        <c:crosses val="autoZero"/>
        <c:auto val="1"/>
        <c:lblAlgn val="ctr"/>
        <c:lblOffset val="100"/>
        <c:noMultiLvlLbl val="0"/>
      </c:catAx>
      <c:valAx>
        <c:axId val="20167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674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'Más cálculos'!$A$40</c:f>
              <c:strCache>
                <c:ptCount val="1"/>
                <c:pt idx="0">
                  <c:v>Compitió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'Más cálculos'!$B$38:$G$39</c:f>
              <c:multiLvlStrCache>
                <c:ptCount val="6"/>
                <c:lvl>
                  <c:pt idx="0">
                    <c:v>Solo</c:v>
                  </c:pt>
                  <c:pt idx="1">
                    <c:v>En coalición</c:v>
                  </c:pt>
                  <c:pt idx="2">
                    <c:v>Solo</c:v>
                  </c:pt>
                  <c:pt idx="3">
                    <c:v>En coalición</c:v>
                  </c:pt>
                  <c:pt idx="4">
                    <c:v>Solo</c:v>
                  </c:pt>
                  <c:pt idx="5">
                    <c:v>En coalición</c:v>
                  </c:pt>
                </c:lvl>
                <c:lvl>
                  <c:pt idx="0">
                    <c:v>PAN</c:v>
                  </c:pt>
                  <c:pt idx="2">
                    <c:v>PRI</c:v>
                  </c:pt>
                  <c:pt idx="4">
                    <c:v>PRD</c:v>
                  </c:pt>
                </c:lvl>
              </c:multiLvlStrCache>
            </c:multiLvlStrRef>
          </c:cat>
          <c:val>
            <c:numRef>
              <c:f>'Más cálculos'!$B$40:$G$40</c:f>
              <c:numCache>
                <c:formatCode>0%</c:formatCode>
                <c:ptCount val="6"/>
                <c:pt idx="0">
                  <c:v>0.77800000000000002</c:v>
                </c:pt>
                <c:pt idx="1">
                  <c:v>0.215</c:v>
                </c:pt>
                <c:pt idx="2">
                  <c:v>0.441</c:v>
                </c:pt>
                <c:pt idx="3">
                  <c:v>0.55800000000000005</c:v>
                </c:pt>
                <c:pt idx="4">
                  <c:v>0.59499999999999997</c:v>
                </c:pt>
                <c:pt idx="5">
                  <c:v>0.39700000000000002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E74B-AE3E-42E3245A677F}"/>
            </c:ext>
          </c:extLst>
        </c:ser>
        <c:ser>
          <c:idx val="1"/>
          <c:order val="1"/>
          <c:tx>
            <c:strRef>
              <c:f>'Más cálculos'!$A$41</c:f>
              <c:strCache>
                <c:ptCount val="1"/>
                <c:pt idx="0">
                  <c:v>Ganó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'Más cálculos'!$B$38:$G$39</c:f>
              <c:multiLvlStrCache>
                <c:ptCount val="6"/>
                <c:lvl>
                  <c:pt idx="0">
                    <c:v>Solo</c:v>
                  </c:pt>
                  <c:pt idx="1">
                    <c:v>En coalición</c:v>
                  </c:pt>
                  <c:pt idx="2">
                    <c:v>Solo</c:v>
                  </c:pt>
                  <c:pt idx="3">
                    <c:v>En coalición</c:v>
                  </c:pt>
                  <c:pt idx="4">
                    <c:v>Solo</c:v>
                  </c:pt>
                  <c:pt idx="5">
                    <c:v>En coalición</c:v>
                  </c:pt>
                </c:lvl>
                <c:lvl>
                  <c:pt idx="0">
                    <c:v>PAN</c:v>
                  </c:pt>
                  <c:pt idx="2">
                    <c:v>PRI</c:v>
                  </c:pt>
                  <c:pt idx="4">
                    <c:v>PRD</c:v>
                  </c:pt>
                </c:lvl>
              </c:multiLvlStrCache>
            </c:multiLvlStrRef>
          </c:cat>
          <c:val>
            <c:numRef>
              <c:f>'Más cálculos'!$B$41:$G$41</c:f>
              <c:numCache>
                <c:formatCode>0%</c:formatCode>
                <c:ptCount val="6"/>
                <c:pt idx="0">
                  <c:v>0.255</c:v>
                </c:pt>
                <c:pt idx="1">
                  <c:v>0.39800000000000002</c:v>
                </c:pt>
                <c:pt idx="2">
                  <c:v>0.52300000000000002</c:v>
                </c:pt>
                <c:pt idx="3">
                  <c:v>0.57599999999999996</c:v>
                </c:pt>
                <c:pt idx="4">
                  <c:v>9.7000000000000003E-2</c:v>
                </c:pt>
                <c:pt idx="5">
                  <c:v>0.32100000000000001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E74B-AE3E-42E3245A6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122640"/>
        <c:axId val="2016124688"/>
      </c:barChart>
      <c:catAx>
        <c:axId val="20161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6124688"/>
        <c:crosses val="autoZero"/>
        <c:auto val="1"/>
        <c:lblAlgn val="ctr"/>
        <c:lblOffset val="100"/>
        <c:noMultiLvlLbl val="0"/>
      </c:catAx>
      <c:valAx>
        <c:axId val="20161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61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'Más cálculos'!$A$47</c:f>
              <c:strCache>
                <c:ptCount val="1"/>
                <c:pt idx="0">
                  <c:v>Compitió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'Más cálculos'!$B$45:$G$46</c:f>
              <c:multiLvlStrCache>
                <c:ptCount val="6"/>
                <c:lvl>
                  <c:pt idx="0">
                    <c:v>Solo</c:v>
                  </c:pt>
                  <c:pt idx="1">
                    <c:v>En coalición</c:v>
                  </c:pt>
                  <c:pt idx="2">
                    <c:v>Solo</c:v>
                  </c:pt>
                  <c:pt idx="3">
                    <c:v>En coalición</c:v>
                  </c:pt>
                  <c:pt idx="4">
                    <c:v>Solo</c:v>
                  </c:pt>
                  <c:pt idx="5">
                    <c:v>En coalición</c:v>
                  </c:pt>
                </c:lvl>
                <c:lvl>
                  <c:pt idx="0">
                    <c:v>PAN</c:v>
                  </c:pt>
                  <c:pt idx="2">
                    <c:v>PRI</c:v>
                  </c:pt>
                  <c:pt idx="4">
                    <c:v>PRD</c:v>
                  </c:pt>
                </c:lvl>
              </c:multiLvlStrCache>
            </c:multiLvlStrRef>
          </c:cat>
          <c:val>
            <c:numRef>
              <c:f>'Más cálculos'!$B$47:$G$47</c:f>
              <c:numCache>
                <c:formatCode>_-* #,##0_-;\-* #,##0_-;_-* "-"??_-;_-@_-</c:formatCode>
                <c:ptCount val="6"/>
                <c:pt idx="0">
                  <c:v>3082</c:v>
                </c:pt>
                <c:pt idx="1">
                  <c:v>851</c:v>
                </c:pt>
                <c:pt idx="2">
                  <c:v>1749</c:v>
                </c:pt>
                <c:pt idx="3">
                  <c:v>2209</c:v>
                </c:pt>
                <c:pt idx="4">
                  <c:v>2359</c:v>
                </c:pt>
                <c:pt idx="5">
                  <c:v>1572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0-6E4F-890D-2000847D363C}"/>
            </c:ext>
          </c:extLst>
        </c:ser>
        <c:ser>
          <c:idx val="1"/>
          <c:order val="1"/>
          <c:tx>
            <c:strRef>
              <c:f>'Más cálculos'!$A$48</c:f>
              <c:strCache>
                <c:ptCount val="1"/>
                <c:pt idx="0">
                  <c:v>Ganó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'Más cálculos'!$B$45:$G$46</c:f>
              <c:multiLvlStrCache>
                <c:ptCount val="6"/>
                <c:lvl>
                  <c:pt idx="0">
                    <c:v>Solo</c:v>
                  </c:pt>
                  <c:pt idx="1">
                    <c:v>En coalición</c:v>
                  </c:pt>
                  <c:pt idx="2">
                    <c:v>Solo</c:v>
                  </c:pt>
                  <c:pt idx="3">
                    <c:v>En coalición</c:v>
                  </c:pt>
                  <c:pt idx="4">
                    <c:v>Solo</c:v>
                  </c:pt>
                  <c:pt idx="5">
                    <c:v>En coalición</c:v>
                  </c:pt>
                </c:lvl>
                <c:lvl>
                  <c:pt idx="0">
                    <c:v>PAN</c:v>
                  </c:pt>
                  <c:pt idx="2">
                    <c:v>PRI</c:v>
                  </c:pt>
                  <c:pt idx="4">
                    <c:v>PRD</c:v>
                  </c:pt>
                </c:lvl>
              </c:multiLvlStrCache>
            </c:multiLvlStrRef>
          </c:cat>
          <c:val>
            <c:numRef>
              <c:f>'Más cálculos'!$B$48:$G$48</c:f>
              <c:numCache>
                <c:formatCode>_-* #,##0_-;\-* #,##0_-;_-* "-"??_-;_-@_-</c:formatCode>
                <c:ptCount val="6"/>
                <c:pt idx="0">
                  <c:v>787</c:v>
                </c:pt>
                <c:pt idx="1">
                  <c:v>339</c:v>
                </c:pt>
                <c:pt idx="2">
                  <c:v>915</c:v>
                </c:pt>
                <c:pt idx="3">
                  <c:v>1272</c:v>
                </c:pt>
                <c:pt idx="4">
                  <c:v>229</c:v>
                </c:pt>
                <c:pt idx="5">
                  <c:v>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0-6E4F-890D-2000847D3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4976352"/>
        <c:axId val="1934978672"/>
      </c:barChart>
      <c:catAx>
        <c:axId val="19349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34978672"/>
        <c:crosses val="autoZero"/>
        <c:auto val="1"/>
        <c:lblAlgn val="ctr"/>
        <c:lblOffset val="100"/>
        <c:noMultiLvlLbl val="0"/>
      </c:catAx>
      <c:valAx>
        <c:axId val="19349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349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'Más cálculos'!$A$71</c:f>
              <c:strCache>
                <c:ptCount val="1"/>
                <c:pt idx="0">
                  <c:v>Ganó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0F-664B-97A2-D0632EACD07A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0F-664B-97A2-D0632EACD07A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0F-664B-97A2-D0632EACD07A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0F-664B-97A2-D0632EACD07A}"/>
              </c:ext>
            </c:extLst>
          </c:dPt>
          <c:dPt>
            <c:idx val="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A0F-664B-97A2-D0632EACD07A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0F-664B-97A2-D0632EACD0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'Más cálculos'!$B$69:$G$70</c:f>
              <c:multiLvlStrCache>
                <c:ptCount val="6"/>
                <c:lvl>
                  <c:pt idx="0">
                    <c:v>Solo</c:v>
                  </c:pt>
                  <c:pt idx="1">
                    <c:v>En coalición</c:v>
                  </c:pt>
                  <c:pt idx="2">
                    <c:v>Solo</c:v>
                  </c:pt>
                  <c:pt idx="3">
                    <c:v>En coalición</c:v>
                  </c:pt>
                  <c:pt idx="4">
                    <c:v>Solo</c:v>
                  </c:pt>
                  <c:pt idx="5">
                    <c:v>En coalición</c:v>
                  </c:pt>
                </c:lvl>
                <c:lvl>
                  <c:pt idx="0">
                    <c:v>PAN</c:v>
                  </c:pt>
                  <c:pt idx="2">
                    <c:v>PRI</c:v>
                  </c:pt>
                  <c:pt idx="4">
                    <c:v>PRD</c:v>
                  </c:pt>
                </c:lvl>
              </c:multiLvlStrCache>
            </c:multiLvlStrRef>
          </c:cat>
          <c:val>
            <c:numRef>
              <c:f>'Más cálculos'!$B$71:$G$71</c:f>
              <c:numCache>
                <c:formatCode>0%</c:formatCode>
                <c:ptCount val="6"/>
                <c:pt idx="0">
                  <c:v>0.255</c:v>
                </c:pt>
                <c:pt idx="1">
                  <c:v>0.39800000000000002</c:v>
                </c:pt>
                <c:pt idx="2">
                  <c:v>0.52300000000000002</c:v>
                </c:pt>
                <c:pt idx="3">
                  <c:v>0.57599999999999996</c:v>
                </c:pt>
                <c:pt idx="4">
                  <c:v>9.7000000000000003E-2</c:v>
                </c:pt>
                <c:pt idx="5">
                  <c:v>0.32100000000000001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0F-664B-97A2-D0632EAC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axId val="1934745568"/>
        <c:axId val="2014868400"/>
      </c:barChart>
      <c:catAx>
        <c:axId val="193474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4868400"/>
        <c:crosses val="autoZero"/>
        <c:auto val="1"/>
        <c:lblAlgn val="ctr"/>
        <c:lblOffset val="100"/>
        <c:noMultiLvlLbl val="0"/>
      </c:catAx>
      <c:valAx>
        <c:axId val="20148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3474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</cx:numDim>
    </cx:data>
  </cx:chartData>
  <cx:chart>
    <cx:title pos="t" align="ctr" overlay="0">
      <cx:tx>
        <cx:txData>
          <cx:v>2000-2001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2000-2001</a:t>
          </a:r>
        </a:p>
      </cx:txPr>
    </cx:title>
    <cx:plotArea>
      <cx:plotAreaRegion>
        <cx:series layoutId="regionMap" uniqueId="{B66F9170-269D-0C41-8379-99CCEF1FDB7D}">
          <cx:tx>
            <cx:txData>
              <cx:f>_xlchart.v5.18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2003-2004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2003-2004</a:t>
          </a:r>
        </a:p>
      </cx:txPr>
    </cx:title>
    <cx:plotArea>
      <cx:plotAreaRegion>
        <cx:series layoutId="regionMap" uniqueId="{CD8F0773-5E47-F444-B43A-315740E6DF76}">
          <cx:tx>
            <cx:txData>
              <cx:f>_xlchart.v5.2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2006-2007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2006-2007</a:t>
          </a:r>
        </a:p>
      </cx:txPr>
    </cx:title>
    <cx:plotArea>
      <cx:plotAreaRegion>
        <cx:series layoutId="regionMap" uniqueId="{46202FB9-2A04-8F4C-B6CC-543A02175F61}">
          <cx:tx>
            <cx:txData>
              <cx:f>_xlchart.v5.6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s-ES" sz="1400" b="1" i="0" baseline="0">
                <a:effectLst/>
                <a:latin typeface="+mn-lt"/>
              </a:rPr>
              <a:t>2009-2010</a:t>
            </a:r>
            <a:endParaRPr lang="es-MX" sz="1100">
              <a:effectLst/>
              <a:latin typeface="+mn-lt"/>
            </a:endParaRPr>
          </a:p>
        </cx:rich>
      </cx:tx>
    </cx:title>
    <cx:plotArea>
      <cx:plotAreaRegion>
        <cx:series layoutId="regionMap" uniqueId="{B83FF671-28F0-3044-B45E-7D4084039F78}">
          <cx:tx>
            <cx:txData>
              <cx:f>_xlchart.v5.14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2012-2013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2012-2013</a:t>
          </a:r>
        </a:p>
      </cx:txPr>
    </cx:title>
    <cx:plotArea>
      <cx:plotAreaRegion>
        <cx:series layoutId="regionMap" uniqueId="{8AB61224-BAFE-6349-A0FD-555D737426D2}">
          <cx:tx>
            <cx:txData>
              <cx:f>_xlchart.v5.10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</cx:numDim>
    </cx:data>
  </cx:chartData>
  <cx:chart>
    <cx:title pos="t" align="ctr" overlay="0">
      <cx:tx>
        <cx:txData>
          <cx:v>2015-2016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2015-2016</a:t>
          </a:r>
        </a:p>
      </cx:txPr>
    </cx:title>
    <cx:plotArea>
      <cx:plotAreaRegion>
        <cx:series layoutId="regionMap" uniqueId="{E8D29E7F-54BA-364B-A435-C3C72676FBF0}">
          <cx:tx>
            <cx:txData>
              <cx:f>_xlchart.v5.22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bg1">
                <a:lumMod val="85000"/>
              </a:schemeClr>
            </cx:minColor>
            <cx:maxColor>
              <a:schemeClr val="tx1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_xlchart.v5.31</cx:f>
      </cx:numDim>
    </cx:data>
  </cx:chartData>
  <cx:chart>
    <cx:title pos="t" align="ctr" overlay="0">
      <cx:tx>
        <cx:txData>
          <cx:v>2000-2001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2000-2001</a:t>
          </a:r>
        </a:p>
      </cx:txPr>
    </cx:title>
    <cx:plotArea>
      <cx:plotAreaRegion>
        <cx:series layoutId="regionMap" uniqueId="{D0A570F3-99AE-AC4B-B78D-E391FF2FADEB}">
          <cx:tx>
            <cx:txData>
              <cx:f>_xlchart.v5.30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_xlchart.v5.37</cx:f>
        <cx:nf>_xlchart.v5.36</cx:nf>
      </cx:strDim>
      <cx:numDim type="colorVal">
        <cx:f>_xlchart.v5.39</cx:f>
      </cx:numDim>
    </cx:data>
  </cx:chartData>
  <cx:chart>
    <cx:title pos="t" align="ctr" overlay="0">
      <cx:tx>
        <cx:txData>
          <cx:v>2003-2004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2003-2004</a:t>
          </a:r>
        </a:p>
      </cx:txPr>
    </cx:title>
    <cx:plotArea>
      <cx:plotAreaRegion>
        <cx:series layoutId="regionMap" uniqueId="{E6EA44CC-8F57-914F-92AF-B9D889497016}">
          <cx:tx>
            <cx:txData>
              <cx:f>_xlchart.v5.38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_xlchart.v5.33</cx:f>
        <cx:nf>_xlchart.v5.32</cx:nf>
      </cx:strDim>
      <cx:numDim type="colorVal">
        <cx:f>_xlchart.v5.35</cx:f>
      </cx:numDim>
    </cx:data>
  </cx:chartData>
  <cx:chart>
    <cx:title pos="t" align="ctr" overlay="0">
      <cx:tx>
        <cx:txData>
          <cx:v>2006-2007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2006-2007</a:t>
          </a:r>
        </a:p>
      </cx:txPr>
    </cx:title>
    <cx:plotArea>
      <cx:plotAreaRegion>
        <cx:series layoutId="regionMap" uniqueId="{04580A67-DFC6-0747-B2A4-EE89848A1429}">
          <cx:tx>
            <cx:txData>
              <cx:f>_xlchart.v5.34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_xlchart.v5.61</cx:f>
        <cx:nf>_xlchart.v5.60</cx:nf>
      </cx:strDim>
      <cx:numDim type="colorVal">
        <cx:f>_xlchart.v5.63</cx:f>
      </cx:numDim>
    </cx:data>
  </cx:chartData>
  <cx:chart>
    <cx:title pos="t" align="ctr" overlay="0">
      <cx:tx>
        <cx:txData>
          <cx:v>2009-2010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2009-2010</a:t>
          </a:r>
        </a:p>
      </cx:txPr>
    </cx:title>
    <cx:plotArea>
      <cx:plotAreaRegion>
        <cx:series layoutId="regionMap" uniqueId="{4E8BE9F2-899B-BC41-B7EE-EB9CB965CFA9}">
          <cx:tx>
            <cx:txData>
              <cx:f>_xlchart.v5.62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_xlchart.v5.65</cx:f>
        <cx:nf>_xlchart.v5.64</cx:nf>
      </cx:strDim>
      <cx:numDim type="colorVal">
        <cx:f>_xlchart.v5.67</cx:f>
      </cx:numDim>
    </cx:data>
  </cx:chartData>
  <cx:chart>
    <cx:title pos="t" align="ctr" overlay="0">
      <cx:tx>
        <cx:txData>
          <cx:v>2012-2013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2012-2013</a:t>
          </a:r>
        </a:p>
      </cx:txPr>
    </cx:title>
    <cx:plotArea>
      <cx:plotAreaRegion>
        <cx:series layoutId="regionMap" uniqueId="{29E6DCC7-4968-734F-93B6-63ADE0BA93B0}">
          <cx:tx>
            <cx:txData>
              <cx:f>_xlchart.v5.66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_xlchart.v5.45</cx:f>
        <cx:nf>_xlchart.v5.44</cx:nf>
      </cx:strDim>
      <cx:numDim type="colorVal">
        <cx:f>_xlchart.v5.47</cx:f>
      </cx:numDim>
    </cx:data>
  </cx:chartData>
  <cx:chart>
    <cx:title pos="t" align="ctr" overlay="0">
      <cx:tx>
        <cx:txData>
          <cx:v>2015-2016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2015-2016</a:t>
          </a:r>
        </a:p>
      </cx:txPr>
    </cx:title>
    <cx:plotArea>
      <cx:plotAreaRegion>
        <cx:series layoutId="regionMap" uniqueId="{6680A87A-ABC6-DF4D-BABB-EF207B517B1B}">
          <cx:tx>
            <cx:txData>
              <cx:f>_xlchart.v5.46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_xlchart.v5.49</cx:f>
        <cx:nf>_xlchart.v5.48</cx:nf>
      </cx:strDim>
      <cx:numDim type="colorVal">
        <cx:f>_xlchart.v5.51</cx:f>
      </cx:numDim>
    </cx:data>
  </cx:chartData>
  <cx:chart>
    <cx:title pos="t" align="ctr" overlay="0">
      <cx:tx>
        <cx:txData>
          <cx:v>2000-2001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2000-2001</a:t>
          </a:r>
        </a:p>
      </cx:txPr>
    </cx:title>
    <cx:plotArea>
      <cx:plotAreaRegion>
        <cx:series layoutId="regionMap" uniqueId="{B6E7E6E6-C026-D242-B92C-316111A11C6B}">
          <cx:tx>
            <cx:txData>
              <cx:f>_xlchart.v5.50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1Hzbdts40u6rZOV6002ABAjMmv7XapA6WJYPiR3byQ2XbCvgGSQI8PQ2/+V/sa/2I8yL7ZLTydiK
upNe49l7fKPIkUAW8aGqvvoK0N/vh7/dF9uNfjOURdX+7X749W1iTP23X35p75NtuWmPyvReq1Z9
Nkf3qvxFff6c3m9/edCbPq3kL9hF/i/3yUab7fD2v/4OV5NbtVb3G5Oq6p3d6vH9trWFaf/ks4Mf
vdk8lGkVpa3R6b1Bv74Nk7TavH2zrUxqxqux3v769tlX3r755b/+/ssfGnDwJl9sO/jRd/e/KjbD
/ab4oQnPLfjuud8UMDXGPoD5iB/5mBEv8CgLAt9/+6ZQlfz9Q4ezI0QZ8V1OfMI4c9HXhz/blDD6
Z+x5fLLNw4Peti080OO/T0c+m0D4YP3b7ds398pWZoebBAh/fXv6j/8Z0nv19k3aqvDLR6HamX8K
3/1+yr/DAGbg34nK5m7T7qz783XxF0AJjrgXUMI8l3OP+pzvwYKPCPcYCzzMkYuoS77e+3dYfmzQ
H6DydeA+KL+JV4bJJThqoV7QUbB/xDlEGgCFUey5O1d46irIDY58yjG4EWcMs+eI/IQ5hxH5NnAP
kcvjs9eGyKZ6s7Zp++ZCGdX+439/naA/CqM/7y4Y3IER4nnIx+7vUeo5NO6RD3GMA2oQ6cCnvt77
i7tc/gXL/gCl766wD9f64pXB9dFC/vzHf1dfp+oFYHKPAp962A2w70Ps2vcgxo7AwSDeEeb7Aab7
MP2MRYfh+efIPVg+fghfGSzXW72513Z6OViAAXjcIwQHkN4J8r5LNhScB7zK8wk/BMtXi948bN8c
y2pzn6rd22LzZl1suu2fGXoYrR9ecA/E69n7VwbijpP+43/MRr8gZ8DuEcRASFABRogfgJEfMZ9Q
5mJgeoj6Lv2KzJcg+E+b3vwGRHoj/zR3Hkbu0DX2wHr3/vyVgXVht3cvzLhdFygbpz6lLv3e34D8
ua4buIi7PuaBi58D9WN7DoPzddweIBcfZq8MkIXdVJvMbszLeg93iY+gykEY+Ns+t0NHLsIE+LaP
0e7TL0z/i+f8nD2HQXk6dg+YxdVr85TzzbC5/9OwsavVfp7XIXrEKaQmlyGfIe49B4VDXiIuJC4C
TsII2qcLP7bmMCRfx+3Bcf7qytJPAIbZ3m/ar8v1BSicd4QZRCfkU5/53ndugo8gpEGSwaAn7Bel
P2XOYUieDN1D5dNvr43Andltp96st//4Py9JrckRCTDhKIDUjihkjKf1D+fgRwychDHEPNBx9uSC
nzTpMDbPBu+hc7Z+ZanlalNubJHWL+oz/hHmLvBnvMvq3j427Ai4GCR7zD3uQyjbSy4/Z9FhaJ6O
3UPm6rfTi8tXBs7ZZtzo1LxgNENHzP1nzsf7lQ9yfeDMLscBwj7w5q93/pL2f8Kcw7B8G7iHydlv
H18ZIqdKbwv1gvkFMZAIsAtlTMCw/0Wp2YtkbuCDSkAJUGPK3T1MfsKgw5h8G7iHyen5a6stT9P7
RG3uX1S5AYkAEAHdjANBJm7wvaOAJ4F8wAPigVbw3E/+adBOFji/35T1nxL3PwDo22M9vco+Wsfh
8pW50KWqlH5Bzoz5EeUBdh/bNd8zNAQaHN9JpBDSgMjtc+YfW3MYna/j9vC4PH9tInUIq3MLPcev
S/hfp8wQ0iCHIAQvDLveXteAu0ce4ZxiEEa9ABDZU2V+xp7DkPxz5B4o4W+nr8xHlunDppB/GjT+
WmEJWpkfcKgcEXQEXJ/vK9HQ9oTmGiR+Ahlmx9v20sxPGHQYlG8D9zBZLl5brb8ACVNvX1LARAEU
j5BaEPV2ZQr9DhSoYkB8ISBvokMC5s9YdBiVf47cg2Xx6sTKUG0Sm76kXIkDKF9AGSOQ4OEN5I7n
xSVy8ZHr+8DZDpHkr/bskvanjd5INf1psjsM0OGr7IEVnv/22pJ/qIq0/NP5+GtxDXga8hFENAId
6iD4Lq4h1zuC1gAC+X9H4/aI2o+t+SN0vjzFd3i8tur/y0Yfo97Mtw/QZitekAQAgQ7ojj1zSkgA
Gf+5E4FCAx0bj1OIgD7UpDz4eu8vteZfsewwSN9fYQ+uaP6vs4Ln0u6TXUYOIsA7IXJDpIDlt2tT
PZ8APzgCgSoAqZf4UN/h/abH9+b/8V6bl5sAoTdtCstgf9eRgKLw0K6jP3x+oN0+ZQxiKHQPoEG3
//gUlG4OQRT2/HgM5oDDPqynLYb/P49/va22k93ussn+DFxD0+jQDOztsvr37rt6Z9PKQC/ozXv1
guQQgigF4gdbFYAfHuiHwzYFEOs4NCS4T3dF1B5l/1mrDi/T56P3fPTdaxMjxCbbvAk3RfpZ6Sp9
wUznubDlBzYuAomHPIaAnz+ViSDCHEGsAdkVdjV44FcQbZ66018w6zBK311gDygRvrrCN0kTC9zx
BTHCUEVBLIPGHfV8F7Yq7iU95EIH70lfYl+MgM22PzbpMD5Phu4hEy6PXxtLjKzeVC9a/sJWRtgF
gjFQQc8HXvIdMPAF5HkcKi0Pg6wHnz91n58w6DAs3wbugRK9uvJ3BTHtRbf8giRBQJWDgAYd1L1d
2DvaTgErBoo37It7ZI9P8fgJYw7j8W3gHh6r314bdQeH37xo1w72HviMkp1YSmAnzqEt2BC7/EfB
OzjQifgJgw5j8m3gHiYQuC7/dYb+b+Vnf7Rp/8ta/SKlPvvOI4d8Tpr/7KwChup1x5E52ml34Cd7
vdSdFEEwnFTgX4jBftz6dorgjw06jMm3gc+s/08/lrBHUt5cWv01jv/rsjYmkEN2B28gkcA2nMfd
N88pGMhCAQGGDB0hOMbwAwr2I+MO43LwCff8RoT/6W7zzGA4ZDRrzebhcQ/tt3X3dME++/pf9KDd
Xl8CR0eg6e259MDeQ6h9fChBCXRhEQv29on8hDmHcfo28Jnt4D+z2//wkPbMYMDmN2nhqA8kf0Bk
276gO4G3uNSHlOIx6AOx7ykZPvIoUGkXcg4cZfh65y/y0M9bdRif/fHPnhoeevH/3IX28tShQ3zR
xmxmjwfxfvrTx6eHs4F7Q38ntweD4hfPO3749a2Hqe898bfdRZ7R4qfbbb4btt205te3Dg9AoYUT
DnCGCJp+X8SDfvv4Eei2ICzAFiHY9vulbn37BnrDJvn1LWjwFDbVEQb6IBxCetyB2ir7+BGG1jxc
Ckpdtls5HH07AXmhilGq6ltG/f3vN5UtLxQoJ+3uwm/f1F++tntEAnzfAxvgdAb4P1yNuvD5/eY9
nLKEb6P/FRjr0sao8Zi1RRMSUwxCZ9m7aaI3U1kXgrh+JjwXj8LPSzcsY1/oejxOceqKNi/v/KbL
wkptfRn7Ue1kkRMUvSBFdl6mUVXU99ZrojrTi6HPr1FRSDE2WBDrfHwy8wceBEGJ8t2DUBdq/wD2
xIGoCB7z9EG4LKegpHY41hNZlpxaYQd3PhHjCZy7Fy05c3IvE3HK7khhb2pOT8eJfahl/tFRi8yV
YeKj65S5roj79jhpeCt+YCKIEPsmYhBFMfcRhp5XADrSUxO9gmVejIrhWFX83BxzG9ynPb8oszgX
ivI5DwpX1Mx7yDwZjvEPZggDWfru9lDb+QHsQAdNGu3dPkiJl2FHDsfx7j6G12bm1WRB08YXbJpy
kTjmBDvdGDKmRJAXuRhV8Yll+UVLm8jpmyveYiWSvuzFZLPLkqFt2hTdrPEzKTB1+3mXjP0Ppg2D
p+xZTlEASxROpSIQi6EntXuyJ4s04y52hr4sjxM0XowIf5B1KgK6HZMgOMO4WVrCKqFhz92i9Uos
eNI3c51+sIq847JNhDMUsfC9dpX5ejgJuE7nweSnx4F0SpH58XDSsNzOHFsUM9vS8j3JnMgio9fK
DYYzlY0i6BJnrRObrRwSnLI61afQSr7LfV+F3lCYyJlaLdpgHKOs8ZnIJ9WvMuZ0K1V43cqY6gMu
abkEeSs98x5f+vTaSaImt/kal7FZG8m3OGbVPKFTMQM39C8D647hMMRshtN+aSxqL5Eu0gXv2j7U
FOE1c0gYx6j2RIu8eR/DLBk8mBNaxLgWcpTzqXbUkrvarqjNaSH6BNFQOr0MddwGK+Z2BiZv9/bx
xQxpKlg3DDOc9NmJk1S/v9hh5GFa6iQklTusHl/KXg+r0WHDSgXjtet0wTz3UXDSpU5wYgyzWjz+
nTbBUpWDcEuPLHpT1a1AhUnX8YjT9eO7luphztPkvstbrkRF6urk8QUTVIcjTFjYdd0czlDoVeJm
euWrFt4NGRU2D47Lhl02aT83PqtXevfCfFsVosld+JvxENhPIXwr+wjJlJzEtSYnj+9GiCknQyXx
jJRGCce0wQnNsqcvj//Xnymflmvo6QhTNGSFVK3X0h20gZXlNOvHv2Fb+ydDFF4oJzWntGo2td8E
iyJuzWmdpq0oCisX1qT9WULb/owTrSJbglVyUM2x2xQ3tPfic7Z7gQkLwjH1vFkwtvE5wEEDEWsT
GZsPp5q5/ZqhZskqVF24dd4veEKpCGIWM/H4nyZuTrK8bOcxM7nQSe6koULZMcsKdjq0qf9ucsfh
nbki/mAXg0J92OCxfy/7sjpO8t4TQ1D271Ubn3Ljp+fVaFftQNMLr8zswnQlrPqhMWE+eHjZ6M6/
1MpGFVHZnJuhmxlZtTd1Wg2h7OLsYpoKM0vrcVxKU504wdAKLaYMIq4kQbM86wZt3xtvlRfruqLZ
yujAEwRWf9jEvp6bkX1s05aI0TXVTDf9nGYx5Jqq6YQnaxv2ZTfHDuSrooOQ5nbKCNif0wuZyLAp
rhIfp8JA7JuNebs0HbqguoYJlfhuIuQ2nYpETJpPYZBoFCl8V6beiuDqIWaDFwW5vMl858rFdjEV
S0VRK5TXccGbZiMJnw+TLyCwdGEQ1J+L4Kz2d0ihwJ91vZwpZ9BR0GQiq0wgWAZzm0zlbedLvKhp
8LlM43FWNN020P2tSmdT0SczK5EjylpgVZOo7QYnSos1wiZfeqRzQ+j6ikCO6UwDhzxGegxmtLWn
bt9ue081M3CAjS37IcSFYqKQgRHtgzZTWDZpEzI5ZlHaRIUkjkhiXAnU8gtmlpPEVgBruAKJv4JU
jldpDb7jWJjnLqPFHBdBKpyKPKSK5yLDcuZqdMoSZsJxCG5RT1Yy1lY4U9mEWSFtqJIziafPtRqQ
aDvzuab1+xipZUy7B+M0SehmZBC4vyhlFlVu1wmVxKOwrrwvR31d1HkkDfNF5efurB3zMpJgjNtW
aJbKQobxWDeR5ZOKpOrl3GnGc5kpL3SdFMKkbU+1451pyWZVqu1x7ZmP0mvmJO30EvZBOiEkZk9o
EyTCWDazjE2Rg9NPpd+na9IWd2NHsjkpi1pUBakWfdLcaOLYcGr6OGpzdpVJk8AqHSGs4ViHyRRn
oYucWY6z95aSyCmnEA7413McdCiMNZ7TqksFyuqTxmn0fLRJGlFts+N0aKRwHO9jJQ2KHC82M6Bn
73y2rge1bKGZKtzC16ErzT1P2qhmBSwskN6jxt45mVtHsWWrMs+940IuJs+W80Lj2Yj4IHrr2FlH
jOipukG6ToTnsEvMSi2CohXSykykWq/bNCmFC7m/UeycjGo5+NMJjt1ZJ2EKujQ+sTmbO/BrErOc
+Xe5m84y2MgtJkC/MGwMPQWP4+BExG7rr7LCPbF++oDc9LhUQx2inm7bergJ6qpZVNInInAZJJ0h
eD91uBAYLt7Jdx7vapG1gxFjkC+DjH+IixR4XSKvIZenoqD+LE+qMXQCyJIKF+UsCbDI+vQzaasz
PKJlKrEbuWXWCBWQc1n3lYBaDM8yeMCWugF473CCveGG+ttKkgc3rj5Xut9KYTv70Kc8D/upO+VM
b5JgR1xpeZIW947bX+YZ/TCcsM8WKIcIIAqELuvXdWpL0fh1EiZlu27HaQYPWQsEEX7sezsD2fd+
PtjxHfGrLCKTrkVfl7PebaZodOqwyh1XZM4HZED/rLohaoOKR8Sjc9dpLvO0GIUZPFc0TcYFcSJs
lYK05r4LEgeLIugXigz3PTpBNJMRheiVxWUSQm2xBPnztFK2jPop00KXQOCdTkXxUM4opLGw8Ugi
cooRePlH7o/nucNXeakvFIFJ7Rw3MlglIkBeJ/Q0hN3oSdETe+KQDEcBD0RH8oh6KT7upuZEJpmZ
5XUQAuOdDw29DYb0JNHFVYDQeZ8meViXV6NKz1ke8yhhhRdV/aVrHYgiOU2jjueLvgk++DaNguIz
seouU3xWF+ijoROYy/H1kDnnOp2Ou6SEq/E+LLIqjwZSwuiSzuiEMmEcFIetlLBwGCAhHeejKeya
q2GAOIwjNjT3CbBYMVQlE0pViaiVv0xMf5b11Tkithd2dMVuLpN8PB1bFYsuN1noSXuRNwhcRZJ7
11cXRHeLwe+vd/w+n+wkVE/PEM0zAT/rcVpodjPCr4DMAT//uG1XTv7JReU5aerLTAdlSN1ERhNr
3ruwIElfng3ueDvm3fHowroljrsa3ASLXc2gabn16r4XOPGlyGQ/I8R0sKS9M9oFUEVMoxWo6cgs
K9DDUPErkL7nOW7vy7hRIVcI3I07JwoCEDJ1EfapvcucVoc1lE8ohbxaBflxlvBPDCrEMGCJC6vQ
+1DUI6zvUWnBU7w00qsWyg4fiTTzYSzcqI8bGrLRzEfK7jPDdOgkQS5cJ14EpZllY16JRqdl2FRO
EEqq3tOehDXNgZ8zpxcpeE2aW/Cl5OFxOKVq3qctVEieSSOvbKIAy2WZ8jYc/BbcvriVg1MARMNn
o+hyTNs+YuN7BZsKRWFwJ1JFVUSB3AkfmL7gzCZhnqZTmJ+V1Szz2dbJeTfrocaIcNGHramCcAig
roXKeFlMclk4EUiinxNHHbsOJSIvQ+DzQchQ5UeOmU74LI45ErTDbpgE/VWuUzGQsYlwfpOXnRW1
9GnIWY4i3N5hLWClMEGBUvApgKOvVIpqQNFIshDW3/HjA1UGrWlMWpFrE04wHRWbLggJ/SSc/Dyf
SbCmqxCkLOR9HKqhE9JoIlJXActxP9a6ilwuN6jKFn1dNGI0JQtzU2TC6bPjhtFUtGRyhMRxI9pM
XTZVtZ5g5WW4M6KOGyvGrD2pHaNCSkkSDpV7UhfZRT36n3fJG1ixF7FYPpA8Pcnsp11L+Mslp7SD
XD2s+jzLw9jTddgF9KIayceeeTcDSuZU+yFugWYZI5lAQ7UYgqkRcKaq2nGISmQ2uc4lu3E9ZkXL
qYTImSxa3+ZiUFk1C0wwpzS58mh8nddNIjIURDWXkHIyuexhH55wWVmGuiELL2HnUGNkQhV9ORuU
ghI/89bo3oDX656Poq2AhE58NKHiDhK6APO95qLyyBhJnqK56fLQKdx3AJsXkrL7BPQHcEsjVFBH
xDYsS9cNB1UUwHUsDwEqh7UhzR2oDqXLlnDkdS1Ve1U4TArEpxFqa5SEhcc3j//Vte0ya6dbnGQg
ujQhqtxbynUFmdGZjzLLI8PZJkPZZ+nYj40ttuyu5HqBivsyH2dj10ng/DqNHm2wsfkUtDzUzvTg
B/rWr40NG5WFw6Rx1BWi4t4CNGMtnMy/tXDyM+rgziLwIHi1ZAxzjMO28vLLsnQKSBiogKoSD9cy
KM8R1EZ5oeI1YiO+8LPmaioAYbDp2mkLZ53V1gEG46Pbqgbyqmh5rrq4WDWYlLfVmMxa5rAr5fvO
2RSnkO1jmLk8tR8UBLS5VnWyUO6Q3g502HISV2cDgRBnTHFOcXyL8nXZum3oVX1z7NsCUniGi5VW
04WnSxlCSitmqiLyIivz5KIj11QWybKR7Lo1xJlbH8riksb2tHTiIqyg+xrZypnWKZzdD21V+6F1
J+9k6FIQBEisxFjQ5MQybZcmaU9L5CvRaX+tGZrzuP3UAMNCEqr0dMALDwo90Y+wDFUJJUiAkzCj
8srn1cJFOQRVNxUdstc8nxYsRTVIDnwS1XQ86K6cST8R1vQ4si0S8AM3IMLgQOScy3nr3CfTFHrW
yKiI9Ynys3nZTovc0nY2aXQB1C4VvtZxyIeWhZQ1Z7b23hU1ywRJqrVnJRFV1tw4Xj7v6niJM9UI
P0UrENQEd7zzsdORJMCUXAvLut64qWnXLsYKnAh/sFlshFNbAuuIRCr31jyOLzFP3jEf5UK63ZVS
0zx2g2WnODCiKt8UQPN9zuY4nhTQgHod6KyG/OXPJsuigffrElMtSla9hx5GLKAwPyUkrUXj1hLi
trlUbdZBldCcs2RY65J9cBWWgpbsMimHdZJBpRL3PBPAWNephWpEN/xjrPRxatAHYF/+wgVyAXX9
DR0shrRdvSMmP4ZTTWGZ37WVvBikvdtBChXAPEmUDrVbn2DfmUlxa6hjgSuDI49TAGwAxCJp8Xpk
vI7aCh/nwbDkWXw9deiqgJyf5Clw8XyAYEuTO9x0t107Ql3lDO+CIVaL0kORtRXoZXjrJfTBUbdK
jqMoG2tXuHmv42wSRRs6WffQK/vQOFAJa5sIPsleMGPmcKc5lXLBnPy47TJYTIWc50xyoakCVyLY
izxXC78oRJ7VUeA0M4izdNUXWeiQNIxrtCr0tHBBLvCtbuclLd6rybuMK3pmGg1JrwzCpgHyAkLQ
VaPxTcoHOUP+uOoCTy/MbnGD0nqBK0c0sijnnkXHWW/nae+es2w4h184O4dDhA0Qcagy4+JkrOTK
yHpBGnbtxDt2sGk7vq1hz3IYA/kfSwiJgRuEiVfuyPOJld4dc+zFJKt5441OWJocZB5UMwgWepwR
1yybQZ1r6W5IAlxRZ2MHDiOFHIoHiZs8bIy88BJlQ9I1syTrbmvCbjB3WiBKxUkpB5A7WXaMarNy
kgZoQDm6YV4Pp6AzgkYRc1FbK6O6QkLV7TJl9UI2VEaBtHM7uehEuecNpNWZPxYLPpRZ5A78ve3T
cpHkiQEqrN51abZOY6j3tDFtGORTK1pNTnkcyHAoLY6yCMg26E1h0OHINPWFQcUVJymajW3ViIrW
IVE+O5FTf61zyIEBBfrUI0CtwrMgA15jCKx11bSCDnJbkznoywYqwKSOfFM6oo1TkMD8FfhyDcGD
zZIW6CVLm3mdK7kGqXqR8A6UE0tE3U3ujBVZuUihvodSYw2mQfhJk1OT90jURq4o0cmqLOU7IKz3
sGMmjdKJn6IBrlxV26yaHjjpFLQIgmKWyHzRun49txKWDNUzL2c9pL3qDjvmdEDLkYCsMDQugpQ/
95ryPK6lF6qgvXESvWV9/KEGaahvhkXVqSqckLN1qHNbVSpSUi0Y1avRDgurV3agJ4pUx7ZgRaSM
jKG8cajQlf+R5BANCzzeSRZ7J8xxiejKqZmhhDMR+F4Rxi6k/HpKQsnlIqXwyMp2g5jybuFljhQ+
NRBUx/ayKcyNwcF2bIf3QRI/TEovGJAJzvAY+gM2oqk1j+idRNV7KBA+OCZZ6e5z0OluPjgErUZF
5iRLIk8xGWJnVKGUeRPmGVSuHshVwdR+strm874GUFwoOHWK4AGTaVb4+Z1ftpuRsy0G/YBYpxUl
qj8VuQtroQNeZ3x0bPp2ofQDCUoUVmX6LvaTuYHoG1AoI/OEjXMMWr7nG7NOgmJjAy5alpxUzVjM
xxw3YVdddVP+IGsD5Qttb7zcg8qJe9tCtySs0iXIwHgec72U04ROu3K4TLo2AjnjWPbekudtKcaY
erMsyM6LDg+hG2igZ0U7h93wTljEQyXSODnhuRcR3557tDstKrJ1hvEmY14WFUAHBXOcqGkTJqYu
Pi8rezzZvFjIXp92GFTHfprFUCjmflScccU+Wo9oWGL9+SjRyguIjgiVueh5eoViuKbiqJjHRQx1
hV1A1feAUFLPk9oJ8eTEosmGD7FS46qX9LissnQGgqJwcLA2sLEuZLDFXZBOI+FNwT2hAxalNh8c
nsyYNlBm+OZkZPbK0rDNoVQcvPpDU43ypHOyBQrMOINdka7w4CcvoflBZg4IL0XVhX7Ml4HFDwwk
LcEgABEN8zWaLhaQv68dZs41Yp/lrutmq1LOM+J1UR576GyMu4uu6D/3RC+ZD2EzKcpboBrXsHrs
HHv63QiUG02uG/HabjGv67BG/Wpw8jpkbpGEZaHmshj1Kp7kaZ/GZxWodYW2wxyplUM7s8j1GNVF
v8WF00a9KiH9O9CbaGdFBQQs9ugUAR84B3UzHdwBJIkqXjTtJ582EDUsuoYt12WowDHEYOyd2041
xKNxrfvsXFoKOiurdQhttiKdW25AW6uRPkPVVIiyqqDmp+8DJ7FnlY2r2Zh1HlSRYwLdvMGDUn4o
ooDZPCLQxQXeUzQLXMVop3JKMRWg/lAGqlQ+TAvq2asOA1tsRdWDSNvGvDqt27KfdZpB0kkTPyQT
v4HlSaLEW2KMg9DUSR9lqXuT2zSL4t67MqSG8tRzxygfk0m4TT6H8jIRVcWgBgviAcrEll01OY16
gpOzoABdgU/teQVN4hVtp7Ns99fjf+XInRa6gDory3V7BsomNGjRmTtU93076CtJzqDv6mYgXS+N
Uf2nrHTuFQ1Lqex52kwyShUk87TxfGjO8jhMTZJd5m0+R1P9UP1fyr6syVFdW/OvdPQ7N5gE6KUf
GDzb6ZwqM+uF2FkDQiAQSAzSr7+fXXX23md3x4m+D6kwGDttLLTW+oYF5fLqa+8GrvcKabrcqL7L
iexBuHQ4eXPd5PU8PESQ49I1zMJwBHyYFLVelos/YIYGkcGCK+mxH5sJ5xMJX4s8UFF+UGVwFTHW
40S2uwaodh2IjZKk3aJI5FmdsCZF/fE0ciuyRPTNpqu6ElVb+9li5faJ6rddtOwI2gFs3dF+Kjb8
SAw4UH8GlyKpB/QGB6UNQ6bOmR7SibeYzjVAExabY4XgDHTmj6bVAM5KjbOvyGuY6KiQfktxtEmX
ynkZeNJmazIgB5i+t1Mzp8w9jy2TRUfUx6qc76OweSWDLguT5BjEvH6Y9zV1EL3XxE0XDVx0mVEQ
1wkCAPVNHsz1FVXvT1YCaps/GsrOda/shja1n01qRJRfdIbzG20nggUiZPoNjPCuc9wvpRHRRiVI
1Ft3I2T9XA3ONqn6dQMkakTdHmc1mlek89zZg0mqg78GDSKFG2besLWLrcAYYK5Dw4tvXDY6o7P1
MmGTb14lksKiUD9P/eJm0gVfqFb2Feg3soQhX0ubxs4yXwS3FyOlKhxnIUjyX2ToRxsp8d4uif8A
cVTMdnUPbdxfV1kXczc82t7/7iJD00AqiPS+o7vJgwQCkSf+Rq7IgonRVTo6p7kD8x+VFWCoDiDF
VB4mEI/gUkzecxSCS9XNhWBzsqNl8iVerJMhXbsGgCQyG8nvzIiX0qdjTm0wZ2yTJNOBTh6KEVH+
QYRj08X5aWpbFq7SD71hmCK1H2bDSVV+/WExL/bBzMJcBGH/AdQNqU/StlfdhNUj9frPMTrCOrCC
pnTEDn9d4cplfus4uJTBgsJxjGbbOgTR29wG1qiLXsmCNc/o3HjaRyWO3xeg+XvSVFG6zqa+3odg
GS+sTeYjFX9gDsYXIBbrkUYizAKxtCdRddsmLNWerrhQhli9D6FoT46kzYlb02LamX3pB/MZtJZZ
uHtmwXi08P0D4EqQUy6L81ipftjxuaoyftts4sZ5nACJ5GDYEMg8dnCngG4GD4ioRTUvXYusuWXt
oTUkSIdu0cfa1qgk2sFcpMvlhlcxQDWVbFgpssr24otHk+6x8+cjSeTbPJX2BCQcZbXk3qYcST56
rXdEEnIJ++RMe3UO10gdQX98GUWE6iX+nMNuL6YhOAQGeKLV/UM1q2fba29TseHKyu6IlJNH+CBl
y78hSCy7SLifiVnfqVifEGVQl4ancgW+bE23p3Zaj5M3PFVD997E3mZ2u+8NRZkV8tsS0ZIn0tpn
159zGdcEuCAyt6kyO9lshsbWKHs9m66eI8C62CeckK/9ND4EHYAO5CZbHUO2wiEJkBdAaRQVxtb4
ZVtUQ/vs2XLO3BmQ4VApP2tX4B6K0dOAWoTMQmxCF5g4lzGuyWRETPNXv4iCn4RbuiG6m6+Yoj+p
IGFKvDpEult+rkF7qZH5MB80Npa04dfAb5tAFoCHSSI3iGmgAyQkBjEq9qD86cp2Y9dhSYE8jKkm
EWCmWNCiWxxgejYCLBEMKWvc7oUiO6CsjC42rg+9b1/Mgg8IucCaz1rtjAimIlwEyd0kcUAMi/ao
gMu74xaMLXC/QERZPTPQwUDHEECiiwOUeuu4iLABEU0KlcW6AXN4nW30QwfuJgoXe7ofjRrbntbb
gMn1MiPabtZ4fWm8cN82gD4VFg8gHk104c0J6om0xGk8i9otobEIUZf79Xmi07wfRN+9lDJ51T1x
/pAStZJwlbjKsVxPlnofgWHHuBz50S1dfmQBuDinjPVORGy8RCDWuQj4iUUBgnEIGAeRNkDxdFnD
VZ+r6ZncNqZV0p2nl+sg9aUMQGMjSXUiv2DzuTH9I0L1O+bAmy/Nlg40TZT+0D5IHjB571M9ImuB
ZqomSI1IFx46Ex8cXty4UoeWm1l9jUl5oAzCJ1sbr3Cp91MmTpf64cQ3A5M/fFU+uVGJ5MSYGb8o
phOpVbQLA1IWNcjUvA8a8e4i9ERTL38ozx5FEgDECkz8smLtUtqYCvTFvEvoOKZz1C+PcadfpkbK
tzpUTd5hhT91gQL93HTJNtCDKMawJk9KBh+gStShmm7ZXgQM6xzFTWHN+uZDdpLzUWzwYu9CALhs
1gX6EVGiXquwQi2+PcddqA5tuAJ3j8QWKNvXwJZlrhvAv/cB0+H3o/tmK5i38Vv2RwxSoQX1FCyV
hR7Mc0zGoW7L2ribIH5Sy8EwVou01iUe3raRhC8HKNqWg50B73IZCfBL6HELZFbwQ92IckfkCNGa
M8RBNgALSwNlhkNZO9+nUKIA7f2Tw6OfbHR5NuNHTydADFv0gfTShQMsVtp+loEKIY9h9LywUub9
YHnOQk2yIO69T1pHKdWd+Ko85hbTqrxDj5XssaQo/0QMLjqoOvJgaInAEIevMAGH26EO610TuN1r
N4XPZvH8Tyecfiz9B8jz5omC1jyAr+abplroO29sMfE1/EzA22crU+LBKaOdl4hhryXyzyWcore+
jjfJcJ7LwQUgFg2XVUn/q8ejMq2tb55VFG8nTDE/wtehMUhXgHgAWJ9hBGJQcVRZyMugqIk+UvVE
SqBuchy/rvHYZ2pOeK7d7Qh0OO1GcV4sKrvBBRGnk0vHaJjF6xe/xgp7Q5AQIlMSmHe/UcDFfPW5
tpAUROs2ipPvPec+RDVjrqNAFVJZg2Q/QsVwC0NVk/lN0qRDy4AR+yojvoY2sfdzJ6K7ASm4L92t
72HlgyW9BttF3MIj/dE3oEzk0Hbb2iepcMIC5QzLyg4ZMPhw2cw571wCuKMFMgPywrRIRsvG3zTj
XGfQfR1u4spCUX/KZIN1c+xbZ2uCvntoXf6lO4DuQqfKjNTAeEa6SqDQzpQDwaDvq27P4ZiXyvlE
+BjPMZHilSQo0uoucg73Tddjb0RLuV+1PpRzC9h8TpZzOLf5FIdL6vUD2QsWZ1hGgg1SKJnFIfne
277NBOFdJsv6uUvkCfduiN4SwE/lrObHsnQQ9UxSA0rdSMO348g/RN22LzVwazr+iJmUiJ6V3Y3h
glqHLnq/NvzkdJ13CLGYhOGMUumWHCnoFLOxqvlD2ESkKOOddCiqRB6/DJCxHWKkMKl1gCj2MbiX
sVHHRrnNGQDAV7+2aoPrA1obA0qGOH3RCSYwP6r6osJnt3G+lLGMUogbyUaJCPWTYeNOoIrN75ud
X88nBjUSqoslubadtx1DZ3qUhhRT74WIf71zqCcb4/iw29qEJC9k0mpLkiJ2mXi0vqwOtZhRJS2r
fpybMS58PqG+j+d6G8SOk1kz2qd5zSY7iaclmd8qjqA2lU6Sl6AtN4QlPcqcn4ra9WWua4hfGVZ/
VfpbV5QvsVt7+2pE0Sk0eFvKw4sLXP8AatEWZuzA1jp63tFu/NkJF8zU7Lm579c/nVB4D75Gwdu7
rIN0QbsRasecl6GTeVXDD9VGesAWGzmH+ezM9UnX8sCRvJNqSXYqbsKN24mzCWdxCVHGZUsCro42
ZXQlc032krnJZrzB6KggLo2hE6C/19Bn7IUoLV/dztm4Gnl9E3nzkcexuEAsKS5aYHX2m/ZDmk8k
QjdYuaNI3UW4GyBSOVDtB6BCW/dDjDxHk5Doc01ancmgiS+JZP5pjAZknHw0GW3nJYNOZ4aGMJ4P
jeMBiLJzl4bx0D7cB6e0DcjLC6SDbV5H4XSY2yYuqk5/JdZEBxfE4AFSJ8xUH4ht57srLkcQpmtN
l42/2mW3tOsxdKgpVJcMrzVpacakF+/um1Si3O5Zv24ZW/rnzuEZVBQ3dB7arcbr9BOSvPOsw/Xx
PkjUqZu2j0UeUW4eIfJdH9XSsaJvJLRU71UMqReclOSVgIYLt54MRbrUQfQ03QYUaIgZI6F72YzR
k4/IeGxQ7aU9Z/O3OclGKLS/R93UgyTk9XVpPXVA4dkBNoTetwufaYOKkLv+H7A0kbT1JIopjYWD
0ac1Kv+gfEkurmmTSxSHm94TuyVg6yHs2r4YxoEVWnjmEXJP8zj6YFl6iHe2oeyXrR5tfxkj0MqN
4QeuPAea8MG5Tp67D6ji5yrO1w66JbdYdDMcW1lD1LdMWcVmN2VDUxelauINa+v4IEultp5b1Y+e
AeGJopa8Q7D+Mo4VlL7Ij5dm5Numd0lOBWvPq7t36+BK6iV6Xyy9BUwQAVVjr1YqTDHe+A9MEu+B
rKrd1lV5gK7czYK6rJ5VB7p68J8mRl86myC/cHn8JEmwE2vU7qd6OPftVAJJz63biIvbNfTFryEY
WDymD5WNdxXg/Is2i3xwBlAKuBYfx7ULwdN35Y6LxN0rDugZKfP01DvT9CRI1GUrMMFd2/Lp6f7E
UoJ3aaun0HrTVShAfHpJTq1lILq5GIraNJ9QxWR2AUbUDT17DMJ2OK6aurtST3xJ59BF2Ku9ZBPX
0s2qpOFb7mt+IDcZ7gRj1QPg4m9zYKr3qVXDdsSkSsNu8bGkD4gjarR7h63RTtlxuITQ5uPUtPo9
AukQNMT+BJuwm7wk3PCym3MR6WlbjUsE4pBEB6lMm5ekfncrx7wMs6t2JThbwGwlwE2dvPix0cXM
PCB8t8WUDX27WwMg5vdnl6mBDpD1HF9ceZe+JUkmqwF14xzVhyWRybGOydEwtwavTAOgyQCRx5nr
k4UYJl6MOCGEiXwIyqGQQNV2txvZoJhYqqf7AGZszYFwQqCnkt/71qB7nTpkreMMkGjiGlQrczDc
H90GXfvsuHrzNa5B7yYe0iGxANSYyrA6xn38vWvH6lr2FvMMeH3mePZxVbo/1ArarxZZTm7geH6q
zSBQMCqJomZpD7MgG2dU3buiQIior+K8i8kr7clThSIur0oNgBaBWPf1m8ASDdhvAFujIc9DQfJi
IHEupHa/KFG+B/34GXTeh6Tt95nSS1cNRTJNKkeSf/BpBUkMwHZjOC5O791dm/iGczVgIuKMgLqK
Ichq+sSDXlXXKcposVAEL7kb9fLp6LA7c0NfxWj2ngrf27hUeS9IkFskLpb1mQn7Pnenckc1Qcoc
9p/BRC9RiWkQ2iQtPbpXxn8YXf0jaJYdMv9x0/mA3GYaX1VDD1OwPlq+Zq0xX0n/UY6L/0BlAL7N
cy6OE0Lb10No1HvuuezLEfLeIUd61mXual/CsRnSWH20kj5VDv3mTgTEhgPsPkDxODR9mvRA6YBk
TYD/x1cvQMEEO0kar6B5ufY+ZtJ2qZMc4gnXApygaWzWb+uE+jeJ19T4415I/jyHFH4D8DPGIP8f
RDkChS1/SACWman8V0jiJrzxclIQZkxa68zV4sSbCp6BOZ+aAdSQAm4ZQM82gZ0IuH4LdYnsqz2t
nO5MKyGKcN7lXGa6DVBBI/Lf/kPFycbXJifl8NQnSDho9N33qyolzyvznxs/eGtusTaxJy2T6y1c
e3I+u+60Zh6Eiivxn5wZlbvt+9Ok+zjD6oeUufpAweRAzwnMugyA8C7EpOM6fJgR8uCl3bNIb/1K
vi8cKrufZsA8UPJib+JHacfcc9QTBV+2JaXzjJxvSUMy4RJxlj0td40P7bMa2g1k2+S19CHh/JxW
fCMkKcbBGWxL9kxqukNke4RUB2K+Wc6pBiIWDho4O/cKz52fKEvHKdrRCnm1G+wQZwe4G7QL5Bui
NbfBT2hRFnojHTZhLS5OdFPzLME5QhRO6XQeXGSiXCOfQCcrzKYf6GvdHtfFCXNEvA7Ev4jcedMO
kP3o5AHeBlv0wQDlRd1jzsVTNhmQAi5ZALIgo0jXRfl5OztwHUEc5gZQcCjvDBvAse8ahF6sJ8eS
fTTaIM113dRHcdND2Pjh2+gdgBSEqp7Z3t09v31p11+eqV/Wqm+9NGNdsd/3l/tz8/9c/pj1j+F+
57G/dt763/+19VY3tfzxvf7jPx51ft68/POA2yf5833+6rNzc6X9ebOzf/jc/v1Oc/+TJ/8/HXK3
bhH30/TL0337D//mkHv+t2and1Pdr5f8dsd5boK70eEHCtEMKoxgTvrf/+tf7ji0dHEJmpaicSP6
Md677vx2xwX+f4UUnm+K5kq4/Qm59TX7lzsu+i8fnylA3zrgIy7S0/+JO86D//Xvlin4maEEidBZ
Bj07IWBNbo6uvxmPgDWaIKlh7nj3a8Ye2puvCNXDmkPAnwBMIvsB9OIx8cQjPmlziVkv8kC23Wvg
uTAVQX+S/e38/Z5lfzfsee4/XGQIVYQQwES4bwV8gV50+8x/+0xcMGXgaRpOPVwkBXOmOWdTVb9Q
ByLYqO+/eK5ml7pHQhf5zRXJQMaY/Rq3TvC2uH23c8Q4FMDvsHlTgNvVP5SRn1syJ2fb0cVChxPu
F6LmC4Eitu0hmOExan4AEEEGvZ6HnDxaX2oP9aeIxZhBprjlYRO+r8ZlcNoE0Qml03SaGhRFUd2A
l4Dy+tzU3QF+CFyyiaifnWALnC44joQFx4kClp3r8wyUdgutlU3xlfpnp182SwWVQAcX0GlSQAxZ
rJodKjS1LV0UfMzHalSjlIVmJ3QPiezTJaQgzk3v66KURGV+MtebtSqjFC6BKIdcbMgh5dxUTkPO
dpI07Rsa7bqyP/Mmmj4JdV6h3t1B6eU9zwMMHP2KCOwA8TkQh3qbvo2gk5iarPK75asBop/SVQdX
bYm4QMNZ/XpCDagpXNmN19CUReAv6hRwoy6lKy+NQE4FFfNPrx3KvQ4sgeWSxfmwMFPANZb/51lz
Mz/+WrHuLs/bnEFbJPj+0LIxRsu5f1j/eGwS6cm6P5Ex5vvSgUtl6rWfIU+6AMXVmVj9PbOJ+NUF
7NfV/v+arf+4gNCgIcJ9vW4T1iOuj9vl/ftkRUIG/+cEcVYMPXtnwubBMahUKz8qVi/pnleCbLKT
TbYudECGoLstEVJuWwTXLqinn7HUL6719v/5fPj/9+fC9UjRlw5i/xgrxj8vIiAdQDxXcqxW8WxH
HWVtqBiIUD8CLTZ7heR6PZQxj1GjDd4J0cA7LZz8qPlKN5xNLfS0YCZdeGSACWBI5q2q5Py9bnAJ
xD1SnZCM3lGBMs3mukPSBWdEmlT29T9/leDm0P3bb4tTfGu55KJ9LdrIxfE/1wPcgCDuuroHKRO4
VT5Tr4h7Ob3U8XREv1uRlX3onNUEW4UzrT9n3DRv29bjrixFclJI+XyddAdTJ+nMBg+OBHOT7LZY
G0JY1gSK1BllSOi3IJEdIveOgLrGNYqmq9tDXA2AaesvoKDd2T3X2vn2n7+el/i3yflvXzCAqeXW
3hpVCXK/f7o/IdLtIE9SE+x6ELLJDqCTJsyCGIfGXVcsBoZ8QV48oNxpL2ELtkP0QJ6alzVy5kLF
pUa9Kt68EjxJI+Gqmfz56+wR5xpOP5dWXJkP2fGIkgq8KBi3KZY+PJXTK9xsNh1ouzO8LTcLhBx7
skCHMGvWPEAdqR4G18KuUdrgay0jnWoWsmvM2HzRSQv1lazDr+FMIEukqnpsgt6eR5R62f0JUsXf
kNpWT3SNgpNZ6+DXfvRD+QI5BHuG+oEelx74fYAM6mtFk6vigr9UteFHVZZwmt7/s0nwSzPxWgdy
PAxxi4UfK7NHIv7GYHswMuSXeWlsvkz2u+V2ee9iqDqlh6/C+zg4Sbhe1gUS4YUu3aEaOPSyK3A/
vKagvOrfmHJfB5I02SgX/DMVRdB0Gpoa0n/jM1P7NhSfMyoiBeFbNGdrq7uc4oCYda8R8x/m3kCz
4hQJ4mkhK+iG6eJCfJ0sb7VHxnOvIQYtk4gVZKzDrQ9Wu2C0/aksg4om2bj9tKe+8PclCoB0FXAA
VB49xD19mIJk2A4dJNt0JqaoIvGhqUOzaQA540AqvGXjttTK3eNC+QJj1nC2/vzpg0Tccbfc6d6x
RbJEy8abRL81DZhQZ2bZDE8/VvKybTbCgy7fj+HjnKcgL7uYIn4medJP9DwwqIuhmfBTOJt6KFcm
nVWTW6LecEEQOM1bUHevlRfIfR1f2mUYt7KH8WOG5zd6pSufcsdAhw6BJH+gjFQXyj8sL821q6tP
1kOGD/IBavmFsI0B9ITCwDTnqgm8FBqGadvMwUvk1RvjBHYrePvUwJlQejGFhsXLKsH7vOWLvYGF
r8APxdukHAj5Ykg64xHTvHZftAoRcOF7Sme/KoukF7zQHYEJ8CZGRSIGm1H71VtLsBsCqOdUCQkm
Zvh0KvLhDR0uAQJlwrQ4MCXikz3KYUwru37DXWpcsHo9jCaVCA7lQpJtk5j5YVFxBO9QfITAUry6
lbem4EGb61SCxhTJUmHmcJTA5TgWWkVZZAO9R7poYEELfVRMfLsihSnUsEQHhbXqMHujt6MQiZ0T
sK0b1+rowbVDW8BdEe5tB2WtjmI/wy2kqz0fLNZImH2I3Qgd8tPsTPxkhqboZMT27lQ3EIAfR2di
B+MtGzvAYuwSC9ghKlD7+CcbNeTUQi+w8/r1RaHCACLhsOjUmU6jzowhVtPWfSbkqTXiR1mN409o
ZVa0PX9LRIIiPRjdh+o2aFleeauHQ7IUcvXdB//GgOmRnWyCvKEWO6+J3WPVQ4HuAaRNAyjx9vAJ
fDQerjZUWCbKK8/A2Qwf7gNVrr7E5efdHO/doERwOp/OCB8oHW5+1Sr5jogKSwLu7nBxtIgurm4d
2ID6jWROqoEmpmgQ7eajHuXpPlQe1AHBzI9DLJPTfVB/Puo15Kd1VbUbzavkRIhyIEt2RUGVAr4c
hXWTNRCm5PDA/PRrbjbLjR2Wi9qskuUL1JIQA4E+JuCuTzOcSxMwAFLve7c/Cni9Tvch0V6XRti3
cSe1TGkzR+WmiixLQ6nqC1xMBuQhMBAGwcUDjx1YIztcilKcWhqps4VWGfyw4xyiKnAOS4RWBoNQ
TeGzucQ733beBy+Ead8EW/e+30Ifsdj2OK7OclwiZdJKBT4StT4+3IdqDeGfxxQGkPnrMQkF9mi1
/j4iie3ZiiTaJov8Uo2cbRsGlq0lN1PzzdKPCFU0EBkcLK6xNg+mdTgBfEURPgsn52HdZYTJIZuc
aDhBRfJKrU22rCXR6T5oYCggb6BQ5Tw5qs4ckZQ5DzIxGEhfIcDdSLF2RVeBhY9Hh4aXIRkR8wG8
4meG7CQJLOD327ET/DWpjeOv6xy0OTftq6rncx/0zcmdhjatGvgYqmWBP93UgPLZtELfp3zUFaI9
i5HCi1WqcEMGIOkxo4e5JO3ZrZf23NoQXFeEs20QCM4vlvTBOSQ96n5V11tVJjZ1GFebyo2c8wh/
1IUTLMLSE2HRUazO9VqjV8HtCVjGfg9wQMtdN7af/iL9IzqnFJP1bJjrmU9wIeFfznFnzvHRXwf/
/GvomHdIAC0/uN10DnpHPFM2OTnsddFZlXOVQcxewRmx2Af46Sy+atVu0e8BXKOuohOEcW3Cvpo7
zGhC/Ecv/MqV8TbwtQOV0O/96gyHyHs2kFnnoh+2IoFSKfC+u+74o7KBU9xK2ELjXawzqQOaCQM1
GcQx9vngZqWDNgdNEsGq04ZVQU2L7Oa279fTYEjGVBK65sGgV9hCKNij0SXz74cLfMfofSAWVfhz
9O3+9DJDQ/bryOn+EHr2HsEewyJQ/0VDBLcRYLsmrUHzNqlyhu4wKxRtxLdxwXXz5ivlNKnTz91B
ihj44f3hX0MJDn6DHhinhHbl8M7gPT3AaA9uv2fLi7dyDjEg/G0QFW6n29snADqBQhrbHdbbcN95
H+777o86JSCjhh/kRh8JuP0P90d9dSMLxtqFLNa2b86AdhC/Bpf+fnQ/Y72sUO2McLGxQdtDS2Jz
MGsDjd1taIiDngTrCjQrgLaeaKX38zDUj/o2hDQAnqaHchPGZYemLKFpiqEjSQ5DI3ukBh5b4Q98
UzYq3tYDcpNwtfG1YjS6js1MTkttDloEAchZpqG06+PreB/QbQfLXXj563iofuDg0Fzt7y+/P+Ez
WNGHjoGDvr3q/oQ0td5xG5vUq73gSAJ6Ld2KXge4jc7OZCBgxi6HJ2Aj4gXde2IxP9yPYOVIr2Ew
fYVFweJU/uuVYlrRokE258D4bS5ho3ok8Kk9RsPiFn6CgHbft3hr9ejARLuLh94H/YLN+zCUELsF
sBDeX3U/tmyFejAwQkx/HvXr0N5AjSKmCxP1NXH76MiHKbwK68I008wU2DQPr+y2z3TBUojKqtyG
LQLTzPGhDRk/7of8dVxUH0vaOA/3N1pgyU8xAWwB3T+05eu1lsT/9U/uB6i+DTPV22GzrCS83t/G
JTLZOi0UfT3EvA4gdfg13L5sCnB7Res63Elb0pArCOrDYMtbto7X8tsuR8FCIMzcbe/77oPUEdlQ
C17hr30AS4Aye8HZ1Kj412H9OXle/SjjxlylLFbYpR8TBK0I0tCLK3z/GkXmmUPNhT4qLLjed01m
hKeH6iB3GL7m7aj7kxyuij0CGqzIt333gUJ+hx/773ucAcdXcNOFfunv/zq0W1RfCLnanN4OuT/B
0TnpoKPw7a//ft+/TjdHalw//LWfGsxF3gZydz/C3D6C0HrcTJGDQkrGw/XWJCohJUIShhGYdxDW
/na2MKcl1UKuHuz5V3eCKbyPzABZLPYFt32NsetGhqXN7vvuA+1Ef0T/G9uWj39NL+6Q9hKhPYKp
j8us17QZprhwrMUaN1dOCivH64rGLscVzo607QAmT/EIbboH8rQNl6senkNmn0cNrsDGK1yPAXp8
Nc51uA3duLIN80uWe5yU1/sTbr8IVBWwCgAXilHvrW1zXtd5fz/k176xBAw4tNdfW9zxHhVtjosf
+ttWewxhG50XwL7ai0UPI9vPbcZnZDozha9JVfUXxsBbBRH9HjK2qxHXAf3Hu9CB/g0u0rF+Cdfq
4qDli/5v9s6kuW0ny7ff5e3RgSExLd6GJDhTlKjBsjYZkgcgMY+J4dP3oau7uv5V0d3x9m/DsC3b
EkkwkXnv+Z2bqgdVD+9+R+6K8+DzoKOwVk+2b+yyon/qZXrV3qVRwxGFUbkZW069KkOoYndE7srg
ArXJp8xahVZ6td0yXLs5VFuWvYkZiD8O3JwMmb7TWi4ZGbCUtP/dpfGDSkNnFTp0G+iQrLxOvdBb
AiIrncvim482yUGZGM/+LqjnZwJvzYq1CshqqaNaJ9PK8MZildf1m21qD69AuynL5aW3+pOXJOva
9z8n45iTLphJdZbFKUiU3s4aXwsNv6NMa1QhMdwiWd4nacP9Zf13Z+L4VbLzW+dBfxOV3hp2Seir
q1lociJyhXsP/poFjafJOUNdVMfQpA+XGKbaNoX75hroJ1ousFUoaaKF7L8S45CH+j3ptp7Vfmkj
vlC6Gy86qWE7hOG/z314Co3U/u6k2VP7Wk6cn2LAJJa2ihOpm609B1yw6K3LXATBugv6YyjNfeUS
g56X8Vc9ZY9B7UVONxzSoccvwE1Juz/qSv/ggLSuioCO9rNvVj8JL7zUd2RDtwcn38liSXZhC3kt
MsYctH6wbYZ230pNDsCGFiGTeGYXCpdYf459upwaIa/Ssp6FhbKEKnuyqbqiWYEEK+DCggM8yIoM
ve1MvK1chm+llK8koLdxJp8Den4cDQ++JRMindaz5Q3fbDlBzOp3Sqhvsx2OZELUq6Q37XNU2VZg
ForcXyee7KZ5DPTwPRim7DqGL8htXFaCED9RqWYIBeeBQq5L8jLXGfxYNci105gkyzqzgTfkRutp
o/+03eU4iJHdgelU62As+59BhfYpNfV4ophUA5kZ5MPmmZ6b4eidS+U1GrTRRuaYNdHScaIc/fYU
Z/Dlgax/EuVzd5PTiijMC5f/yBn3hX6Me2d6bk29lsn4axSzSRxwAMQ04SUByXazWIjVFv1LPVTf
mrEpfoRx+aMm8LrJbB0SQ52C3RLXR6PV8TGvJVCmSxprTMgwGVW4nLQ+TFBaRD76ZqtFHUclJOC5
TfuXblIPcm7tR0OK7G0M42hKnPiZeGj+5vgRLfjpNQiH4sWyx1WaPmb1Ev4cpuF7P87jt4J4Ep03
4HoS2JEog+CJD704TPHyYKf2k1+POSCiKLc+FMtai/axs/rhlHo2Nbc8u43CtdvtElBuL6vg4CeZ
/vRcfbFIAiEVeZ/n4Ns49L8GZ3hnKlr1Gkt1aKGtVG00e07j03ppF9akfFwOyT3grvNyPjhJG1y9
Ggqzc3d17Kko7qfwQvtw3Csh3LX+bhNTPeEZqDbUgWmpc0B4K5VCIBPs0jpWRCLiNbZmrosq9m4N
m6qhCIgHKt+KxP22KSPhVdaL3XO70G35rbeW9iIsNDK5TpcL4Syiv56tDwvilbXjLOZr8qpdtBFW
avbXqXSKy9RTJfWW6fLnofXQhYXDKZNTfgxja3xuLA6JSdDUn0bV2oifUk6i5AkOBTk0jrrLqSSL
e2np5weZS43B18Z+wXgCdqDjfUlg4BL6y6HuuuE4+jrETDhArP/5QppZedTR71j/+W0yx+pI6uoi
p7Z4bMpKnM1Q7WWQk+fVhfPDDRqwbtew1mYTzvvWhTLr+hjWLWSlSsu2R33FOl9UnWJ7korbkkz1
cUwpX/pjNUMfTR91OdhRAGF/zSbyXu7crbVptE8ojeAUR3PreHVx0m0YgPAtgnxLcBWuMV7KWRWH
MfH/9ruMHBOxdEmhZVkuk1uToAmoUOg+p4Srk1++82kNo/+7mXHb2H5wHhK/PNiG6125Vb+mqmyP
f35XVrm/Fn4SYP9oa+BtVx5Af1W+NpMg24i52Pfe1J4z3BJzovW5U0ABDlX8bdpS2gMVT2BS2DKb
QXpz7g9dU22CxpqvlRzTm7AbcR5LApMy3BGwk28UOCQAjGXRc1fcNll515Io0JdbfMF8ZJ8plssI
YGMjTSC9JBFABzJO3ieVvyuhw98SJiM2q9/L6PwscnKRhsqrxy6Z+nUSUrdCQj4/6xC+SqkwcjiG
rgKxiGMspl1TaYMctIrP4HYDm6cw2UjgjqPVobfkVPCABgyKZLDne/ANR1jXNp/96N68FnZI20Sp
ZiefHyhCsbWfxOMCIx1y4xloEvr62BoclmtdL+vWFmOUok2gzJ1we6iqELNV4Eat05dnbyC5k3gY
NyjuThQuWPbN+OLf2wCF6QXbyq/yb/0IIkL01CQbc5oU52NYwQ2rq/ec4HfpS0MezXv4ru/N6UoL
9aeRSH0alnvTpQyMUzdTFVDeZL6oYCQPofRGW8nwTRs+2dLZXou5Di6EbtqNF9T10W1y/z2u91l8
1jjqfixiYSvXdM3FXvTPvK7uAhJnfpv82dnPHRkuxIy1FdeffW5TFdVkGBAR3JSeUDeQO+Q85Zwr
3rYH8pdrlwT4utSxxbHY9p/gy9v91PqcLZoseNByrPZlxb62akp0RYtNdo5YLOGIzgUlhtzZeQUZ
YgoOmnhwUxydSaKp9EnVoSIqTiINN32lncfCUeZzU/tIrPA6IlciCeoY1d3XYJxyTrtnyxIEtbvp
fWlna+35hn/oijo7LHUgvpdKwHD5JBxKuEvfny9OTB1JG4b36EOn6No6OXZabrX2WnZAHF+zDrqJ
XZuzK9uZJFpM7ricGv+50lTVxn2sRtJeLbVZu7LWuaX9m0Nt60j4eJs5dr2GGBbvgaaWiqSFLRoC
g2VKmyNyxfYhrwfi7BmSvWbS+a+s7PqTlVVV1ALIRg6xJF5Ww7yOojn7d+FJno/hhgNlkD00tVsc
5sr53bYElywrNm9oAZyHWYg7CFUcFnOMD1mWR1kWFG+q8I6T7puLWfs7O6i613oynE0+VDqqUusM
PWpfBNjJyl7EeKNMs85z60pRzH1KKM9QQ+/elTGrF90Y6sWIxUbh5HtyUi7tpMzZbrK/v1rq1ONx
QSgn2AnmkzigMPTu0d478yKrG2q1U5oToP9DmKYiJo2ky4d2Fsdi7uLn2ENPRPjjZ1IzfEkAgbF3
epNVPN5UShy5cdVDMftx1FIWeWJlDTAnIKL0uXdPWfjpqF9VXetbJfkX+Sw/OP/9QE1nPOI1e3Nl
YH+V3YjvwbAeYeOdlyr1jplywg9HdUdRL5uys5tfcvA+pSXU21DdQfvMpM5RtLe2aGqcD3nygRLp
6qoiCuJivvkxO1OzVNZmhDVcScPlpsyB/IIoroxoyRe0ybzXNJvrT8v0txV4aZXZ3nsczuO2S2t3
P4/Z9JrOR9UrTk9z/WEAh68Lv3ZXSevSpGpJjLjKN6PEMsNdjap4JQx3ILyPD6gjDLvpcrwxoWW+
mSL7rovOQypXdtd23BsscOtQTOlFhlw0hp+8xrZxq9wmhdQMglUzcxzs/jwkef6wLxP63QAZ7nr0
hylfdcUs17BES1JQ4ulk86DaqSdFKYtt5WbtppjTaWd4S3yUefjBEMYG+YRwTjns88osWwPYbuno
us4r2eWQBKN2L0ZJZ8Jx7vvRtkLhAMhZr5xGLq+6WY5OFvO3nc+W28eDec8jmbLYEd1qQCsDY4s/
6k4Kju7ZdhuxnrlKP/reurmEYJ79miByWoZ6YwjFlG7PfRYU7p6pR+7i1DlCvs9PlK/4LJhNtc88
QpQ+MOmxUOISB4W8qLpchzXqOhka77wya6qkrPmUr1Sd/OxSpzmZIWiw77ACwtxmG/JGGKWMMd+y
704eOrQxfpu3t6ZBnqZz6V+yRPuvIl13LuaUxBeKYyKLx1wTNYKVHmPJvcUpw8uUhIfFEvmWLF58
qgbzS81yuZpjsmyWXlDgSnR8UanpRy6tTUB8fvvnYfZrSuK5fhBd3T0Vy1dq3WOXXXgHmf9UoYkn
x8s1NcpXs+A4ufjZc0AuIdIgs71DXd6eg/6czkK+Eforz9TRYypLVXoQtA6B3U7twpmrEVS16DIO
XBeFdVgav1oNtYc/S+U/h8LC99PA8qmzMAp1xmX9lDiOs4srbkqaTYhPZyn2E9CAiXc9rHDfaUFx
iB8gqILiBestfPCY7RMV2IBzc3eusp8TX9qZQ8nBsyakPQGNdF4ws9X+uWT9pjG7d9nEiGCX2Im4
ozvISDxyArkzrs2Wm2ISkJpr7rJbOw3klWTNuh/Lnw49/VOKFG9nCa9d5wqzUUH8apsqH9FX132X
M3hdl1QUgIdcPlJ6NM/BgBV6GKOSFtG3fib8KrIcv4uZ4Mtuk0PteXRz8NRAbPj90VbC3E7gMZs/
DDXtqOGG8+Er91qX8ne9YQl9n7EMcbzvshN/fW0TwAEJfNV5D68HYXES2vZPqnGX3RzIL906lC76
B3diz56nU74fQs72Kv41JEJzFnPUJsSSRJQ9+A01Eu4Q4YpThwhzNTh9eupRSaYpmp1eLOFOk9GL
aqh8845HNLhNYTvkLW2NXV2bxs6pneo6g6ziQMONg/Mh3+TdGLVmLjdJ+tYn7h2gNWdOu0CsddZM
d2MI3QD0DFRKKNBjwdu1Mv8W6ExTmCnvwnQOIa5pYw6g3duJa6cCtXEbr1uHcbbNYHbPbm8WXB/s
vcO2+yHZHdJAfuxQbaK7tI9TkJBkvSP4LvC5PzTLbYgDfgpDvshiFL+TDMw4kIfRFOmhC6yoCBk8
zj5RYbHlfDq442fedVHn9ct+bHDwECGERU1j8+QCap1It10NQchBto1z6gsiTUYxzmvbnhOmnTEN
8L/ngP5ZM4+YHQTojtI5ju2Y1j8ZvCt6hK1h4BdP0LydaSek6ywDSzAR21FioLZiULRwxl4/SsfJ
uM/KJz2z+U2Wx1JyyKsMUe08hRFHCuomZh5W0f/8M/6LCv/Pz+jZviUwPZiWB4v4j2AdFQ9NkCob
TmXuvC/1/N6ldhYlXlptdWOhwygsnIqJOvqdOexE5oe73jkD1e/rfqpZwf0H2Qf+Rg3DR9d0u7Tr
1XOUzPmLg9mf2j2VtpBbAdzs8FXofN7QbPfOigjvn2fy/1HU//t//jKo4j9nYvzhSmFHuaj+flH+
K4qqys+8+vu0u3/4N39nUd1/YxAK4zrvU1tDYNT/YlHN8N8EY1qZDv5npPsdF/uvSQ38scNIcc8E
N/0zyPM/WdQ7pmpaoKum73oBCOn/C4t6B2v/CYNiPCV5bJeSirD5Of56eVrAFV3SqerkzKTjmlzs
OSLF87JqsbGspiWc2LoTelEzNjDbRiUXyvLZbV3imApZ5jjvcdNYVDvQNBhQNnTeBdVl71XHuBTt
cm8P6ZcxU99TzoEN5ULuMfxFTebDBpf4Gy79364Igkka//J0HKBEWwRMvwVG+uvT8UQ+JyGRqNPS
d7+Lsqb5unhv47joded4L1XABn0sbzqYvMeQkjqIOVS4aeBNEmX3mKdPuVdNUVZRvLMKg9so0tZO
UtaCzD/Zjb3jQKYOXgG5QV3DACkIzV0yh796RUuBHUB69qURR2N6x/VZEKLOos1gZ7reWdLzVuzQ
qyd/cEa0UvWua8sPScTovZLKW4uOADZPrVoj3jT+l4kH1n2l+SvxBnfse9zGA5vxPf9MJ96LHYpy
W3kimVZu8X7eyin4wJbTbVp2MusZaIbIeTlu4+4IkUpjKRh+xqWJh7Sl6j9yoviHz8rj3773P2LH
/wrhQc/yCQst32b6ZmD/E8jpSiccDOmStS+JQms9kT62DdSXffYoG2xQSLDABoyJ1K/kXB5rgfet
xi3XKEoY7FCyuPptpQ0FOXYPW7PprdPkJqhrrHLDAIEqsu4lBZigGFvoucrxoJZ03KnTFP8LDWv9
+az85QUG5IT+tDzoVMc3vX/iuvsC22VVV8kJyJlYePgDQFOg6uqDTTeYAerBXB20QIdydx3Hr0mj
YaP8VrCty+kkj/QmkQsZ+upP3mpheX9A+U2rLSdJZw/fl3r6bYvHIOUiDrW3JTWXPWY0OjSJLWMG
SEJwgGSHZ24hcWuYT7HL1dI8EdYkbZstB1aod7NmokThUTFEiVq9LJROD42Yzv7gfqRkop9L+u1r
V6b2vlioy6DzCdifzpRQJA4/YYg1eGYOHt1ZjxJHtERcFkOcHICm3TfsJCdHGKgfGmAsitF4oMOg
v0+7+JKdB2Y39sUjSKB5ajwzMk2J/6v2y3czqS6+PfvvhZNffWntlGtQig0he0cdfHVxjiZ/2sWo
vyc6zW8xXWxCTanPoIDptpTz70xZp8Srn+xQ2tuyn65ZEc8rD1qONg9QSW0v5r7sW/O7yQZ9atr1
XJjquUNvzU6HIPjvcArSqMKbde5a4FNLdcO5aoT5kLUZW/rpA6Y/f096v9pRyqQD1WypuS3Qanpf
eVQxa0wwp8BuMxwoa06wFTM1guAZqnsyU8rI7P7f/ufPECjrfZvzj9cd40u45oCn7p8ijyjEXxc9
clfLMjMfACbGpzScoItsnCQm+OuOm8G+S0KoPJ2KNqa2MGX9PgQkfhycE83N6qnp8vqJXVt3Xsps
zTs0QclV4mQO6e/SJEUaaOsuER7snQoT+0hRxaZdjUQhKRxseFPanvNA6VMJRksJ+y6LGiI3TGh/
5R7CI0YAHfXA2IGk+rBi/xTGIaEvaXwruDX8DliAO24EYSfs33USSUouhPCt4JaFzjdXuOO1ycL4
PHXdi0oAINmJBoNX/BjLNF+zYbNXiWPUEVmhjorlzQn7+RY6xhV5/QnaksqZT3l6yyGR5uvgsrX2
K4/+2P3BYOlfDyNnMF7j6QgyzASS+0OcjNORU+R89P1l2Eg1qnU+lSlSrSll5k9Go6WjSPu3P4vL
jHS5D/oncpDfiQZC5tPujZTGKK5r6CTrS8nuR1xMDc/Q2CXwEiuvx6ldtgAV1kak7hd9QkxVrAFw
XjOdzlzgUU/UpVfZNRR7vwtPVqcjDac6dfZTl0EPFYN61h7e3hp5jUVOtQat8mJjp/L2VNTutBHc
3IVRd9SJiUiQq8qX7j0GMPb70IkMYMUVCdjyhOH4aZbG7wYLObKH5X2qSo8jcvO1EOLAvjdla23M
r6ZMfiY4AeKEKm3R7GlqEbJyrl7Jjyi6b1OdnbKWrHtobzrqMFhZXCaSGE/jJCRd0V8MycTK1Zlb
Zs58Dkv+3cYlNMdcaAGfqZ4axtxh8ploynQgEkPafJD7hUudaCjW1E3t+K7wqSimG7gyCM4Bi151
aVOh9EO6O+7O5FxI3TLeMtRpmxvNtHJnYUfjsvxYCOREXtlSYdbzg5HGu5HUKW2tj4VZEGsUSL/z
1tUv4ZJ4V/StqyngrTLjytg6uRlT6Kv/44GZSL/GOD3yFrlXKgkzg2YYgzGaPn1vNGFg7AxaODcT
FqsxGH0qIF/tnPtb38AeVNA0hc81wGBDL+FKnht27WMIzewgB2IYImnmwHrs7/l0Ei9vUvpRP9rT
oQjaZ2+2uIvY/WMIQRg1Xf/ChoeGcMVzwkNQXZ1RubwuNBQ0y23ZLZsERPMRPRSmMxNlROpthuzU
sXZEnIatbZ5mz+kUj+sRm6QdD+Gbz+lUx9re5n5KK3KhBlQ7wxwtyyabuEVYsnDXqcMoLA/DBSYO
d75w7wjP8Zzd+oB/rXyvfUVpy+ANKOmIAmZzNuxP2zZiGngUHoyMhSZPOsn+MQvexMLKbyp7E3ey
ikZF+j+wBbd29YL2szj/eSBQQ6a1RFiYMaggFP02s7oeKmT8ZaFumOLwm9tw+Vlz/M00S/N5zsGc
5w9jabujZQzWo5sl3Q4vYbXywmo5Ngk7jnbyjcioNecoRiQd8tHBC6LcYU977wOXa3E2E4Vn0nrt
Zf2YdMFrKrEGGXq4EzMDJR1XxbupHGl1pPNHm8m7AauNOImHKzZW5XYMCVczD55KKoNHwsEmdpwR
ZW2X5zyQ7gZTDjWudNhniRU+hLMRIl9JJHeZe8WPps1aGbX/bBf46Vq74qtDrtArlFSc04K2aXYs
Pg61CsVbkeflRjq4+WWpfs6cMA5LHFD44j3OuK1GTWCkj41Zr5I06zZUdeubX1JiYv7UZ6Gpq7VV
tks8Q1HXb8dbRuxrowWmWVIfFX4hhKqTnXO3s50tpdkKU9/Wsqd60/RJGFVVgrOg7p4tShtlay/c
OnUPus00k95g6MCYjR3xzuBFzFhn2xJ/vbGkF8ul+MgR4TVoeu8pb7x7UHQjs9kh01teRXV3Vc5v
nqf6bUlWoqVmz0sH+2QR1WW8wNkem92kMYbEU2u+5dK4dXLynnPTRAjGO5XDpi9O6+7cHtp5FeCj
v8ah96Ldu0zY2KDnzh85NtgbJ+/lhk0elZCp/J61SR/VuJ43haCjTHEtjmRThNeOKOi8FBMOPOeb
TbBsn1XeJhgwIAiCyTuaNu/Ewbud34IFun99qIj3HpuAQwojZxhOVRvxyTBqdSilehpIwbZ65hr1
2wV0TWYnpp08p1RDr761agxHPf55WADsi6LNN2YfOA9WmG7jMhi2TdrQmaB61bOHS5dn0mIbYrnW
9yBmsoiFjZwTWp5F0AHxA2zwzkuNHUlpl06YBS1CxxswqbL40DFSJK0Kh5syiIrrWNb3HAIsBmA7
hQ5ThaQoh03YM2AJxTkGdNwk0p+Ip9jZ/DKXLs1ScAQJeHrK7Yg1OqUHEMt9pdS1New0cp0+/sxn
tRoDPkQ4VLOTX4THKXsaZzfZIfumkiOc6pR5IYNiFvE8YhIqTEbV5BlC11JGDf0mWbL3Du4Psse6
A0+xKimQJbkhz6NG7FcTjkeddJmIqV1LyV6p6sV1cqZzb/5oXW88cbjz9igPnoa7PMKp6sgOOf2O
ApeKYVdqY+LwmszWemiKz4IozUiS+P7ow6QLTe1tIUtDiJ0yc9nGn7quuRt1gOK6zfpL1wz9ZTSz
gSk6Me26cgNCUB1Ef8lC7MjUmvttF5a8ThNma4put7HIEXrgY4rsBo6tDYJ5r+XGB7zATLg8Whkz
6ByNI8VRDviKz6bIlPO0aThVxABPCCclxqJh8OkyMk3qoN3sWJu5d0biHRBBQe4dbhN3/LWw5+cz
yMOfXzWxHDZuEd8thqQhPTt5MRh6xDwii5mMmDbW4DPt3impQzY3tK3TpfBQXSP//Y9fkXIBz7m7
KcebDPyCMAgR/rFQ45FU9UpNHUIZdnJCGnsq6xoGsfmsWuVtvWJA/VGzJmb+ug6xhelY8uxiIPHK
K4OImJm/y2J1qiryhne/0p+HSkkmnyQNLCnleoy5fIFpAHTYx5JuGDOlUnQR69FiagnZH8bJPXY6
ExcK6T+mvLH2/TKVxNqIdOUJjbk6GMmreIt4wIq4DXH/35r6rs21GZG0+O1hZDrUqw46a2P6vkXK
cGHL4buvcdzvjLKhB4xmtQrQ0XYgXUfSqPa67lITS4EBLM5P1CCILpotXA/h2IRrwXWWgz2QuSkZ
McgJ8WA3wfRD5P4P7bZdxA7aIclkJWSSlvEMZIK8eBy+MSgAusQtAC2bKYgaN/KBNB7mzLwaboZI
CtZM4WtdaB6v6SqhhoPB+yprVN+MvvqBQhM7+bx4SAGL4DTTG1v36fyauHOJFmyOGoXEJvZ85mA0
VXmEDUdwkeW/OZw7ZwQMLNIz6mmny8f30Rl/8oqhfkuG9CFkekECG/aNES07AHvF/5W0RyiI/LUJ
vRNJJecjmJmKUak6PVHzUi/VHXW+B90YnZNtDBNfOU6U+JlZgG/ZPZ/WkMFcu/7onLkdxbewET/+
/Hk5DPjhLclehJTXkxjsbPXnC3UIg+tY9vBQKwqnDEpl8sD9OzfxyBwe1rZr69opo3l4KuOczwcv
d88ixEJCaafgKivopYHlBn44b7ibcHanC9y0JhgBMbuz79FQMNzWQ1I2LAcxnz2feg6HyGBdNT0j
CjKCqA3QKBlsvQPNNwEBGbSEPSkgd/wwcLJOTQ4QlN3HIhgi5GgSiakT0TX7ygqfb+sHYA/9aSCS
hM3IR0/tzvfww9VkHpBjMpAp6XmzfATiRZKEJM1gFkbKC3BwHOOy0rsqvCDIogfORR39Uv49MSqf
yTw4icbvfp0RtnbgVZj8mGxACdMHqZ10DbrenFOcf5yfyhbVMbKMMtly5Pxsh1ZHiy9ZpVv/RpZz
XGVl+kow+pBBOG8bxSQtsymdXR14N17MwyyG/UA3vXKUvtj9CZ1bvElaA+ys6TkEmS6uMgOyR2iU
lpVZRlXbTayw0xypYCg3lOEix11YSN3uuvi9t+1n/0fsuMZDR+wgZWbKMR/Kh3vP0UrbKyd9mgPt
mEWGr99bx3wHqNTMVkjKI9JY9qpxMTyj3R3XacfIu3xhWunQ5vIrTd3HgivmaMSDu86ceonsWRjk
lTCc1MwVoatPgxKsTz9V7ug/+vmRWu6FUUVYQXuXwAbVs9U8xhUAWnBxtd8fZJBeAQWlTud3qxdP
tRtbK3JvtGfhxpgH1+MAKjFlOjBIiMq+FYMIL5XwiGOJBfDOlvFjVVpna2FJhN03d7hJk71veVyu
xcI8sU7g9DNrLED2TcfdUz1mJlEB11/1zheiDqxjMlijMVJHrjpxCtyBi3V4FszH0t1LsLQAj3Sb
qBQiBgVWj7fgiMwO0Nat8fFDTeRZndJjm1QlxSH8yRiv5Rio5fvymCPtaHpNpyVmpqqJoTREuMj4
jGxtFaBJc5fiFwDEr3L017z6zejUl+BczSaSSEEzkjIKgeP4lLQDmR88dvzElzYc7TU0T7vmIL+f
dXMA5Iccug/dGoqOTQBzZAVkWJCX/h5WdT8pLz0ps/cedBzlY1vvl2n6In1mRN4Q+quC7u2lGid1
yhkj19+bhI6G+QnbWBwyEGzaytBbZsFZni05tWvAN+11X+xCim2bBIdEcqMNy6WIDMWstMRwv8Le
aNeKnvmGsyYHo8pFY56rjVUxuI38uLdObOMdAa93ZDUHgtVwPxShILTNczHWTMvQ4TsaS9DYeYxs
1+Up1t5+spZ8q8op25PFy7nXbMxWIw0oWjpg2QZnyjWViCNcXIpcz7jhSYzWHNqkszVhSrDp5O+U
BBj2lt41M+kAAdnS8C18XP50P1WkjAAfuBebTwodge1A3/cTegrQ2VUCT73X4XBuOpTULaPmIqJb
eoOvatxUOsvW1J8R0BT+FnXCeC6VZsCtO4OwVOOPnEgC4DjcwjAnF9+s37GOq12jVbXK4QpzMJaV
sjr2NsHAjB92Kk78LbOF3BCq/+Wm3qrL40usDcRUowq2OKyRtZO7iLRtnsdKKG5HmnKOZ6GizyRh
GlqpkOK7lnrWaorbZVOU7VO9LPTwE/4XNvuM1XSza5a1J1E0IfMGB94OL2csk5cO2yx1DimD38A+
u4KrItPmmw5qRDeBvxoGkP5Fur9LjzBWPrqfDBZk1J3OzwPem6iYcz7SDmsw+E+1zyuy5QDyz5SW
ooRJGwAcRNSs0mLVxGz3xdjYjVuL+NlKY2IGGf53aZriuZAg6BxR4aLaU6kK89I47tbPrR/DTOyF
3n21YkrFsMEUjOK4oW6bNkzCWESyYcRAG3lYTn1fQiLEUOpW5Tq84Y25NacUO6xP6aGXHqa76heu
bTB8aCeIe3xIY4qD8V5gNZKYuSFVfBk107qlx5guu+IUYVRU0zpUII2yeJowSA23C+54TbkmDK7Y
W3r9VllXd5iQIXfZ3SnWnSn1tfACtge1mMdkJu8fTaM6TzGhCouThYXToJ1EzkqEa7S0U7STGZkv
mRzHe0eKUsjtHmOPsAbSKxkDhpLd32x0KtsGhng3OOpDcS2MoJgvhTVFOduFC0POf8+0qXRsug+J
89y4vbi4iQE8U9lMYhmCNxR1Ow49khpuspOVEz+UzDBdx033HmQjmWY21AVLqBl2xZFpmOauXxhp
ISY+y1BxzDpXxbElSZ0lEmmYD7XWOP1TweTEwCtvrQIKKOG2TeY7p+7kv3S5vm8nAayho7fcR51L
K7MxMjXfxQrd7twbQxzVLo5kmyHGUQvbfpL/Tt2ZZTeunF12Kp5A3AUE+lcSJNiTkqj2BUuZykTf
95hTjaImVhuyXXXtqr9sP/4vXKlslSSAiPjOOfv0Old1zUDGZIkb7RmrSUMMWJgnw84S/KN8Hp3S
jo+2WZKHtYorlmRnjxpTrKK+G29fgUFEqABIN9AvessZeoJYGnfNgGMd7oN/BIhsXjSCkxyTB7Fu
WzO7WDTr6SbUg1ENYFWGvk1nl2g9M4xPCWRUXMf5LexzWuMMv11XFu8NBW8s1TzNvDp2PkqMdju6
ODgKqd7cUaZZdOIL1nNLMIGZcpR17yKkjUlj/3+gl69KWlhS3diuyBO8DTkFLA4xiVWmMqWk+dxl
zUioasCIHaErZO2xUZXt1NhE0e34pjllhZVd7ik2sfY6v2/KOfhQ3htxuthJfChuwqynjqtyNQUK
+Zlp+lQT9RHS16eYpjdHh5z2vecbWiXxZGWdyxAPv9350xuGtweCc5lH88R8AA7CY1QZtxq8Sg+L
ernNHQzBfCO2lwmOjk1ccQrQmOhQI0QsC/1rBewndBMmhIfarC9RuOopN+QT1+Kt0Ox1QFif0Rkj
pjLMi03Ib2Z0ne2YxuRQHL2pUQT/wwLQoD58KHV0UPkA2KRHWBxZrwtAziA+J34EXpGWjeLWwwOo
qsm665Z41GITg3TjPEpJgWLT2M1qzvWBjDPztSFuwC46dK509jNMH444Q7sJge8QaoPgP0OGtHE/
AG64Y4oloun3lfv9bvk21fM2EzCHfYXDrH/vj2iySRevU6IHLgO9h75gpqa2+ZchrftslaPb9fWP
yNSaneZUAaNQ3lA/xrMtXhirHbiNOZ5xdqHqC/uY/danGrw6Pa/3lFm/kK3qcV8zYqXM4pgMluJi
gcy2Q0V9c4tRp5ww45XDTG5rpvuO9+Jj4v20Yr0iiufU5zETJwNx6hz61aei9uFejGa4Ez95zK7K
siMLg1XLjQ2AaQmcnpUhK1qLIy16IO/zVcc63Q05tX4jmw63sxVqInwj25Q+cR113Ml8VH4HNY5A
mcVfKec/Ym8ExSztIybZwViXPaOCGcpomKo5OFlHq+nvcT/6LvsZWmfn5J2Kj+mjGsZN4aTP/Rxq
dEZpH5ihn+JqKVUtOGEZy6Ll+/mv1n9v5lI+Bln0w1SmzxD07+OyIcuc5I7Pdvl3IHWYHl6E2Uu1
z2Eu7FPkUCDXVulyRsbKGi+dmMQfld3g959F38mTlTVij4x/ahqifwV7xleKUWl/hQE5MI+4OG3v
pcYCc2lq4xKN6hOjpn7fJQ/KVPMXBZ22FmCWS79HvfSrpROtpK3NJnprN/bFSfD8Tvjan0E90o1a
9Dul4A8aNUMtGBIjdUGps2FpMVEOYms3sbFMtcomeY2vnPVnR+ecv8+T/LXhaMkw4FgPJG9VbX5o
VB4CGuSFQ4A74nGMrfc58cpkdu5ylvNaaC3QDvZVZsdEVvHbQ8ygwKPo9odZi+uE8FVoVvRMibyS
TuW5Ia3/ZAOAO9jm8N5gq9d8y/cipdQYwHEDKhJApdbOL+piB8wMpdmHYqANqAAFKwPTORjF7Plj
zkZMBoAVK2I8fJJHm237ptTIAUplss+jY9xC+wExNL7lMdtSEAwIqDpuRjVmswicSNsTAdU3AWvG
xo7TX0WRRZ+OKA6yTJA/qvGUi6B8NZMHeGP9G0Nc+1A1YGa/v8yXtI6ZxtqxM0gaY0ngOBL8ivpS
/zBUpr8q4+KdU5fa68yt8/3zLR07m6QW/b7v9fZlyrEfq1l5nXHGQBGfc7JzSXhGP5uhQqAxxIkP
AnkYSvC71UscyvpNFrvKoUt8MinNiQk3b1rTMT1Rh/6rsIf30U6rW1LP0Z3eSFJn/K5uToAbZIS4
2MTWGyZczWGELwYwy3mFG8gdw6S9gR59SoRtn0UtS5pZpPNR44lU2P5+Ib80QDNxo8+2ku20zmzp
qa2HR+YER5n2VznGw5c+vNiCkkwZix+62Y0vua6FBBGhZRcVAQ58AeNaiHn8yAviWXbrbJQxgOy/
xAdsy3yL6xQjTAFLws71wMttGXk1heshVWibqbL6E0b/wp3i/LEylHKLHZHWiahKXKb/JKZbagQz
LdAPOI3bjZg4HUOvmNzeFgSmhNSB0yfpR983z46sACtxZLyIkaQqQCKKLyWenNpQ2rUeXS3Y1g8p
mZut2Vn7POxqzhSOuY9nPXukVr1c+bP4lBAmD51mh89qlFOMS0srlvzC7RdJM1TKmrMyBXclkf4r
OAnFKwya0hLKxEnGlNsalPrHbLy2iSm9RstU5j6MkcmfXIu4ErSWZ7xF8bAWE8N22wbHkNP9rAzO
zlec6sBYsFtHZJEgmdVuKNnzKFFsMk/j2ahqtXYwSeGsxpggTTb7OzMzz75mLS7jzbD6TY1f8Sts
GQC3kkib7MDiJt3s73lqZlenKI5zRR18WEXiJckEijJtKV9jv5yude1RQamiDQUzut9jQVB1/1CG
0vg5Dfkby6n20WjkFCUO9LiItOdw7r2k5sGe5qhzYLM+M7Y7az/Lk0dcrG92izVe2PT2qaB1Dn2b
5Du95alpRUF8Do0nqy6vdJTU17gcivOgsRUxqxn4HVwv3ySrLcsN1RQksGZ80XQd0EGm8D/UhrvS
Qh03MAtDuSbXOqfJKmehKfMzd27tCcE0O7lJXdSveuWwWBdK/TDDZwcHkEgvM7AwZIEcvIpSyrws
7ccq0VpKS7DUUPJcrsHSjxe9ok2nwyRxMgftkoQA3aGbyDstENVmsMZpO7KZ3ZslcCYegvZJqeun
HiGfyyIGjK9MeG8M4nWhWZwmZCUj6uevTA8+a8IRzym4km2g4gKYjXgz+0587AdcM/+5gfHfA2X+
G8TN/yYsTUmbALbC/4+B8TP/y6mLmr/cirZo/uf/+LP78W9/+G9ORsf+Q8M+hu1QsXkBFPknJ6P8
QwIDBKeGy1VxNFyGf3cy6n8YBr8dM6NBqkZdXGd/dzKqfxC0YQ9o4ODVJVHg/8TJiADOX/UPPhis
L8CFFIkExZ7T+GcfTIBBuK1aI92rAzS0XITjebT6xziYyicqvqsn8ptI80NqHfD9guTLCUHGC9fH
0jCVi5Q7DA4NjTd61q+q0jD3FOv9GMOxOQ0AiDZUcthe6rdgk9oafwN4mspkNEPEt6iO3y8sUOMe
l469yjusJ1oom2s8BzS0WXl6rsweqj71Md8vQgTJX3/0/aWmjAbrKXMMlSHR0Sm7975X0keHFvVV
PKm4gmEXC/pg0J5pSZ3ykQ1taN4JbHBUlCTiVaodG8tAoAzKdRzhiZny5N5FBbztyMC7me/L6t1U
qAiZugMt8+OKEOilETSr0z9HQXNx8+lbSClRiOsv8l4Y2MUA5KQ19hLWEcx5sIpUlp4o3yXa6fs7
m20YA6toy0GNfZdJLSNmh7WimXupUSUR1e8YAuYNstBvE2tIiDS3OJ1xhzNq+JxrZAUOjP5c0noT
5g0D7/SJaj9OGMAUZiVncB7icpt/DYPyMyO7w1DidVLVj6qMvvLcR+ou1IcgcLy8HUJ2/JQTwrMy
lpMXtQCcm2lCbT7J+23bRHsUjV66qabeKg0JXZyWJjU7+83Th7+4DRww63ioNGtphnm1jBpWXa2v
+5RBQty6pjWfKLoLXTw2znpy3nmss1NOzXfQD+BYkkc4EvSPABtPZjrgknFA1pJXn/Eyc1rzs9SN
eqU2KY06MxOmdRH7/RbJ+XdoJocwmgSUgN7NY+cFdiRqZ7zz08YbIP9wnAjXzF6ala7FpLDCx77N
rw0BM6qho3WCj6/XBHa7HPlP21kRc0MtCo6zxYm6JWZaFxeaDcjsqtFLH7/reNDByio7YK2aixNu
Hc84j0bworFz7HBOrY2KjwERGUKbYEpW/uAsxoa2Z/vLzdKu2LM+DmF0TabuQ0Jlj2TlxcJ/d4Bq
r4f6sSlyQHMK8AfFb+Z1lFoeJDPqpEwcjPRuHyulB59ugisffwcTtL3ORDgu4u4M9D/DFQJRPIOJ
H8QIEE7trJCsb75f35ySQr+hG1wlNVBRR5xTqtXvY7W5M6ZcJRxS+qNpNAESlI6xYcnIC0gmGi2N
jIqfADO8lBmnJSMdAleG89cUde0qAQvdDjNkcAsIj3GPqehY2+TmXY2bk6PRxsx8YqiOD58T7mzv
H0jdEB9YxqupUuxr30am4MTFHHTy7D6/WmUQM6l4ZXtOiZxM/B0rL5+GM+7raukPLdTb3Bkn0ci3
uS8DrxvV51xNDj7WhbXf9L8sR2W8wag5q4mGtqdMb79KG8duAreJObw6QCCraNNQ5t9oR8bJSJyO
Hk/nA1F54vP3Q5pmC+0UZ9lX58NM8NNioFs9AgSgNr9SFN0LuYI1KcuMzH6tMLwPS4xb3FMSTNna
pFHxDSkI/XvK+Y+GzUhXpFW8JIuJJAvqiMZCvgyd6u5c6kTpnidSQVvVaEByk+u7hMD4JycP2RXV
9qtTkWGPI3w/7cLJDxqI+RSHbeuFoa+bebmOwHMyGaH9eEzo2o4bqPvTAsYK5AzRxvfXHE+QDrIg
uPWj/uWLPjh2NdVKdhBlVy2K4Cqp/a2L4PyDMvj7y9IC8P1lszQD9EtHwKTlz/NSJxC09AeQY+X8
iaUUDD4/9/0il8YBNEsCo0sLga3TR2AvzQQK4mDDX3dKl9aCZukvmJcmg5hKg3HpNmA+Hx2qgL6D
cmk+yJcOhGhpQxiZrnD4oz8BdiUlJktrgiRHcB+WJgVt6VT4/lWbmgUhOV7UPc0LakAHA4Xbb1VD
K0Oow8AI68Hc5CYO4ATUqOuTQ9hWU7ezGKH/nixoeFRPvRnfrQ/YeS9BRBOEvXRCGEs7BHZvibuI
xoh+6Y4YlhYJZ6mTkPRKmEvDRESC6yAsWifMiP4JeqTtbadjWnS+6ymGpalCXzoriqW9As+ktvMp
tIgptvAZJkHOaccaFFOI9XawT6RGeX6r3S1IqMUYl8+RdFe2FGZMeM53+VKiUS51Gt+/0MY2YuJS
tkFs2d81I24MsVRxBLWx7pZyjnCp6QiB14xLcYe2VHioS5mHstR6UNNQLjUfPX0f+VL8UdEAki9V
IMXC+epD5/7t9OC5F8dV+JQWjrKeJnFQYcN7ztIwYvudJNHExUb895aO3XgdZqpOVdsx33BT3Rx7
P0Z1elZoHnfHpcKkmTD2L50muPHv9tAab3IpPJFL7qpaSlCipQ6FeThKyVKRAtpVwfOOacgIEuQo
xD90HXyar4PqWlEc88ia94Pu+7d8aV+BVINBv6YrMCyLi1EWg1culS25GeQIYXS5APKYH6hSCHHR
1QVSRzUeCB7sZMzgGWqBeoSNnSi2ccjDkUm1QiGpGjuEufUaVICh8xcRSSBrvLxolIq6RlNvzUbI
A1NI7RDq2GLbgGtdIydx/H6RbVkfe+tByyzdMwwGgQPJ83UnsYRjTAT7p1v0JNVYD6Qfqxffop22
17gRaj3HW9CU8lDS5rdq+qpxDYIHOYuP7pU+pYxclPMBKQDMTTEZByuF0SKdmZavmfcgDqO/kgsz
5uTRiA2FG8ybsSedRl9CgRlYgK56R1F2kNQntRdkL2hJY37ns9Jn4zmxWkw6AH3YNw4v6A0E7mcb
dx4vQIKo06iT8WzSFEalc/E4lN1Akhv+g9PCnUjbzj6oQDz21IAGO9gbO6W0Ey8bsKkGs36EV8VE
vlFIc3EiJKeivlC2Hpt6uK/zrIegx+ojUP+3peQdl5ah/enlv/w5xl0felr4GzbYVEpruNq8JB3f
WaR4kwvL4YaovnpLFXtVy0psJnr0pkz0Lcxq+JOhlMZCPps3s1XNPep/E2I/puAvfx+gorbjGP/U
kiRgGariWwzmiK7zAnTH8kRqUgbjUrZvzjiD6DCHJxU7z4J7MuF2JdW7nUR7Cma/WsoLrgapU8aj
0xpLkfOkYP4hiwrQlqc1ptvGeeqWF7/ErjEFpgbeCiZVoEFkFpbasiEaN8GoN/SDR8WbLuPLgP6T
x4H6KLUq8RLR5nslMZvbrAo8Qlm88qfcvDPo90YYIRu6be2dmAfzjeCCW5Ifeu4jK9xoNvdRvmjt
TWtnz01TUFHmwAVMZfIwq0l8kRkNMZ2feGYrk9cgqN9h2tZPeaUPB1+LmE6RDhaymj6D7o1kSHIJ
EhCrUxVuLdTu21iF+R14VLru6QRd19EQejObS5jxBqyhyaL9tPRf83S0MEr6lQd6WHXrdCi3nOsD
7JkBhUtYobd8xOax7lrnkLMNiALAjANGiBdsO/OabGx++P4yMHn0dKlRX76/LCq5qaOueJqseL47
DUadOpUvJt/IlR36G5M1BXfHbF6DWVz1MUQ+0VIePE0+3vWtNSfqvR1dJ1IUJuXCOX+/sFXCOIjr
NHZRlTKe9W9l7hg/pUFb1jBX5a1CjIF4SttgvBRXwlmZvTYfire4gS1sqOVDP2ZsdzpamfOiiLZh
IZOjyNThojRl7AaBEnyCLnFJV49fQRWyeyuy3ht91AmsZNHFcRyaP+2c0uGozzYj6LZTUKy0kaw7
CB3E2yX33BO+XSHjURNTVgLfZvnQZtkJe0KBv1jLDzWbyXXQNve6wgOvxMZ65ht+EoxJn+ZoTTNC
tFjHK7eBeXGqjYYwi5U+zWn8xCTMZdIH8UwDxTXrU8OEXIG4QaohCZPpOkz1ZzRpRCQwsgmT/is9
N29B2fIvQkQ8xAK3PQZG41ZX4u7g3D02mmLeYKiYt6lKoGin8V7NGi4c7hyvmy39KUygu7XJ5B/S
AsuMLuZyy1BQbHKlAHiq6eUuwmnososcNyEF6hsbJ/GTngnrlFT1pyVJ/s95g/Yy0/OCxdCdhkji
z6J4ue9p1mEDs83LvjjQ1tNchQbdMGxL87NimwnrFNQUFUIZxt2KtqlfEnlUT2lCQcmyV0VTTFsN
hjL4JE2ekNhqxDKN+9Cgnl0MQbIPNR48eABnzwHVtqPNXTzbQXVJ/L78kbekhEoG0lck4PZUBfxP
Qs0vfyT6p+oPyb6Ku26fO5KxOKcrbBdUuxrIlnoggpVI8EVkicMZO2C0jmUQbVtMt6Ax63coNOE2
SZDjax+2nWyMbkvobDhKBpAUvBTHQRsxrIQY1UiwS6920gZVttVdfdQzxF6dt7vB2FZE6dIlXFVb
E1q4LrPishSdUTaQOW6AkYkNhSjF4a8/tNX0Q0lzjdUhsR9U3KH7nKSaqrJITWEMDmOJYgFFnVbZ
OAR8ZlSwY1TSX2wGlZ5thIeiD3+bVVPuEYXODPiWS54NPtY6tdAbGN49yG97DNlC2M3DgtGJwhFY
sl9u/UEV5zwMhZuUKQCwaQyf65J4FJ/wtRUvXTkX11zr81tTqCtb0e9qE9fed+8ug7zypAVrR8nl
qatGeUopsjp9f+mb+SFMzIFEpfwxUAtyylQe33AgjK8MidZOOuOdi+HSd93dEkr2Iu2u3/axUhww
BuU3Ne6zdZqwRHC59QiCP7uaynPsVOF1SsyFUUlPxpBKmELYdfGPqqTo2AKdFVFSZh/39zDjqVD2
6QUu3Lwq2qb1tKTY2qLpnrOXDqg6WOQovS4A5CboaZEcmXwOw2PAaQJFz4GfY6T1tYC4o9edN5IM
pYHdfgmGzPGypvIPSc6ws05WKXunX6Z5qLUw+6KA+CZLI9/BixkOVUJQxUyrfvNtyS4Wc7bBmWml
51WyLVs/wJhfL/E7S2CgmrNd6s8Plu/UDwBOBuWr8h31HINZcR1j8SVrhNPiQnPeunR84+Ahfi1C
vGEUyMNdPe/0hmcHU/F0E5ZTxzjDDlHkdOc2zyCTcjO2P2Ej/sA2Hz3NwI7CCIuHlSFNm2UvXoIi
u5RMsn/KEJtsZpILIHypo7NbnRe1WkrZFZbBzgl4GKjdEtBc4OXfP2q05sZGD5t/YNY3ClqQwm0n
3gCLJDiS9Z8zPgu3zoApOqPWPY5qwx1Y9yidc7WQWmhNCzU13+pskY+N+aDk+HpEilTC7T7tjJtp
TcyoR/3gEGzz7A4CIUIOtyWnkwtqd4p/iprqLO2/VGtw7iKKu4eqHl3FcWfCXJei7lCtvn+oLHON
pMS2mYzibaig9Hy/aD0ciMKoK6+IkI0YiWHdJvzKPUTPMb5pf1PP+Acth+0crFtYKgMBI/gv+k4R
KFp+oPqbvAkq+tjBT4SdfoZWwpEyJkVr4pVaVUWC/oBJd5NK6PJpGv1IKG/ZsC0x3ghewNaBzOJh
acTnOyzgb2JiMDeWHza13q4181npy+n4/WKEmNeGVL/jCO9eRIRRrciX/L9BxlkAs8eT73iOhW2f
Lobpoy9PURccY18N8Sx3xWWwR/ifmXwfRD48F+1wtCP8FQOum9pny1aX/mFM095VB+UlAUUx+fI+
mxINiQBz2IaSldAaCQwYELMbCVtz4rEDXlRawKSTCR1CMAXRq5KpYhpC2ai/4qjjw2entKINlsJT
LrBVaKnnQNbTCtac2I54X+oYUckK+w/Om59yBv002FyQxWlmD80QIS/dIS3Bf053M8+AOKVy3lQp
CRTZ5r4b1RqPl2CHqLAdq5bxWtE/2EkbblVsTKNCxArjKD+tV3vqCcv1ZJucW9jjr/EbrxZnzkbB
ur6ZWqnCskkZfdjqPZmGg5n3977GiynbpyjyN06tUvHYJt3aKioYKDCYuEyKNbWmBwxPyaaY+A8G
4P8ArWvrpIpwEswMsqbXqleAys/RFTKPdI2Bfk+Hq8MdXvrQ+qlJZOxM6u9DFChXQy0+S9iMr+kM
2Dp27MltaIp/DSOlcbVAqfbfvxqMzVunwGHUmZi5WSTMpzZko+FoWEFrA0yaQ+nRgc7UEY25nb2k
JElB3UREDV/4oI9sdvPlq15Ex6qcoQFOurrXxLyPgtq+hxw5t3ow2i5evuBuADNYm2yat1iGNmEb
5CeyiOm6Yx60DaCKbeRA6ivFZeESh0rgkE/g5ursk/Luloq2fMKjBN4xM/unGHMvvQTy5vDBPzFD
y+Fv6QFgGEvZ/efCz78h6fx72tB/F+GHOQ8AgP9a+Hnoorz9zD//8lgU/yD6/PUP/k30sc0/LAwQ
9ndMX7PJF/9v0cd2/lANXZUOVUGaXKSd/yP6qH8wETOpQTKJJBvqgmH4m+ijWn/YJP7pZpOGSSPf
f6T5/DPugQvOcTQWDMskXeE4+j/RK/qaw6jl5COlsdGuCEJPlqDJdTOEqJTRJxCbXlTXysqJoenP
gq6wtY7ECuECBD7WBUZwSfZScCTH1biqAjoUjdQYPAuynaOv5tJhvmq/RdZ8qxUTkBCkC6WhX7yI
FOoK9ReHtBkMewNXZO6vnVge6kH/kQbpS2vNLEhw31MgrQRJoAQ7dU4osNIpHRbxzoJLc/7TJ/j/
4Cmo/1RqZEAG4TMyFak4hunQLfePSXAaMGhaaxLVI4AfrPCda6fMb54VvMaLT1O6CWvXrRfZY9Qi
8SjNuCMRifc1oUS2bfqVqYOXgsVlreTAYPBffHsLzuFPQfXl2+OzojaMq8NmRvBPgAS9lpk9WRCZ
shwIViHr7ABMH8OBaR2gT4zEYcmtKAap8G/smHWQnIqhHUG5JHvrFb7xk/BFfZ3R8cIiZzdDrfsB
cHj+nxbi8b1S2IkGoVIWaCumvoiNfyrEC4g/EWKjAtq3lih9J65OrL1hVaGlPtCy69x5yppdqQ33
HN5OAKiYlIelXkHBb0PN/ipHG4RzlT6XRrxFLeIEHHX+RfWlfghbjhUgvYVX6DCz45kjcKXGP6YF
ma5M8zpXLvkwndLe6p5hCgz7mnjouoHHP8ACe2xURiJ6MQGHCJxwG7SqJ2Cf76LZBOjBCT+vZP6s
CXJO+rKi+5gNZEuP18BASBvIUg/VDF/exKMG2fLZvubAv8AWRJcqSA90DZpnayp8t8+A3zJMV0/C
y/rmWkk0sQFOF8lIibUnZ0nLx/AALFFza1PqOA6YRUR2X2wNuPQ4c6zxkOfpa13751ETznW04gPL
4MAxPbHPeV4ekXXLx/Iie3YhOROJc5qRBWzG7mBMnTwbjr9tRa5dYhpKPQK8OcvzGJ1IMMsmmY8B
yZ41xm1rM5Q9c3eV6ZwWekKSL5ghdmGPqDb/4kr+v280xG5Iz7qt6ZamqwuH5k9Xx0TiJhBUh3qh
tQxnXxOkIajLWus9zqxq57CjEVUQz8GX45pCeVFj4JOOqI3z734oxakprV//4nty9H+C+XDNOgol
lbpt8T05dK7943fl4++3rYADoxLo67SriPvkXIuJ2xfo4WazMn1zZ4pX9tB4RzXX6AJkwzusBdJP
Hrlfd9CcTThSAn2O9wXJQiVj4wpWjm5cxu67SDzqA89FyAdR9hVR353+JgBOGSL9ShQR+ZbbJPnW
bMttr8hdqbXkNuh1L9P1ssVUS3ReuGPKkG0i7HgVcZZklq5VPRR03wUO20QOOAsdUUL/G4kdMp9A
6SbRgWlIgR2IsH1kDLaHkLKpOOmLpAN5bW4GfykCCzle+UkL3Kt6x9TkNfxj6KtkNzi2JwZHE4Ml
QtsENplYLmDKRhZHpRslHNpVoB7zZ6XAoVTQsbHyM0nUEE6LmklcfCfWL0K0YSdYC9OEPOOsxKBv
fY6WnCDdwCGEogfuIIx1jQRJXpqj01KCOK6UHpBEaP0oq4x0hSAEVr5YEEk6OzgYMHJXGDQxI6xJ
jmA9RMCQhAI6HI60pwlsW5VFpCkgI+7FX+B011Z9loG94RC5KcNuV2dnO0w2scKHhWDdUrtZGR6p
A2aEiTv40u2CAeXV2c6mf0vBqGptuPzjGwoSmTqfwMXubBF4oWO4aaFvOADzLIbU2P/U+EunmpHE
ZJ+WJjjqIA9hrKxhpa4ZmcPtGD2rZ4CES52DgkskifCDFRNprOWOs806w8FlDFxtM3L4DIIUGGAz
GNsBVGY/cXFmFXOoXwr4MlBoNv90z9vWpfsMJQKjMB0Xm8igdHvWt/SZ7aI4gQXb7eao3delicse
BdH/PdU6pnCIMg46NJnBKJ0Azor5OhOhKpIWxFuysbQlkxme8ENvGk4suhHs7Sz0Yjpg0vR3B0Bk
LMIdAfQd00haWRu6ava9rWEGLME+4YTIUtoCnUtgvWkjVmydg79fEkl4oWKSWkBrS6/EPoxGat0g
/vYQn4ZgbQp9axuc9a3c0+njEBFPc3YYpUXWiDrBpM32/qBxqGFeEVMuMRXUGvzMmGm0mkPWpEHe
rlfVceqqzTRMnp4d2XXcQ8VwDakcqsre6rBFOk5z0BD2pXP1Y+NBtZgkVuVTY3IU7armOKBEIkVt
GhjzmYfd1QsQNJN5XUbRS6FQXu5gkI5JOzrBjv6TnUqasi+pNa1u+gh+I4PZzcQeY/xaxffB1GUj
esJ9TD9tvneTEA+nOlKFREip7KsFXdVswKyOMaNZbdKQQ9EMs96krDsPPSwdQCsCN7eunfTXFZ3m
WhSjXJHaMrFS43jupX2pYm3jzBTG6fpPqy13qU32tCFcQeDUnI1VR/Iyk8GeyM2DiAwv7OR+bP3f
IS7b6Yn50LxurOkOn+jQhdqLobWbjBmczjsdpeOGJZM/fgYrsld5goh6eiu76Hls85umFwSVwg+t
rQ+xleMmtt8aX6ExgSeikli7wWh2ZFof8LN4faaucKpEurwUYbktuuZotsaxjz6HEpF/RIShGIqj
u3T6M+zop9CBRh8ZX5hgjn1hPNfBuDbKSFmBXDmFUnlsBIxwqgMjHQV4rzbaA+D2C/3vTzxnD3M/
Ln6atTH51P9xqnaiJ181rrUfvBdC3G06ubu8uzd5jAfM2smIllQuBN/YLmFSq+1AvDP45Bk6sXSx
pDzNW8OXtyUQVxWz60MHoYzZRVXd+tW4sdrBpfKbMKZNNCD0bP/ECd3NdeHWxXQoYBZPsXJY3gY5
7UPFOgAmdXM+/AinguyROusHe9b2vbUPusKrOacmRnkKJxaLPj47uo4Gly63/TYLcd1MuHQA6IPd
DMZpJzrrahTDPoiSpZx8n8j2UBXOoTHP8UyJhJSn3LGOuJEPwxCtuthGGPSPNb0cNYKC0/leNX+M
vnOYoLRGRBJsu9grAasdBZI1Y9SB9o+EisCuOcXiY9CU1TiNqHvgJE0miBgyuoTchf5TmMBRtGYV
lD87+2kqbpb6ko1YKNNi1WwUvUdkeTPVuzrfMqZAuGACQBH4kVB9jr71UPS/Z/1W7UR467pfmUn2
rWMnCcym7e4aQCq5cyTX/UNuvWhiKyKGs2WxZom3HzFJuSE3YFXB2BBB2nH7DREuWubPTUcOzU/8
Z8oe21Vdzb9R7SN2gYU8qIZRku3gcRglwzo3IEzkTZNeSpClMJ+0HMGgfHJULULJYMyhoX5Hg/Gm
GoSheNbBWcEDhwnWm4+loZQMO5LCG83pUqfC2IYwz8POd8BrlhedwqkU3WYzUvjlKbr/WbHv3Jop
t82Ylruui4JDJmx9qxAha+f0FDAk22pqdQxsAtgTPohtbyd3VfRbzLDOHgzKHmtVuw1rG7xB5rNM
SX0/gYjbikx304jAUDnFxlOnDAE4kvZkJ017bpX5LAQrSyBZWhLaUOhxvf0v9s5kyXFk266/ItMc
ZXD0MNMbiD3YRpuZERNYRjboHK2j/xsN9R3vx7TAuvWqsfuuvRpKpgktggwyIkgA7uecvdfGTztu
ei75WfOSFzlmb5TZm6WRjcU6DnB9n+umJMYRhkuWYGqbs0rfGch8QN4YRdAXU7SfawSyTVbWtEvq
KGAiP+yB93T0Qn/OsUjPicfso/e94uRa46EpskOL/GnnsZ7vZOZ9S+bERxVV7a00pcUzL0lrjg6F
S8S8l40r94CxH0va0Ri0kjWT4WRnJmOzRfw3oMPyvjn4BBg1l4dcZxeVuuKlYSZGzmN+UWahrQ3z
o06KF5NysEvzcR2Dszg0SQRgmEHXVli6uSJBO97HmWZuGy/ttgkltOY0gsYb2xykF9ccJ/7KMIFh
DF4UdL4qNhPDja0sSx3tFH7cyUFXAT1kA2fgplUgTeIeIr41dvjcRzzrBHg+hRAhLcO6WLScdkD7
KGGGvt4h56A3jGdykwB73VEyXRKnfuVlEcQ1ljhgm+Byn7JlqwpG2BDo066fmXi9Y/P3N70tBsb9
8zVqk/chlBp9PLveRK1pH4bBhSfinP2YzMmJMilzrQeH0eeKEmVYgx9SgUOYxGvde8lWphzoeVOm
r3Fexvs2T1IE9Ng86KLFgf25NLOcbWAFWWIiWE/CgqADKr7kaZjEDEh5z1KGCCu0mv2Zi+8PieCK
Uy+HNSlYrUR6jXAX4H97gNpuPo0si7QfJ3ICzeSlnvr3ceyiQx/HzSq0GMB7nbCDHoszviCUDNpH
yvyzJgfmEI76j5DIi2NoDzSyk/ppaKcnj1z5VTHUBArK/gtcrfjgwA8LJ8byiWkdoP59smPZXs3l
hhijlo2t+BLm8jElKI9JinROke7+jFwf4O8Y12dcRz+ykoXE8JmRx6n25nBM60Ynj3rMxa+wOfO1
oV05nkveZNY9oTFgsY/6H8j5s/UkUWKlPmaFNLUY+hWRzsxfxCt7EZqG5OvkMWI0cnXVRmnVE/1y
pGmGL4NEx+0d4ne7YI74NMNHsURhP9dzjAUmC5GA9MNrhSghwMMZ9K3Dvy6r92xOCBnI02rrZw1l
T+FoZzreKV1RhtqWiYki44ilFWFtq0JuKBFjnHdAzPp4MS1ntFRj0uqr9MMNxysWVxZWBHObukNj
O07M4aesj8+Y7IejaMf84ItyA8PE54SE/xM1FDujMWFnOWPAStZNGj5GQ1t8MQ1S3jNClEccjnud
sL21r8XfRWQQK+OXHK2efIwb9WAQK7GOpV6tfSdyWergfhjxJqpz2us0+wNzAbMJkuUr12MPCWMN
SWoQ6S3YZ/k8DYg1ZzF+EpZ30vx8rQ9SvpTsiTJlemfhfc7Cqjy1cLlqiBRa6Ncn2cUNO7ts3+LC
4dOIil1Lu+KQuGDHgKyPSxVdPxWTWEUaOb2W5WzKEgPTrAjFjHWT3LW4ohseCz7MvDVO0Sz6IwI0
Ejz6EhsoiCEGXMODFnv22hnUdXAHdBtpOL6AksWYaPg/6AZEKB+kDMxc/hyd0AvCuvQ2JFbi4MzT
N9mN5bVCnjxEyB9Fkb7AHgCPybx3mcNvS20wrp49NCtpePiSqxiuehGRuISngrPd/RzN/C2tY1zM
mckVnIxqm+J5yTsub6Gh9yTaxOvRHSOUTNzoHXMKMFErLg0xS4LzqV5c0d3QH+rOS05pRiiNXW9b
6NsYMKPPKZqso5bvZ78qt4VV9GgpafVXUuFW9/qL1cQ/atABgxMymqipqbNi41l1vMcMsrASknJn
ppTguLvLoHTCC6ouul2k3C95yJ9CuyzPWHuBRKH2Dm14IZ4yztowsSlVehA6+ZsrjWbbe+wbIyim
fMiYv5tsagm8ZicmmEcUWkroQmp/Ndw43yVYn9w8ZQzOX7cS5iJ5HT492CYxYdKSX9k8HYhr6h9S
IG/QxeNXG18UwwxDo7xtnE1Y99NGL5He8bo/YyvbxVnzzhiStlbIX5+EHVc0P50AiGERqQvmPWTX
HJm4Q4IUGsJY0ZMBEnrXWKOJ0IkQ+IycPkhLOFd2VeAH+WKX+ls8JkjcEcRuIz3btYREB7rFIF1N
+boEJrKy7PGthISxt5r5NsnpuZs09kfkXfI3ZFs/pqLSxUPjkfcE4+onoDt48DXSbZGQ3EMrJFy0
APgtr7GiM5DW1qmcC7ZG7LwOURWi2xCdRG/k/jRtgCra3D7Web6Yxa0TtuM3ZnjPbBgJZF5ULwsN
ZxrrcM/oO/2M4onWm3bjhL6Qb9rvrKkHjwCpnA7XO3Peb+kdV1v2nOCm9kZOyq6fiNHkU+pBHmqP
sNuR4y4x010KJ7Po8w9Rzg9p6tLvFR4KaBOpfBjN56lCR2MluJo9c+/U6I3gNYn1pFc/sdusTYET
x27GvTALkIDZ6xAZ1J9jeyzcTrB7FXyYXf4jKXFSNwMFA5mDPQ5+dtXNzjdIVaWnfUyYy87DSOUX
li92KRDdYUFwvDW9n+pkKWCCeHy/9A6d9Lztf7S9hQZ0soOQJMxzXLcmmVPekXg2uS7MIgwaR/kv
fuYAUKCyGcsGeVRrFOeCSzrx1mW+A1EasxObkT86k0PG0MB6DHP02ElKxCKfHyvh5ag2NB8BugoU
VTRBOrT9k7lC6iu4BBkh4U2evlMNBD4/B0+zVNIsvD6+SFPbdxafC6EL88rHEf2okTizhvDSbXFg
DTt6g2zBrFixrdN95DHZDS7S42ChE6fKswPbatk5uNolTMviQNNDBc05tOYogE5dPjoaKCLkKYS3
vDTx17zqh2/Gz0axig55yJjCrL42ABLWqDeyxyIBKtqPjrPDWb93bHfrZLKhhLbp7FbReAQU/EUA
hlvFDEY3NXL1FdO43VwMT52TUupWzB2i1qdXRXPAcw8I6qyDbZ57P9IPynibjQlEbkanTggIOX2m
cfC65dK7o5fothIcQWlDspbXzErkbinkhoQfaHzd2pLEUq4NZX5qMwOPbj8+jqCntppu/uAKcO2I
kT9HdvxkIGx/ZNun9p3s6JK0OkNjwhCXC3/mvtlASjdCUeqZfkh3mGCWXUmaw4pzEXegL6ftcqSj
jStfShzTIFXkT8WG5VBnjE6nyEOkUnOMeHI8UBOTN7VzW+hyuj+8xdMP5UwVslX1Q0SFdVRU/SM6
XxWCSswU0tt6VG8+gLKj2ROvoXwdtqD9Aj2VJOHQrtax1gtse6W+a5rOR/6bYE8mhC4c6aTq6RS4
7WgHURXTDS+fqhpUnqqSTRG1baBGvPyQtleG7ZfI9vUPqVtHnAcDB5QlcB3JrUn6zW6UtNfgQ+ab
JuNETjNmr8zsnxJjxv0H5MMzu/5s1j9tG6azSXLMPjMYSWsTUQ8Gw/8ALXe1RvL/aPQR+AF2syvl
2Da1Mqi3aCJUCI+mhC4QWAPINY8knTx6x0bUH9CIg3yXQCZGS0BT0SCFjAb5fPBSRAMeZ6IqcTy0
0uU0wrBVKfm+8fAhlc2AfqKlH9ULjQgyEiWy+5QuignASw+1G6L+Ytlm0tNgY9Dj3WyNMK5arNCo
TRjsiAskMvznxvjFgEa4Gn2USljkJ1jBn3RbbbyKTU9TEwaV0vtqpDlvIuKKAkeEmFfkhz63w96p
Yhy+ltE/KFN7mDjP4f0Aqgh181ZaG3vEl2VFBgnGMvO3ScfoJAoLuETpUz/WPiThxOft8iAZ86bb
I9yOPo8BdG0j5cqHolosp7F27KEtEiB6aoczGBIke4jYdL1Cfk6wyNC46oCTCIt4j0LVd6k8jNeS
42tLwvYx7/vhOLYkjkVeue3c7Fb7LXEnJeohXKT2BqU/MTe6HGkHx/R+MVas2wiWjibbZjtp9nRw
PP9g2yCS4dBvQAAD6gME0bSX0HXfyzFu92rWvjugXjaNO8fb3v4wx34+CD8+zpMT7fyi+Fn2YXIa
s4kGVeYFgFso+8Skrac6bHbCg3BVCO0knPraRqz6np08Z0IXQKy3FZCldZ+ObVDG5lMkXfKSKHBk
l2xoliPYzxTNvDFCEzPUG9bShPpIs9pFJ1tx7oekdvW5J3djBAEgj2p3mxVCrLCGZrvZbtPNtRX0
9lxLuXTUCgPBbni5H3CeDSR61pKbcvTuAPkpxuNmPQmz/W4S9b5J4UTsnEyPzqnUcSjheEuQImhb
hrlt4M3uc5y0dAw6Jkxing+mEX600nQpoFsAaCbJsLPrMZYQLLied6w0xA0IiL95smywH6lXT8we
BUZf3aZeOWevjfZ+5r2SYtbsWgkxLdDxve+HvOjXjJ9xy+fAm/xUhlvZ0rzP2moGUwteKV+KoiNd
jE/l2IVbJ+ogZd9x2cvNX769P/Cv77P+4wWcKn/Fl5Lu/tnLgfP9rHJvJetUP6Vz330ZzoPrI8yN
C+9UNqx193sBCkUboWd00yqfBOD6e9lYzievoIjQDDBbv/5Up9GOQWqPg5yXalDEDsh+XvU40i5e
D7Xtfn9sEXsCBgBgtPHoRkb1ALzT2Lo9hq5Km+1tLoV/IymFQX3omjdJUAI+eHu6SRMI0KyS9ja2
SbEzrRjXm7tAqaI25jCw4eb4tPpa5Ilcm0fjavsJzaMBIXHm0VHoyei82oXHVN+o86ugXbkD8hZd
y6FL9wWc+gsnMVHbZsrkrjbrPRXDcPETAK5uJxtyria8XPwM+KnC2Luqii8RUZDQCWwXQSTbO+TB
xtmqquSQ4SY4W1kCoSU2FalOLnmClSjOqsy7w1A0ybmJ6iVDs/FPbVwYwI0M6zSg4TowFpnp6Hrh
wSp0wkBLj8CARX9EhnkeWOMoT0TeNwGsPsgQbkortO7do1eXekDannn0QBoFUSamYySlH3iZxX6u
FDHOQlkdC9+XR013s6OeD/WxtOroaIF+OGYk2QaWtObjjNIjsCJpQTcq5qC3XO9I4kEXsN+KT4o0
qQCF3XIBlkRyWnlzUin9sixvBmQEyj9g2BQn2Uv7AGnbPtHhEQcAueEJQOF48Kw0O0eswgcPCcCZ
3Xd5cEu/PcNBkwfXNtiNmSlWITOzznHje3skdv6ZIhaMqpsnMJzgBqV9V1yETkVJWnN7sVli930S
T5cMUvMefI55sY0K4FAOb0/pWbI3RZ9cR6tj2weO4qqMgqQJQbnccNKD1SAhGw4g9NCjVUgvWxKz
ySa8f3m/9/fHdVjOv/4kZQEg8/vDfWvwpPtDv355v/effv/7y/368sbyevef/P2V779NGW44rf/6
h/zhN/3+zN9/21/u+8Of+If/6/7jHUBdYLWIcyu1r6Z6103VzjVTiuB2v+DeUhse789WC4N8qrc+
wyyts/cRKAdL1dscqE0qxn03sCcmyTYbJxpY/odWXUKxFb23im4NV+KBvPG8/yk888E01K6vYP4x
b9Np8GvZdJ1+tqHAvTUHOsOSHOZalLQb2927XgYcj5K5T7dTZZ/CJg3m3H0UTXmTVrE3gyR3L4kS
gQyLh3JGIawTvFEWF9kQ/be0Ncw1+oNeEbQyOUHc+Th7ykPUARlTsA3oVYLxv6L4rqKD1MbD4jaq
6Gd2rgELf7xmbv1CBvFPW9sNYXnqR8LUuqZ8Tozs2FXVuu0qIm3sQ7OXabJpyaLPEsqIHgYo74dM
mG5kyalp5jPw80DP04Oh/KOlvYW982jGIBz678vbMFOcOzlTEmQZQspNNMOFZISLO2uX1t5+8Lqn
Ofyh9GbPVCyGT5xa886sGeB258UDiQlrA+KYXgATChExDGANV/l5GeFVtrauUCNmdA8qpAjtnK8Z
w30XWk1emDxg4D13CATimYFOVGz6yQPdAtxOIHxqifXsnBVKGTIgoATB1WrdaR9hsvaal5Bokixl
j067OOZX9NQ9CCth5ttPFTkM7vgCNvHAlfCltfq9YM80zeZexeIxJb2lKMDZSyLOMt7yniAXVdBj
1tunCDKpwNHkIgAWNTGzM+G7aBwdmmsWS3Drk1xc0MlFSlspj99tU6UjASPjVEclMP8mBvr/yVf/
IvmKwDIdQd+/0g/+aP79f7dfm/K//c+m/fE1+lMI1j+e/hs6wv+FBqAwAUEg1UMYiJhq+KHaf/vv
mtD1X5DRuLbuuML00Av+SUVo2AJ3vL/Ak3Fk/a4i9H/B2yMEyiyOPkLVxN9BRyBM/LMwTTjCNn3D
cYmOQkDjGH/REdKnbg2N9TloM5Znv3aWSphWkJWnz0L7aqZV8l6nNdQC306WIy0JMIVEJBP0hwaW
ZoyLDhSvI4wfVjO8u143fqFAHNa+29qAgvpsqxxBuxiFwzqTrrOupZ5tUNYYVzFJHZoNobnOwm4c
yXG4VUuAQ6W+4HJgZpzqDkqeZHwTVfPBuEVgx4vTQ4IoCo2+oepzVNTRbjANxBUyrc/3+4blgfu3
AHKQoDiavQWo7F01iDgIGeNXRyvGpwQidVEnyWuGpTEop/65wCO76gio1zS73YBrfjFzAirq9JiX
/kdbwFvy5vZDNejNdIloJMZfRfLSt4ERKfCjDkYdftY4AfdSRVd64PrOAgbDxNe9KpA2lSi/QCGl
kWiKncp8Y9UC0A1jEe3gTfDBowpXpQdrNzoWqfs462RV9w69M5MCt2Oe6uK7yUttrSoAy2XmvEsz
I18bwx5QnjXm16+5P/3I6+RWaOpdhYjAkAuwO5ziz+QRnHxXCX6s9A9mTrFvDuVzz6a26/qWqpTq
sxsRjrOYTHDj6VFHu3LOSDOjDmGGY8wZ6c4p0nT0/k3hv4x6fB4bOJwhFdtqjDGpuguMwIzPtvY1
KzoPuhr2tcGwnm05XmZl/CAfB2xhQXBf3YWEdd8y/dWMW2wb1JOTemjS6sAMvyWcFeEHvs6XTiIa
6qJLLR1cr44eDI3/2OIg5eAg2dQpU3Cogp6gnNSmNvJzqb7FfUqA9WSrtaMW4bzNkGRAVLciWxC+
5OicaPVbG0c6JEWZ79E8LSEJ448+IZ6i6WwDWGb6mGcVrQnBFHzSBhqp4sb0Wx/nfOPXutiZhLNI
29oZdQq8sCkuLizIVWzMx6r2wXkvRs68/FpOOW0NGi+SAXMEGEIinJs1Nk757H8dYu3J9pAfMKzP
svExUvUX32HUVljGgERBvGKng5tkjKQVP8Q21XSYAD0cM6zK0mwOCu70fj6TkW6jDzQeyhzHZV12
b1VBHmc6nSZv/FmqMd4RroYctuneOPMuwupO9lzLrQsqcJUO8QG5yD7ybfLaXPViDOc+7uhpJsm2
a9gzD8q/GHq67835VuXWE3KV8aIntbbSy/m775LAFI/WRaui+pbkw25KSDNXWG3arF/ZtUhWbYF8
qnEn+gOTTjyMLgNn+Fqjz3Cz6INrJBTU5ODPROm2Xk2m2fg8JjYIWhAgJTFycxO+Yur+LgxyK+fO
vsQjVavW2/VKn+tDlSC47NFFYv/FO+K3ClTV8mUmqMMXRX+6aPsxDQZ0CEVQ+0D9QZaeAIYkt1KK
8hijO7CX7/Q5atbm4hywFw9BuLgJ1OIrCBeHQbd4DYrFdWAv/oN+cSLAyvlSL84Fa3EpJItfoV2c
CyjKpk2+uBnuj4Ix+TouTocCy0PjtcSdNdY3OsixmDe+EdqrWQqDaV10m7Crrczss1i4HvqEVYgS
bd06VYlLBNb64rqQ2C+KBhZshYwQp9SwJ1+h49gYi/VE3po/Ns+4t04udg6JrYMAmZcqpTc+L44P
sXg/kFUX9HQJYSgYwDs29FoZZ/Cv6iqgcGtwkOMj0TGUuIuzxC7aRxnXy3ak3fWCvKUMscfiRnGI
XVtXKT1nZxn8hObw0mNegWhebbCVZDvX5tQkLjmmpRNjePEwvsDDZoiOFWZaPDFDVi7hOfTEFr8M
3vh4lSwemmxx03Bp/K4j3ORqi2DaRkgNXWuT895up9yG39LsppIRD42ixaeDY4elVaxnRF7aNICb
M/UX+GX7Kp8++Z6GaxD+H5BEZ8UpGPiLJwhz5wlY4/A6YBfCEVcgn8FBBLQvfkoxFQ3VGR3F9B4u
bqPcwnckFgdSvHiRrLsrKc2fx8WnNGJYalsuZaqKptP9xm1fVTjT19I1B/VVtFieli9dvY9XKbh+
qnRWLhNpAO+IokENAdAyHYZ7gnOm96R2UmWvnYahQ0ogymdbx+6I+j9I7KykgQIlJGSF2LeRFEca
mxPpxQ66lrca/sbroFL5NOo+FYdbbt2qGNChQDHvxVuL3+DJJ2wJP5cl9sJ5ySKiYUB/zF8Mzfvu
ARsibXj6nnhltddckopmFzJj26MOiwt/3uXkFYI3ddtz7oztuSXWhYEjHDzS5HrCaC8ePart7FiY
p+bkU5Jr4jh7RM915VSdso5qp3cntQqTLgcCR8ASRwvTVlmX55CYQyLe8iV1IXohf+GjIjtv9M34
MwTqBjeRC2WpZlsibVfuapViZBPUX+wXXsaa+TJsWuPW69+AlnZb04AlEqUQYnPoAAvN70TlbB+n
mh4I8Bwir+wNOyGMdrETnoa4uzhON22yJnJQd9BvziKPMWVpfAZbGp0H6SQnC9obQNr51jkQEqEg
gbhFPGrUpGfWU/TOSdcfvbR0weH232z2NQQMvZiU+89cv7aTQ6xy1tCHiGpAHCLXwwNguuvk680x
/+YPtToOsr5YuTPdXHwewFvoAUV+7ePcr5haoWauagQ/KKkORQ5Psu40dTIrl77bYOe7WajxHJfq
beI8XU+cVmeiddwnTYjXiR7JexKC0tQQQp0ik4PPGil8nZ7wpPYdov2THkKX9anq5MrXZbfNm4JV
IxX+cxNV2ZXJc1C2OYrnwf9atzkQBmNUn4CVRQiEU+9mNWLdTsa0Do0SOzBENQLDBn8vSYXZiK5R
L9mO9CYEdNXncQmKqeCUgFKyuk1nAplPYcoGhcewwzLZYPnhNzlM4+l+Q9HOq4ojyCysBxlyM0JQ
3C/Aqc5M59yt7Q7Ey4xG+mBjE9n0FSJgM8ozOiGZIMRrPrUENR2YdeHKat5zWuKMvT3tBciZeZz8
bs0ay0yui9LgXjr8rQrrknxrsIb/bP/H8rRvwDCRIcXtPQ/69+/+Cz6u/0scWtQaJraC/7zCeuu+
fW3//X8Vf3Rn/eNJv7mz3F/ovVnghzxuAej97s7y9V8s3VlAeFhXbP3+0G9IPtxZhmcRjYa1xaK+
wiX0mzvL/8VYAHo+Km4L7Zdj/J26imTEP9dVNjRAbGiuabgOMEFhLI//wSbRpxEJBCWXUq8yKmZu
nbsD/QqyXAi2IdRSVzVjte+bxL9IMHbQ4pTJbqqq903aTBhB9JYOAYONyqPZhGWTtLNxpPg3huTi
VjSk5gydjW9l/n5uO3qGZQOuuWX+XbaNPGhO3p3x6lcHz8wq4kY0Oo95C3YPDu4BaAkXtsYUBxwq
zsluWgjm3iBOg9QBuDT6cFIZtZ7l9oBtOK8Dywjzk8LqGMCzITTCT/qgEQSB6G0PocdtLUbZtMKH
MNKPrGpugI6xP0YllgakZ/XRzTN5nPs8P/pL+3G2mMh4dPWP5dz6AUlB09HDLhzMzUw3Vx90Nh8W
Hd6UPtZsw7hieNkEw+TIkz7JIiCTvT7pVZYGbEw7LtqZdlDI+U94NR2UZNECouqMQ5+hze2pug6W
riegqtD+ososzgO5pAdIX+15MKv8oNfDeB6cITkUlW6coSuHezdNieboACloYJwupU0UqOfn+YXK
a9prhN1eYohN+zliK0zQR71PnNa4+KFCKdoxHIoG2knM2yOkO5q2a0ABXCUvSv0EpEQXqEAbXxuu
8Ebp29MjuI7pOO6MrvOuqo26nTWbdPqVWe/SThW31isJMM7a9manIoWgls3ogvtoBzbWutlImKgN
ovAmpGMjTx+yB9BpBgEdcf3QJE8wjuoDLCpmUMtcQ0UD5XFRaxcL29krVz0ujdyfaNIKKjubfv0W
XzcNryj2SSmR7qfC+Q4Kpv8Sd604jjYQufuTIhA8WIsH5ihDQ6wz7VVeqhqVflJEMHmMXoZluOMu
o5r7V7/eLLMal6HN/Tv7Px7864/9s6f+k/vuT6uWmRLH0idVHGufRWJxZ3ejH55KQ5pbN9b9lW6W
zZUsk+ZKzhJgtwY+eonQFRz3xLzNmi5J8oBNjlDOZkhvhR6xpctE4DLaJJLWueY0TJ7ShIVO+qYZ
NMAJ9lZEoddXqbEfwhmKUAaqXxsaFUwIcx/YwwJOpAGxxRkzrAaSGXZK+vQRatejKVAjtgKWZF/h
POjbjmN0bREwYmDuOjklpCbtlS2AvObt8NnKiwcZ8zFZQDjlbHc0SxJBZrCBawcl7XGeaT6UMHJW
WRObKyMBWSQi3cT7DKWFqw3HVmTZcHzA7SqDuUs/g9xP4hwoF7RKrag+91annzWo6DunYlpgl0Z7
0zxFdkgil1zZprsZNC1vKlNkJUy9tS80/2tYNs1er7GAyu9xTOB2AkgPZ12zptHs3dwCmg5Mdn3b
1+TfpAgQ9MpOPxnASeCmqGydM9Eg4kffpj5wY/DJGQY7JOC17alTxP90QCrm4i4x5xN89oekyvot
C3kK7F8TzC7bBCTpfAgRtVzMBtm6rQs82YsYYArFczka2rmYJ3VSgtDKckRdsETurO25r7fWaBTY
ZZVFuzgT0CFldbWRg5zSGhVV1How/dMw3SqZ7GXeftIHqzn3Wtecp+Urokiqs7USucukLCa6h6hL
tpQ4G/Au+IF0hq1Xq+qMYLkCjcMNZz25N13IlrAuzYZGi0TvPUwnRknh2S9xRo3zQIe6M7wLdEBk
fIyuzV3Xk+M1ZZbAZzThXsKadyl1vwo8q3s0CHS56mTIHKe2Du7fkdaA7qTnSOuSkcCItmtPSKlu
ddTXx1w33zV6SU/CQkWd4RredIskrnQ8NKIexiOVc9kvW2bQStPLjd3OSaB7uJOaao72lUNnYBa1
WueZYVzmBM2domG3YlDxLQ9dQovm/hNLVHGGS+gi5HIAe2tx4NUUCbYyd0gEy32PIXYDcTx5s0BO
4SdxjBvCG//RMvNX1yJQEwUz8QAMYndNh2weEHzxZSz0H76Hid/qxBiA7KEUxkwQ6an52fM+TMcP
iGZ0IQyER6M3puMs5pWyXLGJyzrc5D7mGcdCdYQIQW6LUV4k9f5jhJ1Lm8FBEgDHfpBB70mrHZKR
TBS7iaf1x3Quh6MipRUt0PJ9iaOKJI/ly3h56P6V4Hhba9lYBX1nZ+f7jeUlkujFytjHU/ycTPzx
q6ZxcfyKxdHCJ3gVmQlWvE6LozcZNzg60UNp9VCGxgiZ4pSM1tZ3QN6gU0zkKTQyc4XwSF1sW+Mk
sxa/djUXQJ/YOxtQWjYhUMvjoOly6cS9xbauvopuCOkElNFN66buysEl10mdtl8dt3tFTuA8IwRo
jwPioO39fptWi+XmzVtaR/QdtTQ9RE40fp4nRCXLE+l0DxvFDPcEXq94mub8Z+WO2PHlREDSbGNj
cZR+iTCj//qbvCF5IOLJeWn02AqkiRb//kLzEAjL6d9zzL47RIvmYYji/hNSy+D+eFmQH6VIO8Zq
0FePpufyxi9/QRwbOA8SaT3oeeOehwpM/f0B1Q0nf0jd13y2kiC0Fd6u0pVfs+f7w5J+4k7VilDA
nkp9cioA5bxHplaZawfhGeI0XT34OsEO93+pkqhVYMWKRz3Mk3NbENt4fyXAFHvDjeDY9nV3QHhh
70woUO+29etv0jpvZIATxcfKStsXirOn+29yGq9ZOxbCV5S0wy3qZuvXfymd6GfO0Mj/fu3xX6gq
/p+iQ+CoNtn1/+e1xyH5/lVGfwJD/OM5v410XCYwy/DFdUmfv1cKv410fP8Xz4TwQP0NCtxl1vN7
4cG9uucTb0TdAqbgj4WHs9Qqvq37HokIvv13Cg//7s7/A2lA4DQ3PR9yBUooCpw7KOEPhQcQu6gp
NNc/CNer90AeDiMVFNcscOBD+BYmGLkcjcty9uZ3+S4ytmQOrfF3bvpZQYBm0J2JbeWi0cZGlba0
Vglh4xwKlWQDER888goHbAR57ezbwd3Ycb93bTLKbLKP0pCdRruZAVFFFktW/QJ7Ec4UidxNjIuH
LLXK3AwkI4oSnavXrQzVMvQVGy8m2NaC4dyPe5KY9jqt4tF8UcYzaJVDpiH/dFY6IBmAMzstUq9g
j9pDWnj7yeCKIJ1jphCiu2F70SZ8N53C1tJ2hr8Atz6ZMwuQCbuQpnu3nnNxaZngXvT2o8G6uHWm
Iie6D6q4537odQS9bx4fSIR6auMh3YoJlG6K3tIeTZpKyQTVUv9g11BYsjvlZfVNJmKC+B+9wsWt
thapWJDeCPnwoJhh2rPrN/MzJm/1Jm+it8JDlWvz1s9n4803ASVDf3tsXMK1JtVfppa0+DLrL2ZH
SrEMXThaZA7Qze+xtbrGk4YU55p4xG05xVOSzeNHrexHvfVj6GDuC3zX9oH9HjIrt9PWZj+2D4LZ
BFjw+pCJNCXuig57bI7j0bOQ2A1aC9XBf0t9zXlP0jBjRGBvQW17pwoi3WlIUhq4fYhkkwsTQoIx
JU3WogfrjT6t7So+TEX1TIs5xcE+A4zqq+LZNP1yb/4f9s5kuXEmTbav0tZ7lAGBedEbzpMoah42
MCmlxDwHxqe/J5hVnVl/l5VZr29vaJQokRRFAhGfux83Jd6+1LLeevEU1fNOZo1YdBGzTrIo+QX8
SBRIPAZIb8u+FDiM9ZicHEELAkPumnoyUa46sru2K3ZBPzvfUq3WZ8P40XsN6Yakse6x82SrZqJz
k0aR16ZZxU5VveZT9SISH6w6xOPHyA3eQheo12zp4z2EuSdzSlU4kXw4oM+ZVXPgPPNuXDUz7ggX
6N8iyzs2viQvbjQJpCwibGByrK79GmUOZZ9zXUe7s22cyBPBHQitt2hOyV1MlO1Ia6ZWz/KeG2Gk
P3MLKWKBckJOGqXKN4eTKKT8DBWPxSjq+cXqiLwTzS8eOjfI1j7oxFsfNOi2agzF49V2rsYeGWGi
2IVA8aEKaXDKM3Fw6n5+6PU5Wea5370JXX+myHYGfyN/xpGgfslzef8OdvYcaSWtnV5t39lIXKuA
vTtWZlJoWC/1rY6iuwmznAmxx0wxyEAR8IfN+7aImntOdWvSo0vml+JhGFk0FtXQwKlv+mUX1dMy
j9k7VKs+ra132eCCsdn+EIco9y4BiDsvTtyD3TY08b0k6kxdWVm08SPZ7sc0Gvc0Exr7FmMJdqLO
+aqfaVwHGmJHp0HGOPoZNPy6EJJIKRivbUbS7LEi+YhT2ixuLNk5qy4YqD3zFWQ1isZDPorg3re/
2GlvaQRAAGnkV9aDJusG0DB4a4N9C6BgWVb2SHKASjzHyYbHAtEnMmoqanU6hWXoUiQZxDAiOY4R
ZMgdMH1sHsDjkYYzmOR7FmXTeWsPuyyrNxU1ppjsBkFLJpzNeiDJ79Ugt13XG09pOY8kWcaSabI9
bCofDwuJtejsdul8R07hRy9nWu1cs1tPWcDMJjB3WdvdAf2h0zYCPNCNFXn5Ete3743j0ZEw+BAm
8aM3yXwpI1LxsSj6i9AqSPGYS5/KfjYXjobXpqzGZtfzr0tdjwxUehra7gdB8h/1hMI+RsJbDJ7B
Ibs23vShNZdWX208SgTqrkXW0UFPVrnBfoTPtnMpW3p0hh4rqKZRBl/la8K2z1hjsngkLxZgP80e
8hJFxnwt7XhPWfCesqedY0dfGKOHRWTDi0AzeTaPgIkvSRuvnATvcar4+nasO4d5AJou8VRfhEwf
3dnPLlHAvBw8SbKpQ2NPC1+zS2vvwa60mvWyK7bmWD9q6I0HWkUpKS8TRj90Kt7OhCKgCjDvSRjH
mQRqNlTRsvouvH4XAs5cscW+mG3eH1j4IeuVBHUGbwpXUyGQoWve024DLkOW4xkG0sFvISNqMX3F
1IYjUs2476ceexP9zx286U0+lt2xiUcawELgNo67nYWp/aQEYON2ovqc0UVUQM+dKYVOzeBucmem
Ooqwxsk+eUuFtpaan96AA25um7qh9jcTQJhs/lG1at1wVQnH9aL6VcohCFFbab1FadePxAY8CKS0
eEyqz6PN3c/aG5z9XCcUAanWD6xtNv56mkBS1Qkiru0gJZSZmmXGwZmnClBdUHHyzKoHw5L3pBcJ
nsI7Rp4GWpYpfJmvQGYgg/oHWJnikkI5yxXubIJ7Fob0deoKhdbDROsUHK1XmLRcAdNMhU6jF5SP
rcKpzZGXLn0fFb9TcV8Ty7zMLH050+hAlI/8fYKcayhdd75KvNerudJ9SwTgtqyIG/PyxEob1hGJ
hVKLJz37ogn2qUJGbsdwLdGf1gYCc4fQXHUQSAY4esBDDiANPifD3tXxx9S12R5/ygmEgkOAkyUJ
eat4ERF3B1T5Y1YK9xT2mxks061vQuwxRLPiA/LVJjlw7/hqphX3jTPe5jLeUhfg3+BqPbSI6uhK
80KdBxDbLXsiCo38zpueMS16vKOUeYFEPyPVSyT7Umn3lVLxZ+R8C1m/Rt5vkPlD4odLKvIuTsAZ
USOdGoZbAI9A832yEUVCpMwlSBkVF2vuWTHgJnCwFZTKXzDiwFtoTf2aJv1dFiOmiWkDD+GeSNEH
8Q86xDEraHR4UBa5rDExEKPPqYwpPzwzCiE/+UeaCXjZcD7Mc3YjyKAt7Mlkyq0Dr8ElofddviIR
Rrnu7RTRNEVtMhvdmCxgGN1pTM8JHE2MX+L+G7yGUnvNdxtjBvq5xavpHCtB6mXwasHOi6ibg7Vg
IXOyXNJm4IM3xwmz0wxfftVL2CdU2Cb42BV8bI5WgL1gZM57PlsEWsyAFzx/LjLzsfBNxG0TFBRp
RVolSUfhQLGwomT6k3ZTW6RABroBF1FE0eaEdcXCwsJu/qGa6GLR7ZxOnPGDjlhmOD3zbtwvvvLB
GBnrDKlp/If8RzgoAIJZ8CrvjHSjc6xiL32yabVgHQNS3xoDA4eZvI/F354PlVw3oXsSWHOE8uiE
yq3jKd9OjYGnxsjjoW0zQcbbk2PyyTD7ZJh+gHh8TMoFJOhkHPtkG87mu1Q+oQLDkJZVGF2xpNNO
4+aZzloabxGJ4ru0QPyeEoJrIbwFUoY5hdrI/HSDSWwwbjgamwwKB2nuV+SFp2Gyz1YVtnuS4vgi
+wABAxNN3epYAopuTaRu1Rr1D+Ip2aIWgbbx2DaQDv6EyBEsxex8OjyHyE9ZMcWPjUVfZI/pqlTu
q0HKhxSyz969+rQ4HzmpN9zrrFueEp1T+SC9c6rbnGtjl7yfAUMjzHF+AYuuT9cvhxHUzuCxlLl+
r6ZiQy6YQMUIAE6yEj2cxymXLzaNKEcLuuhymFRPYWfjQ7Ha4V6mZYmJACRkVL2Yqf0O6hsfDLOY
ix6Z5KwElY+s8XWq6PLpUhn9kuCYtqT8KPgUmHmrQ9duirnrvkRbEUOcUihuc1Xv/HGCmqouopgZ
2iDimXJ1XF2ZlK+Brg27MC6bDdUX03sIzjZptf41D3Aez9dS39BubzpSXmikVn7AQQAg240wmnB+
W5eM/NYsqZxzV5q08rUjEnmhnWKjoSXJ9cxNyTBoO/akYScKdaTUGb1MDLBrE98x/vyzFgxv2HDE
tjbb176OnR3+Lmhx1bEzEO9Zkx79+juhwg40y7FgTbCqXKu8b1OehJuVJ0HE6G74mLDWVcYoNrCT
c5A8CQgKPre14k+j+7Dbi9Gg+1oDiclCp0m79gxQXa38nHuOqj3mk8A5EFrCpya+szhqbyuOz/Hs
sRLpHaIjnTtvZGTPS93c5kMzHoBlE/jV6ahMJ/eZ0bGPkTsvOPMOKkRDk1GgrO0gBIi3aRxOnAHJ
v7P9h7GpHoKJOtqsNzBUE9jTaNemvpSEtGvK9oj1HhqV4zW7iKaNI51COZFAd5cl9D1SD+bsUml8
VbQHHrscWFSQ9ocRHwPofzxF/ORdbmo2zaOayn3Q973Umzw5ajl+GSHdR1/vm5s0iCwo8/hbPC1h
q6nJpdta+VlmmruD+f1quVO0b1oor46ATZeYRICl5IDfROVt7ujvU1tPcFsPhW6YW37jO+TE13eQ
FhLf4tPfHFkrbmn2+LBLLVorlClq/m3q9fiKwTSsHdY7OW65A+rZ61y/T+6YHy09wnRVN1ugtcWS
3CqVXBIvu5/Guy4BuVZA7nC9V2nJD31obh3lXDGSDjZRbdJmoNdPMSdYKjCmbukR5qYyhuFn5G4y
lhdL0grGFleMt6YXZlzmwdLUUUgo83r4v2nX9DhV3//Gy8ym+N9amZckbL9/RPD2vgsZy2n/9V//
+et3/qGzK9Sp8KBLoUXa1NUBtvy7f9kXf7Mcj148w/Ydx/XVTf8Yd4m/GYaLK8xg4OXACfxDZ4eC
ygwY3je4Ptemx/t/M+76C4wQBwBDMxN/tI7Sbjmuuv2PYVdTDkXSC1Y6Iun3EedgaeM3ttpbuNW/
ULoYLsLv8l8QRv/nQ1ExAVnQZ37HU1dg1z8fqkPowxFisW9xxzfbcz9kkD+a7vjEC+Ms/pg4/ovH
Mv6CC+XvMpVrXChruKeDNfznB9MAOrga1LadF3E6Hsp1PzXsEM3j3MWXmCMnu1YQXPtRq94Ahb6m
77ZWPKQ6pOYZ/MaQ3mWadZs17VPf+et//+QUSfWfBozquZkQccHYGjqTvX9+bsS7ahcXQ7oDw7p2
PQCEcUu6OFzrSXk7AOP49w9n6P/jleddYjBr5WPPy2Eon/yfr/wUkjGlVN6H28OConHmXQXkkymG
++pX1AHajXcajJ76VFRT+qB8Vqkd7WIj5BLaXn+ME7oXQ5iTGCvMpuSK65bOjLYggOn2vlwmDsVs
TrLUZz3dNxJOOXUrqzhGru8wNU0R7DthAtdiywlsVMdtxxYlcZMFw4QIaDt7asS4YxDZ93Oe8IxQ
6Mwho5NNxgfYA/fVBLSjs8lCT3gd+lSGyyxjMDNUDDRdQ6PCJOVIySTSAPS0MOJgBSbKIQAdH0gk
ecR68h2TZYazcU3BgZf+xGK5ZAxGZXliBdi2/IWXVj8LLUdoHMKaPRmeXNXVHgq4hDiDawkwI2oa
fzuwRr3P6uC1lXZDr+kDvqeCkFnJUEQLVJ8eUhg7+SUIFjx39OFcxsbDKqsNqDzBE10+BsZ1B27a
xCqmbyfzYnm3skefTvVxX5sFkoub6KtxgkfBlPPb4N1OxH0clujAGav06onKFW81+/Qkz2z+lkUI
Bfffv3Wuh6B/fq8SBrdd+rt9Sxj0bf4l3VD4soTaVYN8Mtxxr8OVORic7X9dVFSZMHu7fj1bQOl/
3x6YAficiGiU+hULx+Ghcyt++vePXL95/eW/38/vu5ix++Bbz8D6qKaVxGMCZMZVeciHyVzkRYJ9
X91QuvLFLPx4o7MHwjPDBc0HwcKqKGJxVTqOeXp+wKqc/7qWxZjY6ZqnE8p3XjpaMw5wg+FRqGsd
GKOD1ocVubB3nWQGpY7qQa8PNRUo27MnvjIrSPgQZfgPmp7Rqp0PRPmud1AAN5iZm6v7UheenfwI
XEnpPTFPfPcEvzLL3zfqEWfbzn/91PXa9Xs1Y0Y6MOYw2CdgBP77fn7/7PV7aKYaErS6+XpL0ibQ
gPQUrh+vtcQ7cggs9VrLpqKVaxqYd0MY6lVqz1M5RQS44mBfE4rXr1E5+ROuV8ln8lKri+u1f/W9
QarA4vWWX/dxvTt5jRxer/7+pd/39sdP/r75eu3X3f1+tD++/uOR/voUr7/6+9H+uPs//q7r7UZ0
TikciJX6lyIDXgenDA4smhbQCFGightX6Yax0ipHpMRaaYq1UhfDHp3x+guO9WApBdJXWmSuVElT
6ZP41rfX2zulXRpKxbSUnklEJ1nUSraFVdKTMUD3dJUCCqjC/PVIM/LorHRSqRTTXGmn13vKHiKl
qWpKXS2uOqtSXCXS6/XmUamxxlWXVQot0+kGQBGzYMi+dAUoJVcqTbdS6u71BgPBd1TKL3oOBXZK
DWYl0L9Dhr7ezsoaqKfSjiulIvvIydfvR0phdpTW7CjVmTMcuwP1J81I0qXSpqVSqYXSq6+/oCNh
R0rL1pSqnSp921ZKt2Oj/aunOCoVHGK8PIQpyriLRH79fqJU87BHP9eVki6Upn79b2BTfxuV3q4p
5d1UGrym1PiW9tI1pCMOop7u3TZCtjd5iEknvyr5V1GfsZ61npTSX11FfwoCwwvunlui68VhLLVi
L8ukP4vUCajcwzmQXE0EMXaCTvkKbOUwGJTh4HoRZvgPRt8Qy1gZE7J6xJ2grg3QXNT7i6u6HqXW
msn332+KAnCLIdYb2IF4Hxhh1kQu8UNEGCOkOooldno2JFmBNKxRh/qC5lBPNs8f2hYPVgT4s72x
EvCWQHXeUQK2pUsmw08ncSY53kdjcun9HrqdfzGjotna/amareLWm45VLLw1R6Ru1TTFws/NLcIQ
Qyhek43V6vmi81rtUJaqAgZTovCaNS16n3SIHJJMq09SVvvam8tzGWoLAuLJweus7pC0HyUTzBXx
6xadaqZ6PsqnswacZZWUab1qNCwgEcAsf1HZbIC12EnBBponPWLbbj7pjTwSSS83hp6BjxuwoHjy
jaMeboQWXEtjS9JMOQXkRRttehoXF9XsPLPNtTYmOUHYyoLPSkcRZpvAc/8Y+nEXjY67qRlEMchd
uN4wspmH2RRZZsVA2aJHBZiO3ejv1FNd7NniYzuyre7EOm2txxjaFPLsvPFt2nDdUcQbW5iPgZhG
ek2MzWBcvMJnnmE0425Ko4cSM96+8HsawlzvJXQzNvkjNqmhsh+1vrfOKeCspR8FiDJQXIsyuDGZ
nV9wdQaqbouUuJaqgZxe3Vm+BfYvylbBEGefCf+fBfCpM70x48XV8A3ZpnfovXpUazFAV9G56A15
k1fxB/M3PsO1+9QwdnSsDju2DSY6zfFDlZO35v8dbjvSSYvRpC8yjp6TUUuYFYpnL6IH1R9vJLyF
Q+3a5zQvrDOoI7S0B41lzQXpfusjtYLO43TAqS/EX3mmstNcaY5PZkf4bMWLcj+EzTEkSrWdK3hq
wgoBZRdI3yPd1et5DL5KYLgUSpJ7bBQHNr3TAn3bRJ4DdawwllTI9Z52wGIW0Qq/Y4XebkdKyLYu
LnqwL8AN+gYWka4FE4H95KEe4pAIcl/s/L6bMHLW/arCMEWHrPmStLQlDF777Vlf8ewPTNHoakg0
+ErlUNdrgEn9De45XibDS991I5aLTOt0oMeJvcF6FS9HCjIXWu+V70KOB9mQFajFZB5ydLNTTuRu
UZkTVOfcgdHatKtCmm/oM/SdUFvjRU121r36B8G4/mYgvQZgyA337PIITuR1/zbV9iP/6o54HiWG
pR6VD5qBR23y237rWL7YaW4EtysX1T5ip7MM4c488QJ/ABxqVjkxv9UYp/pLJexmGYKUyfPx2Lj9
az1QCzBnNvqQJrStR4cnlsnmJCTFAm00GLeTD5OHMMlrnkGjMBj5rawQTHFa3NOIiYgWYyYsu/hs
jU9VlBFqDbAZmd1n31ktGERwKq0BYnYmvFlX2hZHMR2OKf1SEosqrX/dMp/BI7HsBnfYbvSOupyk
X9Z5jJYfIxMh3H5NtYYwEYKVdfiD6iaC5AYxBifUtIoi767WPHwAFINRYsBh6r0SFAjliwYzpdH6
81kTyN5qXG4MuHET0TMbNokttZT4zCShDM0/mv74Q3DUZExbEVM1xRmxAl1uug3lFC91In6rJBc0
KU1zutTiGpOjLF9COx427Iygz8fVrs/ZYwCZlis/grCH746lHlrNrqrIIH7zSum0PdohZFUnXs9W
dhIabzbHCIGrTxxFQoZJvnMv7TbbyRj5MXdXWU7Sxe+1cxBTBS+aZBXlOWkThcWVMG4LG/udoTUP
2pT99LThJegG2G/AeFZiin/i2D+b1gzOa+jI2Vo4QEXOQJIO47D41kO/Wc0gaLOmJ1Mz9vHCkMSh
clsiY8vsXitpiJxNvacSgjXQbLZLPUjLZVEFK0/G4sZLkse4aa0jBkxw1/m4JrKSLOnFXZqwYY9u
a9+WzRiDb5+JajouUP7Gf2r0LucHqGzSiuapMvaC8xfgdd4QIie0XHQPSDvmYkwZoZnWgLekRX+g
3CI95t3jgBPyMLr2tCTXAm/OcfLbxMlehmnWEI7NlShCrKyj468c/AWsODrrYnhDiSDcKQZghNWy
xVESWzPxTp3zOQCgbm1LJtOJNkbbjMNFAGk+j+gnBGqPTD1+ukOrLaqgiVbFA+4J/NfqX2xdEs7n
2wKmCCNmfS3d4TCNMC+HygQ63tAnlyT3HkKmU+Lzx0e0aKQ0FkPafdWEa5iKDudxFOtuNoaLTn35
PAkWGC1tj71bggCmxX2lDdlzrrclDe0kQKvJ2kWB6rjqYjyvwfPcXwqaKp/Duv30TLjh3BchbXO8
SzOzPtEb99PEMLHBcttumohzipYGiITU7i67obGOrbrIyQ3NlLAFfegfObj8xKIqN1nVpKepbbSj
fsvLWZyuF0FgbeeS81Ics78eXYFe5lghZAq4dks9c21opjl6IFPNGVwj32yz8Rv0sETHLyzgnWTV
qnb+mOzBwsbQUfkUD6sxh3apq+JBLQog/JjGW9CC+4vSfJ0bJfODtnyqWw1JRp8OsPG2U9+bqySw
JL6lGJ67upBaT9XJ9Wuopgx/42Qi5y375fV714vm+jM1dodtaQzQKdVWq1A7peu1VH15vfb7BgWv
/Zc/YmMv2UgR1QuOh488azijdYy8n3zbsG2WlR/9AET7mVXJs541nHg6sTRGSigIp0I29KrbQJU6
VFn4Ok7B2yyDg0n2ZEkL27etgdFuDF8gluu4K1saWtmgzC19xPVIWDU8uywNdSTyr6ZMdcD9wUiH
m9iB6Uj3eGGhOE5htnDblhOH0cNeCYCAC7maRP5ocDyBpx2d0Hx3flzuSP1bN8KoN5m/1E6ZkU8H
jtGfZYYWPRnGtzPO6HC01iw4TxUX3ZG7if/oDv86+RJK8th6e6Gx7LGs//r69y3UyNg0cOgfasu8
daU7Hz3UGzeOH4nuauu4J+vbu7hlXBEShaatmAa/HBUBF9qBYsC9G2b0Z2jfHbYT3mccHhOE2don
YzkEmBm8+bzCHfqh+XeJwyE3AEa3hJt9m2TWYjTkzwFyVKOO1aJlDcELvFCkNRfmWe61O9CPUJuC
8LvpkvspT58YFKVbeHMbiYA/w5E9V41P3i5mQLkgo2Kso45mgdQDw02c566ggH3bdtiRJi817oGm
XQgrPOt5WTzKBINaVZStotznt9jvKzC3AW/63v+BaWbgjFdl9/EAgwS4ix8U1aPFTMBkR0pJsDfv
c0v/wB/vHKjsgHhEkqgsFqky5GF6xQZFgF665p3O1OvQzyEZb8u0D/K/rzn6qiyK7kAh3et1/vO/
ytb9/+ZvFQ4q4x9jstWH/Pj7cP/8kaMVXLrvz+yfiSW/fuUf9lZ6z4Srm7Yt2EdjY2X2/I+JPzAT
x/Adm2ka81/vz94z/W8e5BNVwuMbDu4MhrT/SNYx8cdK7+gY/rhXJSFck42/x+7tX77+j6LLL2VM
JPm//tMQ7l+idThcoZUwz9MNhATH/Os8uHZIQOC3BBiCj4nQOWItHW3lTdeZ60r34/uhsV9LpNXb
UGRH/6EK4ukWfBerCAfUMTJhuUeNZPmE1yX+JQ5P5Et9jmlwpqNDLrV4zTQUpm5fJmeZZhw7Z2oj
hulmiuaQLTlRiD5sT1IVhqCFn+oqZFCfhiOl9RS65+lYbnFHAlMhE7wkwZgv5VzmR5NF2iqhuI3W
9YSi26TbJ3obn5i9uCT9HKpBMv3CsZ9EbyJgOswU/+YR82HnneZ4f5cEzQc5wnAzS/o2dJTeg/SC
eItdHXOUja9mNpcdbc17ow4ie0kl03enJ4IioIKednvwVIG9YjQ3YCHIgWV8hB2bE7cIZ7EtnPnV
NdqnEhvueZqbn5Uf1Csad8pVKOLizL+ZGl2L03kdZSSRsHk5ZjnfBNqoLSZxqDgcvVvh/Jh20SMu
O+MG/o1209j2g9YE0xZaPK1xUX3XseB/sErzk2asDydJ4x+G/yjzZMMRMn1tK5pjSCgj7QLDDCFW
7EQjaEZnBxkAfMky6exyJ6A7ZUyJx8gKn2tF4s8ttV0+Q78SWBsJALEVph2BUmVFUgZDSr2ahwm/
jrdiwjvXs6ffu6Z26vuJbq0py7YWfQEj/Up72flMpampJN4Sf2Vt89UzbxAEDAc9L1ZQMJ89skPr
uRPhoiX3gQN1MpbJaN1RCtvtOL2HgTC2bh7d6a0bP1Rgi1cCeyLrR50N0sAesaxXTi21bRK2Z6nJ
eIcdgbIjecwHF1R/Af6z8wP92y3zB0aDyatRjcuySSn8wUBwH9fypolkR6tPsHLhGe+NNHe2eWmc
nUgxFVp5DKy4X0/CvWlJAuHKTqGhxhiMPNH0FKGAfijraY2C6yy9AB5qBXDD7igugC9yLtM0ObW9
f9cEBliHDNE7NAwIZpPjb0rOVkmLV6Nz5L0xt9WOPSUlUibdAMRUD6JujHUykRjK2dkSvTVehaB9
TaMQlTIuKrGc3sjOkdU/2UG0LDLwpkM9Ec3IcmoNRHMfpMOZzo/qkPh0hNghWbmud0NcG9SQsle4
1ECyewAs3hQG65Qs2YL1uYBDQNFoOcb+rpyGkwtc6zGGoQF1dunXRvrCEZBxAITasLqpPafa0piE
EDPT3dSaU72L8jRV+XX8Kx5lhkUwzMT5A2uTTOE32X7tSAnUgz+E7l7D577mBxhXqBSSE8671HXN
rT+BS4oqoK+8jJneRs+yIXDUeC69CDS9Tbqzz7zoo/Ir59QBNFrbFrbfOZ5/2k5jXzzRPzQZwWBc
w0AX1m3kVpuWGcUiZLF+B29GEy45McT+DXL+vDaAW25bP7RfmmK6GNZNR8/5pRcQdbRwPPcDmlbi
K6kf4+AzJFi9yoND/ko7XvteGOGqtRqNlZZXwDmNqZZBd0Mqij7qOckOqZPurWl6GMTEZKOE21D7
zfTYxQQM9TbfmNgUmA+0vKhBZdMr5Ix7cof0VZVOdMjmJnwC2GyvLJfWM5JeR8MaU/CIlJzNcyn2
ckiOOa6hFfZo5wn+XY87tftZBRGWJ5Ed2Ji2R38KPoMZhLIe9e0ekWAd1g4Kh/5sp5F5YvR4yk1M
XnmQhpsq8iD6iAw0bKNBi6LLMO/88NYoLYrWHPAuthmU+7Zrb9CJwl0Lz3wRBqd6YFeOU+M5qSKN
93gJprV4ELjv7qj+oKk57W/Dxl9SzVht/Q7ft1eHE2xN5yXRbVqCDOJwrUlH8jQY5jrQhkWMvYo0
H32EDmQeLJPmrmrzjyRjy+C14XEKLecmA0y0zlg4LaU+5Te1E8FhDMOdR+CN3TxajQvezjWCOz2e
+5OhQ24SBvHV1sbSbXnjJicL3Xma9eb6pDeaXa2gHjj4/Pu8y+4xI8qd0wv3OOF6BcvP8tIYGpjK
II2c3NgFoqbiQKeSws/c6NQ5UEnAwzbgbYCqaK2PRdTyftCdImUNmQaXldM3HJ8y8cBJbGQO5VFR
7yJp4mcBCmgT5yh7b2sElliJysh3Rh0zHmRLcW/zsuiFhlnI4BEYqtpYEiPOXtbKJ4u7nyIGW/4I
bCIzZbClC4NdZSIeHUxPiwDXzh4sDyONNqJv4US03ztlgYNqUdbZJjOtnhN4OS1FU+THKU22/K4g
b1iU69QBZ2gUZnZy+HRaA97FzPO/2mbMN1muPL3ayBIYC27a6ei1jXVL1/ZGzKG1JxiN5j0Doldh
xTDBau4lY7xrje7ThRBBFWAQ7fIR87SdJiqgMa8jDF4HUebroaEOrHEk22mQiJ3IQYv6bbc12nKH
FJewZUJgSAxn01jJETvGWa+oDHEYSoVZUB/bCkHbpvxgbcVOtIaPxXzpUsf1h1ezyG4Tg7w2PjQq
dYoc5srY3nESALDVFPOm+GLw04akMws6jbU5W9tViE1grpI7zQuq1Tjo0BchldwMDK+RauddIgzM
pnYbvQca43fWY096XXD0ncTSpPJnBcQ8hnIOTwD/Py1huFuPWVZR4Faia7BgoBwvkcOjPwsC1zWZ
GNyAirvaEnKtq41pUJ5EibRc+l1m3sUGPGzstDzJhPAdcssNSNRwPZv4kpgTp1QMSSyeKCcPaQaB
xa9tSQFPRAaSveWH1bbPjul4D60+RIeurAw2PML46D8BCXWbRI/lOiYDsklDt0bN7oMDDSjn0Jag
bPvkoNega8cIjPGUh/BWh2mBFG7dlKD2zc6+D6IU3rjbda+Q7r+9xNR/1Db9EHn7GM+y3gWlILCH
4LMWbIFcE4tX4QbWiYCCsTLYEa06sq/HIU13vP1AvRauIAkfBGttwFboQ7/FBea+0FUD2QrHAa4P
2HhBeoymSuWgpo/YrfVTTAPUomhdwCpD7x88Ih2ihh3Z0rBzaZ1hUfZ28jC7MqH5ryzWYwL2PYgc
OrQiBA5Zd0yd5vTUoPuzxNX3c/RehoxOKfZmLTbfejR4ebN924lHSStcTVUs/0gRrKUQAR/Iiiqa
jiRX8WJr5QPKUrqswbvAqnL2stHv8koyZKMU0Kok+/uaM1I2HjiC1Dwh6nXM8agz3Fz6tn8QE4fE
kJPNWnCw892vOm+cpSqOWDNT3QhjxgccOPYC/C/wC0XmmnahzSiuSgNty579Z2ZEP8uGPr55epWY
D0gkU1uYaMMN0ntyBDROu4AZJY9U0smTiYXZaAsqK/xxS78FESZW5eZqtmnka6VhkykHfLem2c4v
JvMHjayICFRB1FmzqaSm8BNTeOE4FC8hHYjbJAXqp7gFXStqFARIojgdUZ26EBBNmIX+PcjodGUy
Z9j7bv0e+119Rk2sz2njr2Rqfday3oZVRoesm0QvvfgQWZJ99io3PAdUcPb5G56/9FTO6H5RUsxb
4UYD/8+YQha/uOsDnMxlkTiLqKGDPi6VLxLM1V4fIArRxrdlWL8HBgBuaSwHANkhEo6R14uGItAF
xVv2prZbpOSw0JcYmYNtYJHpr5xGeThHc1UmMJGKundviGZ0nLPlU++X433J0Qt4gvdmUtT22JmM
2UVevNSZV74W+Sq1POe1SAGJmQBezUwz7xvuCcxgjjGHPtvOToh0MTfoDLHAfq8KhSg4hUEJQAKV
iUUZtRPNkNlL6MTl0acnjIzJJWeesBkJwkHenzmYPiUpITOh4mazk1bbiTt/AAZTH4uCfFDcNg9d
MkY7uzf9VazCa7BqkzVmz2qXq2hbr0JupYq7mSr41pCA42Uggq5CcZP/NtRJftsOtDZJVv2HxiAy
oEs4Ln6Z1Dsb4zsLAnnpaAdbCnd21pbK3bWW/djOoEOcmuNblY6fmpndT012SCLfONtBL+5lLu+M
cSje7EEx0oSWrAvSf6OKAQIp6G9qkoGOighiJLn1VGiwVPFBXQUJ01vNI1YoXrSIkKF7jRuq4KGp
IogEDDsOBvNa0qTDUtG7R3T3jsXE7RNKWxmnKSSXuft/7J3JcuXImXRfpV8AMgyBaQvceSAvZyY3
MCazEjMQAALj0/8HlFq/VJK1rPe9oTFZySLzXgAR4Z/78R1Fs1Rozv4bjyRna+N9oU3Ya7nuUeqS
fqSFMEUVg3ILapF5rK1Z1qOFk2RogMoV3fQ8K8p/eWtOaY9ptGb4eddbh7przENBE8EmmkbzTDMf
KQ+qC5Lk1WHEt5v79jRvFEHpF3j8UBp7dz9FRbSZZX6aI41kWU2RRdxQUDnO1EjUPgTrgA2bz+Qi
niFuOAw2p64M21JEiNsWu22wf/R6XBh6UidQ/dSzMnofuEhD7pVA5UC6RD08w3M4xMobHmrHoEVX
kZ6MtXgF3bfALDjPofnRlma29p6hET2Bjl9uIgmdCyWcpqRKDCfXt3DLOt2Vo/eAExfSqO/l6cmm
hrRrhnpL2VFEN2Dc3tcDFbMLISK2Txo07grIsFMLgf7pl4yksnda7apgKFaXF/p/PZUz61f3acZj
EfYV/UPgE1IKzPynAsD4g0HGomQ5euEfVD7J0QqW30Y8ta+jHZ2VziydNkdDOfiR6QIwWoBbCpWa
Mcq8bFu3aT794l2Xuv0j1YTYkcrRQzV6N4uyB1TIxt0smlncJzxIkPZzLFCJopibLoZd3sfxo9VR
f1pXXv8emdlHUQkDjzyDkQnVV1WwiPGjM+6WWX2wamrh54WJgjOUm5rQxs1ivHx2RfPGgg24lBju
XWui3aIX0tbMMw2vqfsaO/WOOGT3iruqCQBeBwgL5sNSegz1dQf2irm0ILiTlnrPZWCY2vE2rG9e
HNlUmDENwA7jPGfWgCXJCWn2Mr58AjvRqEIUYZfFuYGU6HjjXpmYLAHKQ5TErXXHoIkKWrPk/MB2
GXtid5SZNRNXGtRen6s/gLRMx4LSGfphk2ozKUjSyfxY2Pbw6j8KfRYXcsNQGehgpo3BpMJEdS5c
+Jwi9Ryzuk0bAqYrb+/Z5U+/ceU5KTv6WLHmbLysfK2pITm6rCaJX6f3bvtSL4l2oXHPDrm0AeDB
xzoZo3GDfwQV0bZpWamM6vr9oUxkfR2cp76O5AU666oF/xCdps4APkciY7SDk6A4T9p88BXKQTVw
zigUc/I4FMlcPYyN/9G4gI3sFgqNHtH31hvDuCkpETuMND0ExGK6FfhPJtoq66Ol+vvc4vkHkbXd
VvzlZycaUZZIiI+1zKjGwsAyUToZ+jWdy8JZzlHftJjKy+zNxCWfmDd2Tc3Jb5eeF9ro7hg5nupC
o7DyLUoph2EdI4fo/5qcDtG9Mn8NBRTddkreTWTxbU1/HE8068lMAtwr5oE9lXaBH8uEK48uYkxI
qUfO3jZEsz6Po1Vhp7A9S5+AlNTHZQqzgmeQ4ZnUNpPsWYsItTARTDrTGsOnnmsvxgLfQeoN09qo
39Fd5Ya6Q7TdwyK8aUzMaCkDwDAZfmlZabMZdH91aRe6eGmvCHktdobMPWiLth/J71xc6JOB28vP
nLFlyEByeFC9Ue+8RYMl36j6Cpz9rlB1H1iUNRyjvE3BmR+ztnie/ZlSkVgdKmdaN6BqCHwJ+Eej
J2jr4cpYZjbhrDDmOfXzZSNglm1Vu4TmkHEMmLUjctue0jQHzBF8v4YtSFIMd1Jjd5lnNI0nTrOZ
SafRGtV6e8aRvxaVYl5h2VjPdES8JEEY3yVY0DYYdFKokEvJNBDvJesEJJldUlrZXnPix2yx67tK
5x0AeROAFcNO2jUJ5aOIUlzcyU4kHKlwMshA1WMO4dzUnmo7r45lmxzZ3/Y8GtokjNrY3A05F3Y2
fJFAYowO3JqGWiLUuuD9ArJGG6F+j1xB7zgpIm6qew906YFjQXxolg18VCu1fQpd5LtKUy7mZrlk
o6gu8zCetKQauJmTLzrV71QpraDQp5+mSNK1YX6bGx1DnhL/jeDpEeHvQluCxjM+ywyqf+lQSSXc
7kM5lIRlI1DDgZGj4VrhelBhMUe2k5yLlPtku/irqvQuKqE/mZh9+fuTH3KUuFPdR1nSO6Z85jxN
Ww2r8RdcIWpqoP5IlWe/WDysA0J5Ac4Idf6/8cl/CkyYpmdZ/9P45O5z/mxT9Y+Bib99z9/mJ4Zu
/YWmdnIRwiGY8E0B+Tvx3fkLDUr4kYXjWDgC/iExYcGJtz3oH3yrx9/5//MTU/+Lw+DEx/0uGLjZ
7v9mfPLnYIEthGUw1LEJX+iGaf/JSx/bxYiZUtSnRtuO6mczROpg5wR2zHS8EVMrNgkYk12jf/3D
i/TvEg1/NvHzgwVjJeIMbCB9TuH/bOJvS6sdFt1vTxKkb2Wo0HSS+kTJGc+ktKBsSzJkLbp8Nwrz
ktIk24xGUE/qt6pYWZzR0XdLxk4ixej+P/9qDu/vP5nE11/N9WDge8y0eNfW1+wfQiR9xhbFkR2E
64g9fYLdC4K3Os7adLQ1jcovei/341D9mnj4Ziy/m9p3y63X0nHutNHOSEBAJxbAAM1I6Bus5j3m
xWTToMlTbw6zMI+fTSmR8rHKuhobs8R4kY7I9m5r/+x7fJpREyZVjhvCNcYNEubaLQc/KDddapiA
DArihfEIzC/FYMKIVlZxAipeBbIlhqBHzUM2dl99mzkhixoMtIEQ3yg515Rtv5/a+pbURNFxH/lo
Pj7Koo1dqnCXjzKJsotdGid2OPSKN2zUdL0JlR0fKXbNNjSqy/B/fsX/hVHDK84VrtuOp3M16Cbw
zn98xf2srFJzppbHdltW/2E6G2BWtbYcDmnhHpy5uKs6mOttX3wJPKuBHzvtZjS9n503VoClte1k
YgvMKwkJQR90EIsYLnW5nulrIDZGApZk/nRiLJWN7H/D54R5V/mE4IzypcrEwSq8PlCGGE/RlN5K
14/BvXwQMxk3Lb3dm5xMekotCpE4RkUpzJrxMtfs/GZwTaFvdr/oW/Eb8R/CNWsfxJ8vRu4SLkjL
cl0KIP7EDc16FjL6mnCxL3j9rdLSA2nm92Wsv9UcPmFjdcecf+2BQzmIBWtbYItDrVubYEGntSaY
PRg/6VXDKJD4zEl84DhbsSQpwICUWEZhHGu9UqunZy1AQazNCgJifycm/bu7/c8jWpuBry34yKMO
TfjPrRKCUWcr4zQ9yU4J5jafFGNjnarYlC3GjQbrxiE0y8j4s8/HjvfKpF2BCktFOVxPseZ/uOC4
i//lZQUFQk7N54OLA+tPz73CBmAycIg8iZQqmBEBl4zvLxs4cNhNH7K1nTDF7bKtgQIuSXewYsw7
VVV9ekN2FF61vDRawWGw5aroAmVXSEde93uKF4nZpf3dWDujHR5bjcCMXstzNBYz89ArybmYODg/
bx6Sm1rY2DT19OBV/Vem/QTE4T7xYAxdqlr3plHz9NCXMCbj0KqLpjf5U8+BSh9fqsWefqeUkgl+
URqKK+XUF7nKYkO104W8rW/1KavuKYa1N5rGiITDfdCfhfvQWZxyauvLimdBar5+jbL8yZ2mX5ha
6bW2oEA53fwsx/aKnP6K8/2sd2boNlRREvcM+d1Ia8ePs+z80DQNOhGpkPXb57ZH8e691Zoqcnmg
fOKPKE+gh87jWbOYYabsPaHbc502Jc6e2H+iBVDGY/xmTN5j41kDrb9Gyf9d3+e9nE4MJghiO8V7
irNxrqMHz6j7o3bQ0FExZU+vuJzPfWqZbCwrbysjBSwwITbTNNSqVnbgrIN2/d1k67yhyuJIeYhO
UUh07xvFLo3Fk9muk2LH2MVNbzKnf0Yl/kRfzmBbuQ5BbMxsmGZOpolM39bnNFKSyHqKTSuxUPjY
OMby2e6geOh5zQVLL8+scYZZVqQD5uemFOWFG/vJGX6586QHXR5Ri52lj009Jnh7AehMLoWOtvwY
ajfH/sVQmMu+dc1QWUDJo1TfQ+jD9/ciB9UzktFrDu2JZLZMj3AB7HZoumpl72thJNutWWrXpaSJ
l1WCE5I7vrg4DyiymB44M+2jaZBbg3Bc0OrOs9572xyNEPLPBHzHpPvZmtOzshNzWz/1gx4xsUSY
myTJD9At+PLqeD/MtR+0UTrwlAXcU/F71F33DhGPlm+uWcTgj9qMEjxS/qM+N0ng6crCqnteRnen
W8yypxQfu5T2Tl9cOKXkgLX1Q9ctW3scxNHJh/xSrtHg788mp16OdqUfpspLHtyMOnEOuNtuUtNR
9IZ8GQT272aZnkXu8r+a+n0LfX7TFI06LnBCmGkt1gXmmnVpvK7bUuP8jReYLjDUx0tu1vMZTzni
Zb8WOWIuztRwTbm66I5ldF71833ZejVvWTUjXsMBnwaXSRy+004TZwvXpd8vaq8GLtZCMESuKZPF
iUKCrsAy2jxB+TqyhHuMvMp33vXQl83OIYM/0y8+eYx+DMUdPpwhO+0otbjr8gZWR8JBc2hwK85F
uYVCrPBdTnSbTp73bg99FMhpuEA/ZZPkTvcyqWCiLbzAGY2xfFs3ORsPoEVCT1/oZu2J5+zLuKwB
WW5FWzZ3i5cdYIN+CfKjT0aGCuuFi9/6B5lwgBzkdIjHnJFQ2z4ULb0d2rCKmlW6kBfIbhhnaXht
q+PYEmeDlPOH9Jfp0Wpwjg0ci8x2DON4ri9dW9zGRL8z0i46QL+eGaTONLFTThm1OAkSz7ssautk
3USzl33oKOJG0Sp94pZ4TZa850rn+RatMfhZReZxzqKPFrPbo+WYJ4935y1zbHFknNVsEhx3Gzvm
3mVoTc2Ps7xMs7PsE3/pDubgb9thMHdKGtqjkCJntxf9MhqvvWQLIwPUKWbPQydvf/2QyY9M6vnJ
myx5G7t42DBNd/ZmcqUwwn43sYvqRT2+1gW++URpXy1EJvAsXUxNGufRvCHEkY/5FYbbcu0Gz9j3
mW1edCDRB1sJprDJSJw/HxK0ZkccMb/Xp1T4j2mm6XRKR/FON532xa6s3w2DhT+GLglLL9N/IuJU
oQs5/CFqzelgDd5yADwFnIsUdNAx7D7QHKDgF+TtE/J+y1uMem743u37S7qkoYMyiXn7/UfP7LQb
BtqQNTmnst2rNk3vGfdYKo17U3OO4yjnU6UX9JPYeepejdT46Uk4NbAd+tOM6/rkmGP8VGRUaqRR
TS2OmcdPXtoWD5HLMqgSErSmPVqbAgMGtyVSapJvZwpz3gQEb/AVgJWxsJRvvE7cKKl7j2IlXklX
9MWMHZkNYWbm1W0RTnVLRXuVMMbOtTVUt++vx0b1K+3zq5gj+Z4hidR0zf4Us4NDGzhqOyZq7/GY
fOzGqjvBDO5wP+SHYhwgT1lFejJlU7LotFsdcefZyLv0nrQFdfeGV4CXpRZWYrRF9eGvObhhXacc
br5VYAJJzL9+t2QB2zjD0h4kzN5TvEyKhBUfTHLeRTDWfrIjQ4qBdXqCL8FwfQTdPhgNWYueUjxP
+M1bo/AuqbFMH/W2TndG2dPPnjhcN9jBDpHCYDTT5vqckYzHctA8fP+JghgU20Jh/vQjilUdJCNO
O0GVa/nJn4zuOS9SukJL1HedmsHnhmHuuV24Y7//K1tJ8cgKGUjYKSz4dvLUZGx802J6hmncn9zV
R/v9Wc3y89fP/t3XEr/ESoJDu5WF3QQrgz1x/HsqhOZHr5/lI3tafNhym/s1BUsVOVG3d8ovxe40
wVxdlM2zYy3xxdf68R4ePRsFBwuDaNlFuRuJx/13B3GN0uktvqj0dz+/2U4HDi7p7LNpz9XH2G6H
lQuOyYgktI8tRKchfVtPYLkgW+ReOpybKWuhxlgO0awUk3jjmadkfSObteS0S0doFZ4UwdJnvzmm
inNL6J8VIcfRtYYTwc4+pJTMPCjr7NWiv+lTrg6MBvJA9XF0phKYAW2pjxunosZMh8S5aQVkqHFU
Hkqqn511O9vS+FPvy97odl2aLC+ViD8dImm/FuyH6bq/w6239+i44TNMxQCh4j1HHvpCSLyTcfeD
opNre2k778QYASvpXONZtwQxq9q8YRmmQ8RnR1R0anrqy2R6KuckEBjaHr//NOsVIeGm+SjiwdzK
PpnIlGslENrYnpihFFWwRHp21bM2uxZ56uzx2P8wOINcgdiQOJ6znTUmPsHFaDviGSRsQiX3UCJ1
0l5o4hTMrOv3B8tID6bo7GMKVe7SOmjrOTmXvZalOxqDYNyz3rB1fxstdQdeKabAPiMJMaYDL13D
6ib85RP7AIAq3Ek3wy7UpSVvsrEbF7NSRoWjIPMZdG4VX4mQVa+dKF5xdnT32uD69yz6tzmx7v3I
majJjeVlXsdDfjN3dGVZ/YnOt/k8wo8LHDfND9ZEHn1V7vEJVE8FmisyLEv/YM3xu7IpF0p0lx64
OuqP+Kv1ja8ND8vkZI9R4bmhm2CpNrPkBWSm2tcTxZsDjLy2jeTBqRKK0xDGHfK4CJDuObFTUo2a
wR1nEj3R1uxnO52zkk5Nn0QCuKCnCQ/cVi+xeI8puT+hmyFFX3Yw62a68SdnTxfLLYU6s5GrjgGT
bQxz9ll0pcMY1tVZ9J2NcNB8Ro7eBV5Fosa16i898coQKdzbu0uvHpzhzvAs5zqkMR59GZf73nOw
N4Hk1qPeQyrvUsKZDGyb0tqkrVMGVaYQIsRAYLZ2WQTlTzd2n03oi/5ysHIOGajjXCTL2YhFE/aa
5wcTs/jAnJK3ton8q+poxLa4XCkBKCjwRYIZKKna5h2l6lFP97rrNzvSsqGn4i89N3+VGa6nsmZ7
CkcwC+gYDOiTSwyxEW6mAoPhQZD27F/Sghs8HnWOnFvIa+LWWIm+cuGCOrVuyuJFr9vFwBbUXE1b
XF1R6PupcpDVbS8wqHkqjEa75TOk057i+2kY7/yl6R+oQsBlh4owxHO6dSRVhYkxH0pZ3LuJ3Fdd
+Vg1Tzgs8tQsqW6n4jm25MnP7V8L3KZKWObB6yNmvEOtEybgccWBjISx6+GXBMOlRhBcuthkMfti
R4tDikucIHOJc2Gavvq504YycblCgC8I9gsEDQgXWITL6nwtGJqy0+xkFVd7f40pZdzjVzI5Xe4t
fZxhZdU7c0B3iS37ZybeFF6pXU7akG9crF1VMp4rKVfSmyYN2aOxB8jcbZzEOE3LAr9RQQidCAgu
5iT2D/AoPlJVu8QJMWAUbfHottbX/0nS6j9J0ohBqBl/l1/+xdAf1p9kqorP//r1x399fLafNKr8
k73/r9//3+5+CNXfCrDxrT//szpt/cXnPwLssRDovi38/83z4btcUNOEAQz0bXtNGPzN3W+Kv9gC
Y7+u25a7Ksve/0aeZuvzZ6EYwz87HZOgAHv4teX0n7XBHAVFy7gvjlYGm9a2Wf+9Aat1Zj27VlI8
cZSLA1Ms7nXMkvmYiojUmwnARSS0mEYeUFWjH5KNXbgDt3lOgKcrrDoQtEmd4+9PDb0ozzQvw/pb
v2jNzkiOsfuRMWB6TtYP+GWmtA3NYkl3g+v+sbiMIFOfvl176YoHzsC/x1gLSyHm98bczw3tmZJo
2j3UljCTrRk2hiTgPqXzFmpXuaFW5zZP1G1Dkd6C+zrORF5+RMVo7TxTjfvvP1pRuq0dQQWpp4qr
7F3sp76Dm1Pa19Kbi5uJJafJXfKfubTqq6jNc0XWaWemrr8nx4pJ2a0pL+mB+g31FDADloHJt+94
sZcnpU4I9PTGO9brkHjvkgTm0hJzk2PUsxL7dxwo9IPA5UMRyeIndCyOM0iallVmKDFRfuSUdeF/
YvrYev5myajkUl7MD2k6nhIZWuDeJwofihZWgEU242RbffLkSHyf4D8BqoBfw0HX7HMlr5wa6EcZ
xLhv+nRbCJS11CJCbYgaK8jPFcODv8nztp0v+T0G+knjpprux9l5dzQ33WpZTWMcp6KALbQMRiaR
iRfnn83k0/8CAdhvkYPUO8VCNcIdI+NYin1nT8uJlp20YfCqRL4fpIn7rJk3uI7yY6eKve5MxUZE
FEJmLjsF5XYgFmvmwxzcR8wJEDF85P52eoAlF4w8XxOuA6djPVq0ztvW7oANWRudoDQYcYyRD/4m
m+tN5PnVvqlQTIRDnM0q5Fk4eMdyXz9HNrR1nyakoBIaYiOQQ3KJj25lePuMi6FnIWIVxbSaq59r
oA4HssK6LqztsIAxxAttsGNiilu7zU0JUR31lZZdTuW0UQdpOtUhx8+jpcv4rDT5kKRA37oBnm8l
+scmhQzY0BkaONGMw1U2e9nHAtHCY+SRQrXIOAYQkemsAIbCJo5Lou+9PwboUum5GdkYRJOTnBeL
TdTcyWmXXSASd4GljdAIyg/6YN0wzW5e7eQPPIQOLSbkF9VpTjhZ+PdwrCNHd6b5FM/ywIYZ70rV
0BZk02wDV53MhfWCd+u3MtSdLfT8F7OjDzs3mhczn340Q5/CEuSU7+ue+eyZxdEyjKOEN/O8tBli
kKqbULfz4Uczsbizi7MAbzjQ/6Zxm5G+aYW1gY1o3UXK7x4Wr1YPLuAEgjzx/feXRpNyzUJaN878
KvA8oAldDk7fqWl8L9yIdESSh+grGvV1mI3I2XXb1MQN0HvWrYxV9jDq5HpBAmOsGziu80jd6RxO
tvN6amlWBo7XzAfeXubrRDygYo93+EDpRJzlfASqvHwDYAFiijudGAaFNZiIbFK8m155X1yITP5X
hLWWoVa2Gc3y+B82kzV3V3Mmfyuc7PcgUwiTFXvfHr4J0kiMbm3NyT2bOgbj1ShuRZ/aq9M67KIh
+6mvMzvIr/PNkHUEqxM3dyfxQEgnbm7e8Gk3bU9CkTNzny0YbnRqWux+WCtm7Pba6Z3YVDAHc3t8
i7HoNnIcvhr5y8L7z6ijfvNGqyQrk2k73JHMzqrysRwo9iSZEaROQ5UQkd9Yk39kzcJdEpfRU1F2
zi7iVj0xHgTXXNUXh1Qws7gcIse4kgWm6o8oVg8Nj963xoBXAIiiuS70LGOLq0+YbJNNZjbzNW8L
3jKdoDilqy9giZOXEtIiPLjqCZTKeIrT/HXpFFRVYpjAwTQCE+SMt7ahiZC0Tn5qCzRmjbSHTFqf
gKRrHDHcFlvqGuhBpV1bm5DRFk1HdPetbt8h0nHdM48y+XozLz3eMaJeq2zpEtW+KFxFuZnVV0KX
OWfE7J7ieiC7M5JODKpJWoqnx0rn/P4sIqkeGksxbpRfonf2MdBSSsTO3YQTsxuWZjdqODT8AuSz
P2XxRuv76WYtU3IrxaYZi/q+i5od4C7kmqTsws4v4ai1HPD4//BBLkNgtc6WX4ezQwVPXHYWRu2O
B/5YxVuYCT+Xqb1qnFungdEohiemvV7TsBRhyaZqYb3rik+k4Pt28b/GFV8Ei4bWuBFjBei2XhOP
bVyeJ5lucUppmzldGWddBIg7DtSiu4d6cJ+GvOsDLsfDmJnZ3pHVFFDwjPvEMl4rNZ9BcN75NrLX
Ur9qeTUSQ4nBoycqVF77u1zGnofNXB9i7oAM+3yAD3jczimyqA+pvUDqHDPPOHvQ3iGkL+shGzNM
n/9hwNO4ZFj8mZTn9TautkmBSNMUWfnVYbfUpmb4o22GeKX+bnyizI8AFZi2o5zsesnV3JaUVmB1
o4Jp64yNE7ZRkb4qMzssvnnrVeE/FmiLIWftee+VJVDXuRzDMiFHvFop774/Y7Dc7skOtQH2VYJg
2LgFI1HmPwPWK6gMFlBn0k5jT9xMbQvfp55Mzij0jjIP0IXwyblue6ElYVdpOu+eadjaHcqYmAfK
Ck1OJh5usluh7H3DXPpcRzwYURMGOXZ4LL3+tOb7rH62+JPwr00Cl3ZhqD365U8Y0TOnkyK9s02/
uhunQoXGOwzd/icjqF2feu173vZvc01r3KAIjvQzduKIA8c6G/J8yZ3Q+CLMgNdBbpm8hwzxM6TE
Tb5rTfY5E1JGU0s3mhTvU5I6pKH9w8S/lyFjdzbmuOF6SfSbF3nuB9oF2ZYZxcfOR+fkJ5BrLcoc
bo3/1yw1YZS1yG3MTmPLUUd4RcVhXNF04hzjElQxIZKGmQcbPdOjPtmyjJ7li3rAeCnafWZCsB1b
ytklBt77WYDbpoXWeOhXc76cd/Ts3gsE8W2aQ3jRGgQTB38U9DqoJfWDLxWe+Ly8GAmNLFRhval+
AS3ueBsrR6Rp7cLDv+hw0U+vbEDmTZU3y5aoo3PoHYMjrsjecABf2NlbQIBbBN8ZRwLseSZb/Oy6
k16AndABhx+20l0C3V99s1HYY73k8vVe022lIqIBXRDjLDzbCT9Sroz/XhQ4tt2cJBDJ+8BtdRCH
LFxbExrXySO6Qk3YYh3KtH518g7WwnC0a8BBtY3cFPkkEMbunXkQGBRc4gghTEGtSUP4ZmzRu4QR
p6ZKLzVzorCzhh1+jDPc//JU1vyLtbQjm1ESfKsXJ4i9ifUtfnErwNbUpSPxQHyfEhu1UXTUQJLf
TDFqUVZdbfWGmcg410db75tdJAmU1kK/z5b0urgmWF13LQNAHGj7VL+mvCthNSz7fGgIrumNPJqw
93hiQRJ3SemOE2cCo7g6Y83ArKNrgYP6ZmYL/ZBDQgy6pN3QD57v445MYsbumYEMnlV3GL0j6Nsk
BGPSHX0stVtXaG7Y3gYdEayul3qr4eBjvjL0D+vRQte6k9euD3QTVG4JzyCxCd320Qdhi8m0fxol
hbS6mtob+bl47ziM65za/JFk7DxVUSdHqs0YITDP7NmFwDapPqknnrZznrMvKRksWuJoFiSpSpo0
edZXVFdkzW2y5S9i/xg2yewkk7YFZsUVuwzPhYNR2ge8F0qNVl8mcdj0NHMzcguElIJMYTWCpdFL
h4208ylcSneHWJxzMMeG3eZ7XXPu8Ic2DMmATZl812DhMZzzoQ8pBiHxpx9SaDp5x14s612dE5jY
GyUh69GI3+NOYHwsPRrr9fLN9rxnF1aV3dOdZqbnuaS7yMknGD25wsnq12Ge6sZbUUx74dqADPwM
Ebem+1jVLJ6UcaQg04PRY0SM4zcPqvFVafCZUq/ijCZCo13Xu44ISRT/zmb3GiX6e6J8a1tVAmM5
5x7DtiQGFuYUudpP6dJdeaj89qZs2APWZu+UDe+5Le8RDdutn1uYYV3ZbbkjIUTmyUj/TIKKAruU
C6YeBAAc6zi3aynITBNNzC08DD5FSro61dz2eDfX4bfOHEWf2nP0zeVfmD8udvFgsxPrJttFA/V+
FSR1pthFVxXvpecd69inFU/OT/7kYsBc7ivhcbQoLna9VKEPXUa4NJv43uuUfAjHAHrX9cO2pUcj
MHi6M4Tbsaj2vslWTXdCsbCh4ZhO5U4ajB3BJ9/88iL3K3U93kTtTMiC85xH14FT3fnDSgLzoRwp
AoCO7W1EJvqwiqKfuOxDrfIiAtHGH3L9cbD0FCfB4keuizjU8dGHPV0HwVIYn547D+SUf9vG4HM9
AQF0ojQYVEHmZqo/GXM8MZbcdyNH2HGMGNK13V50zmtXGmUIAo57gnQeRZE7z+o1NGkHBk9pBBjX
PiQdtdThzEfXncgOwsHf+SJlgzO9s+bSx1LWe9NFuOwqCWmoSHN+O8IKefQ71srDjAsaHAkfMjfv
wO8T/f/+Yzf7XuhoHliV2SezGxn70sPzkOS45BnDYLkuB+rQ+R1Pzcxym9kzyzBPUukU3S5zp7VK
MjklZX6Py1kd1ZDc10npQxsbnmXOtZ1rXwBlrG3GGhG2CfafKCN4AWpcqcnfsZ0cafEiwKDTRMzi
vGzQdN6kK7W7aib/nurxRZ8t4Gh6FNNMZR4GOG9QzllzY19sNSNuL7TI4qbQ5v442O4PR176pngX
1cK2mlzy5ClF/DN/LtLya9Lq94GpA3ISzhCdyVpRYX9A0nzyI9IxbEe2yyj3NHGzllFRtpZC/cA7
8QQd6Gx3HMjXKXzPETWo3fJec9WdNy7vAOv2TpHdCRzkBAwMfWd5pYkTrN4p/NM8p5r3tKhvg8g3
6P+G0Kvrorl7FvskmF0Wh8byHz2nJbTSTGGKx6uYiKS5bjccEJq6jZFQMz9oW6fHrtvaFthU8lZ4
XU4iW+48Zq9MdmJqdgm9dVmyj6r6ynjYZdC/JTb85ozimkUrs9ec7pu6/sC/9am19pnaP0oflomq
VH6TlCG5jPeGxIeXLeu5c3TPKgY2ZrlDFaqaA4vZOIEJqfOw+kQsAiaCgWOZ09DuTu6lp9dDr8at
S/dLu6jd+o/q3dLemTAWI6N8gKMXES/LfuI1+YqDrICBn40p80wq1wwjtHtKH8TEi+P2IXyIq9H4
Jx4tF0/XfkQZzq25th+rIj4XXXUhRJLulZZ8xJa55RFwysB+hUZGl0esTXu9p0xEN110a0kmmj76
AqqrkbFdBFbli+Fj4CSaSw4EseF89lH8WeG6T7v+mtf9HYNZGrjoBqMB3gsWY3jDvf7RR0bLyCL/
FY9tfDTt+AnqxjET8xcOM8mRxbyL/x9157FkOXMm2ScKGlQEALNZXa3vTS02sFQFrTWevg+SbLLJ
sbYhl7NJq6z6q/6qTCCEf+7H2UxZSikcsLm6GG965/iPJkg90sWPqWQ3EcDpCFjeR/E1UXqAjWWk
1MRtT6RSLrxImaqPdSghG2d3cWN+xjGT1JqK7nUHfTuOSSjpxgdPfcFT2x3qMtkn7DNLcywuhPx9
m7YMq6oof3QqIvqN8V2GwSaU8UG3CeO2Ce3vM2KqNPW13/k/YyQEiee0YqEja5+irjGcqpdOYh0Z
tj64kVyVczcMdZ93fVl9Kis5aJqlMTClCYQ80jnz6jN+N6Zi8CIdmuaWdPEQye/dZx0ukI8XtKaO
AL9aeeL5oXjAP4mqCRfkG6kow5AE0XPh8KTSEqsb3d6ZyC8QU60Wld53869stD7c+w47MwjIT60Y
X0sHhJOZUNNXvQBgorIiYRZH7V3hnz1WFhWoB6gy+EeLi9PWZHe8j+J7HM2HgW5bjlMnCxoic7KE
t9cU7PbdCVvibYwsItuCqbSTXkC3GYuyHF8zvpYqIWMeW5LhL5d4a9JPLV8sTJfljxcQz+y4LtFt
BBCGpd1qKSxhyxlwOVH1sOgVwfKgYM4OrILEqPVIKpIvQ+NgOJofEEoROHfqr5HtgW1p9btMV/Zi
DKv7hEpsvhDms66Md+sNf8YmHIJy23N8o8ate5OlwjsGXls/Nh77j1tQyNBN09JJCZdnfgtuQn8Z
4pc2+CbJeieN2Fvcogrt0R/EKnCHpyQK9lSE+Ksodhf1nGQrRrUuWA9AQlGjyBfkGVYeQ/Rw/Aw6
qsClapu1Ds9iGslFjlI3toGd3OUtp6PK+ijoi9MIEWFbIxzo6cOxjeVzoco1Cs8ZZE+HGpVdPFH/
CTsXkkX8oYzxMrrtu3OrA5cIxXDVtArkheCt9bEkjI44507ek/1oP7ox/M7bTiJaFt+Tm/LMDCBD
dLHzzfF9YKHdYp3IMZRlw/St+YXNPSIHlmWWu840Cs4TsQTu6eiLzKP/IfyOvTjGq6hhAfeqgrLf
dZQrH6ORwtOWgUYZSQAuClivU0VRZcljw2BQJiYH0AT118tdvnRmn2/GrH+qdSpnCk6q2LE3weji
7pg+A9EdDXyvG3jIGyfNwM7yOvTyayig4WSEo3HAFRDIG7K8hMndmmLhcYAhocbwKUN6q+1tQP+k
21PyAg5rWY8GweVopHdt8lfaMP9zrPZVzsiv1F9XNV0vwxzaMjr8eL+EnRcxtVBNutZkxyB26dY+
u4t40dLgO2VVAEzpvto5uRWtVmuIy9xyutBdeorMmtwXS83ZzdkqvQOZksGS4QoGckxfl6Wx1xG8
LFl++Y7BeapL+rmRiWJ4VuQAMwOjRi6zw2tiZPZ6INAphnXRF6yCfuEtWEsDCAGT46Rrt6fZSrc4
P5dFAElppK/b4CjXUKHJNzYakzNFedsWP7nErjF65iGT2SoUztx887u2gPBIgYTlRspfUQlzYSNl
dNNr20UeVHKgE728ozKiI53X3QMvyvCkuE+e1T+FoXbridyvGM8eTUNekX1CrBLVmqNLg3XZOulF
ctZtkKOVg1Nl4ujuDU23xStTCu3RNFEMish9o81a41DfnqcoPYeo7As7lHd1bDwwq60pA2JsQ9zZ
9lERR9rG88C1Vqw078LiaqAqHtbmC8nkzaBwrw8w+OLCiVajUF9u/s3s5DWrAbp1Oj9Ht5FVI0f6
HcYWLYffWLUFsE15yJjgIJ89VXnFVSFxr2ZZH2m13HPPedXQ5wg3iHw5Wzl4ovudKY2R/TLa0nOx
i0B1rBxpQKaMGdnTsY2DawRkSjsdUIb7djRmJ26/65tsryKPWHSkfrJM+/BIK3P8zyFwskQBoDY4
CUyQFXALcNSdtRX6iGT1YylepSI2/7QhgxMD9nRASr6pGoh/AhI2RP2I81UEPxS83XJq2Mmppl6n
Y/PACzVu+sD8tAKSx9wFjyWNmdlEZN8Rm9rqWLicTSBoT+wtkxFOztVBigdbmw/3xsakUSdsXukr
ojNvwPAYyxdZtueKZuvFWDKqCYb0LHvrkoWWgz2EUqmkja23sqzIMVjlA1t0xviL9wNMsvVmFsAn
4+SFqHdxqVIZ32uh9yyS2ngTkY50WMJ00HIVvUbDh+OqA29rt2goLjl0fhLvxxEeRgpm71WPeQnA
SdmshJZ/7wrnIfaTvTfaV145lq8gFSvmbtZGYb7A0jeWb3XebYJcb7B6tMVpsDnC9W7/rSvMBiw5
Lv/kajxPrDgPXmgfOa4WbxQZaRs7HvutqKITqAIbhEq4CRVnKyOpx01Riuxk67jkI5gw/PemA7Rm
wko4TfIhC1F6mrbdBZNU6xQD7gZTz4B9XOVvI8ZePSJR3RQmO+yAaJGERb3vYFGv7WAKl8KNIxwB
pvZoxBpOF7LnwxjmW6wW9qYQHcY1s29Wid4dcxI9D9IrrXNNVNtrKzBGof+u5RSPQ5BLLgX5SPT3
/jPVhg/cVOLNMkS+Sn0/OTJ4waIKDdpQvbklJYyBVFT2OWQsBz/QuQakcq6GU7PdgWvd/n76+4HB
tL/W/bxf9eoKYCy7WkOY3Kj5jG9Biw9Br0hd/v6c1FS709m2F3/91YSRbWzy/AhVH5Q07w095JY1
Sntjwx1yUgz8Wsm1nSsdGyceFonPKZfc7RK6Nq+FzXFVt41jXlc7zgbZeeyDpS+n8OpMxuwK87Ar
BQsu6BtgRCbnQK0GWlDTheZhIZ8AZN+YN7aria8rOwFe696xbr8fbFlVF1XCgKPlEGWGd9CU3U03
q3Noe+kJoci6+cUAwlVOXHSnAt7xGC3bWoAm85xiLYPRu45+Ph8GuwuXSu/qzB/CwpEzrWYhB/R6
3hQapMZxZeHP5LrqyRt+SZkXV4PSqbVwmZQ1mldfOSVba5Rs6g37egMwKF9pUYORceSvZ7oUt+Ev
be+0iLbD1q42jGPggKVTuMrQ2Ddc2tp1PDjRNaAKdSukPedS6YDLwKXqWLMWPlOirVSWQBkJxs3k
Tz94+kuEIxktJwZ7vCeSeC/Hk1pH6XSKzqEGN0AtTf9EEbawrtWqc1tp5wpT7+dohq9RfJnw23yx
NG1oC0BiddH5Jg/Lb5VFNWIdePbRLr/nYrvptWwyccCU665asrEEM5XYavDybMG4kbKcegUZ+bUU
pUQwnIzzQHQC5I4F7UMn9C2gAJi1wBdojMfUqJ5HKd+4eGnEc8Cat7monjUtO2YWrqDfz2jzzUXT
XLNRHmkYi7cKtBiAkQlDKRfXS6nSn3HQKXrpLGuV8+WaG+zqpC/++mEYR2tZtwWubF0Wp0wrLeSA
AknCN3eC8r5b0KHfV4RT1zutCJu7qazvhL+3eLJQuMYHWzD9dgm1B0j7C0PrvlRDDrxagmf17vF+
74WdeWuzi76yCHTh5Am8PXpK5E3D+5NJ/ya7jPzOAsYdkGg4Mh+uDC5MRLsTt2PysG5PB00OOmpU
m6CaviDuLeyAupcxpm7cpdTPNiVPWrFs24MBNN+v+IrZ5mXOQuu97ewLSe4gSE+9gys8nsqlpQH6
1ppiJ4GiL2gNfBtlg9GJoZeVeAfaVh9RG5NsWo4mVgiXOM46gVymuvkOFQ3xihEY1WTSP3ELvHR8
bx+yYb4fCgyGNq1miMR/dCX8cJE36arxnfY+0BF0ukF/CmO3fJedr4OMB5xO1Zu7rnv6YJ3eXXkh
zMP5US797GmyF5EXDUg62Y/jd2fPmeI15LRtZtZ7brcOzjw3XXq8ooCnjWJJf/IpctHUuPX1jHku
IPeBC/hwxJXpPstGHBzffQc4snZts9yymqBEJ+Yztl88F0m369EO5maVTEUfjVb3e5L6OTrkQ5mY
/aYWsDkAHqxLnUth32hnZtGHGioa3/si+Mj5fvvV0hZtsCNuXuyyfs6XGLmxitkRVlkdP2YpPyVI
J+wT3yE14qAjWQvi78gahQg3hmeRiIrp/ywasRcpFUF9WZyYBOM7HrAreNqlpEDrEoj8pGnC2lQ+
9ymDxj5tDOvXrNT+GFWuCBUhxg463XRMeZ4AfViLuI/g7cH3TTMqJDwXUF7cHcNY91ATnHETWBFV
s9OrO3AYrgbmrzaXnQY7HqZl+zBWLWPBoAbNR20M6A1BeA6YC3EQQ3A8rtOLE6QfRhU+JyZNpiy+
3NkcZgtj/6esQiBbGoOtMKWSVpeNvu3sXu1sXz/i0N0rpX32vflEF85NMNxaVJNG2ATDRc1hIFXR
KR2kRZVRqq1CrbyHw632pfCfK2t4uRu9tt9IzXqn6min5hYPZXXiijPl4IbkzwNjIpThglJp7Gzb
Raa/1APK3ul0eMOotdAAtZGpiLpVkiXBEh2VoYJmv5Lu2FuC8yTflxljzheJ7IdWki63m/vUKZ4H
nzaNYfzIc2AIDjT7hFIHWKhUzjvRuux9DPzhHs7yW6o3K73DHN74ITMPAyuBng0cLXlkz9JCujZ0
99Q6w8gB6o9rtNMlnntWYyGeRO5FbHBl8NJbjN5aB5liPhXpBP4XsVa1IB6SW1pr5m0cnZVdZBdV
++EHAo6Y8ysG4/KmuOoFDenCT6KbCjmbGQ6aXCFVD7xYm06VZ7MWann8kTTuZVRKPgKsIZ1BqeI4
MMORY6MOygWANiB0OoGD/0cIiyBW95UiotJuFVqnYKytUwwv4FgDif77z1Cjla3sEncprnXzRHTA
PA0l/aoLLYVQTnACq2ndhTsKSB9KRNuTa4EM+/2RmH8E6QJ8MUYhe3DUpvdR52sry/GrO/SUmp24
/X5gjzM3zVSPyySwxS2Egb5RUiMpbHjdXmVWugA7APlU6bBOU4TTrs/vpZQxQIihW41p0lNOIOJb
pW9YBMwbEqV5sz13Q8WofexVuiVNwfchfrWCaDpmOk1LXRXrr27uD3AKYxNzDuf8GXh4aY01u532
Ovmy34voq6MLdDMJGtxjitaWDcUGG3zDpBOFVh0ykIwocCDzGfht0TNSgjtNe+6r4Z289/AI84zm
XnsC0TKW6qSyniSzdZajpt/8WPsD0D/bx11zLr0+um8ZHHGJS03U5fwmmoBrN2WifmacVThAEsrw
jhm9S7pKZWvyESGGciwLMTOETRlqL5lHQ+tkTtNGdlzBNbO+AizijhuOztLUsZHFlfVVtNusp2QW
+lnDYTzd4w4mUJHt7doCQ2QTYIrTKdpPynithzA6VyvD0o8l9chbHQPSMunCuYdTGw4YlZd+nNYf
Teug0SRFejcxZd5kJqBgnQH5snZ0JkjBQCO8rY3ryo+G57Ac76KJ3+DHiIHkbWnPkXp6zjBVLbq2
/ioYtB9lVmmnrGXPCIySRT5Ng9WUU/4z5uGtsivaQ0o9fNKZBe0M4ZA9mj8dp7w4/FpH/yNk9jlE
kKzzP83/mX/bV85NP/SD5hfS/I/P/g2w9vlh8/ivf8Y//ZGAn//2N5tdrf/0CbNm+ijvsAyN9z/U
9f31fw8zev4v/91f/Bv4+v9RkumYulSKmsP/3WN7zqufJK//J/Xh77/rv521zl+UYbvgGyTJds12
CLX/g5tNhSFwAUoyIVaDyf57U6ZOvya/i6pESwdFyLL2d2et7vzFhEfASUkz6ZCFKfGfOGux9/5L
BFoZ/MVsnl7DhN/NDeafjbU15lFf4wS9Y7xsYz6YGSitYRxNaHGr2ktWHASgQvpAL1MYR4uqk3BQ
IS+Hg2w3bAeP0t4bzA9WVdBCoVNAGpoIAT7Diur0EeoOBJ1NWRndHXNjawke/0N0iUDHzslqeP4u
0SvS/Tr1NBmvAwjsepn63jfdSxJl/DuYqTmFQYrGnkk67OEmqSDuef3M2dFnt5kGeif7ZfDMNB4f
LA/CrUA4wb+ClGKu4pneA105m2k+igFDNvN9yhFtQo/i6k7A/vmFANUzD6gDDBTOhCDKmugmYJl3
zQescRiIZppQ5qEYOIgS7LHfoCqSbeF+g/mlgiwu4IONLwW+YL9gNDSziryZWmTN/KJsBhnZd+HM
NRIt6WA5o45m5hFyHXkc4RhXX6cDvC3xvioNucwN+kcolSRcp5aFreyv0m7zfU7wFT5aW5/ygSBp
22L4SLGQoTzKdNfMPCb2e+aDjnjvZxSgBazI8TcRQKalHMAFsp33C4OE9I55KJfqia6B1vsg2pJ9
6PSvl12YPNhBwzzPrDbKzSMQtnlDWEI0K0SLdudPGlg0h1mxgjkQu1hVRvcgCfGc7AAeDVOpq31J
42TaqnGgR7NwbXwWaXGWTvCi54jIxA8AVJGVbvQk2HiRby6lXg5H4Ij50my9BtcQbr/GjpIT+fZv
rRN/Jppttm24lVPPBL/Snm09MTfoYJnUGdOFpXgIgxSDidnWx5jE0z2NLjvLztWlzwbogBTlsK03
6O1Tki5bLdMORRKWq2zixuPznNE6wbTclkS8YyviuQ+fY0rA3lUXP7ZRUSBohwkeLS85h4wpJ0tS
VeJbkrhM+uaU9MzWZZzs4Pka645xArJrMq7syIce3kRfA21ZEe/ZuR3anVnA2puaAdOyN/ig95Rc
1yrVTgGFe5Bck00va2fnlbqFTivqbVEMN48t7+rAYF/7ZO1XQdwTM9O4eZKIDO7qpr96RRcRe7Tv
GiwMWO34n7Tt1sqc/BCXAQIBbtdVH4KQt5QxzK/9nSDLuTRNGn/y/uahFJ2FiOEykTe5jO3R9oJ1
Xc4yrkkqGeQcRQ5JS9ae/C4xOGvt2NLFt1i9NkUbQo9Z1U11ddVof5G1PsMX946jxvU/a1AwJrhx
VWV3l8oal42h6vNYat+Et1ysve6JHU3tR633L753oyPoqkcVFtOeVhEVV7gWsD5NgXqCmP1a8wIS
9VWLuDMxHmM6Xna9vJdNeNJYo1YH4m8ngFOYs5roza6ns+5OP+Sxv1QUrRVFbCzQL1UMDFo5gb4K
i2HY24lcx9eGqzQdc2G1QVz68Atswi3648rSLGZ9kvFW8tIqEpUuV/dLPlpvg9KfebKty6DFj1PU
bJdOTm2ZpcNk9ChAihqe+K7Vk5XCCxK74TuqVbn5z3frf2MffoGYUfx8hx//uhn/0/b+/8lujaNG
QvD53/fqAyaP+iv/n3v1337P3wlN+l8YjlEabdgaRakae+7fCU1yhi1phjl3YliaghPy3xkY4y+2
rVMhq+EZMOll/EcGhp2aQmhTaeyt4EWUVP/JTm2Y/1f9s1Q6V5j5r6g4Zqh/xae0nlWVrZ5xJyis
eq832nNAVPsYaGWwbmRsrqH404fHNIHfDugeLsOLj2rG1rFBHyR7qcfhnVNDTzA0cmUtBpTNZGqY
7wsET9xtqLERddl6BOa7dwlSxqRarfjScAtZ1a5jb7o8yHY6AP4ValBGuoV0J50Y8bqQ7bCCSmu9
Tp3HdUC3KD2AKANOzYSl6yqqYpPgJjLdfJqg0yK24uHoB+khPqXykMrKOoS8WvRzjvbkvbPw76wS
FcAH/L00ahluBSzk+yzgSkjQG1u+g5BWh1AI/V73zqNZlcc+tYEbpTu7wwphZaO2l5H5ExGdpnqO
G3tSmUssThDT+x5MBijLvchHY0tN7qvWuh32T6muadSpa0m2e9lrVGrNy5JfMdy27YbMjNvfBicf
btrkPjpBEG+EHeOLx6cfiJgkgTuQtvWL+7Q80gQXnFkuSo4nwU8uwuYcu0aD6InNb8gqY+fn+F61
LIxWYkpf8Gypk9+S3rNII221qayOKSwa9O06RqnRp/gCSTJfw3dK+GdPxTWXIZd8H4+xCswcdiYV
iSTDkIIyQx1bi56RYJAzcibd5BrU1wjI7tq0KnUISk8H3DsQg8ry8dN0/Oc885l29OZuMlP3QNLm
p0zs9i4x6gfLSq6oLOHBS0sMwsPkLHVjypdj3eQHNZGKkVFWLnNiqpgMF8GIZ1EOOCvs3oICORIy
9xIofb11L+pxV49Rt0MIqPZ1EZ4aVf0BiOedAh4mxMyByobKx51CfGljtgODjfmDm3HmCKUOIb/C
Jte3PR7yEAukzLXoEbtqc6OWmMApnxnaNdWHu5YDHrQnvdkblIqs9YQzbcbXcV/MvSwWO4Q1aM/p
SJBcKq1dwzp+VXWlVmNZcN1NBGp5E0DLyvCn/v5COQVfbuRWlDHYDwXR0wVos7fYA4Fv2sWdHo7F
I7kGkBx45BKDTnDXDngPsBSnhP7xoapPLtD+FufaSrq0Y/GuYxIqbgHZFp7H8idooIZWJsEDrY5H
xLnwQkAl3QylvXXTbKKmnFLSUARQVFL4/BmP0iLtG7VIVFqt6qIGK9qCUkX15XSI0FfX4mnMBpCS
E6jjXtCvDS5xa6ryGyNot7Otqd1Z4TAw1yyjnYt1aoF0SDtG7cXb2UOexa29rmTAyLCNgrWlgmo3
jcM5BkHbN9jj2PwzrGkAcfLeWAW9Z541gtiad7Pl4J9MXz7n0OAuajD9NesUJ/iQ15G1p99KU7zx
VeoeCvAFC59+Rd1U1qGK6UZpp+hmYqBZO1OicOBr1qKK6GThbXr1ba07lS3D9bImXZEwLrWh9YKy
Lzdjp9tbAhTbibK6Ayv0Je/i8epB/B0NHWdhzMLicF7du/lPqVS/ase+XooKDg60533Ier/JPEw6
thAOQ/qcmHjAwWZsu40W1j96Y31FZfFHL04hkstGCS4VRlA0G6GDHs5RnBcFhRYM4CElE3Lyo/7s
tLhIEKBeNA/EYzCAZdH8H1Q8+Bfj+F7zuGlUfY1pbDGLcT4MWx7LJtwE/XCc8AKiVeePdZ4066yW
5JqadFHkGI4Cv/6RQbAL6yncm0PyHVEqhFJQz3UYBRE7d3a1GuU67D/AODBqGQfBexPeZbJ7jLsE
Oymgp2WSv1Z2I8Chots5o01LTkohGRCdF0nif4k3BqxRrj2B6j1Vo3hRqr5Mo5du07TE1Az3g8nM
0vNJV5qDs9Ve/Em/eQkme4bHi6aBRGUvtGYkTTKpk06FILVk7XICoUAqu1yxA350gin4wGIc3rHG
3AYP1GZYNU8Arl7iDGBUsSvpeaLwcjp0EEC8OKqxHf5RssRNbdr0DL86sXeNGjyjXOFPtKvvE1dQ
tRo/RRbxjXhIZ6gzz1+jq8/cosPe8f0XozX3pbLuNNHAuTIGZhJ5sJ5KJyJWwHeXwINeDHSWYimy
LdxdU/VqwuzsE6WBPApxPlTtklLn+8moX2pVEP2GddJjAXeK6dMlCLbmx1acv/m0A61TQzt7Jq4j
338vsuIqv309QvmVllh3PbiiCpftepqMn8mlsxCQG4i2SMe+5pNiiRC15q9PNWcgeHS5ALa5/l6F
cLpH1vvCG4tF3osfyDn4p2wzw+qVcFI60vDz4ar2efqscX0uWpNpXPTkifiOyfeHuqAJQIXDZxx6
+r2uj7chKubpiHq38VCEhvPkThQ46dFjk1afY5Vds9xCQbQBq9KsFW+y3qXNGYAW/pFVFOrWYzXU
PJhhRMzDC6qP8+9Hvx29BTWa1xKv3P3oFv5Sll5zX3viyUjoDR0J7V0169DZg08UUvnHUXknv7P8
h5bFHa/lu4mZy6/Ru4cJPk9KJo3jRyYuWoBFGHJUvOp8U237zMJDwhCIFaq82CMzP82umyXvEmlR
BdsgHYZjXIBapAgW8EJWJMdeEGDN+7R59ibyd5PGzToBc0+iIfRXIfzxmuPLDh57+xpyE9A4Xb7n
sKVh61nVnlRJ+9yrkZoMfl4p6kgVMJhDTURlLUrVrnyXTH4rBCgKzBTbfEweTUaGt07qDL5SC7eu
V3FkiYM77mN7NFhyzo2W7hmylSuvyuS+jQcdg2QTYfTqq6MAhk/bJq64+YMFWXZnBMlFFJHFDo0p
IcqCV91rEXqCodlzfBwZJGukJULDp7pU9U++jlCj93XzYJfdRPkiayA+tGptA715EAIPaMq0Y03L
bHZwreqLaG53yFIzgHAkqP0ZT8J0jR/pMmpy87p5HjsUFFlpnBOZ9TgzUmKAB1cao3cwamtcZ6oz
oaRNXwlB7zt8qkwfe+enJPJ20dh7Ny2gJRRf8w1jgHHWc1qR2rRrIBi1wZXyp6gejPfGtO+ltyow
dP8MOyP3cWA1w+PQMxeiC3qns5dsTGHkyymsrHvDj0me0Qvx2efuUsd59id38XaE5NjyDF4XwJHO
sCLul2a1dWIAHlq1oRSWDTL03FWFrLtnmQeln1PC4hpqUxqp/uB3oK1xwrTJ0ELzr+JnmTkXVPP+
ltQwgllPjC0CdXYlX/iO586n4oE6x7gBJZKFvfvBFQX7e5X8ZE36RzIA3fs9k/HEZ2ZdyonAipMS
W8ZjUoSu/tgMsPHFuRZV+prYLCCKNUl2vM7CZ6oZx9pIV5PYkDdkEsfruO3N0mWqGFykD/7Naqd9
CCFsAVs/vENIYTSSClo9qdlZsH369y2Wk0LTYJHlj5oVSJyCQ74s7e4pNBNgmJ0P1wMn9cbzAt7w
HnhJlCEqtP3apNpkr5nPQ5Gal8yOacdph23KS/IpTaKyjQeaeiocbPNALq8Vo8klJnudjNMUHOAN
dqruT1XRsm5mGukJbBSX3vSeh9wZtzGD/lPQyHIr8vCVPC/bTlKi2sxtMaWLVXTKRbFJ8mk4QQRb
imRy7gk2FOD97qYoRljKGb4iLZ78mLcch1YsnBkX3xevdX6iZ4+ocRCbhwTpaJsUwb1RVT5JoGk8
am4xnos+51/sM9jIu2S8Umn8Ttxq3Deoa8CCciLl3E1Otm0xtxiG+yAfaKeCIbKbpCZXCXG+3FFr
nHfxfTx2uJfqK5fR6dQhhaDmuPtM1Nkl7cgciOA+nzRJ4UX7GQX6PmGkTFdO78L0c1xKdKd3Bw32
+PtZEzKfY3QIkg31Tkn7sQeJtigGriohZ5NpmnjJkuitmSgOy8uqXOtdmS9tg7LyoI4dmFXmtiGE
HpCjPIbzgTis7behmtKroRhFe+VdkFOSElrn1MYuVg+evjPUaG6DzvE2Scs7TQ50T1a22NAjg7Y2
OeywGtDEwdL3pqmJI44jcdQAhi112+y2TW4OD7X9XHfFu6osxqRDcYn45keyG190IpCO1cB5mz/Y
o/G3H/1+ymkb8MzvDwcmxb6KnT0VZN7OMrMXO22JxftudyXGS+eA2VVbbq3i2Y9yzPZxggkr/EKH
sm4sHLBNyh7g+XDXUZyE/52Ylqoj8UiScjxHbvH5+1k2tthg9G7TBL14DD0DnBRXq1U+tqtBTe7L
FOryYNnk1GrbFly5OPvKziWTWpn2yikr3rksoUAoDrtzGxoRm5WnHob8q8jRx2M1NCeO2hyeUm9a
5brwj07Amc8w9GGH6pjdcoyvP1qPa4eGvPzWZADbK214MqvYPlgmxXOajG6JjYVTepF1otg4e04G
58UymmgNFPfRsZP6VA890L0wa7lQpQn3yB6/gjKovust0soEureRO95SwwWiPpTTpQzc+CDH9KwJ
W57G+QOUpZI2mm1Kg/wVr0k0u7l+P3BvwBKOHHjyDJuZM0XiG8OS7nNbmgA5jGBbJkOwFmiFGyDG
aOtahmIwkpUc/H7dqak9m7ZzT0q9eBZi2lRZSGE8rX63YKanKcO8aLqw7+wWKy3bnH/EMSYXkfKN
JVYiDQo7h1oN382hM936xDbX0LteV+tGtVTg1USpKgtCcBh2fwbm1RsF62NF06f43PRp5JIm1XZu
msM2xPX9gSp0aYNxBuUuU3hUxEj09Go5nX4HVOCeyYFAxjZf29apgS8XzEWtSO4KISgeBIs3SJIe
k/eRlrb/WpqUCTkWc2q/tZ7UlH9OQeueaMy0HqQBGHrywn1Z+n8KiMcbh1gzwPKtU0iHr59Trv3e
ECuIvthsCNcCL7jWAomadg73OnmHtjPUA2MOeGAFesbU0FnTWFiT3CC5VRYmdNFUf7La5PmM5mlq
rlfYgcPmBDjuDxtBsvAaaR11PO0U1MefPX3uoSSGVxQvoewAAtD/AW0qNJYVY+FnujLoRSRuHbyU
EF0OLVI+p6jskZY+7do2LIvK6A+1p/1xLKHvOzN/8DJJz7LGTxdzSavAo7uvkuAVvLc407OHZ0V3
OIegzYcYcq2MZEFd70StnHWBO+gtscR9MBF/rK28wANfeSdmbzxctM68jwxsOAnPmNdGs2f09bjh
AtPOjeMlrTt2ttOmIIWv1dsn1UuUbfyWRMQaB8PGXPXE9fVY4YF5JiR8bXLtww7rdTeO1dkiO7cy
fUGtqpVWpBhf4Y72PEhxdmhdd9glNq8RUQxMeFpwyGPs34xtDA4MQbTpmQ6sEf6aY20MzVEuuYTv
Yq+uL2mlYUSdwpeaUXavDee0p8DKwqFwwcy6pM7OuatZxpv/Iu9Mmttm0mz9X+4eHZiHxd0QHMBR
ogZb1gYhW3ZiBhJIjL++H8jV/d2+i47odUdFsUhZKtkkhsz3nPOcmMVbXg3l/uth7qUMm8qoo6V2
321NY5ex4EGnQmO86qhLou7tEHwW/t0CxGejWPpid6Uo6lsVFAcpO/3saUPUSf+pJoRB+ehHBcFx
UwvxmeZY8hrn1Br+vucDOQreghevx0+I5l+fv17qmYdLuQ7puRupLMd/peRjpXcPSe+6EVac9KQU
Kg6HJGyeRLIbC5Y7zYq0FWYWfi3HmZ88aBRsczBBeXqxPA2JKuiCqc404RiH1qDbBMOWjrGFcVhQ
dR9zHGcvWBiOrTs01E6LeTs5Ir32WvBeJLYg2VdkR+WM49XD9kB22sPsaarT10OSVOUeKKhG+67t
PogZjFnZN7g7nKyhnyFrI27z06WCdvzV5qDNkszl19N0doutMbYG3k6WS3kKC8gYimc1Oh9YsBCJ
8H/5OrUhZOlwrXMSHFy0L3vjdcCZg4yKMck+blfRqbYF7u3vhdD8m/nVzNVQ6mu2t7boHLLk+rEs
qfHVNPBf5Hco/6K3LKYZ0GzyP1OtQT3WbQ3KiWJikZNAMztQlQZzVNyexXHRsGOwSdb2RoH3R/gp
0HRX/vBHn/EBAWTd25aandAKT4qioatx2HiAVOwas7sNPf2eLP7vRmHvmEZPhcJLHwwRJ0e/IKWI
q8PZjtiqN74r5htWdv0qRvaPtYqWQVxAi4xXo2lJcwQxlVxjTbsTHxLvoyVL7pypdm3iTrv2Nv7o
Lq4vX19SHgtchxRfQNWXq6n6jNsBf/rX679Pv7769VrN47Rpcb4TrQD8g34lrqwwW6SwKiPMFMwE
9OtqW+LzvFm5pFCsWF7aoiyOX1/6euA4LZk49r/zxWAroIsryJjswUza7EGOtbuVIoNoqMi7fT3M
paOfSIltB1a9+GGMNUZ1ro26PlSBEby2AwN2+oDSvbkWFAIM8Db9foC8ue1pLT5YaMovmuLqELQE
OXzOp3Oq6DJDdA5zlWjcvzG4g/uZGP0R8f962XSzz+3PDqv1D7++NM+gubEOqMitxbDhmJE7uoQW
JHugsDgi0zum1SosmBj87Bn3NCtE1oYmu3xhZVfAbLKiZhOYs80IfJYVChjaFUg7rWhae4XULiuu
Vq3g2nZF2KoVZptBtWXJBABxBd2CgRbPcoXfWisGl5XiflnBuKWieZJ7wltsXdgKuAcUf0aVK2F3
YMFyGpbyHdtP8/j10CigL9U4U6PkzC2EZv8TU39+6hpDe5IruJe8706sKF/gTwu3D7y+Q5A82yvw
V6zoX7zYDEpXHLC3goFNCMGyARU8wQyeVnhw0IER7uEJzytYmHbK6gbsMgjz2Ycw0dqRbPMpssh+
4/BiCelFzI0pjsUopE10pE4gjCl7nPG+ZY8114iLVUIWWdeLC8CqIoVf4enZ76HFVWTDR3bcDr04
SB57A+2UxkWKadCkERGbu+gwyS/BsGZ02YKs1d4EcZKZMWy/NM++MH9pFIvajbwpz6BvB36zp1uv
2tyclESC9lUZ5fN6EjrXGfdztbIUjKHcyHh4IO4IHBpKtCJ9RozLf1Os9icX64F1sG2t2K0/1q+g
abUip03Y0z5qr+mrczK1z8GiDivqyoNVnRTNvmQPMPtIsA4xBGUGx5ajEMa1vcKuJy5IJ8iFB1Yf
BdzwDjF/EKx4rbPI2ObOtvTCzDNO8QrShgAEiovgxIMi34t+YfEJAd7WcuMBIIj1lLDCwpmKBaN0
x8tAfPkyrOhuNwZq46xwHJdI0KUCus7XEnW0cpMuVEWbtq2cS+OW0ws3tStjyebVr4vpqGy5o/4R
Zr0/JnfDm6MCcP/RXRsV45VB/vWMQbh9zKnC9lYQObI5BXKBSxgKW/2KLveZoG4I6e4JNuButoji
rZhzk7NnBZ+nzXu3gtCLFYnedN2bXCHpwlAf3YpNB0LBhY7AL35OgnUNtAbsrWAuV+B689w7bFS0
FcROZzkd9SucvWA6bUBr79i2myu+XVtB7hpE9zEF7Q6UCvPu+OpoQN/BY4B1hAOvwYMfDcDwXJyr
fQkrPl+h8SZnWpisIHm5IuXzV6JB4Lg7qNQrcn5Y4fMWFHrsLOMaNu6c5r2awNTj1QvbFVwPqPVJ
58YS+ivU3hs+/cB8llZfXig/0lf4/cInEvYrEN+AjO92rneYRfMyQKEqkAr6Iu4x9uO1AG1MxGsh
2aKf/BW4b67ofRvVHnao8VHlL4kEzm83YPotFnJgJ54nDB0DHH/KAfTNDNnfWhH/vf6GvEAPZuZA
s6mP+np1Jiu6dXPqAYa1KECDnpqCCWljPd4tB78XPXj4+J5xrOoqe1saTm3dZKhh2XADtK48ukof
ODLdJ8NKxXevOKWe+5xkidpqzEE35ezbjOO78+w04xn07XelBZ8CpHEU82ZuKVKjnE57HmlJsNa6
BAbeQejToJAyhcsM/LwVzQcdLOeCrgWLzgWmede0HF+4jVDGMAFQ9+ln0Ohp6OlryGgrozbC+sXQ
6+J49+HMaQdoDvIfIgzhCf+Gc78/GXbzOFZ7I8c23AZjfVmnNBZFZPRGeGYz/fGz13JkyL3E2bNu
tBcGDrMNZdFU1cHq7P6wzJTAisJ7rsaf+tz+Ygt8TzqymygIDw628JC0FwAHSGJaMq+BjbNlWyWf
6PDUWKxKcRU6qGdaKv8k8xpI4ly3JgTLLN2I1JtfOVCOrZF/cAOhYMOUkU2z8WzPYhfM5HZzigRn
tw51ZI2p5fexIdsyU38CNGuzBfBA5rAqRBQsDoFOhrvIrWMnSyBSSsdXVWA7azR7Ne6W+yqAUOUl
OR9ZOY6nesGbapjMyAvVHIwpuC9Afg+aPf8qHbu/ONrjGA/fLL//QIJx71n8nBAJ2IDLYkK42PTO
OXzyKoam1i2BzhasvbDDy/dWg/em66aE5TVyAakZODGuohTXtUKNzRrQ4e5SuNqLPSfjwyiqR6dB
AJxl0B76heIwjTah6yo6f+nNWtEQTnS6uwUfhUZ0QgzcHxquikgXBMocQVZ0aqWzzymLXMz5oWVR
izbnH2PC3ajCzKMo3wHdUKCVqekx6E3Y0fl0rjSTOG1SwO9t6foovepI8DTb86lTW5xW5tHmXNgT
kCbtPujdroKDtc27KbgGwzgwHsEt35f9o5NK9+xmeLskDqI6RVMkq5ObSQyzdsovHmMiFpTZN/xz
tCB0nLcHXDZxWGPXbrGu7uNheVps7PiGNMYrLlwWe/p4H/z5Q6Upg02Zv+ISxsxFjRH3y+IQl5n5
EujWJ+wjjg83PqXC7N8ck7VP41qC8J3jH/pAxz+WgU/hV/+obS/SU8P/NFX3hixeP47CvhpqciPL
QCWqwNwUM4GHrrYb5iyY0PS853hDXHSw7G0n6JrbVSzYpPpI6hZoX5wu66zB/VmkDjtgUsmPdfBC
HWXz2TX9WuzY+o/WMH2zmAN3aP8LwdSjiPH2LfX3dnnrkKw2SSxoNsnreednDqWAGVhF22TvaOJh
wGQPhFzhk1uMtn8sH9ZWlTDxrE9bOhpybHBlWD7uU4ORdMyACx4hVrhBLUwyIENDCQDP5FnbBke/
6ILzWFwTYbRvraiLk0Y8Bq3G2tFzQ3SwHyIsf2AAMwNpaUm/dT76n6vNd3sS+kZkq6XSe9eqeXgw
pY9ibsXLrqcrE1vzMuJM4MYy1EPkdD3mrh9JOh07mxFQt2J1tEzGL3002XAGXI5B8s+wCgadC3eN
nL0GfHcMVfNDzSQ31Kb2JwsFlEetXXbCjwnVC5gZY6Yh0TVGcmyMCEetdwTjY8Hyye5Zi0kdNAIV
Q9m61/CI9IEOdxeNnm0N77TyaDkxMLHZVoqiHps/AhQg+H0adkZbP4/AzEI8aWb49V24Au2oS8kD
tMPsXghqluNh9a8NXhCfc2Uc+4qRMmtTwgtgUB01y6O56FAlBLEXcvoCmEMadolHxqgkTK5x2u7Y
LoIfAy/SjfS8zqVpUmE6/XZpnd1MqUD6AdmTKa+Af+R8eADwSRgQ3uosuW/94ZcO0TDOSXO6HDHN
jrgbXa4yILSemFugcgkXNxPJIXdvZuaeupQoDeVpd7mkb7axc82PGLhS6ECoIz/1gO9zUyTGU4Hk
GI8fqCpRi0S0g23RYiBiL991J28osc0Vw0Tjb3JCO6GJpfyRjDCmWuiFsSj2lV5+zqZPWxf2UDA8
AeS/I+dshIi/lg9HEpq6mNvPeCaXGJfVhnz0g+bo0TDdEj/DAUOiDSHP+IlCUW4Y/Q5dBCPrFSMz
3NPqd5lWl6YqnoNR/ZHIN3iRpk1tGfrO8Op2i4+cTA62SUg6e0U+xLYyf+Nt0rJ/8mz/dTBMBowL
NIca4poJGcSevon1b2NK0FGNyF4a9EM4uZTuVuoR4tzR6tPf3XwR2IoSvTnETf2zszkodBvmQ2od
WjG84/gew6pyX5pEA6MWcEZ547GUnTyUnnOf84KqNahWLdhXO2CgbWAwbu12lzb2bb2nFOOaHOC2
I5yrW8dvFtoZrZg0/saAknqHrUKf0HcmVUkbBWv+2aZHp+npSKp4i2fxmmfF3XSn17KeRdj68t7G
Dl10n6VLWXtvahKPBOww21g3/wnmmaliOScptjfb5qcDlCvKivglY9Oj9OUpjvs4bAXBF4exLn2e
YVnldIWU/RRqxvjbnxJggfM6G5YaIYfiRL+rfW+6wr5XmD1LNiJseMQQTvUon9POl88+jcOYsUFR
ljTomoluvsajQmfp4ed4VIEJhm5PBWw3epFINoDdoUmBhW5bT2eGnMygFSTauqctWQPEY3ee8YKf
2KEjifJq0/w515iRCBglW9AcJoz50jxz0x0OnFl/ZhoJXuxRY3DspZhnk+A08BchwsfGfQrmg7CC
6aync4idqmMMNd416jsPE7y7CwHkwxJ78meG+gtxOk+nk4BTekprH4K+DYWkHzZ5Mo2gLnpBHpQd
iy/KLHSEGHZ2qQnyiR7pxWzaM3nbwQuWJgboopiDEE1mcIhx2gHQTQPnvcGSAmFp4+kd7UIjO2qd
/AozhGKDBLJPyN0fMARfXPx7BPRBdbhdf8Eczli2FilOfIh3ffm9yMwt1UPM6Rriw4lIjjhViqgc
dbzMtr8tRwGVXpS4/VO4eb12zt3l5NAVUrr53q38Hy2NOTrgSaY45lZq7RnrsCMphjAq95aOPg09
WpeeElHuRkt7yq0aV0JPB5rmv3JHY0P76bblA+/EMeubYtO3483T2ocJOAdUsnVOnrCfZa6K29KK
mt4nWo+dLuwbZ4l8OUA1ihPJsD8V16Qt3Bs31zCt5XBblDxm43e9ow17KN+tmtkt7mLMXHdU2W/o
L/2epjbTzLq76c/fK26XO5J2/TnDJEway9izL2i+OcnvniHt36a5/1F+5n+bI9dkEP3fOnIfPqaP
X/+FSf+vH/mP6Iz1bzRKWDY9BZ6l2/io/9OQG/j/Rn7fsV39X6Gafwy5uG5J7zv0+joYzk1v/Tv8
C0pv4OJ1XCsIPNMlb8N//ieGXPK5ayElVn1RV8fP//t/HIbyQPP5Z/I/RHG4afzX7Az2Ca0CoJJH
rAR+JjgiQnPCGkCguq7aba0r3E85wHcfq9KWfMk2XYChasQyd1SsjIdMs+6A+361qZYeO3y/nC2j
yWwPy5FeJU8A6v8EfXxSWAlhGWQ0hOXek+tROmYvAFesoH1RI77bXjbj1hjUceRNeYdBnGfO3XW1
4GomOD4hkA47gpxJFPTJVse/EdY+DReCSvSw7ozHeUlI3CUmq/6qJX9ZTRdiGHPkSD9iOnDNhsB6
TOEUbwxsMBfLCgd9TG6Ed3AXrlZYSX/OpteDiABve5go6UxJwrPNpiI7ItT2u7WZOOsm24Vq/Ozm
0b3UCfM0MpuvFfWah68vFdLhYmnzYyr44zKaKlcNx1icnROgYgRxO20KNZQHp3HdS5kO2FDj3deL
mvnYDs2yI0+PzjdV4Ab7AYtXUzoX4nXsIrKIBGbx6F8DdoVhrfoXoow2Ek7O1boudRsKOtAfGIxo
eWAMSPrJR5Po+MF20Hb8tDZu/mL/4h0/oWGaV+LC3YtvdacAQattEn2H+mdcp9h7F8wSHyio96Op
eRlZKT8aPdM1rbNPQg71hstPgt4hpl2x4L4JMoOqngD0amVcG/u3rQtaZPuRMIQ37MoxZ9GzBFGd
B2ja3nRusldP98cnczTPsyiJmQ6vBWfLwVo8exvQ+gz13beviynvzOUpalyHnHmjfVRCLJi8A+eS
4Ye+6KZER6zyj7HH4D3HDLf6YILTxUPlV/NtCaadxbguwhG9nPwqA/C2PovXZ2XgfIwmCvw6eKcf
UVJMrrCsJh3UU8aiD3Nh+qdyxJtsO+BU4zpm5FWV35gW6Gf8iPr569k/D6OGRm4w/zGUOlvUJ50H
yYS3bwhl636r3yh5ofRQo4XRNDignIGoN052sOKH1KHcpfKKH4srfhMG6kObBcMhRnLZsu2+Vyhh
oY/KdzcqK3h0d6C6sov0nfKADel7T2XkZWrwIqduwrnprtm/QD3hdb/ZbFPDBWlqB5jACEefk8qY
8dOorngFU/rM5402P7WkvlawfWER6sQAD4c32c+QjW5ulqdnx5UoiQia6Q5nrXbzjfhFakO5lQuL
do2h0HPhnlRrtTu+FVrebDDPSECGDGtfqGHcOIfbE11sQ5j6DItUz94hwJz/xNSQfwUHrSlNeKc9
2t6INsfK7Zay1tqZRgl4ank3slJwO53ltZ62gVcsIYtX76JnuX+G5/JYIEMdjZZ+cnOKtd1iEeqn
Ne0Jrxwh5JMAmYpyUm6suAlbPd+JFqMLWxjmW3MXdcBHTmURe1sdhyjLHVxJSSURQIm1pjT/1FY3
MIvlWB6kwiqRgTh3NbveMeG64vMwdthL+0gztn1ASRtFPsd6stPDCAQ+NtyzKSmImzXM5dST+u3U
7GW/XJVVPZFYakKFc+ER7x/aIQ5xFVuP02TOCN65fbCyIN9OsQkKg+z90eynPzmX1JBGy27n+orF
74BzV3XBITVIVMwKGVVb7J+V35jvvpVFqdsRf6z0X/GoGxuL83Zdc9Ojy2DRHaY7+zefabpb7Mva
z2HHWOw2CHNgqnLYtaeFdrUNeXKr/NltwWyR4CB/ZtUlSXGvvKhy5tn68u+z9Wu+1voUUtiHvuEO
wE74Zo4jD8LPbl8v9RFbU+7g4HTGt0JHz2CeGj98PWAIMFGWGBGXvvOvr9WC0xKQRv+eTu5ACZre
PleyofGDOHEIYVc+J/1kRZQh96Eew8vthhfJFvQFUjyLaCN/pI5Ie8m8utw4afqzLshSFDNtd5RA
npb2xHzgaicGkzvCLOCqmmKXyR5yzfSraKuTybb93GX1WdexIkgTJYD03cLMVht2QErIYGttDdpg
5bg6PcM4JtSGkZ5qBoE7e5imFYKJ6WeaADvFx4Cw+FEEYLsWsjt4IibtlmcKC7lwt2aRMZPF4Ll3
fBLhQDD0GVZHGad77Knmro2t0E1Im1f5kG4Nj5H4mBgrVB1ciN/Wd33Ox9CM+aWl2TNYbiA8A1C5
Vsu5M0xca6U10ZIRTcvYbjWFWJorBp01hCxQECtZ15KRAB/acDUY/IQRuSyp3kgtCg2q9LsKhjJi
rx4nnjx6rX7XLZJihTXvlgFCkB2r8gAjfNhrqbmXeoCboaWxKbm2ot0Pa5w8ZxZ5wlh1qmp9q+s5
W4vZTLh+WNOhhurJgBjkmANZKWFcsmTaNxtnPTUA7pUbOoy9pPa3bFtmOEEl8OQjqcTpQEPBdZlp
FRalhEpJ2DKDpAmkEL+YHCIpCCK2SXr0ZbbnXuVw42ke1NxdZNkJwrpZ9tSfTct8aLKEPXQ2PHtp
0DxOhcWcp+/+eGWcbKyW4MhcDEgrWRlOCSiVUbPlsWgJ/PkDJL5CMsUdroFpKBZLaxlvSnXg7Ok7
LqfAqSl3vBUdSBMh073nANZG8ASbjvyTmP6trubiOLjFJvVSeZNW9dm2mnEVeK04O8f42jqvQpnG
tUrqjQmC8AHrZPlAImBNRPV3bTTjfQmOPJSNMd90rlNfdR+iM5rQsAd9Pw+OelANRAAuA3CyYdB0
UyGOruXdDMsuH0gFkf1BQ9oS0kfKDIJ3hTi9xWgw3kThD9G6uRILcGICEcltWfeEeLnoghDyNdDR
eohYxGPcfpCkjQqGGKGWTUxJWAFHCTTUDf4Nj/e6GJgprE89H2czGHJj70ohrqNfPzaGXW2UD9FU
Cu6pgbv4B2EsUP7R/dC2kyL/abDusmR9Up6gwHiwuy3EEv25oB28y+Jb11RDVBc2HQxlUp0nOkYI
iJi5xyNILUbF65/980BmoDwLa/1zD7grw8uMch1JB97fH/rnO/++/vutf59PjsmP/f0V7hCzkuNc
/fo//P9/6u+v/n9/9p/vwB6EZwO72DQbzqWaABEFZtZTsaaf+nom3wVlyZmmP7onEuYK+tXkzs+o
qHvJDc19qlP7UAAxy0T3E2VOC+0hD7airzcODc2P3sJtseLcPALXIZXCfO+pJ4tFGsMHztyPEC8t
YUH2r+sQE2hygm7k7PvazF8XU/8pFkhU44Qn25iMtyVQOb5Ao7/MjoBrBUZya0xj/KMLTA6PFVqV
0ktYoabtqsz9MXuQUKBCXKe+QS/N6OHQq37aTANyjccv1JoneIanCv/2wYAdvOfCf839nr0+Wncl
uofKN6FoZUhOhG2ZoTQHN8HTbQrB6n1MCvpCosaeqCt8dFj27xwQl4fOE+6VwYuF5mRlXLSKRO1k
IH/kEMwm+FQDkH6i4FRVIoALv/pYoAgvnn6jPQ4yP99VdjPUHrpTXB9Y05J6DCTck245DavEDsYY
wygTCkmac+2VxrahRYpBjnPReCuGDHhcs+SEeI0HV8lzVjDESToYWvZC/A+oDa0FHZ0azvgwEIqC
4N8fxlVYNXqNc2yhFMGw/9RAtUNFGX3oPZrTHzzTW09rThvlwoLDm0bMRRdbMTCXhVL2XQtW9qry
3lWlfnnZ8qt1m6d0LF+5v1P1nlekgmwiRT4S8dzTYVoWkcW/eDPYOA8dUkeaqNbWJwkZ/TnN7SmU
FyrDX6uBfw8FTud+JFRkBLQjiJRmVPOtNrI7UmsE8VQHezS/99CyYlbogfZ9qSzwkVr3iC253uhT
9k7sAzUqAxesnCRKmm+1yO4i7optHXg0V4tnhxgP8m8Tchuh96cofuOdIGCXyY+1uAJDc0nPQ0h0
vzyWjnuaKwdojRm8k8PeDWvHSz+3N3u23n2Pi2lGKYOTG/1pyIxIwjrd2GCFt8lzE++oPIWBh/EJ
jY94mn6yAJFtO1X1J+HaKJIZW6ivl4nrZqHsM3FeumU+Oh5LrFGXwZ3ugeDeerVJj0qJneE/v5Yu
zMX7VoNbsH7t66EnZgYzni1TkmwGmbIhdrAoUqb5y2umMylGgEYweFZPDHl6xsClXblXRY0CMtVx
PV9y6XjbcdSJfWsMSVuQcHvNMtpXgvDZYbBgYHy9VCQyo1GqyFD9o96swQ7ZPRqT1v59SJj4MRmP
26jLJnHMNZDLHhRd8BDveaOMvTlb0aD5AOSa9CXB2RDarpYdqqL2wqavrQjDyLaeWnGrvWTrJ1x0
64ryS8qI2PeoUz4Rf7ORVnY1KSA0puXaUm2PFd48oe6+0Z9A8Q/tm0Mpd3UMTa7QV+UztuES+h+T
TCO2huxmJrvZifgaUPtFMtf/nefsii3iT3grOU5S70FhtMxqnKAB7q26hbdTcjCnFXZRr30iLqcU
WYuCHvINIegkTA3nNZHJ43epdVxVMsTzQsHqWDiJ7YU7kZh+xL7sowaY8mq8Micf4EPfypNZ9sdx
Ci5DjdlIG1PK55Lym246ABXXjp65rokYs3hu2rndZGVHyxaxn11WBre6I/NVYjYbX8om6BAc67tn
tuWFLj2W5yN24B6+Drj318FHmBtG7VNPfxkzDpu4p7LBm9RPqscA9ponvdCbM2V5c/FtRu//dOwi
qoo2wkpbvrpcrZupTCMLU82Q1kcATxM9U56uJrrdmMlb8TEu7I+8zT5ciKcR0+0XdgM5uPLa/TVq
Fvy2svhZU4bJLHzYmx35kf49nkyxY3JPyxyjzcNEhmIvLesTq+cRupQZ8t58VJ2ihUfPrxjSWaBY
nveqyUkPAwDTZGNvHoXaIYi80JoyHFsLEiTNRFs1kQXtUuycwVAdIDmKbc9+emc7akGB5wpYK0rF
Uo+Dupp/1cL7UffpJQlGIqIjB4dnVvYFCTHDLjIbURlD4i8y79oQVTgIYRIVJKanx5R84j0x+2Iv
PIh4MHFagosUoZWkdUBwaA2rrMUmRDo6qQFXnatQ/0P3yuwcmHl2GZ22PsK+e7IbuBRdPeiPRBm0
I/g7Y99ZJh8fN3OLvPI99dnVqTr7NcaujNqF471NPIySFVo4cNemPOQQaQsYVo9WPf4xNCzs8Uxg
vaDYDYqX9p4WDlxEleEwcj6dwKC4CW/9NyXjK+uB9ji1yYFaQ+swJc4cYS35naFx7pZyrnYODlEy
9vlzvNjxeXCDT8+KKeqIR6oWWT5vTb0Hgl7Ayu64KLKZCpp9Y3K1TR1usxmK/XUhZ2rgtUvq/HvN
fn6O2S1UtXoRfn+hotyPnEA3oQxOZlhwvYRKjFIskQb27XTxdRE8sosLh4Hok8v+56AlHeVSJOBO
pexvypDtE8S84jrJGV4GizFcUSEzwldJrIgMLnuVRZ+TyIR0FapCGm/xaHyvfKK9ZVVAkVaKerMx
wA6oE9vS8gYrWgv332HMWGrPi7kEe9EM4GlrTHEaos0qqd6rnM+ymyg8g34VQlA2iPvEPyTvWeiW
+bzDS7MLzHbYuikVPwlkkJCUptwvpnfV7BSptlNnLzHHTcXEjYiae7AciDW4BLZdovpLJtW1SinB
a1psrThYQrcqsje/Lp+HINZ/107HSttDFCsUt4TW2faaSrHtdTcOcu3QyK3FoPbQNg7SQmrLgxIT
0G5VZc9amd2T2DQOHSdWkPVRPtn3bsaUo0oKO3UME2Dz8dz6sf1NMNwg8+Ms58U8TUb9iS02+fS8
eeuUDkJeEs9H2/izTCSoPTlg6xLxZUyQhUnDZyRAsvTQNe5zNzLntUR1bqqYaYHBe1pW5RBRoghH
1qPPQ1j2WU04BXsDUbGkIPohqQs3KiuKTEnCMkZglta2fVQUYpdIGo3aBmRc6gJ960o2acGLw57p
F7rMh1VbP1XrDXBy5D1IE/r3KD84SMd55kZNqnMqjWtXa8/CHV8CZabvrjphkNI2sxnPV6wfnG1F
cattdmwmchqWT1yTlvDrrUS12i5L+6dhIsKAq3ulA+rNEot5YH/GUq/AMr5ggGcR0p6Dfj4kZL5O
M/CpEykmY2fYy+9JzxInhK5cHseFd0A52nmBzEo/Hm+YrpknVi4sLZZE7Elrf5TC96PZtd6p7IBM
nX/ozbRA0IH5IhN3eTRKKt2RBK58uikpL6q5vQy8pEe5BZfBetuDHTzjFylDc+aDB2nIhSyRmHf1
BBv4Gg1nywQBVI/PU6YxXJPyUoAxOi/JInDY4FPhU+/zImMRX2cAUdFwK0Vje5J0hFAIH+TE+S8V
A5RtPxC89uq+3HUrIsLy7hO+TDbXwYVKv/d5UX40Tpl88PO+eWhGxcUSGiVmSbt5aA2mY1Z9ba3z
sC6AyBJdXcmdYZJJcUxgmZZuqt9Em68Sqd9cDHYWhznGUh5jh4VyGOw9qVEPw9UlNbs/c8bumbkp
1T1af1QEibiLWc2hF6ARSktC8DA8g+Czk5x9QFSiN9tzBWcSDEi7RyNRZ+xBA2vPM3mzN7wQ3Ylp
tbPBHoTtJDaHHO8bVh03s+5UWlFfVPnHnLb2ECYjaDTnmS7B8tSjiroxrQejPV5npwgoRhyCi2Og
LwY1A8a0Fu1tphZtts+ZX9JzWkfK7azfK4zZAI00CtN7FphWD9rIohSbS32qcvdPBa2aTXOuv4yo
HuEM2MKaKn9vUR5F7N3dG2SyMsZXtA/ABPEBv4Mmxb+Vzz3YL6ot0ibrD738kSjZnXQszRklpdJk
JULTDJTR7mTkhn35eqj71oZIMEyAaV12hAPjGaW5L1oaX2MaJCNzCpwoENmDgZv7ZXDWXrkCtKlM
qQpJcshZSdPcUhwVh5ZlAlNnCiNVElZTIF86uLA5/4oLAN2sWOTTYBcWjkR8MtBaX4mwA5me1Kka
L0rrP3t0/INbGq8IRM4+Fc63UdJt2c9BeqwymihbrFMUA+QZhOdeTWIHrmg1pjj8WJdzw/Kcm9Vm
hE5pab1Q9xMgz6ud11HEORZDvE1ltjUth3tWrxqGgAapP9dAMjL876k7I3XEevKSAViF8qvTBCio
vrDPVlXhER58Nmm5NV6qNl1uXYIjgjtqxbx7/u1sE/xgh2UqZn3zNeus+36MLKv8tf53TvvhWFZ4
bRcnS65xNjpbTqWoBQcVsqXWGSv2xStZZ7np3aa8fL0USc/cOjG9I87y+EjyA2eTUIz0vUKc6KMb
vhUrhtobnWbvoURvsmGQ36x4/Hf2zmS5jmTLrr8iq7EiLTxaj0FNbt8BF303CQNBZPSdRx9/VN+h
H9NyvPdUlTKTZG9QA8k0oSWZBEEQ93ocP3vvtR9igKTnMbOwNFjJvRynkk6RvPzMh5gnqTHUd9Uk
hpvF1ZdH/T96p3lQzmuyhO4tUd/sAuciAa+wxuTgPFlO/uo1cXTrt8ZIvArLg8B8eZJcAalOFtd5
tq59K92rKtvrkqAt+ArulSn8VdPjasDUppf3Hf0p+A42vl+SnwRCdzADnlhBnfHkz+h6Waxy71UK
QC1tW6/V3E4ctFLdza04UqcxH3AhmfRlxAYKBlXTHM7BeuYZvKJkNN+p2HWIqye3M0VOx8Wu1K0l
xT19i+GRYlvVksUdwNROyrRvMz+0b22DzK1r0gpAPOHJisiwDWVYYTgsTahBKAEMGf0NDxR7HXSB
WE1+jZ4RpOxFMxVSNTUmlwzUZZ751ovEvYxuxxvUgIiLN535piud81JmhwynzLVMeyyY84JcEsMR
mI3uDiBz8cwnB7UiCRt2mghQpd7ykcwuVRkpfh++GOvUN61YW00kt3Aivks9JJlFbcFCmQ4S/Olt
avYjbQODSVuIwiv2XLvu8GxyvXlGdyxK6zwK/F0NQWuMfU1+F64B7HFJKN1bkXtqRVs2ecY5rA//
H/E1/5+BnCgG/3sg53/7tyn5K+RLQsr6+ah/uAqwDhCeFy66pPA0Y/N/uAqEaf7h8Cu2L0ie/o0A
9g/Ml/kHHCyQXJ6DzGbzCv93VwFATnAcjinswPdNOiz+GVeBdPn8fzUVWLYUgY9PnhsSxtT/yVRQ
QU4O26iMQK7T7uWyuSv96LdjoW/Oxcbwuo/AnlqQ3kmzmgpixjE0hiRSmH3V/TIachWmkDR7CR5p
qZYV3kDGsoJyHpsxndQUlKP3sPjNHHUG7EDerTVwdhnWd2wsB5eqlk0+kFJzcCkUXgUFsH1bGtzx
2W2BBSyfXDTtOn5UJriA3u94+ZcdEGJdYVszrzooFi4U9SSAc6JqBoEGilCbB3LPLpNycxTUbaGM
U8X8tqYmG40BGkIUFDuX2NfJa0yK0HobzYQ72irwx/A+jOgImjBWHzJnyJ9m1JaVLx19BUr2PtXo
O/i/74asD/RQ9g8k6atV41ZfrUFdBtCcq3K6/B44V7ufg4FbCci2AwXDsGPai+SSvsL8AKJRXltz
YMBV4lThACNuZ+HGGmANCb/Jr6MpJ6b66iJrMj9BgCoZkze4gtY5NrF4ixkjX9IGoyyjMDvAsMZY
FFVrgSfwYCRIKIl/BwVhfAWmsTO4ZxICcDCRefnVrUWx5To/7GZnqfaZKJ5GXAYXTudmM5Xle2iw
FCDgN2xzgGF5Ze9Yu5dISQZFPBEKjknBVgaKU3vX6lVE7/TeTINwPRhltk1TQIdx2VXATQHYz9GM
MztlcTLTEbxpuY7dUlbNA5xopeyysxtQXTOaYAUyN71pG7BJOiUTViYPY4942Zi0CEPoSVt2NxGB
WMZsMCl7a/QdDLV0Exmo1zvE7PtsGM2LU0UeWRARrXngJ1u/5pMUBJ2G2oTIyNKjph6Qv9+CV72Z
aeFK3R0lqMRIpcqx3abd1bOrd8PGE2Y0EZX0gLm8Ftm4nAjQzhOV54ufSohWqdimpSl2eQhVAWY1
ERGakqFXwgJKq3452FGtcGfwUOnn6EFqqqzNDnQOlvHke4Fc8VDjstMO1hYRlyVOXN8YMMfqIs0f
qc8W0rsD/zk98T5A9zCcOyc9qFT9MshVXR1hUAwdUfbWD164BrudH6ceiwtXPod3zcb0SCX7APvW
Rlc+W4FDrVRf3eAgn9vWXlcOTg+xFBvlCqozB3jXVbdXtnitCS5uTXrAjr5P/BCI1LaJ2Q5HfA+5
UI3mLcbHFRi7lpVXjiE/pNDakvKXmGFzjtxXNsVSsq5VdHeNSu1aODNUs/r5NKCOyk+aps1dgHNC
KSBVwByAvRM7M/LYOLLBO/stLHXPpzMqyah2SsIRh5Pn/lba5C115hks+xH7yWbE/vha+9Q4ENs6
h17y5+TlggFbhVti28Bdco6immrFh8xCGIgz+uk9rcd3k89dXTqZ7tkbsEBXuGDb9B38kXZH073S
tYch8rFeSvJe9NaYnTWhPRTHIUBUdDXoaMBD+dtvx5VfPdlXEj6CbO/LAukuqIfNFJgrdn7pbcRv
Dgie+TQiFsVTQhtOR3nAMO+7ZJnWc0C9BIVjrki9m1TehQ10fcOUJwxS0aZyonKjQAieDeqR0l5f
PUUbHowch25esjjsvNkl92r8GcOubSH2kVEDZ2tpsG2mEbfYASZKmrDztxqAO2gULldESWYdr4CM
X4G/1zeLBue6GqGb/8B0b1lKFlcPxi6kCXGZi3OW2tPZq7LV2Ez5ZewJ4wRRxvpxwZdSmBTEYQin
mMoP1M4Yh/dk6vNHF4XAa5vqc4jjX+7YbLAXxFvLmZqDVeBTEwreAQHds+1Xm9Ctx6PbGh2CyzvR
hpRVLc0ho/dYxnUFl12Uf/thcgktSJZV63i07zrTQNrB8bbOQoAB9RIbnLfPCRe6q6QNrTZc+xik
xQvPuIAI9cA9lujhue3qX35qy33nox44Iwd0Sc41c4R/zkcSo35I01DT5TRUNRYKmZV+9v38G1uV
PBfx4AOsONGfXtxkuDDWs6Jdl+n8N0zCbVgO3k41CvsMhOmzW8AtGab4xfFm8zFyZ55cSQTSOkMp
D3mpsbJcZY0c7hKDRSoNWCdQ+gB64/SOd8HBThd2DfG8dblbXAI8woPKLxncqYuR22Tb6l5slNk8
D2x0caFhy/URVg9iVNfe6T55zso3chJpM8CRznjtdyM7HeJ4M+59yrYatacNAGvyxHjafIxxRNVY
4Z18fE3dRA8HKnJOhiS/9hM0i9mNt8O0fIZy2g/qnAUON5mUDlSHrN+SsR5jktn75Wk24/lU1POH
sqzyGjskxDFWHZMOhy1JLXoo/SY+qsF863PDP8gWCxkxa4xw0j3w1yXN0IPWdq0cvbJwn2jLo9BZ
sc6VOQWzcdYCWYnhqa4yO7jvaLg5/UjiSnQDbmt5afR7J+/EbxsG1oFUe7/vhH+Ikq7QWJLuHPlS
Heqy6dfS7lB34BxsfStDxgq6+IGYhriz8DPnZfnoZV3wWBmle6oj6a8cXCehKIBTxSXxaLOxNrYd
FGcDFZXeI/clsSLjWnm1ubLgLZxaKnEGc1mbNp1ZZjilpzmx6l1gGvtYWZjey28M26w8euGhZtG/
lc3OA8WR7qp0U1ANS0vk1mixFGNsh+sgNvMYlnBnzGTVUUrTZn0BgK7BxUHFavRuccDel2NxyUL6
KPO0qx4q/HacJ/wl8d1PFLcV0B4GIdnUW/VZxBdEGe+g7PbNQaHEvDm+8091C4JE7mtqpVd9ZyZ3
YpacQwMZwJCUruVLe5fyTeHhVhqXCH7zAF6HVEvs3da6kgm5Mt3GSdluWOmkR4lj+mS1ZEx/YKUG
3yJ8+oUAs2QMbzGIt0CG80ecVJwkFC0fJIWfbxGpPwJRywkFsdrEQ92cf36ocWsTOo8LACEFVY/U
H/0OyYbUJ7s9B9Rd/xopC0HkJaiD6enOBcWJ9acZXkUMU7zNmvSuy+gHQ8r+qOa4fuWv0yOo47Jv
4Qr0rn+YZqxbLoyKNdbf8uzMRfdqD4Lx2WMz0VHCHVvVL1mYI21mvQc/fjSOqe+rNxHcdiiGV7dJ
rYNbzyaNNGRPM2kR4MnNbJPmvrd2nbFHWWUZPgw1Gr0o3S3BcQp583iCP9l9NHlhfQOLWQ3+QDws
WvpDYUGepwArPo4hbEbWLcjyoRd/xLADYWw/xrP3MCWi39R2nFzChK8Rql9DkUVR3XS5BbW10jys
EMzlCKTO6FNKsrvSughQTYOY2rOwd5hOWYCHYbCno55TG7hovyzvhOxeMR4NG3q3wkckB6qO5u6l
xkqIGTX5TOcluMxjp7BSVc2Rd16JdaR+Zl+XPuFORCMboIYpv7APnDTpW0qCeXAG67kOWNRVGTUU
dtGdxTTMuDEbD6filO0XiZ1qzLp+azYcDHlI+bDd2QenJ91DwUl0taLyhuX01+L58UPr/R4ZTTds
ReK9SdfnOjMmVD6SxidT2rArZQnjMKPIWDu2NlNHsnGhdF6YPZAi23Ue+yw8j71JVVkc+hBJa9Ji
DSd4WHc1tS4uv6Qe/Nj1b2PkuRVihbPrErhlIIacFSUE7mlpqMn1vMrfuehIt14A5M5OwThKvBBq
8qydgYqYYwBCok7bvWDByLaUEK9PqWoBTPRe2PcURnvbxCvJ58RwaZPqzbVVcTIaOoVT0eSryBRy
H4eEJ2rY/iZP0x0yg83OLXme8/6GqjHakzJFpJAlOMLCn4oWIBbhwAtm96nyRsaa0XnxaazkqNxB
fZtuwJleHP1MVsNHUtrZTRSmD4NByqsWPfe6riGdS6AnCA4pSs59PpGPEC2FAcrlVcxRAZ9g6ILj
GMXvk71Q1EKscC3pczmOabMDvlvdpnW4c8IpuxF9RWp8ZpMLoYXhBIXX4UttpvHEiwBkQO8yEERZ
eTHMYlVxCNzgu7BJg8UhlSx6+E5HuWEfTbbTClKQf7gYWnjIu4l2dXBQtQWrmBhViiIP/KDWNhqP
oJnT2LuKNAiKCQMY9VyPZd3imyE8Cx1zP7DE80xDnEefqvgMXFRkTPLS8bEH019OHn6UHV95NHfu
GWjEdJ9JZiV8m0StLUIt/ym7mf9bwOr2D+78fw1W3/ffSn2rv5LV//ZB/75yMV0g6UQ4LA+t4D8E
ObD8/8HPubSZZqAR6X8JckjX5YVAN0ng2LZelPwjyOGxjeENYzq2y4/EMP6ZlYtwTTIhf925uPqv
YOs8ic1qyAXiXn99PhCFbP/1X8R/hZNTOb1hDwfiXVeFjdyu4MhxuiZPRIkBCsYGB6pR3VgtVDuH
0QCRNQU8XNCrBOB4Qx6ueEgCTowRGNlsjf2FeL9xmsEdz5SXrSg+R3jUu/VBb9lzvW9XAeoV+3c1
W1x6YRM5FTc0r/FfcNe4O5e1faf39+xnfhfjJdN7fZ8Ff8p2M3ZsDlwx2Q8GittDjVl3qq1LC5lA
AXt4wsBPYf2k7OPQbhrZFHvv53gbLASGptyMlF1slknMJ25j8xMotyvKvXfAAjcdFgqe56j1n8LO
aU6al6i0ngGA0bnw8X//odW6R4YA0molhGYp5yBWiVZIeufd6wFvCCS4zUJ96KNpVNkubFOXtz+1
6/RRXFw73vpG5+0cZBhH6zGLJo5rhSaCV/lUadWmQr5xtY5D1lccYq3tTBEqj4XcI5F9eq3/dBX3
RfSgRCtDPEe1ThRqxcjT2lE0oyItWk+aEJZ8rTDxlN4aWnMKtfrEIZZrNYqlmzzWCFTxj1KFZGVo
7SrXKtaqmKAnDEvZndhxvaXgbc5LeIyNtD9DGN1VWg+LtTIWIJFJrZVxVRG0QKGfDVpJc340Na2u
uVpnw+2z/AhvKRJco7U4iSjXa3Uu1jrdgmBnaeUu1hperNW8Uut6RHXpwkXpQ8luVx7i348DqrXP
6cKWosRYr5VDj9Y5bQwR20yLhhC/+LVJ4KR01IdT1+ElaFg3uMzlSJBSa5GDViVJUPIVa6Uy05pl
gnipiio+ZQFePAO47zZtS5SBYsyvtp1sirqtjn041QQa6ToPMLZd3fsozc6gyuYrJuu3PJySB0ux
yPFUddN4ebUSKe3US6B4cLWYnO2S0bCT7nP/7SuXiVrq16jLX7BWJfv6IgP82n7UFvlYjDDIhriK
jAK6OrIEKa8a+cR/tJP+yc9QYgHeriyfSQSucQZTHvkHv6/rtx+FyH1S/ZV167zwMoKvYEApcfkW
ZQWGw1yAZhWRs7V5Cu0prv3VF3Cnjay7Teb4K0rKAWVqPGWjU16SZtGAXS6hTv3mJDysZ+pkdcy+
jg7tOHSHwk6ufW/RZGYRac9H85rrHmRshcU89VyP6SnkG94cjHT4GrP6YihakLmixyCpk54wL7Ql
IYsjm17j0S3ZtLK5rpHQG5xdFSWnU4l3IsX+BJ2lC7aGb6UrWAY8xd3qNvKjB/YXKUacmgqaDtHD
LGaCPL6BFt3k/Sr0pz3pZnNt1wJ6Sh4seCASRJZu/u3MSu4Xd64RgLyGC4q3bQwfR2SSE6t09kJB
maT11Lv1ew6inukFzO2GsZmbLI0mOdUmM7cqH/v1hmy8XGPBWbm6ByXQjSg7M+32s5nRD0dbyuyJ
l5r6lFD3qAy6UcUI8tfCc29cqlYG3bnClqFZAwj6DHUfS6+bWfKrpKYl/elrkdy42ozLYECZi8+u
Eyf31m/UV21Z33YuaInN3zvFJcRIg8tV6GYYj4qYcXQfRt0ZI/0ZUkjtgalQ+bFu4reB7OEzcJ/E
TuTRDfjKSMRMd104XZ35LumL6NZl7Ds6UFo9XRGxNObv3qLLpgUK0GKwIK1Un6pO993o5htKaMJz
QBlOqFtxuk5dPcwAui0nyPo3aYUBMyVNOo3u1HE0lwDC0cnxnGDXNdzcJBU8S3+udCMPPcrVrYE5
EfrsnaNbe6KK/h6fIh8estN20QveUa96E730zfT6V0/bW6FXwmRnxT7Wa+JcL4wFm+NBOFCwM4tl
slUDRNELZpopZr1wNvTqmcfYOz4jltF6LZ2zn170oprF0rDLx6HYKrbYs15nh3qxXbHhHvWqO/bv
YEaJdZ2wc+8HWWKewHqYecCx7AjH1ezjtVvmt7a3jkKY8koZebGXjSRNiIvPSTHLxvQMXv0eH83o
zJit+5ayVCsRJ+lTpjFdY72+D/Qin97eC/Hp04xx5TBnyie5ztg+tAkCgIWnYrBKoI/FV6xFgvBH
LghqED1UN2khwUNRkFpaYAXDIouigSfApBgA4cdAVczD+64mHe0Rd9o0CKkrLkEBGyGKmoBXAsul
q0wLGxZSBqlFc9u2IwVlNuO/B0fTGAZ3Nduy2aROVWxIRdqLstdso2iRqFsovQ3yu6uLHOoASmhG
u6punMxuTa3BzM0b2IObkQQHtqxuhWWtI+8Huqo0v5Xh9ytsWWxujYBEwFenaPXkc0I65BZe/O7j
ttpEMU0DhZaHMA2uCAxKvg31fYqClKAkIeT0m7kzWM56qt2yffpIbOSccdgzi3xRWQHrNkjJwzA4
q58RWg/Tox6rYz1gi5bFNAO3YPLu9Qge62GcEWvcTszn/s+gzsRe6NHdY4avmOV7ZvpUD/e1HvMD
PfBnevSPDC4Bmb4OuPpiYOsrwqwvC0CJrV2lLxCWvkrwqGRJp68Xpr5oGPrKERks0yMMuzcL909n
6MqLG9KQPtFMusMXxEG+cCmsWGTH3GggX42sZiticFx2iO3uMn394Wm6Q77hzefMJy4YM3B/IvHw
idZFZb3yEnC5vKrX0DZou2B1xr6Nwlf1ZhXQdckEZush1A0krax2Xp5nBzlWJQVg4fQuJnluRv93
mqbxEf0+flgceYducu9Xey8L/rTYWyewk7HLhya8+PpijjBVXOVduGun6zBvD+zt19QmwERiqrFS
yjgS1i+wqt/7edq3gKiw+ShatioV7ilvwzARGBl1XZGiRda6y/OzLIR5tFqfr41QvQajARvJRqBe
dQhlE0uBHx+DurwoqtZAU2Tc+nvrCQPJM4IpDxLPOLezS0KY/X2QCaoxzeTSs5ReD1TBJ+O97XU3
/RyPm0b5d2NDiATqgGF6zy3Q1VVI9K4ARE5d8jDiCZyZIzYsnZgKZu+RRVnWqW/f7l97Uwnmp/gp
fINRkm/qCNZM7JMhS9rmV5fZ733hcDEVJb3f8dQyts0wykT35dXVW91YZzDmU01NBSLUOwfuLgtA
IMoCnl9gXwE//ILrB2WH6/OIDMC931IbSGmwYyP3WbXdO7W5RDgdQXWnZe31Q7mc8mKVJqnHYDJt
s97sIHJga6idBauJE+1Hoc56FUwDbt8xLwBfi5sPJ+rrndPmH9Ld1Kw7eMMroB5+cVd6/XdJOw4a
CSZ0zbyNlAvKKrnz6vlXIIdXMymNXRhFJ0CWH2kalMTnxHOo8f0NYcYgextJOqyG1iq3Qua0vw8A
qLPB3hejwkMOJYxOGvpjuIRUgpYbSUjDTPYV72DkKdxvYTd9jRa6U0yPUtzdFQKtcU44OkhWs35D
9mQQCeh7OVR9+YKlqT4ZS7irg/kkRfTFxgjrtrHcgZnBQCTOiJXYjgiq2t6Jil99SdlOYeFjesUp
mdA0XH2Nzm8wo/a28Ke3Mi3uVSCOKEEG/3DRe7WcwCAlK7/xPrO42kbfrlEVvERTFEkzIh0Xlmuc
Ne+jY1L1OgDycRJqQsZq1QXWWT4FCm4upd6ujO4JueCzUlTRJnK3TW97AzRnVrL8oFTq12ilGKKJ
J2tws4m2zRRYm2ojbDaNhWUcxhZnkElJ3A7H0HBqYoC5NZNzVNND16fNdtRzZ+Vilw4QK5A0OIZ9
/qsMyvQmFOJds9bayHh1ff/P3IHIIoi/jCPwDTnX25FC6HXKe+vZoLHgVOJNW7sm99JIkZUHRk2b
B5dMMFw6EsiQy4eXip6bXDvfQeGwWgfcZ6akw7+WirwmfwyRvRiyBbrN/Rh303PCDqt0NY1HdMlr
MXroBB4tNs04D5uQygVqeRXbdZXTR+KUOuIUY//L8lNJAcYKpe6QqpzNLVGPFWo/74pwV6XYRNUg
z6XoP+HuAYwndguzi01eH3kY2aOSNY67QsnO2IyXj2NNo1RTv+U10tAir0ndPwaV/VAXFSYEWBwr
WZOYx1ld1C+9Zx9kmD35CYU6XrVTNqOwzxHUtvkXRVAv8cBRTQ9kHjHb4AjHGvVrku63q4gKi/m+
ny2wtilv/sy9LJn7hdpprwVxgU3YPHfyHBvGt4o4OqSSHwErdM/B0CUV9WkxDRt5Xt+YGqTA5j8W
rqCJCIBj3t9yCK1bm95x18zPoRxeFpPK44kULSXE1BV2tUZimvcOUipRBXRKpqxODtRAJERvandv
FAZPbHKhVjasUhW9jvP4qdryd5PDVVqK6m7qUjzwSbmq9TY46LrnEIgQr+WVyqy7EjnNmcUKR+zX
z58+6TLuevnoM/+rBrtEJNzyVn7p3PFOReV0JU9FI95kCx/loH5U4/RBudiTKcNfAfPliDU1T8Sf
Yh7+JEjDVc2D1cRKjRs0R25m3zPkHlo5SNSC5kRnXLbuzf40hflD5dH9hjYYQP0LYTGW8G/1J/Ng
2q05X0/44O0WzjBb+nlgtvcck73wq/6DPJ4OhIvn5+lPo/aJnovk1k3rTV+8BWE6QYn3boRWEMzh
MZfzaelYWXfmFV9KtGkIpKO58W7yy4em4z1jpERVWKhkxkhpXHEWynE55QgFN3OCPm+/kXnaTgbn
WjOOEIzm8HcXOHeJWwTkeZNXKEPD1laKfgN8+VFQbr0ex7eDl792ud4Y2aMdNGRuArzEUXsTjzEy
XXnTeQkRFcuGQiwNOMom3IQ5oaCgm34FLn5wVQZ8H1lsE7+A2SCzGmhmOn0X5uJso45wUX8PWjba
jl3+Tk+vuaPIXF/LQZh1NLu1FHFsxwBnfSWnjU+OE2c9DzMCVriYLeHvRtvZojZuuzazd1PW3paD
ddP4WFy7KiphK3EqhHaJURxfRWxDpm0i75He9G+20tEGyOsMWr5rF+iBprkfNzivBct3mW00Wzsj
dnqYc/eVbOQbOnMJB9Q0OPgnXrFtcnEkL61x3AVUr1Im1TGH8coNJTQ8szbtI23wvCxdBSYSQ0M6
dfauRrLA6PhF9G5Fyff0CnL32a2GOyd07duhxXUE16rZLqp0TlYPxtGK3fLYycW/y+t5E3PoOV1/
piG+XEGigCLfpfOj4/Lvzmt8xFTyGJpqPwSZBcnEhTxERfmRDCcWxcg7LgjGpAdB3bPNcfDvPjEN
ZwdcYx8iTE0WBBG3kJRWobpDmOn67C4w22bdzHUGuJnsAerGcrSNeBcbyUkoSWPQyIIH/PM6cUIf
lKLbPJQWZswieTJhobzMSYSJyAxffKz8uUMVu+FScITJ8mDYY3sul5GnUHNmhLuLbNB1ocntXHAm
G0iUEJCy38tw77hLtvNzZ16pxvmGVDFvbMcg8ZY1t2Eqfpc9aW0rGr9x71pAxWkwZnx1VrnGug1z
/5Tn45pKLrw35jYO0565kriR/xjfWDLZhtUUXYPKQ6BNR94cccmiM1B3je+CckoBXcEWWbaOWkqd
R4KwnZCacybvlJUlvTCx8TV4+HLRwX+b2NeeO0GwnQzHTW5FlLYqu3iMU+Xdq+Tr5yeR+7EYmcEt
OQY9Mme/DBm09J7TSuAqNqCE/So3LG48IHQPI5tEN7V/8RAX9246HV0srFt8795mxG+3MQA3bHpO
4rZQ9dkx2Jz0gScOYTK96Xr6Tx+tZp0CQ7wZ02uL/QhReCR2YxQz1CuE8OI2HOB6A6RdV03NzTfu
T8piJOhiWj8kZCuGA5FwzfN9qDqlt2/x+a2kNFYBGI37sHWNe2/2klPhAPD7+bWuG/ZRKNtbQ8s9
vuvzLlauf28ZGbrS6BDkpYBzP3nqfpJI5mpS3QMFI1glLPc6Z3Z4qLkIrhoZj3djeWhCy7uqKcDa
DyUBB50bXFVXzlscI7xOEnzFaDNZKof7KeRBVXrq/ednPz+wrYpOyuQtURFxYvFGaiuZLO/eyZt0
PxUVq1n9059fm0zazyCrotW33iotu+ZBkt5/yBvvNuC0vgmi7qlwE4/2ir7C3q8JMc57A5zpSqqQ
3smiuC5D3a7KkkuJaO1xu3QouAxAvwPSwWrMrhU8vm1TshP2WvHNHTKHED4O9yHIGN5e4Z54ny6T
M8V96pb3YPq5hdXAaMpvT5bGwSkqb2VQ9AvYNanIrrXHKGuT3XRDpKc9eDFBxbrs6p3gKD0EMnX0
9IC0C6aVQYmlhiB+41Ugm31FmBC3+74HNxe0wEZU7B5SnGWnGOol3VxeBLDddiuw077Cy6XgEFUa
Bmj1N16U0EwWFdwooJ+ZXjlcmphgEn546rrDk98xjQ/eC/8MPELMEZuFEy8bSX77NYCPzRG09uoo
fqOyo9k3NMbsfn7Kq12tuCZ+K1yLLF3y+prlsriYFfRMQUMiOhox9myhBqZwTKrF4ywG6M0VCEsz
xHSD8McEuE9ueCq4txPxnEGJeV90yS2uDtwbUT4WV+GyMJwCEFQ5RaJX/Bc+r9SAHUgSe9dAGX96
FZWJi/TLm9CXm8WPmWR/4S5ILp3rPlOmAZ8zMzfWooY7S4n+bz+kSU9VKNvkDBQ4OST2R8SK51oz
QN+gSmFxicC4YuyIeM1zhteTD3VTv66pW6PjlrxSPZX7LgXwNtvjuAchka+GXrondHx73cd5vK8j
MhQin3leUS/bOg5v1VbfpZL5dWFtha4w32CDUjeNKmh2GuR90Ds8HqZA3oLjfSc7DdPUHj8XcpUc
dl73zoKN4D0Iite5x3JBbnLiMcU9vBDRIUUbWee5fHQMgHa5LGmiqmvQXa6zIX9dbv5TJMf/pxqf
eTQL9+efib7q6LvafHaf/+W77JJuvv0svv/1X57yz+nrM/8LYe7vH/QPYdL/wxM2wGPTkRJPt8Wf
9/fKZwhzvkMgxfWdwBVINaiPf/eCi+APX5ie/jA/sB3tSP+HLhn8wX7SAzAXSBTFQP5TuqRtadnx
L3w5WnwCLW/i0QSoEPCZ/qMsmVsDnvSygAHgi2Q7SZ/Jqyw+HDyMb2kIOAxDQvTgTm1HFYs1X5gk
61NQTMVhMGPgoAnM2wV2ylM9hnfWwBwaG45D1Zrpvsv8rfGb5pMiTti3La4lU7FJskI9S4mOBRPh
Ene4DG54JoGrXuDCdroH1DKKR8uphmeCIbt6LHlel8ajpsHcDiXbJ5tDGlzn8OnM7Yx/dkZmlO5+
Mg3KJ6PirTGykoJex1lbbE+2bWeEu3kurW0Upd4myJS6cv+mxScX1VaUxnXqqBRd5tzb8gAF40B9
shewRaDPcTjZHcCHHr/Vugwo3yT5Ya5SS7l76VpUKsxkNuMc2qqIcOaAAIlvak9sEdWG+6zJDsyV
T31mLtchKNln0Awr0iJ8y8pfQQluw7bm7FKAFlJ2dKtXaetqotjVjTyD9FU0c3xywQHvBrK/qgu1
ihva1iAtp3B4Ddb+VCAQ7A03FtlH4H24pAK/eZ63s9Ge5syVOz+OX8bxmIUdh9w0WudiIYxdI6lC
eMH71sa3aY/xzyHXu3STdVO009NIL9bJIXTjGbb9IFkbLZJrVJwAHkn6kYCyrLEPCgkKtCzjc8Uz
F85d8KrmsNm6tGrsKvJlGFqKgqG72jZeL89L6j3E5Rwda5K8YQG0DVdHva3d6LlIeCKUVf1FHRAC
RE9G55eVoLZS5ZtsMq0bAx06g6VNt91oPCzLdCcwaZ/gvfyKDXzBs8zv0LfIAoefceGqG7tbbqiE
6ekIytRjCkMpsYuXeuqCE6/lZJu6rVwPRXuTsyJcp03uIUwc4ffvlZq6QxS3zzjZ1zjQQv8kcfWV
XQuijToj+wtUGBisYJM4/opWu02Fuqt/i1+powNudurVRXLziYuUKoz6XpA6gpm6ETG/J+vwMHm3
4r5funUdLduKPzgePIKH1SblGjMbXLdad610RIzfXeQtl77umLgPFHKt+JbszabZldVyxhXBjJGf
M65OeDK3Kf9anY83t8VEQOMBi6qo7beD/VmVGLeHh7gxTnkmLCKjvDht0ezb1n90MENsS5z8GKRA
knUSdyuWPMgavF4nlMMAFLoa6uUCCvhABhY/em5eWsN02E1Rr4K/+y4t9FLTsFqIQ/FLEnhMR97E
rFGYj/+dvTNZjt3Isu2vpNUcMgAOwIFhRd8zgj3vBEbeBn0POJrfqk94P/YWmFLmlbJKspznQGEk
L5tQBODu55y91+5m+eusg20qFLEV04iFN6tkocnQi1Iw99HPxrOS1ps1tcgf0lljW85q2xbZLYOo
d1ql5kboo3Vy7xNsUrijOZQTY13oGTbGLu+vzugOzDDy7ybz0W0Ri7lA4f1gPWVdydpzXtFX9dHi
Y9QuMIeYwB4Gx+23FHzo3QMDYqQ/n43Uho3XgMICB4HARBG3zmOe0Ez07OHiz3e9FXO088ZJ3cWM
bzYJ5w5qP/AiY8aBPO5C85b4tDSthCRkSI3Pml0w8Krls+3lQLzRU1amlV8DcLIXeKIRDYrqxfTI
1M5tzbi2DFRWzTiZa7NIn+MyLnYk/2Kky2W+7Ivh8p8d/q8MX9JDDfR/C4/+O+jeGzb4iE3/e/Nf
v+79M5n18wd/3eMxTYKRZQgCLla6HBnYZH/d4w3ER2wDHO7IjBOmZf5TfGSav1gOPhbP0i3Tcyjb
/7HJm8YvjsNv9CSHXweWrPx3xEemmDfxnzd5NE424iMXza6kv2pav9/ks9y3ptTrxD42ZHgwE53c
UwO7r8vdcqc6+iOI+XTgxYAl4f45HwgrcIOgAfCsXlzc5EWOTbKHX9UTbq/ym2kfSXwvNmEYEamV
lwOrMOE7Tjw+JSPaR2NOb2WFelR0iC80ijUO3ffU6S09mTimGTqRqVDJ6DZmBgEsng5kL5CPuCAu
RTB4a6Mpja3tMoJtwnDbuHTgap9oBgOP1G3sURM54OGbyc5enfICkA/aWWk+9m2/CbyWgLlEim3p
wmrrKK0VQxNSPINFJyLj2HhJsoltYhVLQXD04LXug5m/Gz1LeGy7424orPGCkIjcRdV+H5Ksfhv0
8q2NAwxiSaiTtDNMm0b5dCtnxkwuifkKi6xjqUmjncmKdM5KNgXDYH3O3HBduRMUbc28l1E3Hpus
LJeeGiumQWiJglK8ksRsTxQAuoeZYawaBl7EOh8HH3VQ2LPxppmfHrnMkNn2Ix58H+18n0Vnx/Cq
jWJ+fyI+lPBJW9ewCw0kLdv5HRF/6bXtDXmmdnmyOqdaE6SJUf2jtnSBfgYvRFIxbEIFFx0zDO4b
gPv2wbHSb7Y9Qlgixng7ES2ya9Mo39T2pkEbfHM6/S3ObHmlmfBUYFCa/KQ+cwpJr0wzeIoOOaN5
2J9A07EjVYz9vTFqTiEzFN3De2EKIpII8/tU2hIE2c0O4JCGnqIDf3SmMFpRw9UE2dhPLZQ+PdLN
5wHXP6MTJisthFDZgl8y8JTQJycDZSw4y4gqru8aMqTzlJDoSWfiQPrLyLluaTWtdcQ8Rw5PDGqO
Wlqt6aV2O7fgoq+IKduLUoHEMfvHwPX6ewQ9ez90xaOkHjvZdDGWTu0g/ubQuAo97WkovfLZ9LoE
D1ZdkNG2MYIkOH8+hERonxkR4t634dYRVD+cWjXAHzLMpyhBF1Ia/bPqw299gE4BUclV+f52CKvp
Hn7BU65P1dbTOlx4nMHPWq4fMzMKCcGp4/uEpvtWgeXiHB5Wh5r84DlHOJ4ThYnPSs9a/IxWH9RA
QOrwSPxwIUR7c/OdP+vskAEukzmpGN0FyJg5vTidc4zNOdEYVSCKBUKOg5a043jOPe7nBGTu4+d6
zkQWczoyMM96hS6uPwGG+88m9FebEIJQ60+3oUv3XRV/O33/f/+T/7wH/fpzv1Wa7i/sIxb5I45t
COeznPzHLmT8Yuqgry1I547peliLf3Mdy19c3aDxa7INzZsXe9evpaYpfjE8jn24lOkZ8Bztf2cX
MlAE/WEbMgT2ZzZJtN3896nR/bnWRDtVJUWEbyKypg56dyEOkAnMg9MQeG4obeVbNfBqm4e+q8Kc
4DpOl3gRm82khhcMYz41kU7bpSVcLwyNo4HCZYllZeOiy7iUhuNe2Nc+nIToPoQmmVHqd77p2gs3
1gkhSdqXmcb1ULTQGfS54eY1hzTromtEStpSY6/5VoeY1Hr1FRiXszBKHImgtZz7luYpgRwIOVvG
y/eA/J17vaTJY1lbj9GhiJ2nAPfVSnWvrIELBFQAH71muEkvHm9ZQSBLxSRn07cWGN/5gbr17FIB
3OthLQ5OrEoq6WTpxW7xQPE7bG2ndECpF/WTl3lyN06Vt/z81ArJxujt8eiXst+1Ap5ni/FkITNo
Q4hngyvkHoBsdSIPhpLOwRLqi2wquR77UB1SAnCgJNxNsYWkg0Hw3eeDsqCs6bFrrt066Q+eLkGP
GROARB0Phop6rGlaZZ7SQslLWoJyK0UtPzr8FURA628hZsm1I9R0mOLO2kk0a0mYBshfxg+RpOgm
fHQiUkIJnx9AeKij0aKOpALfONjxnmwzDB8144mMim4TcsBtJoi4jL7djaMie8YzOVfahxoCjbgg
+5Bzs5Fn51Ym1sYJehdcA0OpqDz0ZMyf0lLRCjMYk9OODJL4IByUwaO7AgHFqaPPS5ZE3YTbhkr5
zlfpD/ilOgUYuTlD2P3IhcHkqWgC0LoRKqtYWQfchBc/j+TGyhkeEQWIfKALniZ43FvN1ZY0EaAG
EQz7qOwfbRWUS63oho3yyYwjyA1uB9oKNXWgTWiHjPV0b0lNW3pSReCju24LQlquizBrbw5rOBrU
MDiIwkxvZBA7Xdtsuf7dxxa64DbuJrmCaEY4T+jiOjGctchr2u69uVWddK9GbqFSLOBh61ZmPYK+
CFbETtW7z087L3HQV6IDIx/yubYenDZAvjAzqCytWEOmQXMVAhjzdbvZdJHxRc/95KwJXHOOG27F
bM0jhJUoVDmOhyqWj3guq6Uf74saJzZhvPGdPnjGkrRvnN6uWW2DnmA/CPQHz05OSQLnS/TABvGl
YZkumnLB2Ja2OtjrIX1EVPbG923VSEgYdTRA+JrMEEFfJUWJ0CvnJSays43Sh4xAhWXP3kwJZaMs
JevPkEpAApAYXSt730puXeq4lQ4QhkAx3K192x6stixRBIYvQKQzSC6OdnCQYS0+P3VrurWgCz6C
YdWm+XmWT76mqFNXCmD3BVF8tUZ2ai8BJR4yPX6eRJHfgYLWaN471QJ9Zrf0hHTXbqAd9BYfsWvW
5qbyyK2D09LWaNdV69jrNOq5OpqVlycktFCWYviGeGVzfm3yLQzwYAEX6OgniP2QpJDOE/eMu0aA
7HQ+8LztwrwwV4at7svZqlKF8Z2fon6AIkBTPyHMGwJJGjnjprQ8JHc1/QRkJkiW3W/2sG1TD0mF
2XwYCVFqaQXne7C5cetmY0Tjzhmes9AjIad1L26lRys1iV1WZ+eKIGN+x7bhOLLqgcdwIbdf2tmI
Z1v3TqOOIvYFHieMnIYgl7rvH4bJeip1pG3DQH9uTDbYc7YVs9GHIfL9RSuE+aUymssUSz1gnnoO
SsBSpeu8sK2APQvVjLF2d4ZpZncu+UjLLgjsD5WRjUDf9LVXXTx3FSIMgE1y35tv9TB8j1BufUyT
89DAd3mqJi3a1cgtt2lT2E+jF9ykO9h3nSyDZVZRpgSMLW8+RspDYuWw6XQj+zJYSBuEMD5ahVQj
qKyYrQL3VJE03pkrlgTA3J0+WOqXmdJopBp5vpUJGT1GZ8VYDpwfVmGSKYouSYu0bxaU2kNd1z6a
G8TkTlkTWBMnmb8LCGA+pCU79zIpnWytK4JlHMOgJTc/TH7TH+LW56O5Alt8fk6gHiZCkkXojBoa
qUI9GAFF6B4vy2wkfOfONjZdkgPnmR/6f3z0+ak1sTrXgftlipxsm814mtxqDhGwz/NEFtuZ5lA6
DzeBmQ+bagqMS1JnGzH4CCLH4UXKZC2Z2p3DOXJ71XtZc8CS8yYc07qv9SRbC1OT29gqWZLckiwh
wcZBEVG8uHn72DtFf/O8mqEWEOi2HdGVjApVgxjlY+5i328ppmRXlDBlo2spkuw1ZlqzsoXtU5Qm
zk6HIcBeM6ployRC48K9r8rse9YU8SYVBJ/p8fRD82tmQGxL3OL+oW++0GPd+p5i9MJoS0LOtw7k
NWkUiPjTfVWhY21fO7NjtA+C2K08DgUjsDP10uTjqz5kt4jEV7LI65qOrSa4rNqL2fZXRYGwc3qu
5LB7GK2hPVvzJ1NaNxcXaYsjwkuSifjEbbPKYQheANS1tCh7f2XMuioXchZe0/AIauatqn2CwfUm
u1alid+gsLV3rXSf6qzIH5UHqCo3o7Or6HnDLfQX/uSmZ0aTC+EcZeTYl7acOBAl2GgwtO1HSYu3
mcWJVN1jkk8nLofpBMJpPLFS4jsQUMcaDwGcc41dd9jEOB8JlfURuzhVuTVd5/L53bFiUxsVbbJA
VzgKHFlv9ecmzNIjJ0B26h62Lgx7unxts5OGOZBgLqm9zekR9ihbl+9cfB/re6Lnj72o8DGC/UZQ
BrlZZgRz2A7GGZcZpD5U3EplilcQmrJIMOyJD7tOy6VZ0ijta8tdAJQivSKU1d8fovnT2OrujGHO
XA6+GuycRKTyBqCK/eENo7qmgYMmGwNVTgdnPXT9tMxndjyC63BBCy6DA+JSIvvg/kb/FDEXX2JS
BISKSGGJNPHBUVzeYT6NJIN9ySHjJdGmA/cMOWLLuXFcUi/dZWH6RebT/WhoGRo2upA1hLqFx0ze
4G4bLbWlIWLTGwFbmU4PSYptgEH1IvUQUfd6/g2C2yas8ldlVPdhlw5HboJ9Z7JK2pF1CsBp+Nlw
743Dq8z0D9fK+l02BF+J24FCC/7Kz49hWF31AkZwqJqHfMjuJHXC0ieb5zBV2b5sPkCPTWw24bM9
wHIvw46ETf9c2f5FczvjmNXOqg4rgwxN+AvkjOintmhe4goGclUUN2sysmfPQIEPupM4FJrRSVVu
GjigFwJze4gDdnvMRmKV6a2nB4KL8UOQzVUbEakgnfBg5oUHmuDaUjVWt0plgjgXzRSMlwDiQ1NU
u2j+tGQGvdUlNuZI1Mepj/UzzBHNFOpMADv0P8D8QeXBRCPl71TL5tUf7HSbWgzo8yDf8vKkJ9/J
rKXPGeYoUk9e/Ow9AnVwtPr6Mqoxun4+eElAj0pzX6eAxvBkkIjGTtquOvbITYTgKUVxd4rnh2Bq
w60Dg3MD1kdnu/fUSwxDh0F1niPrCkfoskTA1B92NzdS3D69VvPpKDOy8i3WMguQYebvdboUbxHr
BKDkXIh62/oceCsl1ZMFuqyPiReDIQ35oL1vu+q9DEMElYpUDDvfDO1CdJwPudA0UmAim8g1tXMA
+izpDRK2Guhw0CuSBzOLdXBIjFskU8ACbq3dWQ5qdAq15hJgHNqq1pbkLHez3xx5BYLidu24SPeL
0E4IebX3I77+QPrZtp/i2epXxAdXJycgIWzVy5KtpYns6jP1IRq5dw7hKDAeRI6x8HxXfulC/WqO
QRUstOY4Vj3BSF3s7caQoo4dFui0Ry9I81cBvOMRtdJrQi237J3BvSVGogBNcjDRXeY0IbnJHaP+
Trj9fcyWs3fg7iwbDeV809WvqIk2OWTBj/I5ACm/bNuJNcFxwstohOjSrS770Guc9G0PTr3zzrWW
g5oT09meJnQ4KOEvxizmG8VlrEcDTKe1hT2eX3Ph+Ih2MHhT+WWx0oitIgd43bUFz48j6hgZaiG0
1NxZNcFVpW5OszQR8HhJdrhG3CFIx3jVkXq8tsYB1lau77vavQ8DAa6lTertPLQDGZBPgCD4iMZW
TxsnAL5jDuO2BGzIodl272EhXu062qHJCJ9p5KGHXfliHo1ZbL9ZhwmEhd/d4BLR1pyqmvtBwMxT
kH1rH1V4EnQLJ9HTr8aMbiIlrA20HLtabaxsvw9PDOEwO9XOGk78tMeGs7DIEDrqE4aiafZJkB2f
5QN8EbfCCTU0y3YaC8Lm4QQ1bv0j8Umh1rjuar3ul8J4DofCXkrAH2SAHkO+YDk405Cu0l2dweg1
zTwO1mwtSj6UTKh3KT+tQEONLY3FIiU9xCvjNc7Jox/Je0K4PWxUPbOrYc+RzT+rMvgWWv1dY6fv
XWbQFUY9echcooqbSpHEpWpApgOcoaE+e2n2EWQtYbwVAeRtap8JLgYBQ27gEi/aupox9VVDGAIu
OrSbdZtuurbCHh5jm6gJVCz7tLhLLWQoQ3j1ORde3SEmlZ40Z85jaFxqNZGrOuR0BJo2ONKAZ8Vl
2ohvP+hXHnFgy0K05VHMUI7Pj7SQFjqwR0yutJ+bLLwDd8TJ2bbzs53MyDbN/Hs4fQjXuprgIzDd
0xDgJk+IDFC/W32z1VTfL6XB12vchzgt5GMXw8mNkfTuDSvxOMPwagnw2p0/Jgeyo+HhtGAmxsQJ
Vn1dxisN0i8GKS4tN6JH4Hn5Q46JqRqH8KmYHyodhlCdavvcCMZzy/llZTFpOxChvuF3VWfyMf1V
FaTuSxbUN0nm0/fO9w6eMJu3qCXUriajaB6tHTJvGA7s784mZFbyIMK+olOrOAE6xwob9TeWMFi0
NI4ismsRKZQrUWKebhTUtKloi5cJykDkfK3A9XxlMvfQEW75QtHszmkpWarqs1EBmRCJm2+6PoOg
2uZIxoVkGhS+p5ZRXmtqFZYNI9vpZeHvCFAarwCuWt5qFX94HfGRHSusmffWtcyQuYIhCO94YtmS
yo6JezY2y66Mxi9Qw5A5C7o/YmwAcJSrKo67jR8TUy+dtH9EJ5Wu29b9ark4J8TAWW4aYY75RYh/
0R1+kAJKxNBYjvuhZgnvMBhdDCDVTCL4FdW4g7hbHoYmrQ7TMDvFocbROlOLvujItdBlt05JT7u1
rriGpuNQgU7NupgQJoxuDBxCp8UMYBPNQjxuyEFjoDDizw3MkoSJ0rgWpduS+zE0t0SLg7sclq3W
es3t71+KWRiVba4UnTOPFYCDVfnQMBdDPsXUerIT9ea26LDHOhanotDGR9Mw9tJM967uAolNlLkp
qdxWRjK8WYlRPYko/WIBpP/WGO3FsYYfUynFk4tmQCGMN/OqOgjuSji+5W5qTPOBNZ2Tm/BgsTUM
0QEw1E+mTTcK+v4NnBIEILk0s+RLbCNGtZJmgY9PRMOGbka18LmCj1iMoqM2OJCX/bkIbkN9WcDR
IFRPLKJOR24f4bF2SzdaFR2afFlWW9sfmaKVOcLkiFFAZnX3tRp6zKzQkxqtvJHc3T8iGl8UppPv
ml06ZJyE27xYoBXLMYXL6ur1clM6hbHuJlgz4H8onbOy3fL+7kTSfqRTvWd1gKeIDSanGt/Gbnof
mdY6s7Ro4WIuhDVGUmDs6UcGItVhsDuWkLbelIwU4Op4OcA+BP2YwKGn4J9DNqI7iwDpK6KDxl3b
TYo5MKjmDhJZLhwpDaJjTb3B0s7QeiQlMvGKYj+0srlDlVKehF8cJmdIV6yENKeKZG8aCaBDEIx2
H2+j2vMXzKhae5gOYWltqxrWoauB7Q3z+pW+Av+n5rpk6Be4QfKuMAvbHeC2LEckyjWDBb1ArDGM
ziuH3+EOHxc6bxmP6zYz3TUDxAZ/9YdSRrEoG9XsyhSvSIfzvxj6regD/CUttvU6r7YuzCYN39FO
lhFmSNGFD5ajFSwyHLH9CYlwIiz4fiQpR8sORu7cD9X3DVHbSZlOe1fVybF5jXot2iI3sDm0VDyP
gciHwnFp+cB813d1QX+0Et0292FZGUkLJM1+bfRWPDf+dGcnh2Lopgc/hj/YOWm5wG5C6qQd2Tcn
zs8E6ML51idvy47YbnpdPyZNC6IuTPAS+BLVuMxTLFyahRnfIUpBapvWZfCTkyIKq4cXi1yKN0kV
uvXSHlH+/Kmrq32EwmkYRvesUh2pBJ2+bojGtZNF/lbpmQnjHaRD3yR3VcNBL1JbM6jH1yAlnFlW
P7w8pA9Jx4TucaCtOim/G3ANNhFkomW9DRoDmMX8YNTN21RP/Ra1dnokpDw92hSkx76aQF18fnH8
/JA0en/N1HwgLpqMPGAA5dGDYng1kyQg52qIEemP65g7660Oc4F5782m0blPjMm5TuYg+G1G+HUi
8sQlz/lVF1lJ7WVoezOqvhmF9A7IdGAsp8ObWZMixjAeyaZIC3+NIvULl5Z1MKQtfnr4P7+GNj8H
mTA77GDnY2iwQu7HtW2lxrM3WK9to8uLV0oPQ6MFRK7wn6fSTbZGCl9f04KdXpM9Ar3IPbhtC9C4
AIyvyo63qSiKe5vElSoZzknuj5wxpglP6+cD9MZJ6up53i6oDJqzmQ1nAvPkoaavzZRaK7dWkNQn
0dks835z1/vmgAnYEwWoPggPQzmc07l2T23nFIEecEpm1vA28Ra2PZ6RprQPmRlzZ8FMPeAcrRbY
4rb0vtgcakW2jqECk/ZKYB5EGUEVEgmic2kZFywLpEbWPnedJZEiq5FcJ9PJjmq2slq2qlZmJq1t
J29GC5GfnEjt7w9NoEfL/8wP/3J+yEjvz1Qsi/f4/W9LVCw/SNCJfidWRZfCj/6mYzHMX+QsY5Go
Ved5Hwyb3yaIhoSHw8DRdVyKyk9ez68TRMEPQTm2XWm6uimFhbrktwmi/AXAMPpSTAjcQuhM/60J
4h+wxQhRLX67xR9BJq5bzh+wxQlRGDh0S44TlJy+xpnb6DNkeAwHkGy+Y+ttzoFtRcsGLTb9BOCx
9hBsOBzRQDa77iz3aLxOSam5z6hu8xX5Os8xlPX7n17d69+FNX/Lu+xaADaY6T367wedPFHHtuc8
aQmLaM6C/r3eRijqEAuOyJn06A7LLhnvtY3gza8xOYkoE3trqKON0YrgRN862/rp+c+fgvUvT8Ey
XAvStK47THXtz3//CTfkpNnQ1gV7gh3hkcptTpddVz/VMGilJvRL3WDWCKtGMetJYqIJuo059e6N
TK/nJEmjjSuHaAPcGLNb4EPAQ0hnazMFzrFAMECK6ML4ZGMcQQEIgScmTj5A/P91mJG1kHrdyQHs
oqfTzij9ehuF49Uxzfhod1146R13E+p+fRNx9lDhRXi223NhyoF1oX/985fiX64akEszj8lgKm5z
4cxT6Z9eiVEZzZDbMjtHWc0gLiPdzopHxnyt8103QuAlMdugx0wjqLd//qdnBffPwisdZTfvAARG
7g00LTpz95//ttJtwGywKMijjeJ1hW2DqNT+NtVAbhBLH6MJBmufjjurQ2OMIdPEFGG86z1qf8FZ
JZQhE0FIiktNYazws9Hcgk4qyr96ov9yudiGPivOpW5Y89P9gwwcSVvaWhZp2bUN0bELwm0xDLhY
x6RY4rYxd1AqzKVwNOI4Eu2Rvbz6q6eA3O33r5XNX4aVbkvWl1nI8PvXKowaXUAJRigTtdG+NbVb
k6dwmzUNZrBqT3ABH9GugOAwk5Vm6vCJIN7t2kB3n30xUVSou8rtht1fvIez2P6PT0yijBc064SO
B+8PdzPdFuKGnVJBFu7CfTSq6Ei0eramHwbIr0LhZMQdh92QDmOIFzDRObiWXfnV8G2CahxHO42J
Xu1jG9cOMTmZim86Cq9EwCbF7tIjl8bvakhHHYNMtjCghnQ94ak+Vhb5r23Y7+M6fO8xYG9A1tgV
0R147eM8i1dW6affRpHiTNFaMtnr8BDmeysl8s+FObPtdHtR2yFiL818ULyp55Jjy8r0mLFCRbrh
KScJV6Dh8si7sJrXhmBV8l3Gx9jWtDXWQp9DeHavYBq9u/CRPV2olTtm2S7CNHU35u+91RkUDxro
8biHtVXj7S6SiDKsSexjKsJmk6mgBJcyirUlSmbyzCoWEIqr+8juS7rO9mvIKn6aNBqt3QDMBi5v
s2nwqq9QHESnMYDS7ILK0AFEpwbwapavRR5ORLkg7DsOnVdBLnJG5vk+2X30wnfDkLgwvVBVU4pU
y1TYw76BBVV6kVzHXkbocdIkGxN6FbIz63vntT6nQwKEpILTSQS5XLRJ8MXWVX6BDP21icb+aBfO
JRNWe1Z1/tUObd4tzbFPuQe2NAwHnfsXyG7M0Wc5eIPO+LQjRVcRNUFhly36EtAYib0AILzmo0vo
Jyro4WeasJjbe9TueuFdprbdTFYJJjbr4HiJ7olcRH3jhJTN0GXrdWWDmzfLZzf0r1U9EqcVszT3
mtNts4ZimRwbugMi3/ZhEe6BPTwgAZ1bl5Tbtd/ndzlEqQGcL8lXyW0u3P78prH/9WZm7sak1jBZ
+gQ619/fzFxxcHkCNPD8EXShxrjxsjJdxpSp62ER+pazgzAGdxre/2boRozNMXTqxKr6+8Qo7if0
nW8SMvrKZLboV0To5b4o1opybEeUkrkCrTCMJ9uls+Yps93U9COXAQbiazJoMXiCSIDhwP1tRBEq
iY480VbHgdDPb7wfMWizooSW51DfpbzuBpcZ5mqZPcZ+fKOtkEEbXAc2ryilIqww8srpng/M5kYm
FjUtxEOMyo9oF47dDdm/Tlg9T/50RfVg/sXLiannD0uQy7KDfUjnpUQr/Kms+mkPk0UH60xVwM1N
x160gIewTypu0957VnrrIPm7N2yfYPc2e8kT27nl5J1kte+B06zCo3gtzMK7Kij0EnNZosYXdpb5
JZH9XTUV6cEInYegZrZMr2dVMXu6GQWNBN8nVLbDxgYmKt6XE9CTEXbNgnck3RXSD49SEkwsYKiM
cu1357p23VtEsFo5WCZj13Zb2qQPgWvLVqno0zMxXcM1dPH3yazdKzNdCRnYWPDgOTsFU9CWlJzQ
FA8yEM8VAqBzZs19OpEA29NU8wHBx2U+9sVqGRUV3QsuqvLFL5NhH2k4+EA2yy+u2wxLs6OPbEX9
l6qGIheNb7pmStKaRhj5jQPPpLL2PgkZKP+xtxgmxPjBtRCzEqipz4tuoZppWUoNbJCK939+h7Ct
zvfAT6psXboWgjSMV7Y3H9Tmc/PPhwPD7ayw9khIN5BN9dkc3WxkpCr99kCsrKQ8+8fn0gA2/flp
mhUMFf/5Lz74A15iHv7in+k+EkL5h2///PSPP/jTn/jpw8+/8c/v//yhn57mT9/5+U//27f/b1/7
/D8b87rdYkNp7n3m/TRPo3Q1lthY+vc+GuoHCAmQEhLjSJThQfmZuTeH+KlqqTuHoJ8wXaXpWhWZ
wyoTDDQQUNEE7KumIyIYkvW47mWbX8V077pogcBw908acwDGFNm7aRIVxTbpMrb/MXpWd9ZZ34NC
29oazXQHqvOiFiaO0JgWvUFa9ZL1D6NT2wUEBWJwzVrTXGlYeGGdYLRBKTU3hSN3hcMJ7UPsv7Zp
n+6sRCzqMorO5mi9xjB5iO4hlxu4J3o9s/7OcMvFOVr1zYGlsTmmU/dk+BkN30oSuFueYo7rG6fi
SN3WLHu4X5Nl0/XhHizYgaGTeEhT4pSjcMhW2HTKWx8xNg2Y8/LqjcF1jOND7LGtTEwJ6F9qYsWG
a25qx0+Zs44r1aiJQSiZB0WtIfC1EfDTrLOVZe7Zpd6ZdGT41TsDx3MNWXxZ9g7546K8ZVGabelT
u0unMgHUEKp5wC7crGUeYwB03S+cdc3VoNEz0fSk3/h99jCFM7s+6W4Jkoa1VxsCccMotz5u76PH
USKikHhoiEXtegcvdrek5lObYgLSUVp2sc8Cpme6qR/LkhQMJ8oo/6h7mBU+1dZTYnu00DxM7zmj
NPQ6yPOgIhrA33aJsHP+F4r3snCT89jueCv8g53arwHQSZpu2RNQbfslyKcHO7Oe4wSJRTRZ4bEt
NEnHiuCAoGenD0og3oCiDXaxclwG5hhvR+oLQAX2e6Gktw1NRqKeEQIM8po7c2pOJTRUshfpxef0
T9UMIA8g+AzEFG442GoLmtIsy37g7RMoTI2hqW1oTy1CMzr/1mSdUhe1KKXMS+s49m50g6tniuQU
Apwf+gFdeOMRajKTqLXWvJbaYzqe+mHoPiRjOjxe9x702Xvh2yjhZ1tRp5FyFeu6vhduQPPRT6ub
qm2wE3rzzSLk7OLEEq47t4LX1fZdK6p3Y4rSbQsJFBUYVkmSfSBTGSXQ40EjmkqF+tnSux/06Lkv
2mS4NgJzozmkFqeVkJlAyGmJkl2cssEcdsqq6qVqR5PBYyYOXNflLnYtWITMi/uZrOSykp7KyHru
JfeuREIwH95seFxavOqxWu3A/3CgEwXcpq7uThTf31Jzjl6U4V2sRQMtzQ5lTwrdsWyF/iVwwq+D
bxV0kjmuZiE46hwgXN6HT60QYjl+D5mSnGU/dSTZmKvOSKptAcQfd7tGN7zDV2PZ3PcoHWekXJsx
+xeEE5cdmFItpbYOoq1vG9qSk4TE51GiSUxkdEQauFA+ego3aG+FBhkjtj5Mm2Yr+UxLvDx4JINo
DUAdB1hgg4Ed0IvYtQlUNoOcEXBuLGv7SOE+Z76X5GaIo8uI6yqxUMCOQ7LMzUluC7ICP1LpOS0R
MDh2yxXk6cl16vtdBO3mGrZzQG52dbo63WaghcMFxPW0iKfNMMppa6WteTEzdZZa9xRrNfPcEIEx
VnxjF2iFtoorg7hkAFzoK3jjnSkNTpT9q76v9+D8kpeUt3slkAGfoScNQxnsDTt6cZAo3Bcp9QwA
RSacrkmHxltmOPDvvVirFoiwD/+fvfPabR1Ls/Cr9AuwhzkAg75QzpYsOZ0bwsf2YU57k9wkn34+
ubq6qwszaMztYC5K8ClHSQx/WOtbWPSiGcJWEzi9b58s8gm34zA+x4iZMC4l2QbYUb4E0gVyh03r
Lk6Mt8TCte94MKyQYQhtAcuyOcf5Q63ZhEyxT53VFJf4XmeFw3WHC1tA6UNwnB2Y6YFG5mCXnM+y
txHRCPNIcKd4TAEpYmVq5r5TDhtlxc61qbW9Y6dwfjUWS63+mUY5gW/ggo6StKA4dvdlpkARRpV5
gR107MTIQi3AYMWCy9lOjP/LLPAfQTajtgNdheoQzwy4sgPj23kQ++GRMyU8tr35yrmKKTgJyESe
5r1/D0idiu5pIDU4UiJ5NHIVz0CTjqcvzix58bMBJFQWvmDhJLA2M+NlLbPXkENjRsixv7pvog3T
JponH/K1Gdc7gXhw2w+GOGh16yNUUmfDoEgHweXdBH4wzjU3SJZu700PmYdCgoRTqySbpRCiPLoD
kEwbBCLBQO6pojJfEIVBULe+8IWrX4TGCppW64fWVL+Ktm9PuI2LGcm1EbVbBp/U5cySanIvBn8c
woA7DMyEp5hFdvrQc+9k2WxWWzbPIKHoqffSaBDsiqDfhlW5KaRdP/ad1FD1ERjuFxYZv9zD8LfT
IodIzgNp0EJET/zG9FC0rjk30BSv+3G8e081sXMR3s8yvVf7gFz0GWCh9pM81DnHguBIdKYdIQzt
e2E3HlAwvdnZjc5Wo+6Ize0zhuToEuZv1Wic6pLtShAFaH3xVXGFuAXdkD0EffeGu+7cSPtSedpX
VC41mxS2Qvq7ZMyexns2DlrqlzoeX81Uv7IrfEmVcfUNdGlRaG4xUZFnFF5LMyATOuScVC8oAhZm
5q/8kfF8OAHgxo02q/S6meUujqoKhfFcM4yrsEMav3Tap0q+h4OHyC09cAf1VzLsUe50YtMKz185
mXgPkQrMtWJiIFSv+eyWGcmOaubWC/FZjleWxxt4ovOq6j/s3vlIoX5oEpKS7MA5IpcYuMxM6qsy
MlLjQn3DomrnRjEneWEdk4oUkAJM0tyVUzWP6Fbv9ve5fLLTDAJLar7Ba9lnSFdeVVzftw6TOkKh
PI5195OuErzWazdEO7qdwbNI1eoMXrliqmfJ4D3nwktgXWOax6xc7+gnEcLDROsE53/TI63JddlQ
2AFEpcXCodc/egGScU939WU59W/hVC/KUbt0LdrGzpBAcwkqxRGHN9CoyM3DETaKcxz4a8PctZXz
ngjoIrHcMxK6eYDRQ6m783gSz8Q4Ea+hsemr9GZJLrU9j8exmfmdfi23ZglxciBRwTXPVuQcTbNB
TyuTW+uEtGHE2KZpYM1gSZ70oP/FcPwFmS/x6YiV7DjMqUGwdLdd8czsZ8WkCDu6kT50KVtyKJxu
RDJsSFZx0MMYFyYgrCCqFniXQaodZQiOKBeXbghZkSaXtl8acXHF4NXM4xpDS5CeUrhE1hCdmuRm
TiNiJgNcordJiHfHqo6aeoy+8qxFJltnz9Dd8eyTSMpZ4RFVoQ4RlVAciWck2fdY9h3DqWSudKLx
4M46OW/YoBnJIpDqydLEckqMW9rD0asaZjxQxZ9qM6SaSdighmc5Ap1xhDtzPcnWEUC5CYvALxdc
RD/rwEzgk3rJQgLmYfyK3xKha5KTC6M6LLAIQJsE/2QHnYazLP8YslXL1mpRmsOX2+T62vO3UWnR
aLvwOaOwfoe1ibswSvB6FLwkTXdM9IhgD31Y1fyYYzFMPyPmby04oz2V54Th+/7h9wN7esI9E+Vp
dwG9vrfvD9+fcQiCXTNOK9rsYZKD3sy+vyDIU4xO3x9+P9RGbuy/PwKO+vePQtSmu6n4LGNvaFb/
3df+9pnv72BlCG2x0LeNpo1//OrffmnXl/hivn8Lz+Y5r1vki/ff9Icf/v3Z3/6wCc2+R1Oz/f6t
aerS0YymvRj98Pc/+/ur//Bjf/vGFFETcY1J+ufnxoT+9+f+26/85zMO4lQQSRh8/PN//eGJ/fmV
cvTR39j2tCbVhvfgn98zpC4LfW2Uy8ypBAQMSdJdOW7YwHgn4bqnSPW33B2NhS0rSlj0XY/CprRv
ugasQd0uECEElwqLLDDKuykplxqI0pqDZRwcJPZJDbaoh99ce29RrewjV6pw1jvFhz9awUHArgCY
Gj/oafIjaQe4YYn1KKkNTr4b0qnZ9Xqoqy8TR8OemsbYR2NyU/LFTjz5wvYopPkivVEx+I2cKYFL
Ltko4FL9IWRCYySdaDeOal6MOc2PCVlzUpsKwuStiNs9rBbW+ag6N3JCylHakFgj00hRybACyrTo
DvpINkxQx5vlntIeIV8jonF+j/zVzKB4QIve2yRFNOj9Y+gjz2PGKE6bjKcBRRJVUcHFtS+hFnMj
Nhpug2wMkSqkyD0hgKIdRzN7agrhLGVGgHvglskuctOj7iXFw3DXEYsphiPMmDBpUB7VruPvuzSD
WZjEe0AxiisxenCpgsdC+5zo9Kn0QI6meWPPYZOWm7QGc+habKNrW8yH+72gruVFA3lHphHvWozg
funpBRT6TZZ44dkbFZZ3t3AXyFmjg2O6GkwrxKH+GGo0XVAxPVcjESIwnrom/6mNCG9l4Sx1YS+J
VBp3XTMeIsMHmAW4YYW7nmH6PCElZ27qdbvS1UiaRxVuFdu4lanZ7dxCTbouxmBuEk9HCMK0943+
ZxBhjhZsZfdi1DcDOKG1O9b1Nup5U++A9SUzwPShrNqbTkg9XiZtOGCSxmZS52xqAjrCoj+hAyZ3
KQ4S3O82ERsld24K5fiE+C9ajxOyF9B7/oqSsd1FRjqstQAhWIF0c65FlrxYRGmMQXNo7YIsNlVU
63DQppkedQcrTT7bzKyebBnCapl0NFGwMpY5Nrhh1jXOk2117UNtV8FCgdVe9JqFh6nJNGfRVHpI
NKlXbcmUlsu8IXdPwSjtm+JLMeahtTIsyDPxS+1RaWiEhVpDW+K+cVCc9TUmk9ZErXQKDJWf2pgd
gerlqjQAdQ/RfRWsacFFdedhCpA5+LE4RMy5EZS0a+kS34XQvFlmiWmcZeaDLDMxFGgiFds6Kd/8
nolvad4zfzTkkNWw9StiRMoBIddkQz2Eb1yOmVqPhmMeq6DZyqFrDzk8PjcO4I+W3nCCLQBOZMAd
d4/sYO/T7vPefkkLZlhCVR5ad8z9esVGJqXA5haKfrBOo7NDLMgcu4qxK+Ku2LjFBZBOP3M6aS+N
sDQXUWv+iBzgqAgZ7V0RHYYh137IsO6WXTnUDBbulSjQlrmgS9jILizmnjc9Z7rqUU9V1bnVAS4I
T8AVrAVwpZI5fBWSDauz5UXAqb+NET7xPqNdtej0GxLT0sl7la2RrVUQHYDj3ONx/elpRPoOc0mR
IFmgltMQ9dNpsxkC67RMk0tokSmnuD+snJLg6qpo1V5vhpee83Hrw2jtKOtujmHvKW+QVTuFOmLv
wHUGPR1E266mWNlZfg87chSed8xB+K4xFma/tF6oJdeGR1ume2+srJvNyTgTfjK+R531qMbkEbyq
tbOqxDiiuiqDve4xBfKzqd0K1Vogz/FYSXsqrh2XZzi4/k7yPj/YjBTAWr4no1m+VQUOGmYpoE4L
wZ3YJTk9MzEXwopIgP03+VqO3RsX5PjNUdYmbnAfuW756hfuZ5OsgsbMX4dwWHljHK1R7g9cszV0
ZGF7JrvXWumRVAs7AxzZleNwJDiKLhTIArzkXUGCjVc/6WlXfbbgsnBnF9eedM8MqtusmqzwiuQt
J3nVADngNYy2qwyoQDCuQ52AEP6oJxncDbRGJXF12JfG14pjD3ty5vBHHkYL8Eyo+iXbxeFQO2zh
gfruWuCmTpo1tJ35LxeSF1ZBem7bH4rlxHTiAPz6WnelPNpsKzZVGe1LXAszg0ncGV4HeIRJp+AE
bc6qKapAUnQdl5vecUwizSZYBn0ndqxQHvK7S6GQeX1OLPhcZPQO54w8aJCDw6Ku2vaSjjUqyMTJ
Ft5ojqyg+T0u1PMe0xq2RCI+8shst8ijbkLG6cJ1G9ontNwxe7HD6DLl5oC1z904bSZEUXnZEqdZ
O0vAgUQjxVG75EYD9j+LFrEArONJDDmeYVaLDKsp2m0GWWztyHF2cmCo7pSetTB/yEuT/113D6Ax
ASzWbx0uFwvAQ+yeAPbaq6wSw6x14nCD0eyKndhbs9Hb6bWbnWGDzaYSe1hZ568MFp2NzQSFMF73
AWo2olGB6tNUJLyw7XdmKq3LbWyH2p2668+UzwCq1lP9Jpzy+aLYIm7KatQxdVVsIRlncB0YxwOL
yLS28mfWksE2t8yT4WtQ3fthNnwEWxu6Gy7woN1OA99RDaG5c9REWT+OBAsln9C5M9/Mj57fHYch
cjckWJ5EzQoM3hOROrj2F3QSW8fIUyCxFuu3sYkevCYvuSA4V0RA2sYw3DOEDY9LETDySqC4BD/9
cv+vKZ3qQsOFE2iKinU9MGVBVxe851357OmjdyA+aT9luXbOq+xs2d2rnILmGif6mYjjH0WRDGQE
YsMzVcVrR5qiynmJ2jQ+Gd2PPvCMvQ3Df63c9pep8vjiERRai+5i+JM1Y1U57sJqamBRKooAXcbP
E2X+3IZ3y+qefyr8TBLPwK1goqO5sboAfKWTCN1y21UTN1zQ2CuNO8tBp8njNjPtu3w6O1iIVnQy
7bZKM3w1mD4PbNP7Z4Sd9r5WRrYtxQjjBbWo9J03ZUfaGvvKcNF07QuyWnauYvj6nuafg7hILt8b
p//4DU14/m2zJP/2n/z7o6pHkURx+6d//u30DrCm+c/79/zja/71O/72fwrgSLTbXcryPwOe1t17
+Z527+2/Zsv99m2/gzWCvwL782zfRs1owspgUfe7LA68kx7w1aTHGdz6LT71O1gDJpRnOwZCMp/l
n2Ox/pNV18boxYK/4mYAhQH+EZ+kYVn/G1lccP9Jf1wkGi7yJrRmOnMpSJKueRf3/GE7DMY5ph0X
9VafjAcNmuLOYnhPOG2usfLXux2rhLmSpbU1rfoZ6qB+qBrL3cSBfkykDNSMwT7Z7KlYKy+cdrJV
nFT3j3qlCD4enZ+VGsUFx+fU6fvBLD41XXdQ8BfbNCUf1gyjmzCH6GDWH1njTtc6YvCCwZU0eS54
86pn+jJWsQWGXWH6kTkgPEYEuwiKzbZuOhzQzKdnGfi+B6y2qGB1IrSzblzosQpxe+V4AurqRzPm
EKT6MHpEnXZOPXN6hD59YoGNlTyjAICsqrVDvjVykopi9oqbFvCHSOn5UQB/wmn7GpXo1hKccpQT
IkWjRy5VYe1DQ+2jnPTfsZYtL4i/swffOQjK42VPfbILBuPTjoqMyKE2XrplAPF9YNPmeqpdeWHl
LQm3O7CyZVSVjdPCKGv/CD/J2HXYh9Q47L8fwvDDIRFiXfmRj3UEdXlvTaDhBV7HBl3VfNSzbpvX
L0UOuCJfmZ2Qt0IRFTvoKlgbNiUBP9XaEjMwzh1B9izEkAe2kdECfYJ8Fi2397RWwXtNpo7LAF5G
dXbKGOBcaZI8cA7kPoVCEMtghERsUTM+dj8A0kZHZ+j7O6Jd30SVwT4h9GCSJHn9g17xiTws73FK
ULNNLpDApJJvOp37IVdOQWiqhvForNr9NHKbE41FKo/Qp6M1pDedyVPkWcGT29jxg2YQ5KCifHoY
8uYYKtL8hs9xDMQuwc8SF364UXfapp/G+q6x7iIrkE6Yj/KrBD54w5tl6uOHr3pvHThNv6vH6Af6
jWjvWCJaGiwaWo695SCBbtKzzPvcTfYEZURYVc2XNPL7Bd5GBFRQKhZJoY+LyO2PRAdq+8SYGJyp
1llQuvf7UT8S2+Hs4qop9zmDcS2ZcBubOFcICqH61j8Y35kPqqmcTXAbFkJn8JX4nbow+i1WZTRF
y0HF+tIdYFcYRZ68oMAmpUH8HPrhftYAMo+ncKeMqTpYbc95Ertwocd6P+Gc3YvCJAYkp1MHl1YD
02b+7WolN+0BpSYnO5svjFsTG7lj7JCul8buy0DaXSE9NHNh1h1C4NTzqAzuyLJW7EaPdDZcBOYi
vgsJDfZjXok12ND8zzqZXtOod/DKuzdTaAYzCRgxjlWFj1P6g6m5xo5bqZ1fx/WyzTQyXPv8MYlc
+RRnP0bTv6LLHx8cpzV2Gtq4tcK5sEudrCI0O966ekQ4IU6NKyOSo9RtbS+qXtvbPakRjuWOyzYO
XybSBBhFMP1PS7M59J4PFYOvWCdpllNBuc5r3mT1klfzJ2W1OYvde565RQ9C+a4onChLW0YmMyvu
7GONRWeqrXrfWR2WWY3JOFEb9iZlarizvXs4YYA2H6lJearKKVxGASwCPXHKhaezRiRcSO4ok5u1
3bcAXBrNuXw/sOMkUsQikbxAx64rg4G/6Cwom/cPAcILAfwS0f7F9FRwK/P+MzExs7eQCpAuW+OJ
WSkbPdw+7AcnplZsuT3vfqU9U3WOYCAmEzpOHh1b91JJGG1B2ZcrQvWCRx/6GxA5bJt5nbtrDv3u
EVYCi5okIQZHZ7If+s7K85nklBpRIopD5OxEebDU7ebsdCrd651zF+TyEaaGjsidhLlq2lr5Abh0
t1b9YG9KNyV6IkaJ0lSy/QBzd/LqXnsm7XpYJUnornUNQ91QJlct1n5WXDnfiZZgG1iQcEaKQ3xI
avK+rIF2ypFFtOvFtHEdIqAZCaWzNLa1rz4fXrPKCl5ziwVw6LA5ZE5nEVUeGKTP6Z/+wg8DcSnC
6UIzRo+M6poWNRFbBCDR1ikbDpGkYomuSTKM7g8Ep/ZLkaWQONFJYVpwyk0bBmyg4+LTc+mz7OpL
kSgIpwWAAOdgFLbBOg/8ZzQM7pvDbQJu+7yn+X9o6qDZVMwB6WczBflJbUk37U5htNCllT0UDnad
8Ir+gv1oVK6iCtkbLjT+oJp8qrtckyC9m6HVDuvlpDn2JT5Uya4AjNZ1EF32q6J9R47n/TSzyKcV
0qxHYUGl0rspXU1ZUW5Ypj7YaTvcjCp6ZbjX2eEX0VvS8h4TOZg/NIuBWBbTm8BmGpjWLQs3MY/h
oL+ZUeEu/SDqV81Q1Jiana8iSpnR0dhcXKU+0lRaqLpGzEBISnfkwuy9qWMtjeARrZnQl0NvXX0O
gWc7QKsYWoH5BQ86baAZsMqJYQpVxBR1zQeYrxKVQteh+2Azx2wkuOaGLpbYu++s+PoOH47aqwql
jYO8U0/Y4qN5aMkasGwxzgO3arcMFbmHKid6bQn5Fr1r7cwyPdlGwPaOYJLD90OaTXNZlmJfTwnb
jr5l3YHzeVunTAK7RhZb3YaPIMZ067VOdPnm+NkEpW6Exl44b5tzJdMb/vaU7acRPNhCJ7/9npou
4Q4vm6ScdqhzeJWJw/yBfGLty7Z7jjruq4p2f/n9/5OCkE4z7l7B+nBw1hpBsfeROpKFZ61pcGC7
YHS4rcjnKuC8pXkmGKF1TBT2vVpMUYXyPXaOWYjbcvLI/HDHEk1FbDUn08EkUCI66SLLXROOmS3u
qol5BDbrRAAJwogprX9oAmyRSQeMFzn90dJUdMR7NClduDdEe8KAo73PGxQ1/gNNCelrRvAUqLF9
bAKSoNgMNI+AJx9UTzUWEmn3vvx+FBPe2FJBQ7T6yr4pM2bQn3DaTuapHfx0FeuknE45iYAmqeJB
1u2IXSUtwvn0RgKDtINLMMl4N5M7dfo4ehiWxpHumjPKXKpav0qu57or3xDm4YLT7Ks2pWzknfwW
+NKbWYF8yh15SoP2g/SgK3wMZmM+iXTsJpesp0hXQFsR2sMZLM6qZ65nkm5iJ8XOt3RBUmbGSDs9
Ylpty+QpG0p3xsBCYGtWWRAs0CokcA2IrULNCtNZ20U1qhKVe8dJU3sS5HZ22zwKLUkXhu2j/daf
mwhcuAuzOXXYHnfeE8iYo8jlk2ryR7//RVTZpvZCCiztpa3PUxHf2sEgRsr52YiXvHCAzJmctUOB
zSoCwFkwKm8sh4a+4ZKoob/gL9qXpXcoVHWFxIGOPHSfLfVG/sxq0nH7C20gc0fL9kGP5TXQghhp
ili4oqOBHzSkxu2TZjvrKawfwOZwx7GdJeyANasuxEHpU819g4HCr7T1fxSwHmYVLOVNqNHRl+Jo
CXM7RAH2FXuL5HxDjIrbXRRZYqre4+fl/oZ4OQ+KTWXVP8sUb2wq78v5IB8h6QkHY563MayGqJiO
g9QzgiMnc+UOR/YVjP3EbvCCFUJvba5imLC0PB/E5j1GDuMyxVoZodFtTOi3rcl+IGt5WUmk5NYg
3lSd04r4h8pnaWxr4b0BYCdP5lwIgkpThIj0/dEBGL/EBwjY5OAX0SYL2DwRSBak8qWZ7vmDI5E3
Mjyltv+ofkVsItkDhusOpe2itaFpmaAG7CV2BDFzBvtgBCtf1E9lq20bJzjILFnq6r7e1A+oV4+j
3yGqr0ywnM3PStxzzWK5brLs6/s3s4I+eW2Ad1KRgme5R7dwRjqA6JbFLcGvabwwO6Ko0+ElSWoo
nGbOash7qcpiZ2MERXnvwIGRAao4BXigC3zS8rAh2nn9ZhXa1uvIeLK8dJaUBrBxoZNpqgiRK8af
KgAh2znTgcWP2kZEkBTTplGsbkc4TjIt+M5OHcw2P1FeURmn2HnJGpmFAeSN1FqQu4Tqv4DvVelU
LAo1ITCTGzdKCjJz1g8Uu67B79YH/TUgRXpmhyDkao1JozsmyHeYyosc9KgkP4WA3HFXahNmitq8
pvHdoY4/EuQ4YPOJPQsxwtyXG8JA9pGUj9KID3lnELzcyYQregvxg8KsbCZrn0asuL0M+hfn4R1d
kaPTjkUykwgLGUNCTs+yuNjnInuBH9fBNSYAzUkEl1fCmI9VhXoMYsu0b1HfrJx6Qv3XLoPJGc6u
wJBxhy2UxJhYGU96dAt58AorR4AYYId3V3pAMpt5f+BNa1ca8uW5TVgMY/rgw3KSc9sj/VNjiS3Y
/tW2cpyPOdYopzl6yNso2BMizQGtzmu2M7AoopsZqnHu4wMCWX+2ynDlVelZEoZp4t61GMc1nb9v
dN3aSPciiH7cdaI85CO+85Zl5Drwwxs33WkRdbG26jFMz4ze7y67VGrwLgE8JoH0efoLNwaIW0Io
Wma6ucfaxeILUuGOHnQm7/lUYS27lZr8s8vLtBi19KPMIJOY9IVmgeysx2oLUKp/hlyDJ4zbxjKG
2hVH8qrdgcv/P8L6d+ZOC6IrPsz/eYT1/CXeP0Q3/eXz6y/IEt4/kur+Yf7+l0P+3n/9ERj795/1
+1zL+quDO9M3sDzbPhMkHFd/n2sRTYLJIPCYXAW28S92zzu2nDlYwNSLqdM3FfYfcy3vr0SdeA6h
JbgU/tfAWOdPJhLmWtj1bIxzPqpOw9L/NNfCqlc3cBGSLfQ/9B1TdA7p5ge7ewLmwFS4fAaAdcqO
cBiJ3/EPdl8uuGFs/Kmc8TOX5Mt/jMN8VPYOzgLB4RAUpcOoAOIHnGQyIhFTGBXnrJrXjrm7I8ky
rToEDmnDTqt/9GP80iTMj9n7bFAynSDG5K0GTGr4UWTTNfGNY9kSbG47NDxy1vba1USNOXNgRGtN
cmlqg2lacW2jYa2efPCbWZcR+2xfqCm5obIWVsFrHWKtIz80ZEpWXbilkrsWPrQ1xHWeVdTn+1Gh
MZnWGdObqndWrI1T86l22g3umiNQpDcrso/9lBazpE92+YC/Pd93bUgAyXAaQ8SUhvHYReVeWuba
BzIWKh0hXLqLeQkKEr4c6Z8dh4CDAhH7mZCjnSvjJ2b5z9oUHKHRrQwVbfQo5WqRQTlqLjkOdxEI
xBNz9EdnR7BJDVjo6uCkZo3Qfk5RshfRNqsV+EL6jgxUjT9g18B2w46sYhyjd/lXrfVnMOjngafY
+d4WdBtZSfURgcWPBBQ5My/MxztiThiW1GRHujdim3H11AvbzGd+GYOL5e2vjn3RsojBL8lLzIoc
RTv0K95eQ7DB1fJ37IQrVgqbBChKxrKZeMan1Mr/nbFD5+z80zjWv3tNmcpy0GJV/pPhtNVG5NmC
kPKBIJPedm7oYt7l4CFq4mBEjIj1rZ7hSj5KDAcoTHqSNVS30xWzUWUZ6Sw3UeE58kHI5oRw8OqL
fJzpGbaCGkDlbIRHOuZ1PMs7dFOVRg2aEjqs1fE1GeQxE58Qvt7NJp7dMY6DIH5Vr9dVGfjLPjOi
BW3nRwCkVZLETvVO0W1V06bWDPBLVTevnG5YZCNSU6shl0WKR2xw23TMX+9Hy2ibR+l6lMDul4Fw
bJZl9vzY6tRsRGdVIJZGsgCtQr82pfdSUHBVS99A9KnZDxNOvVEchylad5NPXDTPqraAEzFESMvl
hC0jJbCY4FU/axb2lC6ZkqwUtbJzC63xkCVEtyX5MmF7hNxFovG6v9Gekf+aZHSpynFedMGlsctN
5rBPYwbss467H1YQgrDGVZuBsQNpsTQG/+Z9Z95/N4L+wdBjuI5umqbFysF3ybK0/+RPD1Q9tjkb
341PCsPPKJRzpiqEerQ6rrHIjbb5vVUyIR7O6ook7bEfLgOJ1IcgIYbOj+RT6ZK4BHA+xBA4jSdk
6QQFZE3yUxnJ3q+S8Rn9YLjGBDau/WEsX0a0rH4Nr9STbnJtlfjp0tzNK0vckHIViOq6etlExs5J
emtNZmw3N8dwPtYHjbXyupUGPlEkFFaDYF3vJUIBeE1Q857wt3Jl23Qu8dMgBbt17xfTPJoCstdZ
HC+6Lj/j5143+p3tG3i/KpcUz55VmNvdMDInG3q8rDbO2j0bKbEDtsxGTii5l89shZe0uIsQ2/zL
K1vm/cGx8JHyV6Key2z0ZrU/2rOMpMt7Nb9DaM+QAH6LaB+quSejQ0LmMr5FAW5Nu3DwFGQHOvye
7FwMFtE9OtVn6z8whj5NBS5NwtTPmmFF5PiQhVuJe5yQLhd268YLDaG93dwxIwzK0S9Gr6RV9uwH
MCmW78AMm/mgZLNSuF3oasp4gbxs39S9NdNacsaZpw5pXkLSQwzVTtNCIBZNDeDgykX6QjQ728BG
f/TDh3rQT5O9ZRWCet4z3blfdZ8kz8GgBq8WpXj7Qkr/CJ1xZ/dYbyuS/DqOAnYpmIrubEZGt+TM
CrJMLRqlzvc3AcNQEg6HbFMMJMIx/h8S5PgGrpsZEVH2zBhGgiXTeCVT5yHv4LKJvOGQJIxWG6CC
6nxNMFQ7KxMvQ8U9TluULFR8/0XzSLpFaGlbw97Tsw+ZRedopJYfiMlkY3vN9AKphGZs4TJ4TM7F
W0iawLKDFaSPGDHwTjx1+CMfrYn2zDLCmcyTvVTjjxhPXd2QKgC52Ub+sOwZ6iS9nFcKe2c64aEO
kEmryl4wTNlq0om3eVY+9+HoHkMzy9aej664adeOlxiLSg6Ew5M/hI5rjV97SVd16ZCU0iKhGRvY
7mvpReTFyo8Lj+h3pAYxo42BYpqtMHJuMpjUSFIwe6cZgc+HIMVVTqQYQiDDxGOVuQsWWR4NOxAF
XYxqFsh4XnYmg3sdMZXbrpu8OZTy1vdqG9qWzx3ef9IbdMtC4MhtYNqtUMkACK9FPw/o4gF/OdDj
AWO5TJrowL2XMGgWg+nsmBcubLfDLJDZMBGrg+6Ge63qb1zjP7pqbbnxAb7NztEh3Td2/9p2r20A
o3GcEKKR9IosqaXUrw+ZA6jIK9DvZKBfLRX8DLRDAb8w85/8OCEj2rR4f+i0c2z9dEVrqwSXG3n5
TykVwhkDTO2y0Ka5mZrbXmcUaSIGOExjp3ipdCtADqlzE2r8/uwds0mrmaopjXgYNMkdQSkHOHrh
AfKysQVZuK28Ujt8P2gJk3PpIIjL6EaR8sOurFKv2I0uqZa2G+tr02/STQkWYW5QG0Bty/prgCOk
CdJFTazHnlhEtWJ5S/Bv3NrLzmWr0SbFixm7h0gmPcNH/6Z069rXlFSZFM3CSyMsRh5Xw0Y4/jqE
rzTvjXYxsOh/Ym+/5eq/BVnIISWSK5LwcZ3WBjh0xsxhTU3pWXp3SMv8J54TW2c63xe8fCrqDRBY
Olp5APckESNn4IwUvnZKmjsVjLOYgbB3TVyz27cGEcKsP6AflowtGPZQgn4/dArx3+DtA264p1bT
jFOlEMhqsuTo8r0dXX2MFM3+iq1x3Gae+UL4OQOC2rPRGWqEJMTQk6zSxCTioZsmPNZa95b/zGbv
oyT2aqfnZQNfszpnDG5DMFicQ8yCHJApEUTUtmCVlJS8VUHthDPXVlDGS3KpVF4i93ZMOCA6bv6U
anj+TbIwOd739v3h+5/fHw1AtDwji3bBvb3+foC2P+3H+0M7UmOMjNNoqzFWm91CTG59CAVPNEks
InyMnEqwQv4yeDbZELF98etJQGEvtEfNdf+LsjNZbh1pk+yrtPUebYEZWPSG8yxK1LyBaboBIDDP
wNPXgfKvzj97UVa1kaVuSqJEEogI/9yPMwWEbBKMAS+JHebPTlM/c6L5UyRiJtk9OTQK3sue7w+K
DE5YAAi4MSmGDZwaaBmH26lo8yvZ3JOJ/rtnpsrwxOz1V5O6oNrO2tWYW/mFcdn3UN/YA8FYdj0I
fVaZrVOGm8yNy243dTjjeGce2pSsXS3H/vL7YUpKAtOVtYNHzpU8DvqymLAW5aHytxn+5JUelc0K
byGZuhi6f0DY8J40/aI5toPInwKVqoWujKsos/EY1pg+ceD4hJbS6ZBk5mucMtebSxi1ocLYpL2Z
nWednDDbgXCUa96DOOgAG2+TcgTWFv5EMDLv+cvhTTNBXQA+w2xQHavEOvvjOO1jwuHofaU8snAf
UCHbEzhc8MJtMxyCIZGbQqQPCbObaxSJdyR+2FBEsQ6hGXWPec99CHAF8IFDDCebFBA8ntRAS/Tg
g6Ut8BAvS+aujx61yLCQzDA3QrDn3t9gKgzS4KfV/ACPZy6WsV2aX9GaW/5a1IR0LMMAINBh39NE
P4HJ7Nn0jPTxQubowVk0nhwodwZnUWPJ35Cpw26gRoat9rQELZgt64Iunkkj1BZh2FoGUtd3XJaP
EWy8recH9pLGARBZJMU4Ok4oXL2280a6CJlFNRvSayv2MDRoK/uF9bz4wsR46Zq0+kHQ3THPbeRC
gcYxo9gg7SSpqQvsmIf1fHCPTCqcpmE0NCszQegWC0ajs0Pc015dVzCS8usvWqoPcOSIl5QGQzmS
6wuXCFU91pj3fQUNxMRPHSZ1dK+VvbfnmdQ3kV9GlyYdXsnPsxHIk4D/MjoyfkX0GhkRTLjcS6BN
IlySI+zRlr3izccDuqgmM/0o7fbVi7zkKx+Ku6B00hnwuhNDX0Icqygv5zfIe4aIuBjrVZ57w/OE
YL8YMrYKnpG/VhS972kHno9lmAX2CatW3bkAIl80e6ifHZ3foWS6/yo6klJ9W1XvWdx9xXni3CZl
PTNf+JpKXHGx5GnCdxU/eGmdbUoWtJMRj9Y+Hgobat/IjVGD5xBn/cJj7boHQpvdpRDs75h8Faep
L584lXKcCKP9OLesxADqz5QP4IWvWfDJfRsvHHycTT3fxxVS5lbqGKKZ5q1Sf1QoZ/zsREjtlA1z
7jAMbrRj/VDkKEDzTXe5BePMYg3FtEFJU60ObFEOAaXGWu7eE+9d6hyEsSsWN932njVmkcvcsdrl
oNX5hlHfPdrJN3lGoCIUF7fFg9VymGVfXK2b1haQaHdDwJtUcvdZuXbQrNkIFfREgnBbzd0KS8eH
g6Ikt/xRDeYmLus/maGPT3njzt3ojCsjKsODRr84DgXCVmazr7eYPtr5Wugj2BAA7KTL924oPrUQ
d7QTlQWUUgQEINufnLP8zVS2R1dBZyxdxI0gVGucJatkdNieKM74nmrnvEqy1ewx3PbsxxuFEV2a
IQB+lT7QZ3ZtC0n1jcFaIpN0OXW8uAklL9zVykudjyiOzLFCdahLf9tG3kuO56KfVL3Qx2Ab9j2T
HLjsjVejMQ6H309cET3bAtP+JFpuN9PNyrK3Is5+lRQPcAvevu3gRGdbs5i0lICo6g0o7w2RaoHO
Xtrxzm+1H9yaYglOqFfpj2d/Fg00R3MqiAXl2YMyv6w+eBzS4RQU5K1DSX6gQvOOo1tYUSLpCm9F
5m4Tevq6wgocF+09x1qq4UL/0TPEh9Sd5xbAiuHob7U3DNw5HE5U+XUwAetO9aOO9kEC8a4MguMk
3wZS/WpKTh40yJhsgBlwPJPDnm7NadE3yTtE3qNlVLfGqF+7DNNn98qe4Fa7trUoAvsCIfFJG9yd
dbVc7pGCsppFbRY75QF/mdRXBFbD0l9lebJs9zhLX2UKNAJHpUZyddEZ2WkY6TkxaknXD6fmSqRX
FKShmO4K23yIc/2EhWjDwO2eNxtwHowwOC4Qz44dLiRY989Tjb2qDu/tyLxjGWeAc40YUJPS3o0J
1C9+X8dxN6ZRAnjfYKpjGj08DG2ETUTfzM9M2qbIzfIKEn1DqV8YZ1QjZHsRJi/ZEC5qQ7tCYbrO
whzi+4kY9b7p7FPB0VMqA5NbvRva8IAfgLoNtbZq8hG+XvEy0PgwK3EdNXS5UMSAEMtVcBFTfpw/
T7Ty3i7vTUPd2ktlZZSe5re4qZ7CDJtuIx8iZW5auBIswQeomwt71G4pSPyFZmfHVo0cz4H9Ghy+
oqZUq2as7kY7+8RMA5jbYF77q+6V+TmMm30c2m9T199prrXByTks38EJXTxj7rwyk92c5Qii8Jxm
8QGP27HXk/38pybobk7Gad0A+jiY21r3uErym5GML+qeMNypxLmSQMTEFWTwl9OUYbXmWaM2yKg1
BCPkwNaqLum4Zfd5CL1uT48f5llqSss6eO807xGLzo4x2LGFwN7a+s70o0uWTU+a6j9m4dOW9SlO
8s1ve7rAAe3W7w6/ZA1LZenbt7Gh1dhwYF3NKydliA8iKvnV7Wntme1T2NVfKRU86jariL2fLFOs
WBEAC7eU91qbHGNC96pQtxjFYNgTnt/4aJB+lS4lf2vFexpQ61bl6T3oylXnhkdH+UTO44XM3W3I
UHVBUdRSdc8jlve2TmBtZBtm6VBCmUZ6oJoXA3UVSffg2NEjDJZrrqefKCh7O2YdMd2vuqLThp5c
q7SP9s3qaOhBSVNuD9OAx4419vF6Z36m1FrFXI2Z0deLm+QhwXYdJ3oQZs1yljExexFDPPS2RSBn
ePQpaTDKal073SMAzXChtXdByGWE1eYwWbekrPYj4i+0t6cm05471gM/VJ9TUTxgZ3uoagEog+kf
N7ZZQVWM78oU+7PRnDTcBWHSHTxvU4YwsTngBw89l69d+btZ7J0FYOHxgIik8zf3ZnFOvFPNVf77
WDRh6X1+HSvnflZk+wCtIpp+xMKUMGS5gFXgPddGs9MJmZgKZFmcr0P0PZJuQErQdxGBTa6VkFum
oWcAlYQPXtomVW90nzCHMZHLP8RvdpK7yPw0EXM9RKb55KPLm6pcT/grfXe6rvpwiBee4MyZBuOD
LuJ7nZ+JSI4Zlwx+62LNQOLFS73oNO2m9d0l4ulH373Hql6im3cKzIIM13meUKMVzNK0TdkYofZ7
ZzxVUpXLmvvUGDOuDhNuHdbb/LvnpXHfO4rSYpoIeGYceFpxJF/1HFMUg4QaknXApYAN7pryNPdF
sQXf8QHQ8W1M92EltxV3qfmPCpjVzs+zz5fqrdpJ+P/RXcv4MZTRV0QH6qIxxw9X69+iyv0xG7Fy
3HwZeOQlnPpScxF2zgAIovuMRvSDXt1FHhMAoz9kdGT1dX5LuYZSzz0PUt8Wen2cJhd/rLHD67LP
R43DvrWzWTXWmV68mGO6JrlHGVl3o7P7ElXxfe2oLWOMi5dTXUls3z2ohgqkDrOf88AG+aXq4fmX
xq0bkodWc45WYa3RpPf0sCwqluxZG666YRkHGc1e3JiCjptNIXe0yW1mGdccF0YTbgJC8vzcejtk
4uSG0U7Hk5MW8ktD4vWHp6jrcTj5GT1I4uIFJYc9ngZbQGwoGeb6vBMwbbIEK6/cqNi5Vbql78IU
ARDvRAcPGmMrglcL9rOiLI7UILMha7qspFafh8Y4VdDk3KaECRUwm3cEA2QfBaayAKYoz5vWstTA
QGpUwJWUjkCVsM4A2L4LOXYvcD3wCxAg8CPytlEECzfTOnjRUcDaF2ZMsAeHfVSto7En+7bqp7Xv
a82DNalwrTwzXfrDPPB+GlGcthVOZgjyGnZjZX8Vrdpr+P+yqdaQSk0anZrkFpscM+sU0nyjTpoF
0jxuw6VLmgTz8UfLJlJrwJaAHILqpRNVctVnGwXGKirwwVSFzYqnF5TrlPm0dBNOF4F+5AsZCurf
ZsDBtMl39ZjJr4K++tlXrNvJ+NZzqF0KDFprttvNusLEtTbDJr2mccJRu3vTBuldpxLtq8k8klzS
+RTjtpsR99whefvngIMz5blvIwOH+Z+7RDPYT6BSQuQId7bmha88ASsRpFS9K1+uMG2VPOF+uI4b
KyGUhNpp0yCI9XrCFwCd7JEGu6sVVe3OtoO7LImbe+b/5V1OQDVk33zXI4aOenRlpgkPz2yNZVkK
/aTK8Wh4obH13fhK9by7TvzqlKm2ol4SJZ5uc/bCqXlv6o/hUJQbymiMhYZ6vm0FRti2KnZj37uX
rPqh94BXWDz5en8VA331oqFgaXJeC8fQ30xkQWaBGDcpndXCNyer8KVlEDTTOcmamGeZ4zfqE1pX
8+iPHgzGyh6xStBiy11s5HZQUBg3n58XhVkiA/PH/6rYKVCFNG27TZCZwUL7GHvNWjm+nhyl/MN4
96Ia3gORV1vs6s9uzZ13dHsez822NpfB4Bjlxuwp7xLizyR5LyZTIxaRnnPcLe3HuEa+dEk8mzgQ
Cst7ksmAR6Dj6EDnsol1fJ1bJYDD6KUP024RhYO/1FE+V+anxtKfjy09vSXjNUPvoTzsfF3r97YN
MKfvSBcE2g1/PLcFDbgX23PTrvDp2Y2xzNj0MeEAglKHAT496WmLpghelRIL3p7kbyiDkH3Z84pg
3KFLMOh6wUs4Emoo9vDO8T43dBSW1YTk2n3ZxG0L1x6ZfDgINDqJ/plQNNjLJtSeGu5frvWUTg0W
JrFvfPUy/+32xKE6GmbDXfeSY84KiaG2NYZDeedUab9m8/LJEHpBlAxKReF+pQUO3BqPqCpR16fH
yKmypd0Xq9Q0ge3r1KUpqlEopqOLR9cuBZ3QZO4S487n3RL27yIeID8O943yD0xPrrkBj6gXSCSo
jrtaND9QkO7S1Ns7OPO5KVAeMLmXUaWfRclgRwfEP1l5zgAMiyitWeSvzVVKy/zKqK1XgkbzcfSp
glJ/7uyGK7TYZb3PcGmhm020EL6ms+mHDAFqvE9B18wVAMKQ7iIZ9dcJSJ7vJh9BQr1hH4QHJlkc
/SVUL9+/+Gn8XVnjG2LLp7LcV5/BlJN4wboIzce2ocwnGUtiXQTiV5yFn9lWLcOgIVrgUv8V5PYD
TrinwKjdFWZlqhRKu0LQqbyXAcT8UgKL6lGfL8Kuk+OQotkTCGmfvIv0y8cwd/PnRFbROUaDWfx+
qsKaMgVmq2RBm2hli2p61XvcRukk/S15DXggBgRNUPnpW4TYC6vLumR+8VMZ1nhijtUv25IptdnF
36EfGCfTdjAs6vZwjIXzDv6TQ0dS26fG6f9UIzdlupX7Ve1SUFN6cylGWH3ngjLKrLjS3WOOA6Zi
Uf/4AVvNVFcH/H9PY1cQB62NV7hSZGWmK66chNhiv0ddcZeYpf1dKGqubf05q3yMVl1257BZl+im
C1p7gKWIfI/VM1/Q08oBrAsOek5KOvIvoyv8Iz6j9TRajHgBl6i0Ib+IoAEjk1YzSEy/txdWMqPs
YeNjR/A7FHprTJ+7tL5ZkHykLKDxzLRWTSQLl2gyvY7NUbyWWrIw2/KRVti9PrCATgkG+a7tV16h
g5oLKhJ/6lr7lb9w4yxeVml8n9Eo7kw+Lbluh4cdcKQsC4sHHP6Ys/cQZ5LnGAFCd3HOR+SkOHG3
egB20RbYuoQbs1pr9+Gcysg67y2kQlSf89MjSb8wurPyiSJgaJh1xxXsx7GJ956tvLgLPcxtTomp
vTNBmOmxfxyL+Q/gTuqziqraXE3+uMMZmq/a+K2p5TP+337jV7PkC8NudN+MSB6diOmJsbPJ6a5a
UwPcHMb7bpRzDthatU1256r4Qebpe4lVbdFS8pn7HEfbttnG1U5Z4BbS2H+eD0O6Yu8nHYV6W/zJ
4qDbxMt2gulfM8jEYMWH0fnwZYqPzTfuYvpD4olKGSItRy8j28QN6yHt5zem+YabcVpM/psrNS5r
EA4MYXgr43ejiunRiysLYBE76mJ6QapxGXyunEZygAcQsVDmTzfou76F8GdelKlfKYwpVjUZKv7S
jekXHwQ1WlOHgZJgnaH+0GCwmTd9uJKGuzWy6T4lNbIqiuh7VNN7w7yFEjHIc+JL/DB/YMgliKEU
LG1jw8uA2+I26VG9NGBALBikml5lrhrN/Mg16wiXZhuH0BbV0fGHP8j2I4VO+VuKVxIw4B4o/ZLd
H9SdkV2RU4GKte1kaQ4+CArir5gVTzmOGeAKoCwI5e0BTeGRTWeKS51/mwCkg3AVG/k1mndRyiGT
P1s/SxgRmmwOOPTfGu/Vo4kl4kzR2pWJvqkeo8iBAKWxLdcS3V63+YgJIxBXAtG8WGxLipFBYgR0
mMGexewI+MOomyevBz7adgI7cNGSk/IxV3Tkog0x2JyMKYH7/YDbVv31X7+fFk53iQ1sK4YVv1k6
jzG4E/qLMjmITMmTga8oc921Rrjs0+l8lIBM+1MBRmwT4BrR0O2TIWe0xORt08QXNOkIPYUwuOa3
zjagGXLp1Q7n0S481BQs4xaePpwZ3jZkRvHceaNcyZwNSFCYDStJSgV0ngHC92mM1uJ+Bx4Mh/qk
DMqc8vzSEqowXVrg6wA6l4ah8tQVMXuALBZEvctHd3SNrcUenpGAdxtrt8RIxaSh7uJNE/ollKUx
ueqNeqx7o72OPSuBHnhwEuI6uouwYiNoxyt6Lq7GER70s7Qt5qQJ2wrbDr8xou4ch0I/O9qH5muS
59suiW9R6MN6gPYO6tUung2PTKGnaZeuk9ushshsX7k+u3We6isfoZs3eA0nmne+rPKNgmoG93V8
6zD6UIFsYO4POmqMzeoLZ8XXVMQnNbhbF+i0hWQIAIvcgbTwA4jCiJ9SQ/WrCDvw1Upib5OBPfSK
IJutMAnYLhOzvyoyZv1D4W87lq5tkLN1U3V7LwZjV5pCnRpvmBszJ65mBg1eq6b7KAnDS+lrASYv
igc7MeSrJJ+Gk+d6w4lZAYs5YIS1D0wNEGxv7AmhlBeVlBtWrn7nWoG9phiNNBT9V9uoHCjiE659
F9tcWPD69T1nM3NT1BU4OZ0NaArWAzJ8/zgU8MQly/yJeT9jfjzX+4b4AyRh8OWAW7+5VvqDYOM/
lN+87sGDW1j9wdWqep1GFch9L3eIUzXZ2S94VcKqEI+96uCg6BxT8rhDD+aDDK3uYpOYOzFpvESP
dabZ3x4SAmOQQd/3KgTNQe55T/A73ESMND7Ei8VId+FGoCMcn651ilByDNq8pzE63bWqtN4lpcYR
jpaxBZsb993SHSesHBDcDkbqGTcHYnTsIsvIpnoYTSn2RuHFSxH3+Kum1t8rTrQb03LFFnI2nWNS
TERr6bqS7F3uG7cKFyZonmfbVRFLBnsHGfV/mLSJh1QznoOk6t5iy4yX9JZNNxLBgBkg2xAx5ehN
hesusxjqDRh0d7owtmxI621YRqBCf5tzZZzfet4RS8DI04uMSJEboUeTYTue8A1htJ2CO5BWMBlL
2pf+RBZCjTX5a3M0W0w7KkIpshCZC2wdXaefJlEx3hRWt5WlX8LsgPBeCgTe6ZwnVNCEcZruNaco
Fl3lxBfO7SuOHs4ztotpaUrZb93Wds/9RFISUxQ38nE0gKXw0rJbD7aAEunl1IzgPIIK3dQuu1uh
6cQd+hgkxJD3T3xDtFDslSwDREtB1lPw8uxHx5+WlEuBeQhJalQ5S4XuzlIRbehBCWxE556FgT7L
947q1Mny8zdwAeXGrcxl6w/JZ2t8BG4cvmjEgtn8YWmwnE+vDBhexPR6ZnZ5GermncANQeEooE1A
Sf+BznaCSUoyuulGj1XDwIduyRaBSuWvWV8Zd6ht0XIaR3nNGy05Fswye9tZQwvxqWCNzS9PXON4
HVnbqtHt42jTRs8xhzkk7hx/BRB+K+rMOhr1ADnYbk6dGcaPtNc3i8gz42Ok9WdTYmofsjFbifG1
qDj1A3/8sbLojy8MjfwPQQsBfVI58q63WlZMljhwtc62DMWmzFWwLlsgyEP93RrB1mrJzrYN8Y8h
8w66gXiGQtk6DpmXxkcCy5KB9+KLXWB/KdJiDZ/CRqMS95Zy9hW1j4t0YF1tgJDoHJciicNmzG62
OXIfcrpg7eQ91ZBasAyKx9ow4XpXr27MolX2H4WMmHtRUWVNewygVHm52N3KWYTx3RAzR2aTKAjM
A0PpbD0CcWCbZ8e3irEV2KzyCrmNwDd9j3JK/YPbGuA6UoJOzNvFSe/BvswJAjtQx19CvhwM82jb
6kxy+cWbqZlBb8aLDmjcOp2tFTj3wx1BEVArALkEVJtVPsb6fHBicm6m8ZHt9CJk77v2c4PHmZpy
J5v2MVLJrma5+Gos76fi3v4a5BiXSAfZD72kw7y26J4BjBcFIahOWBK1X6RIGupg9aZ70siu0Toc
HESpzUTdsAf8nDdrM8N10H4OnqEDKQB6Uome+YXpeDezrp8VR8aPwWFuyX2mgf1JdrmNB/1mBE29
KtCptqPJSs27R64laI0z7ivKzihMWIY6PWvIDpS2gTSbgBXQLa+KTc4LsWLwr6EUq31hjLN4LvtH
mfrWSlSFd2ezUm0ziWph1GFFRXNMG3iZRJeqSr1Vb8E5qslJEdHUn1rD2JoikO9YCOFfsd3c5UGx
9ctRnnsmPuuKFRhiWABWEIHuvkpb0ARD6K3SNmTWNH2YwGE2BBjNZTykNRNUEM6xbmpbZQHlE+h4
m7LPPkwvdq8zx0CEaz+29LWCqTr365XHObdQ+w6Xb2hdqGUnxu1sHJtpJ+as+CLwfZZ+3W4bI233
YxrvSqfBGlNVaC95upaaHA9gC9aWAuSaDCz6yRCEO1PGzAzD+lNNRbSz0rJcezS6g6mFV2lqTLsn
aVGB2m/o2rHu4lZstIDtWg+aC4V+4OkaoCBN8qcvtOlAHmkvsjlc6+CbSLQsX7uxYWwY/W2Jo6VH
SE0EgkyrWxc5YkoYMEgJGF+frLMh8ANov9mbFqyLnSBy882PMgijszJprsAwiqO9gY8wtNOwn0bi
GgSG61xnfuXKeuV5pXzQJzAwRSIfRAmaR+fkhv3HMuh/pUvQtlJ4cBzdQPyHROyE2pvxDOg0bP0G
qnJFarAIHXb02riuh8L7qhrGoEOfLkIS7avOIX4IUSA8Yb/soRSgAYwOAJ50pPIh7IjfZ6AdTZcT
Yme4xzrCwR5U8QM9o95cBeID/d11GflD4lZvvJP3EvzQJsP6t2gBdl2EyG+MJLqTo7Mh7igyZZdP
vofNVc/Njlt7egA/lp5DLUmoLh2KNTRo51x6tTxGybChN+SDmhtzV8LOdj0N5gIIrmNaz8XUnbn2
Gu5oJFHZJpaCbaFrvtC+PlwGK+c4VWj51upQ3hu7vStninKi0vvUfcgnaO9RQdrG05Lnou/LnUZA
bCLvOjVz9Mwozw3Vd3s8G+UMbZi92768a0LMUZWGtGxg5M9DD+dBoCS9CaaCvNScLBWaJxG+cFEU
h75kF5uZ9T5lD7uBUPep4y44FkZCYVsIztVt/wjGWtxlsbElcHFXpK2OI3UZvOtdOAIWHlG3y4+m
OxmoORxF1FTJJyd3wkMZIsW5hTPs0wBQEpPMjuldoq2nOt0YkFEY9lvjI/Qj/L6FMY+Qphun0j1O
fX6BTmHpnbotwVj/YAiZLxHftV08EGvT2/rdeFfZrFZoNEPbxjPqYrJuewswpWQmaYxYj6esvgrr
jNvpWvnSfuH4722tXJu4dwsaxw233GPf1koAUdYUVbvCT76iFtndnYaBGpPq2aOv8cl3OJ7UQ4RD
vHXEVVZkT62wfRhsNoY4R+OT7nKnn8f2QbEa7EhfC4uJkizDHKvMBKRWpWckjoBG7CNOHbHFULUh
xK4jY65SmZAnsDXOf12yhVhGs55ZHvVm1HcUFcULx8is09hHvw4ie5G1FHBJ9y0dv1i2oMw3tLXa
jICWpt1MCxwgztr1c7kCYQyPPup29VC3q6Bs1arEQkec1uJYB9mkpQgqqOqLN03LoKQoMyR/8NRa
sb7kzAA9r6HOdPA/tIBIwERwhjzddx8E4aZCytiiWqi9PxhynbXves0MRxQgbJtslabJJ7A+wOO5
85Vqslosy1Q8Uu/V7XAAffiJ9UEelJ0adN8pG9aAxOkZAoCakq8EMjyk0Y5r9uCrIn1KcQ9ZVrIb
GtF9yzF5zs4TZJVjahmHnjSCmfSffkuliy2bbjFFX22vfRP1D5ej5j5ZLXOCsE+XadYyUDGqlH4V
YjGFX+8oZnhsYclSctyV7sULSxKeQ4dntBoRT3QKT/NckbPlBDsZ3DXAyD8HHMXJZTrWnufmpLME
WG1VHvSBlom4zC95VD34XtnuOjm8oR+cG8mOBsY82lQ+HKgDp2llAQz9Gur2ky0AItOkkC0QhYPV
SF+xXTwQU1m0Dpf7SAXfOicuFMEtIaDA7xm5d6VuMyCz9l7fNkscHz/AbzjF5rjHgmLtNNBOQHzs
oIKIQWs24Nhtch3UPqZdWhKjR6mdCkSS/rXPPePATuYVoNd0Bm+1kLUm1qKweDrjvD1oxXjOwFYf
3LDbZW64yoZKXhSev7zNzV2aIKrT4xVvZdWay7yIHlvNq/c6BZpx0eibMBPvlRv6u5galCoe5N4l
aL2TcmjxHGgVgw8+TKKsr1MxT0Daq9SqXRhwPU40Yj1NQUNxmcrj7e+nnRZlG6H3wTovW3sdl7a7
GpFTBElntJZlKnz73KOwLCLuNTrGsl1jkjbX9O6YaM1XY/cJbMlo4JIJ0XkYcjYiWXWi9O9/PzSV
Vu5CyCQLILL/+jfcRiAnXbj5f/+b5WJZG+tp3BdtLI++D6KTA157CB2rPfR92KE58GnlcNgR2igO
UTVChydU1Ae0nm3kzeQku3KE287rF1UeensoYrNa1kZ9kcp5x/Rxaed+8EH0687w31lk3U1beYeM
VNe+dSPw7fBUynqR6TUjYxmSM09+IjticcWBZRVpsmyD6Fb47kMYQPmDk3OfGFCPZUSspGb8YWdL
L0zfpTLzBarOlS2FtRia11akJ0Z3+ML0d8pCxarJvV2mx/dlZLxmMrrjicaoQneGUWq0A3OiRwJ+
ii6O8IZlHdzauMYBWqKjhnD8cDUTxjFh+w7pzp9lr7rl9O8gIFGbtRpjnEqRlT9pXvXQ2fqX7XVf
qnHf2bQE+OmtF6uHc+ZnVPKQFuyXNnUeK7OvKFaKgYH88WZzGJxASoeWsJH/xOmExthqDBLzbtFE
ot22M/Lf7u9Ger42ecmhOs9q6mEZMvNe8ZclmO3QNSkwUuc+nhWKgDNo7J6SOUbgwHRVCl1/MNeU
Ai1tmxmB0vi1h8I5BFME95xsSyKGA3tYWDNVdekns2B0JhDT26XmZh9RRy2MAgTRxg7iuvX7VWXd
vNlRuzZ4tkBqudC0tpUrnbM1GtXW0oO5Ee6qj+wLZ4Opp1b8UnJFrT1IDFUXW0/D0Dhb59HwqU4s
75ywyDa106z70jsPMa/RNCdzrZGTkZcBTcihnbbbKaOvQMZ0z3P8JH7g5+eIsDV6nPmWThQbBhFb
Rm10y+/KNzYIW8Fb43sTa5yszlant8AdAS5a+qC/zo6T3y8dDfEJGEk9EWa3N01O4xOXL1NLbB9r
YuEE7/FObhobU2FnO+2DsLl5pU7Q7Z0p7R6sLnev2jwJ7RQ4hdkSLsuh+iyMg2URNzQm5yHMykcd
WYQDqjhPLrYMa6Box2ZUwaj8bkL8CHu32UPPIrjiVjYuNdSUsK52WWKlx98P0Dpd3vO/H326JuLN
X//y91ck89c2BpW8XeDtejE6uE1tg+/6x/f+/oS/v+uv/9eDxHVB+UTxnH3818P8/sC/v/KvX+Pf
HvpfD5GG2V+/YlVk3S7okl0va/uYt8//8wD0OfqiuiX/0/yXGL//BunvfNs8/v8/4x9kQOiB/6IL
rj6aj398ss5oYRzvW466Dz91mzS/FEH5k89f+d/9n//r5/enPI7Fz//93x/faZStmL1V0Vfz76Fl
Hz/Cf5V/5g3ykcl/8Pv++pb/bLUVJJYdm52QRy5ZhzPx/2LOupgTy/TJEjPWKQl1SPT9J77P+T+e
Ybs8tofx2jbnsF+d/+L7SECbhmvQ22U5usUXef8TfJ/uzHHuf+QGbYvUqi2omDRsXyCS8v//jd8X
4WTyU2WQxh3dz7yTydate3H1uBHhnyShQQxo3n1PQwDpIDPusFgK5uF2O4YX5H55hamebmRH00Bk
ApPF1N1sRwpR7n8/+ElXY+8rm/3vpy71g5DJ2H/lQWcdEtuyUB5DvId/f67D4dl2hjr+/U+hbB2y
mvNXJ2SAqIp3zZUiJL6b/oO981iOHVuz86soNMcNeDPQJL3PpDcTBMlDwpsNs7GBp9cH3u7q0o1o
ST1VqAYZJE/RJZEbv1nrW26jHwqZk+Ln9yaMqkIeGRloG92nyEyC+tEsBjZrJdRdNWp3rr4P+Tkh
3kR1unKMINrXjU5pMoVHZ/DDI7sQpn65jVjDmCg5fz/IngdiUuzIe3ratUsWzjOGgQJBUkRQmJ/Y
bxCiUJpBk71F7eiyPIeiUdiF9Uah5i1TvXuIzCy5KS1BvpkMb1WpmCb20j6itI74cVAoZj1lGASm
hyL0x4Ph11CR4tR+NUYQy0kIPw39470umYzqQ2aciANFq08iFgKeeC9DJz+LQe5GJhB7aFPk57yE
2FfOdlolWyttXfoKxiOxCy6ql869Gd2xnUhfOqaaIBeiYSOw7GwBzn0CgauuuCchgjqN9mHo4bWP
k+ap99GMGQ0uIxLrz7XV30W51VzLQtuNbSAw18HfjlPwtmZpYcmsMQljGfZvXec8CkTtb0La41In
afkuUm7AjLX4ZM5U36hPyOXgXpJ4QJlal5uNN0pwXu7ZSbtoizqXst9r5tQHA9lG4W+nts2OMfLJ
1M38fWC0V2uqEINO9UeqmnDXa7XkG+Qz3eer0uiivSxzNiqmmR9DfzvONG+9p3wKbnXVXpG0DvwV
og0h7NOV2n16xCdZzj4il78VI0TdyEucrNojggdycNj7F2heQgbGA9TLhWv0H2mI5I+VOTFLLmtM
0m5W/pA+gfcduZaMSxQOK2ZqSOkyclOJ4DmNDAgWegHrhrE6VpP8JpWmHUwPoWxGultWE67C/I6F
JunpG3+oqW0qGV+gED54VnQdhQbYPuySCzLMam+Z3dmv2MOoiZVbNowznJf4Piea9qMWzzJ8dqta
kNzCEHUv/UvXHVh2+kszICglAyMOoOzVH3L34P7OSti1dIE6ONV7W1vygPdOkmyfLFTbdEjONLRV
fY0CWbBFj/y6Pkr1StoVRt/5oZq9Vf/x7u9bWT/wMzLICbPdL/j5Px6sxMJ1MNPnLJb658Trs3Mf
4RntYtJZitExdrMxP8uwvlrhZHMOVN7JC3itWloU7UbTYmko4YQJpxKbFFsRxWuyNQmJBA6nDr8P
sonHg18Db8eqxQWZShRUPvuxo/vXg6i1+5Tcxg0eLghtea4dECVcHeVHyIlCWDVePppEu5g5nPse
kaRR2Q+OCZRUOfabmSI7jvoIDoE9RXfstb9KbHkz383VCBxLc+RlhpO6bwD0D5kfsJWq0/TE2gGH
G6JeGxjXmx9/S4ddmOJIOjR4hCavGh5iUVHT1QEsNDBTPW0RenSbGVySodDrnUelvIuWu+lHmeHz
9wYxnbpaDlDsqNkId+SFEbvJjZPMXuQkc19FW5oXFHMakikVf1gzOW5i4ABk8GYO6U2XSX+MM8bh
SPHEWwgiLPJZPakyiF7SGvyOD9TLVxK/sdlPl0T9sEccXw0jONl2BEgzMMTZLFXJBRp4qx4n696U
HVtYzI956L3xqoOTHu2AuKdrc5JvRReiu2pRrGHbEGr86ER3Kv36OXGae0OYi0Q458T1RgxdzOUd
rd4nJHQ2hfM6pNj04yKmV+/Cnksk4pXFskIguXhD6v42pOSn9mjUWNsxuzRRcIeJE6A8aw6eLbUr
xv7opgf+ztXt9wRt++a+tdVLo0XPtYlcO9XFvR4UOj2uY2MUSE8dWmhG1ssWd8g28unKNa+7qcF6
8lz905yqvR8ZR7Lj8H87nbFNi4SYHd0plk2T6KuJnZ3vEs0cgzgrLHQYSHeegTF/QC68EEyzioyo
R5QB5bMm/bhQeLyd/lvUpreTJ6y8LWuGeZV4NRqVErqCWWd6TexU4K7xidfLcEDn8mg2sbkqMtQ1
pttscp6qBYQLXNhB/TRiHWJehU/Lamb4ntB/jDFpXy2/3rQRqcSGrtmbBFBJE/jBJUWmXRMMV89b
/HIQ9SkCUl7VmL0qVs/rWekZ1hoq+p5EW/bMmBaII/OzbeSJaV8ValxUbfbI3HZake7AYHDgQz55
SzsGpDFmemLWsMTqdfzRObymWZYcmO2cGyLcgJFqag2ydpO4qGca2L8Vh4ry4UxVXPpy0PZ2lG/0
spOEiBfvnnSeq06FS1ZGiHkKbd2O2nsXoeJPohcnyNp1aaMtL6srTu9hZ+WO4AWbnKiQkABK3KJl
ERQwhTWfe1W7D1of4tHEnzGC+aWV33OiHeodeJVQ9Edj25sEM2A5CFbdUKwSA20Ay2HFucoQPc0C
AdbPeMIxD5gj8vv7GpuT6WoRr9Hop/NkzIJai6+VQm2GEjFjExtdUNeeSsqadZURR57UgFhjRp0q
U+MawXa6GKwGv/S6M9LHytYODJARXI7yjPDhzaAdWvi22A2E8m3a3gIw4I/7Pi5OObdTJ0zZONPs
p5ZzGSK2FFYHpeXQ0KVqrruG28ardSRipaxJFmQwY0Tmlze6G6Exsoit6ceHbol8yuSanNJL0pc1
d/FWX9A5RkNySIssvuWYT4CCYrFAZrj2bGSvYCa/Ir+Ekmra+0yo8B7aA/UKBnf5lWg6JWLgD/Sv
JpEAanxwOALBujIMQp6fdHd76YtubQQcbb8lbNEhPx+JxGzangsvT8Upq6CkcaCB8DKc+vT7MJit
wJWzRgBsryaF0VrQMxhJVV+kS7c/8sOtkt/CuPCOEfHbVzd6DQULsqY0+zu/rI+/76UIXla6N+l4
7f03YJzPfqXhm2q1rdBYN6PTaPdxjummggJhiMk8Mz1y0Dd7r81ARJ6vwdLj9XdziH1hFMEJa4UC
kisGiUM4wgY7cA8Tf5gtbdiUUI2E7vQUpt68gkVFQWu70Wvd/cqyy2Qlr62vu5+y0c9Dzz0iS9t6
xUnyA+fxig4C0yp0V0ZAmDVNV7BKd4xFr+EZNaueqz6aviM75mh1qSDjljk0aE9vEZP5scqafs1h
gKRckgWbQ2K8Snze68rCEO0VE5HHYzSt9d5rNnoP7tqyUEapwF8FuR8shKZjkxH9eB5GOBMkro4b
bMTFLRk1hHPdWy3I2nFUoV0GzQv/+SAz+Jci/JO2+h/lyeDsrtKISMQK9C56oMC9oCJ1IVaWW5bG
1iJSU7MSYZ2cAztM1oMpM1J5QPV0lV6dCawm3jAAoPHXh/DY+Qcmpmu9a8bTHMXpmcSFjhQ2sLo9
OghUKMpdj2Wszkqk2N1641IKKdYqBxppud0XVUj+Qzah2eAfHBnp3QW9biCZy7yLw/DoaDd9s7Zg
Fb5p5bDF2zFthtwO9y6p4OiemC3HfThhhJwzWsZx3OhZc2e4Cl1v16G3I9VMdHbw0VFALBpmMEFd
uue6s70DnlJzYxouDEuDkkP659iVPCEZBpOgjhm6W87NJUFPDS63CVG92X4I6qdM6QaaJ9Mgyzax
1SVSmnVuZwFyeYy6olpXrvNSRVa2dWrn1Wcuva4dl7CndNUpv7wyfdVWGQmOamjU0bXs6TS2vUmW
S1YevEFzFz11W51qXxqhL3mKbMYhwzMP2y+ntX5CaPFKi1nj9w4qwUqdI5VN2zEIOjDf2YaoBGcd
eCQ/qZ4R2MDquSt52dQ5ukUjGaaNFsk/vdYfcjdoNmlTz5kOtCNx7JywxW/bkerdcisigKSR7yjj
AZ508lhNk3ctBd2tPwLGrRB+4rtL1oyFfAUaORy6clmI5pNGZjvhYdp1kxYcquZsgrYY6zJfZzkH
K0SBnZF6wxLWwhN5lyioo4YDRjeZ7rInsZFqLc3CpAJl93ZvFgWr+8Kid4CVTBRxu7snuj1eujdA
S16vGSsPoGOTu/pThiFoH7WQVWhkqU2aKoZVQVgjKiOwzTG4WJnjkTELaJoVrShZcSCHGxIjuqFz
7q3E5L3GJ9kvkQdDF8Yym1LMsJ54hHsRXEOj3rm2XpxxLzzhf1qGRlPdhWP57BgT7HhpIXZqq0eS
/vLtEJX6imFisaqV0DeDoaI7X2M3pA/9D1yAes8EGQWdCLOP2hr3Eoj4szAVoH5CTze/H5cetn8M
9h7Gw5NnZeFGWFawDcoSA44j6/vMgNORa/FZsDNsdXU0LfiQSVFfmPL1d6jF7jPb5UpN4noZN+5G
Dp1+XyXThZCt6k9YRq9SZwOpAUQAY0kXUU8eWRthK5/DrtpPCemZBgHSS18WUGzsZKP5rNqBDhR8
TyxP0lfhBjV8tOs54+2wBf/mmcOuNgO1c7KU4I9XWzXfLRuqYzz7zewtni9EeFFf7lXY9ws5+eaH
Lh6VFDu75HeuqvZzcLDCdFX7M2qBsbLCyNlEXYRljgU+WjZE75gooA1bYYWwpqWbTBk6aPONxhuN
dxUb1cHDn2kd8Lk3Jxz/N3YU8VbTZH8ggSReKtAFGwj7CO3Y7XpZbpxbkT429ZjgRp247PDdX10N
FpDbMq4RbXIogR1Ymc7rtsBj6DDiLiElcKFvq9kPFZM6yTl5m8gieoxjjist9dQhIfdzVudV3FFu
YwrDDrCdtqoK7FK2XajFiCxgaVrhs/DCY9tKoDr5gL9Zwes2msw76LE/rh17diEieTvGQbVXE4mQ
jTkCy2v7a+5b4kAeBrL6kTVm1LxOtr7Xu/g7SiPWOJMkzYkPr8Nqphu0E7Y9gWEhC1+9ECIYKbjR
lhwxn/1VqmNvsLd5Yn8EIuyp7Wu0jWTsglqlO7Esau1QJ20setfqIDvhiaebTXUyajx9XLK477Zy
aM/cc8s0Ta9Oao5nOwjfImMi0hK9PZ/SFi+Vlm1jSLfomsQZYxX8U2xKiyLR2rXeXJ3aao9NIrCG
FAHNR11QKlIkIzDmCRNMcCiIurxgYNChj8aRdQhoXQ/a/OB7goiMUJyrfrqRW2tthdU0yyHBWNHq
eo6zyTv0toXKJ8m/XO4Za4KbjGktSyqRwSJbjFIoEfkRSzQVf5M/5lVePBSFkz+Ypo3se/BPmc8a
w3Od9j4NhLgh318Smq3WlbTZH8REl0bWkG6dWBRketrBOpJsI+2aDIvGfTYLK1lNeAJEodSyLoNP
KfU/ljtLDlrprIx+OMja7s6yybozDW2Lib34IeLLp187KBX/hLqLFQe/1rIR03zBD9vcCbTzVGnp
2pnwArcBy5o8lsZbNAUrrXiIIVg56OXcKg+Ww2T0G9bqGw5i64J9I19pFqqEmcr++1ByNeWDfe31
6AENSnYUZoQZopas3zka0zAi+7VO9kWtRcemNKpF7dcwqbJuOthN9vcHd36XvrndslV+tXtAZWBV
+2WK3NTQqmGXp9aLmmYxDq6sgKLmygqVe6DtkoCmsDClTcwARZVvpqeHe3QY6ATL2lwNMslvLUJ+
p4z487uPXh2Kq901rcOV0jjbDC0dq8OBqGD9q8Hn8ZCFkGmGRn9GXl0ALwdEgL7wBI3LWfJXPQsQ
+EWcXR036TZ4ZqyqiDauKq9BxoBIJ/MkE2gBBDwhqx3yJ91xHsgrSJFEcFqNRrtJJv9RZswlWm0o
eUEpQjfINlukekB8QEeLXrcPJUKSJaaXYK2bVIpNzfE6Yti2TWB6QFTqOLJAWGjVBlAhWSFVlqzS
thnuI9gaaySE25xE0DN78Q+3BIWdJlZ9H6WUxzUtUO1r6S1NCM0WafYwRsSGKN1h9lcmfwLL8RCZ
5eUKxbj9vMvfdfgYWpoW51orKYLzZCfMKrgYRVesYw0UUsMQYol5eEYbx+Ha52S+pDgxLiLt0R6g
xFSNAzS5fOAVOZ5QvEbLqEuRMxnWoyQPYUUIWQkWmkGM2Tag5MIE5Nr4PsAjYX3ICcSAcDbT8ZdK
wrZgOOw/kZ13y7jdxgnkcF5IJwi670bi9OADGM54bQMw3h+nheXFUG9iTVs4QTUdigJZdMegchsX
rnFDxUyRFhvvdOwtbceDEySMcnNryxbsBc3wQbrDt19ORD8OLPZ1xoSrSnOxyo7noO+K0+8DGdeP
+HnstaREmN09a1cnn8OCH5EwVn3G3oQmKqvsIxxri+aMG2Nofti5BDdmeuWaLgizHjEpTzQcMBkU
NhFitE6g1cezM1oVYOiOKywEApaqjDMPL4fVj2s1wUXMZp1NH0lz4/LJDDiCZ1k5G3DIwzLjb5yo
3Ng0CZO0LjtaqbvSAh2haoH9MMAKWnDu86uAKaLoMIfEwS/hV1dVyfEydthECdR59BulrU2zuzmj
4a9Nq34AsKT2pueukaI911KKp65Xxi1mFYhWXC7dnPMyZq16ipmJLltSSFd54bvzQYLkBP+ot3Gt
T+kPHma+RjvFCFhOtUh9uZA6eB0/QeTX5XLEQZ84VzmjdWzv2yNt8vr7YEJ5ucLe1zaDz+0nYdnt
T7F7zRpHPjK4+Bk7HxaWmlPFrJXnh5vS43cianQzQppaM0b+6ojhWZN4oBYuvnuX9o9xMvwS3dn2
XvDW054i+QRRMyJfzug0A+/ZiCy0d7pzlxcuGvAe80CXiveCABpciNNzllVyiSXi4oFqZgW1KMbi
QMrfm97kH0arY88J8Fmrb1a4IR7N4M6zMPH0lr4ANKJHMF4NMzn6dvsiPHOXCYtmyAY8VO0q192g
0fmewph6fXwipDDjYnDoP3vxOVQlS/NpQlyCJFmF2k+QRnfAoMsjpj1eDJVlrVFGLLIJCAlTeuZ1
G0vj97WS6hhOIUi9vDk65JpVI3BVQ8A2q8s/vZt/533y4BMEA+rDvOvRxOmtXLs45H1718K/7AW7
DK9kgpKtW+SRwl5PKRqsQZqfzrJowLeMDr9hZPOngmGJqQRbARqJL6OYPkdRbUbGI323jjJvJSD3
lDaJdFhIEWtEJcAPhQK3aNHKhllGrKCt0svvx4JkSJZl5vQrJCkjK2vG08bAZHqaH37fKsjm3Ewt
esN4YjCvjTwgyWduT+tKxEtQvEu6ylnl0R9+33J7Yrf+04/FuXpEONJtlRM/MG2bwG7zxZAq2/dA
JNtHjM0ctLpugIZJuseuYESb5tw0fv+1yFAVV56PLTR1qzP87nBlzcFYCJCwagTdo16Ku4Sm4vL7
XoAyjX4jNXdd7JonOMiM4zXWGMp14/sRYzCCpkG8uD04V2/y6i+6020z2H3MdP0B00ywjAIz3vQt
sVqA96ruUM0PRolzSrhNszO4867gGhWvWBfmnqt40EIlb24Sv/9+uNPdcsv0sN0YTBZeIzztOI3N
5JpVkfM4Wu3693/Lqz45xOmEs62G1GvjqGuGsoWCAvRNDHG3hdVwtEayF9gyzlwEBhtjWL/GbCiY
T/1JgATdSkuyfsD4cYzt5jzabnn7/bjqR7ZN+Xgo2F4FHYmfCnFW7xuvfhYWL62XGfOYk6gtcCwv
PDnZ2immhXIGBjKYHGhBooffh4JkF3ad+d3ve6MhjQ1eYMkx6xO60ZnJoUBrfPCwv+30xPi0s8Q7
w6M1ppUc6vHwX5cF/F8s/P+fivbzmMD972QBywpHz8ffhQT//Iy/VAHWP+zAskyb7b/nOwZf7K9Q
P/sfLv0pIiUTI24w7+P/TRVAch9AdMKF7H9Ho/+lCjBApoMpNwPDsZC1EHL7X1EFzIzov6OEEQQQ
u8yPp3v8iO78q/5dEhBKKftM4shKkJGYabZEobxuZUGIgHn+29Ny++cX/W9lX2DSK7v2f/x3QgL/
9ZsRQejZro8GwfFdwyAx8e/fTNTDWPg9A3vpxPrCpV5fxNJaUrYgfvTxsUw+1oteO8Ikfi362fvd
vWa+5hGLLZ8jq/uiRn3tI9TUVZ2XTEvY3jY2yKuYEzk76EG6pB2sTj3K69nWc7AEMugps+AsNvaN
Ihlrtu5vG4oAhurIp8riIwCgFjtsPHXjJSLCadHXIFlMw79FAfACFTUeWNQZdRDBCRudryEZl2FB
oKsTByOT2K3yJTqtcpWlyavZZtqyN1g/NZF34yaC1cEnFqx/xUKJuwKb7aLS1Y3VeZ2ld6D2wmW9
wUgbIIpzjBfNrOkrHYbwtfbWNfGT7lX3OnyGvsxvU+leYvb7WQjuRpqQAdo3O04uhqZIOcpXVV4i
OUYinkdFvi7RBi3GlGmaORrrzqNv7Lpkr0iOX8Py6bALm7RpxUtclmutipJLn/cY4NDfjaXdEBEh
rLVlk6tlZg7WcGvjCJT5kzvQ+4ws+yUO0IL6iJsoLFJGHBKjEoMMuShJIsyhizUm7rlW3Q05J1yq
NqrWaM99SCX8hHKNAzmFyesOp5gbHEIHfVgUg5ILvfoRE5kedhKVhzxRc2jwGQCMHnri04yq7ai8
jP2TG8Muu3PYqifMB0d0yoE6BipAL4r4fyj09kmL8fN4SbdzBqR801gZj54e/URNLLekVZlHi2fy
WOL2mLtZsSxM8zMYE2BdnbPlrm48CqxSW7tL10OdCPhWboAnUh4RHNRrr/d2paJ6wyNC/KudhPeN
R4qz4j6x1IbuYMW6+dTyg+yrECZCQKBh2vriYawGoGoEZS3LMfWAyUnUmrl95+GbROmfkxIutG0x
jjdPxVwgxvDdF71aFjmOZeShS9DvVxGFGJzCPmQqMN1zRc9l32Mejc0OPcqnZTPRMXoyb4wSqk0L
OAFrQYsVwmNKOSCV7T40QyczzcP2xtyFjbt88pP0LmrCxzTdA2VAGe1WeLimyVkmKruGPkWTdOao
Fcx8i8asPyYMcfgvvNfYOZuOdkODkyBjhrpd2xfMGYx+eEHZaniRBi+SqSW1iUu/9BzIKq2gLeBE
gM3S5Yg+qQwfARMNAE7lO0jJbaeTm9LZ9o674Cem+W2UTnsaNGCG37JM90PV3PopU6sc22LnRo+W
oNeEkBss2l4+k1VjYqCaAZTAJKcM66r/JNL2nkmGhxjYYXcu+xpynwUnvae386pmVVsGmUd0tWzZ
aXEt8cMs+6FMCA73yu95ilk76snL2Ou/dAG+lCCaPquJU62TEUzu8hK5+i6MneuYzCSAGqkqAG5s
M7taTnDXqOjKcFe3ZbP3rNxfWAdhW4Q16cUfk6wrpjlAyGSGfBd/duHdGRKTAavehTakcPsZ2QMn
pXxg+owdj716NOz6BAfX9F3Exj1gosVkXQ2jE0u0mhqu1g8Hz9eUvFZFddeSf7qiwTqgW7nE+gga
uWAfFbIrNgWzeJZNij0CZfM6dEit47w5aEX3ZXqD2IggQpyv+mvrmB+WsDkRgKEshiRaOtAsIXWy
px5mHS/7Bq5OAMEiBKWQeoAscwJfmtgrYPWRZFgIYkgVSkxXXyde1G3BFX8xAeNrd+61kn9crUP8
2RAMWY5Ej6qdwQZtbeuTRlU0YhA+wkK9K4f8JIOEMlHbIwN5y331p0YcYNb52qrGDSRwjoD84JCk
2db90UheiyA9WXW1bgr5k9XdGvbzFp7vVeb+llSja8ZkF7jEWofkLu0Hq0k+828HsHeZzduOfmcE
+0Ea72NJJSrQQcwmlbbBhKeZcNmCc+K7V9/xWLRrux5DEDtCa+Gq/EdzrGOBlY2hqlsweY3k0S2A
XziSPJD8g4ShL3iwDc/XU9r1pF/1Jw6hftnWDjacFnUOu7sic+8Sa9hiNPlgpHEMMuucaQxsAxa2
wCY9izCEjjAfq9kpkLICpmfWdIc2D8/tZdTx6lZypRspPSN7btvYaF6+FKD99dhYj1hXlpES37pT
seHPz65flwCEJZwTAhgXda32VvOjB+0HwKItZDI4mtdoPhMSUsUIN/QZsnbOxbPkDs02gvL8ICb7
K6wQouut+9Iq/fj7DwEqu/AMDmbX1xgmTX1FFvh7zS0DEdmdmIpVl/5oebXsprn3yd4hkexFUj9p
wR836vy1IE51acHkvXdu0sBerPK831uTGhZ2EapDXDCsUq3nHqFFvfSOCNC7a+aSO4Kx9b2xm5M5
WeyQK7lXbP5XGjfah8ofNsjHtJXdg5rDoGge+jCclqOBEITbypH41R0znvSqS4djXHz0QfODlekh
98H3WLZxTn2GSRoHWUSJAlykPrJG0hfkR9xrWmOd6IlAdm9RPgAGToODdEzgLRNchIEt+wuuSH2h
Z3DEE9s7Dq7m3YyS/CrYn+9NkHuPTiF3ALheVS3NR5VOsJl8LPBd/RApQuHdvF4O1gfRVvF6MtzL
/28E/o8BSZ6tkwz0nwckvX98fXTfXx/t35sBCt75s/7qBvR/eAH/OVCkLZdU7v+lG5jLcN9xmMC7
bDv+6gZM5x+GY7rB3D34UFPnJJh/1wgb/9At27EDDx2fhbXE/a90A3CB/zULie/uzI0AfUmA3dL/
12yR2MgypOn2vmyNblul4gVhWshmq/P3YyaPgd2ZBzM3EcT9vvn74I8maXTzv/zbP8+U+WB8kQ3J
F6q+OI2NZEfWGH6e28pSD3QjcptpCtNDGmpHb34o/MjciwKcpZaBl6foXAdtXW+SWsfAg8wkZ261
MXMXHmlbmORquJQdCXZoAlwpiwS78+XQTMU1bj2kp12+zLOTUh0biaBwtrlo/Z306nbrWD0+h0Kx
zJcFS6l2SlnRz1oONBnEVhwGj3CKvi/8R7vMVhKXUOyFBFySkXbX5ml7zEzj/fc9LfGDuxpJAtGV
JvGw6tP2sb+wdbkvZXKuQOlfum7gZlGyfNLN6ZS1VxLUCA0nM/k+qHxs/VSrdEyrzih87FzkY/TQ
agl1D7YIlBH79RWVc9Oht0RDsNfS7N2uhvFaCIPIGh3OWV1NT2Mspns8eNs801CiRfUaq9EfrzaG
5zRzOFYN86mXaq9FliKpAVODHopmEYBwOddux1BsfkhZKiZ6dQgFRqSuEeK5K5LnCHLLauzS6oh0
ulmWfNNToZPSKWArRlat7pNgfEwNA1SG1ON9OzXMU3Sj34WhkGvf6MKLQVm8xd1pH0ch3KXJ10Wa
FBlcX9wf2vUU9xS0mWXtwshKoLbhbfVZRaNJ8pxVCzCGIqg/IH6x8GuQHNt4T1J6zYMYi4ShqayP
iAkWXezYBwZazVo2DVh7y6qQAASZOEY6A/asbU+lwboZOCs9lSuGE1O2c94gFICKkN8sv2/OVZcA
7dWfrD7zbyI032Z92h2A+1qvWAE0qI3MhNVtjs4eHXX1RwmX65bwiA2iyRREL3Jg6c9qeFtnXfY5
aR7WSb7dmgzEp3YwPMgBbX4bnBLEoII06+jaBpe3hruPNSWpXSAfxJDwk8V8lWHcG6ZbY/YOGYYP
hCwOocxWweD2RyXant9QIz50oqPGNA/NxnodAiZHchTXpqgRByb9eIw08772J3NjF36MMng6Avpl
id9N/tm0WZnkUdyvPGWQT+1p5aWlDITgpNCtoOPSF20aLQdIvKCsG7DC3XeTYn2ESj5eEscfd4TS
zri+jyHo/IfKGslEmWV8TZBxLVkJQSAmBBFDEnsAg2aElE7GCXon0sVpA/Uq37Ot+SEEMf/mfFwW
rDs/kIPbCFekttEkyFPNRBuYR9WVwtja8tfE+Kh3w80u/Qu4zey5ow24yBheYC+3tVkY0MZMIOwQ
7EjEmtYCZfFemek8yTTTHSLqjQfANZysBgGfne7TPIzuXbqXTvHM24hvyPyNHTpmLv+m6Uhp1Aoy
SOKp+LIiKrAk/sNLbw6g0stbavnVwRwwVllRUj6nxvDYpvpFL30HGS074la6f/C547pGw3ECEvjZ
ZXBQWNUcQr00T0XkmScplHn6fdeOwJA09akZAphbbdpsAwDrXWUsqnn2iOa+uvbaM4tEeW1rda1G
RU4Zxntu+khUC0vTzoqrn1c1blo2YJ0su7spNNCgIF1dca6xl6VlUTII3h26JSLlzp5oEXjImHxZ
iHyTgN7iS/s5ETgA8TJE6y5htYrsGLVIDNUC43W2rToDa4OM9oaW+XeI5629nqfvg+zwlZZxrB3+
+WYVxwGCVQCAJFHD3mm8K7tKUkJazzpVsTuunAb5NuPqYht6pb2SDbTCIIjMrZ5kILydngUrIdzk
2GFZIB/nSMBpv5Gxh29jCMudF8Txpura5o2guNuo+xz+ESlJZUbVj2UTVzQoBrpYjRV3qiVnYYFm
gqa2btI5oCMcsj1G5MQK688m6rvVaOfdSbTSv1Ydutg8lPVnEIlLbSvtKeSJAvXhTdvEUrMWDfPz
SN41oVxcH5adNXCHLPNkt9AlEe+NG5K5SMWEYflmifa1aehkSxavRd0Nn5YSh4ZYbQo59yOyc3sp
LL+9VuysD0GKb25ged2wh9tP3CJfytxZmQQ5b/Wy1Za+2YUz2vnDKTTvFLDnfKD9xBFroM9NBb9J
Z9n1DlFcso0mNqs8A/UmHnIfvDJiW/hpnIxe6TyUIIoBAw3pMtC6dD8JaCryf7J3ZsmNA9t2ncqb
AG4ASDSJX4J9J0qi2h+ESlWFHkj0zWw8Fk/MC7rP9z6Hw+Hwv38YIqtKJZFA5slz9l5bObdW6M4t
yEn9ayrtDr7bvjEkgNhZE7ge4ev1TatwbhXWtR0Ap5/9a5zqL93ppgf2DfhMLO6TNTX7iJxnfwin
wkdBQQ+PqjsraOfP3VXP2gIhuVWtvdiKN3BE67KOnsVs9s8N8Rm93oWPw9zdi5Hs1aYPy6NNKiqc
8eIMee9RaWj06mFiPK9zPqVvoZYwD3Ewx8E+lzXQHbKClNTzjd5AFopKbvWARsm17byB8I+231lk
CzCkKKffjdDXVhtHXyxaEHBnbbi2qD8ANnbxNteXz6Pn3aqKqHosZvseSa98L1MFZxfMw2rSVOkT
DtUeB8NQN9Ojy5q1jfNtOu9h2xS/EFwmaz2awiseGhVcfh7s3tbXcJ/YHYx7uNfkPN6dtDbWQ4nw
JxyjW1QEzkMLTck30/x9YrLy0I+T+Rqh8q8a/CxF5pTPYSuQaoKG6oakuSL/4qi6PI0xhxwNzAr+
z9Nqwupfh/25r02wCmHknkxVgZmoa+02ZED/cK4pEiBwrFcyq3f1ZLk7pG3BWz7JtQLS+lVkLmmU
5DLsmMEmUCzGzG9FW9yZ0Hi3iTeLd1HDOxpnV2Ces7InlvcM7gddlDmKxmPSy/o57NsPR/BSnrMA
5FUIPrlLruBAMrD5HCBTTx0bwGYvc9jwYdlgS10rjDeeruyXSbVrlMTO+ygp99oW8nG56Ocy3bmX
tkpWBT4n0mHam4zN4hCIMcU/XhtPYRZsLExCjPP59Bg47etsYjTotusBuPm+mgE9VtShKIBZvnO2
6We8/t6ztYj6pU1ye8h0qSU4+VnT5eS3cbcmUFs9WCr53VAo9clUfXRlhynMGp2LK/IRYbNxyVPy
Siy2aydze9/sepLiJMw1woZyUAgoFhKUaUtw83RAcemS2QcajGyE9FlK/Z5m9qvhZs7TPFazDxde
HY3KiF8ENqIFwuXtf542Lv6dmUQdvSRArSRueB2bVXAoO0TuIIT1c2USETF0zXepcCXENiK5XiyM
BNw3u3QmqCappscmTMbXHKnUpotGRm2SApMVyOA6ou2nG1O4nTKVP3Yd/yBK8+arqRYYIPbnvI9b
1gez9msnRS+PFA0CtGnFF9Ho7w1Zc8sRg+F4Y9ERjIjaoA+R2umhC7r2RhJYdMeS1RjG96z1zd5g
//CVkbkbl0b4Q+bqbDPtvHWjDmBLrL9lzAkhBUEl7aM09rveKTYCO5FVkEjkxqN5qbAwXOYJpCtx
EUOQ3zwvEthIFox0MCRPWd8ipI8Lim79rzXpxs20LiQsQWRFfH1Gn44RqYTzHzhivI/1+OnStLmg
dcw3rd2XuzzTV2z0/UFq5DmMOmzaroIqmeki83UtUtzPE5bK9FsnMOdQz6b+3psL2CG86oKFlcw9
CkgQKhxtUuO9NLTJtxlcnkb4Fe8EQIwOMa5T6p5kQF+aAf2t0xtxI+fCAwqFmC8bNl039ms4Rekj
8SlPdU60gWuYp7joB3ZQkHD0cXFZuzZN8ITe7DaPXI2uKhnSudmL7eTQM1nhMLcJpSLhdgTM5stR
OlvMQArHBDQDrpKzoxznrP71Vd/JZ2w38X4MHfo+rS22bSA8ekN2Js5Z3wvAZEL31TAQfufG1rnJ
bHFu5IMOfOv071fycs52fdl+j6VJ2JFleOjTmBVMGm1fkTrHKYYF2S7OKG/xSLEZeBBgywUAMTxX
GKkQXodHuj/jyo3+iMVrpRbXVYX9Co4kkMzFkVVizdIXj1a8uLXsxbc1Lw6uvFiZGLqSxdmltXi8
jMXtZYz4viCVXPvFCRYunjCtANSi1RjSzbrlhGzMBoAfb4GHYyoz1BygURpcbhDvidYm/rPlQS4P
uiYjNqmGaFFX4VTrFs/avFjYfh4MKiIps5gthSz1Mq62SCewASz+N2txwsnFE5ct7jhr8clli2PO
5VovFg8dd2rjY2uokPQyv7YWr121uO6sxX/nJGl1/vcDnpkUEMMmw7bHvY7N518Pasbd9++nw/ge
LQ7AsGaNArOPeF6ih5kWp2COZVBfvIOtwkXolJ/Z4ips2VIXl6G3+A2L5D1b/IdicSKa+MT8wUjb
Yzf/EIG18NaEurGaFxcjstZDlAQ5whraqJ7oWVEWm2Md1Bccm+UhFUlMMAPpjouJIG3a5wiM5VXv
Idlwcoq2M3svwl+y/GwJmsGcxh03GzWpldxgvPsUKNaBMzSpt4kszyFA4Ti3XIS+w9ow5itpXii2
MXeieMHlmZkETAa0OTQ6nlPSfAHrJla0g2JVdM0ljIe12UN2N7y7nIN8p1IEopqn2T5mGcS5bM83
xEDTQxppeHfwoho1l0nq3sBHXCczuUq8fDvqenjw5NcQGGr5jIu+Kyyu3QgbXRuTYN9EBVsozhNl
Vw89kX0HgxCPvknS00iyz27KPd03+mqfC68/elke7hrHupQq7b8iyXgjL7vhJVcfRVmhp0RQf9P0
hEmGyfSkaPVHIImT79RJ+KFycXcYVdzqeCBVeCI1pyWFa9t4sbeelF6dEtvbh11TP7Rm8zik6GxE
k+rsEJj5Fj+xjrHYWRzGweI1hnBbPoTYj9XiQ64XRzJMHdYGThRvnXHLx8RGKEgA4OJjNhdHs1i8
zd7ich7emh/Pc2w4B4UNulv80AjrD5UIMoJN4Crg0dfPsswV5bp6ShZHtbl4q7XFZW3++K0zfTrS
i9Oe9BlWW4e/LMRldrSz3DpZCCN9TOEfRqbZxIrY0a3vSUVybPjZ7GEfzA5hPvSF88A8uL/lIbiq
ytHFB1dCugagm58qJ41fZaZvZN72TyjgJcGXeM9Vz0woogG8+XnqLFb0n69MW/GVNu1bA1sHbEmI
tKbb6qcJcM7gPdpLgZxPatiCfrqnejoeCC8k5iPxupPu6Kfcm3EKAnvUwTBP+t6TJnCSkfpeLRZ8
r59t4f98OSQFQTBJcrKxgO7+/VLWMXuCPMzf/vkrdUnnrTCw1U+WmB8dxEEH5dLe+Xn689BPWrOL
66HBz9w7fqbLbOupJLx5CERJF1E+2YKaksYDjs2BSVgKb4WoVRatBT+gsUferA7FluFZv/LBPnhW
bjxM+LMeqkrAp8wteVLF4LIny4j1sErvJmyU3VzDisPDnsB1wdc0rAe0odsCFOO6duPgxeKEsUud
Uydsb5V4dUEoJ8xzDCjHObf1fz5U2BGYoXUOp1gjeXBVmD4IcvsuDbEBWTH+ybykOJspAKefB63o
skPdGPe60//1EmirOYHy3YFfJHW7qB8hWIcXrccT0niJw+KFTN39WfIXyzHZyViQf57/80tnefXn
+SglqlumuFasXRaN5hndOsSERkNEzUulqIiusskFmYYyZb7rBf1GV3WI0WQaLlMfnlEzt/uS7iLh
jxe9NccrSCZIo+B813rj6UdbM6IDR+CHFnEYtltv+Mwc+09pFtNjqTiNOEb1UoLp61dp5XkwBIm6
SBELzIyVvKb5g3Pko5yYJ3PCb7YWMUDbCZMTynpQp6ziRAE32Ttyk8WOW0q/17AUeJ1psAmmfyEB
JifaEXKBUv+QqbM8KQ7Y1xbGm42Y06yvrdoaC7lV0wJ5zQTJea7gfOEIAlQioet+gdvwYaorj/yx
ztB3MnDgc0k9DjdVAap5nrcqkV/8K6RlJJs9CiDvUcABZpq1DF9jaV7nQRMmIQLLl0Xgh3Icz2OG
zoxNR/lY5sExhhDcg8RyHkKPsWPbt/mWY08L4pOHgiXF74vBV3Y+XMj7iw9pZIXbVvM++ZDiC0Se
cd3nhULZ0hycaUrutqG+HKvYJMjMSQDROeGoGv9okeSsoRyOCtuenpIk1fj2dElNdHVPZjwt9s9o
3CZkJj16MqrIwaunQ9OmUG2ZfoLNcPazqB5ADlU3i/yKNaCfufQ5w5gbjVP4va9Hao5OtuwePGXf
AZdqyG1pQ+JB2TuY8e+cxubKiuovS+bbtAueRD3uKXn1E9HTu6JIXoERHmhVXyA7Sb/TEXpzT1g+
1lj8gO1woYkQbvDJxxvNlp+tK8v9ZHUVNikj3/48RLNUe2y+K1Wn3qM5ZD65kck1oN1xKtv5kmI5
5UZM3gJp4HUTHFxpFxpr3XHaU6QlhLkAyttkVZlsqX7E2pIRT2Mv4uha02Txqi39rHGfxPjSQoaB
ayLpKiuvj1bIHmx7o7sepqm+yLhB+2t+Zan+IJpWvoZRZZ96k7DpUnfka8tEbhcPWocI3XHP8xzl
mzhyiz3iHZjOHsmlQ720dFrd3cHu1TimEWSKkqT5NCTHudCtg3NtlYqGS67BKtSeUJaoj6AhidWO
lhw5roV1YAoOKJNCYp8vu1ehJg26avKeEFBxyAB0P9DgGY5wrrJdJ8pndkHjUAf6X23k5UAjtVez
9IfBVPe2C1quR0scaTS9cTIJTjh4iSF/HT2CTciXzlgEa1zIpEC9zSRwLwe3Pkt/mRRtWmtbJ3qH
ZEYlkvAYqzmndV9vwoRzFLpW7Klt/bey0mCVe1F2U1l+QqiWPZQOPkjUZLwZeeU8C+PYFYF8kLmX
bkzjakJbu4AgjRDVDGTltghDmriRr9SheMJGwiBwqNdV+Deeg/iAt/kMxMJiIN155yoE/MGN9aI7
47qywSAHNKjew1B+ZRxFxAJS8YrgDFnJIqY8yZmEWhgRJ/09kbF26lX0VHJ+euTo/oD7EbqjJPg8
ooTGkXQl6zH6ioaUSFxj2oewQd6pwvXgV8WVRM/M0LdR3PNLGxyaGzK4G4eUEr3BBhA4Q8tgyGuW
lGr7yNERf4oN0yx2iH5upYl4hbILlVGew1PT3cfJNa5Gh9QVUId5g+AL2tSZuAfN8pVl5ilxVXcx
gm7jhJnx2DEDRqPqmRhSpdjW2Rihy492aLN6InRt7zVXOHchV8BO8JzpXNmESMdzJh9+HgJzgxgU
asu8q0lYOmPKss+MI+wzaRzsFjoKX7y119w2A+QDw22uZ4pEMWWbUqH2cKwBG3WMBh+FG8CCGd+1
XsmadqD2jD0Jo44XvM2obl8zo7XOEZcvRhUSOsLU2LtF6+JpwchDc2iLvqG8keHWPPwuAFVUoVXc
DNOAMZ0hoQn1MqLVntBs0zMHSr3bnjNnbM+G+O7CwHluYxPSQRr3F69Aco1HioTaWrhrq+dMaWi4
bXRC2UmHJlpkwgtzHJzZeyvgaWZWjeA8wJ3cRIN2n+nP51OHxZCR4h2/5S9wWhgYlmcMYSK/s5Li
WGrj44Qk7drhVMaubMGt+YbP7J40PHGr0qbx3oq+3uFlQpsfev3D/5+y/9+m7BZzZ8BZ/+cpO1iy
qPz6/u//rfiP33/+4+H7K1f/C5PrP7/Bvwfu/2XCLv7hWgheXd00LGkJZtv/k8Kl/4PMG8egHnax
X9k6f/SfE3bD/Ydn4NuVrqC2N83/twm7aZj/G4UL+asrBZ4K6hUUAMsE/r9QuGzadAb5QjkoTHpd
UE9vgDLoEhn5qhGYrYKBxXActkzUDMQy8bnCZrPyJowJ0hgLn335nUycN72DdNFaySUQEfxGD8jE
sGkF0QF2p6PhCTe5wiTSAQScGNWFznOmiKh1xsgBDUraC2CSHV0Eql/meGtUkJcpba4d2SxEBRmb
wQHOO0p3a5tUW2NctSui8zJen4hm8cibDAp7Q+4RWbddeEjQ3q0K4aCwlcVHKAV3ozE8lvousG2L
ZLr5j0R2tqKiadBpUrkXNSeNEQPyym3HRXOZowObj7nUMNbQnKcvVEYbrLSXLEw/Q/NCV4yg4rDj
jUqKZ5bPJRWB33Y2WWMwJzlyD1lKMLRj6NxY6VuFmm0Vec7NVgTGani7vSxUEJIK5hD2e4t+3k+1
fEtwtr3u+xMXBktK4GzpJuDpiiWMGRZezo+p6tSqxug8RdhYcRHyzst9HeCxa6mn7fEZj+6pNuWl
03Iy0JjgiFpe6yBAEhiv2pqc+EzXV1yEd8sM3+e+RGrKHDcVTbSpdkko8b+pArEOkWkAM8VHpKcv
VeMkvlZpF4NgFquiV9aXU0XnQcI1lSySShfryjK/q5p/z8ezrRH/Q17pvyNwNlZLYGnfoGqC2A4X
bQnAo5EHMOl33LVwKd3urYmtg2HT4rKMCcxEE8uVUzgj9hmHfFrwuAwxAPiyyxMbe8c/DU+m4Jxu
Z/Wji7rqOTAlVaxm3gi9AqzTAsR2IHnw9mfk5WGKKcloGtjSMH/RxqA/JLfEuNcg3uK3VIdMUHy3
iqvQbF000b6yuO5DYyGD9xqSyD55HXDWkZmGTQ7L59EeChor8yX6wPy2pUgoaMM0OWKKlMnQyr7n
FmHOJZv7zvgmvPK3F/dbj4BMJh+GOs0DUg/GhiQO2/HZTdXGzLS/yNU5vYDMtOUTTQ9nnREBv1Il
8PqwrxYGFz1EF4JN7ZTkF/Am5xkUZ2S+u6io35gEwobqv8uGAIqEqPltRoYxaxEUm258JURjpnuU
3yErE6aTOl9W4x5DPVkDDkYdTgzBIMAWMVVNol8ytK5ZGYJTQY3RuNXKrVS8qaeW6b7ODxJZ2cyp
YIDhIQO42REXVqr117EWp5S2MDer4FzIcYoahuIrQhquzfY19ZqjMNwBtQynnnIOtuNkk62NMMan
B/GdheRY9AxlV8ph+DUP9peBmXjNIRQ1uFQDb6+WrLmgSE0oxdNMgqof2AmRYSMaukwr1znCgZXl
oVMMCk5LTOy+u7wwfFkC3mqdVcLJ1mjMl76algiR6ERkwDYnTv6QTum3MA3NHzRyemUtP8d6uFVE
EMyoZJfpgrmq9HVgFA8Df8+vdRa8tEmCjVki87hTOsVrMg3ekjp9kG6EX3PWntRUqbVu9rjU07cI
xPqKMxOYZYinBE1Fd0N/y11g6524jISDb+LCwfHmakcP1OZ6IMu2h3o8Qxz19bhdE5NhE5yHqk+l
xZphzKOLj8zPOvelEvYez+FnSGTkqp29s0q8EG68m24QR5xYYWC6mhqVvWH6NdR+H7A6kp7hNTcb
YuEHqTbE7VDrsUg+f80Z92dhIK6H1bIFR8znEcdrdPJEk8b8w9qJLCLRvy1q0V1Qq2rlFR/OpF1L
T5wJvniEZcw5wpj/FnW/bRt9M0TeWy75L/i83/KI2W6wRK6w+yCG0lImabR1WnUqnPLXLIFWpzW/
StJjjvPGoqfRNjFFwEwCR8pRW1Be8VtuI2WOYlQYUTu+dGXwWEZ65OvMDnZI3LX7GH6bxDGcygr5
JJBtz5/07FHH20jeFsFZ9G5IqTARGssRMBCrfbDzFH1f2FeJP3diPgq7sF8sQ4V+itK5VA3Y54bU
75hgG/qwf9M2ep+ChA3B+Mi9IrkIu18vm31GdFPP0gcvnaXxx/yIz2F2Vj2dufVkGKe+6UHcuZm9
7TmLoBg1tb1OkCwJe+sxV7Sa4emsHZXpfhmrxVNl/Gomu8YnWAKTeLhQmWPIokUccjV6Mn402Thk
HV/de0OIMDvYqrZitecKXPcWTpCwsxg9kCOgI0dyQWciDS1zX/ud0OZ2KudLmHAVcMR09FwTApBW
lWcc8iR/DEr9PZyV2ITlH1t82xoOQ1pXTK1AUGmqJlocBZs8BobzFLoI72rjhOD7WmnzLdVnOqJV
8u11+jFxMaJ6tjoWXfGKVbMl2VEOibdiwokKyihZXGzCpsP2Fo7uuTfLdue14/fsjN26iKYWmsmO
XjPk4pZstIjbfkqgvMEWg/vQMsUVOwvWEzQtsC1dYxb4jbG3wdx6x8O58czQb3VIWImHHaAsPr0w
PM5xwbRZ9gTETL/SKr6BS7okhIOtCiyXSUjw7TyNfxy7vKWqxkMjwVIjDBNN9ilCBPxJVH0qqzt1
CbmDQYZ5szfqU0UzZkcqjD+CS1mRnMEAEvlRHCekJY4Zg68lDlNDSmQZiEGKRbfl9h+lcl+8QCcf
dXDrdUl22Erh3MQLO/rGaPwKHPvBK6iIUn0xlXvbRLc/vJYRDFe5EYhTLCqEHcN3sKgPdcYvnCyL
xUfkRquIv5s01S8U74DYMoDGI+Fv6+4LPuC910nCEcn4lrX1n1p7hADvPGs5cxAvtZhEwxtzyFna
iD6/mjRWWadDECicUzZjlZ9iQsYJrR/WddxcqnjAeXPtE8Fio8fnIDWIdkEr7LeTfQuyAPW8AR06
MV7MzryjSpr8ClP5Crn3OVU40529ZBVBR0mLprPgLliwag6icSffyw39wLHQUOZNpohcSPrEUQul
BDAYttmqGFjxcytYd8AtVTh8JKpaXN22P2rUpnlFuAlZwN3Y4lwkBMupHZJ2dHJP0Ts5caBvEluS
XTAbKLS8v1q/q3Xx2FvBrUe0+CTgKRycIvg9MioUZTMtIr1iOzFz2FcyVltMpum6MPAdk+ydbBzr
fYQnu276DPPLSGM67d5UN6ANKs034FvIKLC79q7BBC6wpqOUvL9RbBxQnLDQFGJYhTDVRs/wDpGt
EfjI5b/B0SRXyqPZgBfce/Qqbd/q9a85saoHg706cRvnWIb50xRHGbPkT5u3iAkAeprYGy9FspVN
au4xwb5SBbDF2e69xcSwbgAURlP0lzwCYxPC2mEgEh7joL+ACnzJWgkUt6Mtn80jWLqm21hUfLvU
4EMKayJWHVHnx6R876MIHgHnjZWDeGmjkqd8EvKx0Cu/9nIyjYVNdwgR4c4eJ+OUEPaIn05sE6l3
G+J+inUF0YRfWl0do3e3eiUGH0WIzW8VWasuHhHnl8raeiIgPZfp2RX931NmIGx1TOpAI+C84A7p
jvpMbuiqWZvO1k6dltnP1HTdSkhkm5AVqV1BKuipW51mSWBTmkm+dTOCuyKmZJNCNUOao6KdpQGG
l+oPi3r8hPDx27TKC/Op8IH1EermbIj9mPRbaUfcMsncbcSUWH4xW3CtMkYUdOMnX7g9tDu6J2uO
Fcdal1QlIJ7YmlimzE7s3QaSR7FwunACcGcaIHELJjcjHuYDMJfaFzTHz+WUfrVN190RfL4aCD64
p0Ptmb5Uv5a5+9bP84fITZ2NINhj+/Bo1/LGLYwMY2wYBZA506L84+LiXh4JjaWln+1sqtkuM3Uf
on95SSF2rZk1zqupC5NDq9FLnL0OIYUmjqkptXvRj9UqqD+zojFvXWX1ezx6J89IjZXtTL95YhwL
Szh0ZoV9nkZ4r1ir4RKyIlHLMxef9izEHCKLbBuaxo2r64xBDyNQ262bmHBJKySWlhpfaKBiQgd2
zTT8bl8NYBQrwISkvQBR8wb3Dp3wYFUeVKAQTBceOX2L7f6rgDtYY6aX1RGzj++04k/goMW1RP6n
r6ePMRS2vxrA4TOHA90CM3tJb04wRsvtLAjtmnGq4PUYVonBj5yQvsWgoXhHbm2xuA+E/5IH7bKV
TRxf+AboOJQ1fza19oe37K8H3NDBI0GkRvYJUCReo2QNfO63iRSHrqcrmW2aJgofKF1w1tUV0yrD
RdhdCyxEKUjOeNEcxY4Lt4XGNkqbBHFtA46B01281ZNufjadX0i+wnNgBc/4fpvr4KSHBNXQeTLz
383c6Sf3SjFVP0aT/au2FIJcoKTHRi/0489Xg+BcW5U2VFZriepJ54uqhLMPCk8/C6FexwZ1pRWP
oLnx/2vMKHE2WhlnhCE4Nub80LJnpzDl/Hh5o7ASfzexC8zyokf9JwMjFUsa5hHZTFrQEx9BnAu+
c+YgZ33uuGJQGXil950QAJHOxq+htq9MiCnSKmrRS6cSEP0z9wL/V72KTHvLyAU2oVW/pxBqVoXL
3C7Qg9+56CostERDacwkRvuF2eoHsLy1bRDJU3F427WEz8LWXJGPCB8Rt/+DSVzxIxA/4p46Jkul
683rQAb3bhptLJF9u8U2f0ZFXR9b53GyGrFHcHlCZ6+uyWxvpLqLKrqVk7qYjfk5Dh4H24gYjiGl
0eKwrmeJ+outfgWghkwLjXScIObligA+EHqc2eb0SApDuWlVF8NHKXddxrjXSi0awAZZLAucKxBv
RqQ4nAZ08tV0yoOWMIwcAVEttuPscdqpWezi2jrZqXxxepCsgKltklSyFHAuRWA1D2ggy6fM6V56
1cY+7jvyO20GpIlB2luLtk0M8QDhPH8Jq+BUeTu9k+IgJpMG6lhsshFYuyewPtTC2luJBDlI1bgu
g/zDXdANBFr/NWf+w7pyD6ZmzcBNcu8a1KjWKugPWEw5Ntumx48MhIjMm1WFCQUR7kyyF57KueI3
D+U/X8AQcp+1oMOnGbxHJlI2W24mu2Q+Mp5V3rxGrcKOtZBl3JjkZS9XfgbjdBPKBNRoLPdse77W
UFX3mHzLwOqXApiLZR6OhYAVL5ffxVABnXmpn6Sh+kMVzY6PzI9uSW5CEusgIw1IGX1hD8mqacUe
evHS/QafgF9xz92X40Uk593qrIdOuailG84ZYd5sXKT0cig59aKYYPZ1JN0NM6aOmp6i3zi6RGVh
XOVUKrxssd/xoJSzVbN3k6T6bWcnb2huEAGuFfW8ixDSPbg1UBJ7hCmDmkbN72yKFPd9OJ/U8nk7
xNVenLiG8alPGpqpqdvlNf2RNMpPUUmSchuhY2XoBhEoxRhpdtBEZJrrG6FT+rmTFKcGS2jakwzS
9Xp8UK3WXijoscF2T9WYp6e06Ii+7JYaTQmx48PUNmmEYyxZkgsJtzqE6XRsh0RbNVgEfaugINYc
THvSYw22+cjARdOhSqb3GCH8qk6Y47MMT07HEc+L7jQmS4YbIIBlR1Y07Ufo7wJID9JHJ+xXIgdd
nmAKBrB8dUR3bpO8Ws+hca3I3Vl19X4oSUIamgEs/3QePdpfxfQLLApCLLcHfDj3wRqNOTsMOCnX
XPLn1MeMdpYTtkeu/QRneQTlohqTRFyDGKSiyI+u4zIoTK6TzMjfEN2b0Tl/hwQpW9RCvOvCe2Ww
34eBdXGRghbAo9ZoMq8w22N/aqI/YI92BdL+lcxxl5sIAyTsWAToSP3IPXVIB01jQJgeIGTvIJPi
Rfe21siwo42ZNhpio1pEVijVRV+tFWUYn0q6tb573Xkal/TnaVirmY9GWeotDlY//7MHm0Zwc53D
o6NqGp09NMzSwIpQ+ALBImCZ5Bim3hXLBkIj6ZyHPrlaY/2hmohhT6w21mw9EFNnrJzOuQ+4h6wS
OS3TkaeWtCvMQJzLCRCEPOdtG5vVMnaYhs6XtnuXhndpOg7FMBdB+c7u3p0LmNlNNPl9x9S5pg+8
UkL9AoK8j1ysWp4hoASfysj+29rNI7OvloMtVq2QQmSWhC0U9UVDKqwYV+4JYaugWtmfbfq3RQDo
k7v7AqqJ/u60g7mxMVscWnqgHkIbo31Uv+iS4Zlbo+Q3cGAjE14HPa7kDql1o436pufz9XM1ba3h
g3wg53VySIsdymdkIecyNqk/aBrWBQVDnLpL4N9KBjbpoTbNEWW6T+DvonVNs861f2HL36CTuo/6
TbXvyD6h1NqKXLW/ZZk8NVnzAjTgYgvvJcNA4vegcybaQelkvo4tmENqsbXdVk9ubB9F3Z/GzL1E
CoiZPUSnAANb1NEHqcwY7/woyGQlhGIz3bKRrFlb0+5Z9Jgk8aW20ru7SBZFnCPHblcuV1RX9FvN
Gm/Q2DQ/VmiigtrawH3yTfS8K1ixz/00fEP1vFpe80IAMmWQVtxdT2mbMXWfyZ8dV3pdfTSNeB/S
6TmzsS1jCeWXcEnuMYroqYopbGMTAmkanFERImH+rXts5h5qztYkqo5+AiBcfiS9o3IoLTIG6+LB
nspffR/dleNdElO+SNld6PZ/Ii4jJMAcbo4zPyUILSOd05t7xRX/ZWrxYybumAd2dU4nYPoF/PyV
1thXHrNtZ1819QLEaG2xtcg/maD16iV6vhW9duzERAG3RsHYyASxuznfhEL5W+eU9OUUclzJ6LY3
hEtp2N8bA1LhMHSEVIOcpNoNCcr7XRWKVN3wEz7gujB1IMd5tAnN7MPL1vi3Izxqw6+4luiJiMeI
YsxMZvM2x9FTPLXoG4glH6G0+knS3TXvTVq1WgeO3nCHdF8SZxNJOnT9RbIey3Bjmfy0htYOK8cC
QsWkntvtdeipoKLI+jX0ufAbk4BiwAvgEi0sA8Z0qWfvkJeM29uJjlsaPFTju9c6u8nikzKdP+Zs
1+ckzwDKjUc1qhHU+16P3Gf6CG9sLy/wiehq8v7MWvho+Ey6Siod/SvJWId11Zxz123phKBNlIvW
FhckrV4vWgwQxDllguHHbNyMN2uUO2QVHHF1DjleSDIraQbaIHLop/VVZN7bTIELkf2lhUPoo0FD
3tHXb23HyQYPH52OgLwAzVXQVsv3zoTOlvTg+nKIZ1YZPzboB0nOmuFjRl+loUhRpz8/jNG4d3rY
JdqAaQIR12+nquNDu0xuCvUHFioKWDB6mMwtcseydsNM+T6RHAl2oD9h4Nyy5Jw6XX5BuLXWto4j
rp3WWjR8Im7+H+Sd2W7cSpZFv4gFzsMrc541y9ILIcs25yk4BMmv7xV5q7qqu4Fu1HMDF0QqdW1L
mcyIE+fsvTa0p/h3PE3ueolw07nB+K6PpQZtnXuYGkMQ397adAya2iEK2OwoMTC1bD2NdzdDW73l
QDuZBj2KQLKPanl5dVi3hxRBvtu3egid+TBP1GqBvZpQJa905lCrIKWKL42RZUAv8lVFKnK2YrRD
FSi6myFfY8o7PFntkTjRbdYhMBCrMXOfWB0LOpovcHR3bqIosOqraGAgV8PqCpGSE33gGNPWr+hW
AfGiJ4XdZYGNHENNK2G2x7XMCTs1Iih94o9o0nM3meLgN4LMRWfZA5pHiyJ4g3SxcaVdH+yJplUM
DQM+R1hpk31gHE6c6BLVR86n9REfK3fWtPh0gVpxXsSUHi0kILnZPTeFNzz2cfvbwtCMJYgswApQ
r+nHb0Rps90rWC+lLA75gO3IamPaGwhfNk3HBz6GHHiBik3l2LknuHXjwZKdv7kLpQN+pLAiHgwv
4EKKhZcVayS/1JrGkl8F7WAxWflDgQmiFSeLmdVO66mkZrNwz9FSonVh1daqst7KSph7bgIPtkXX
X2TsdJfFj35xc7Q7chKTS5mcFitunpZgegnqBnJ+OmDNcssHqp98i776pU8A+Ui/nh6qhBW7LWe0
o31wHpGmN8288OEb3ZupOe5tGYJx3cN1j0i42yEkMw/IZTi1eWzPjjQZ8gn9p9bTSS+E/tumBX6o
7Mo7kzYbl4ZUoMaWJrqILr6dy7U2N7iMW2hFvKEYJDXDexr6Od1RFnMqbDkPAwfZL94SceMzucnW
xP0RxDYE9tEm4ofWIaPJymdA6onaem2hBTsNUhNm0MHaimW1CpBfrypktCFUDOtHgLh5bck237A7
kGwPZHjTGNq4Jp4BnnBKdgoFrJKeD/m17XN6BZIpiIuxe8ZboPnmroW1uB6jEQmtFMF2iC3qzVkj
yRnVyiOJHw6SFiJnKRPryRje+cHNNXRwbskl21LRI2aJgAcZNixXzqBvM9XkAZElbsbktwQf+lZZ
xjZPJwebkYNMrMXkBunmfaht8dj8sRbgmJHpvnFirx6d8WrX9CbFWH4a3cpK30eNsHdPG0j8ZAF3
XeeKvFDDMRyQ8QO/akMff9l3mUMbmDbKyjBsa680ZMC9BsikgmTRBI8RUXumxIfasfxIOznMY35j
5SloCE6m+1rXJtG7oLEnS3tKY7wiQ54eU8MKViaIJ7ctxcrkwygQVSOWZegV08NSnDpcpEa27ccM
AvpyHLUTHKxznLKJueNzzMzQAwkVd/oT4rWNESf4At1r2UACaTEzefVTB1JqdPyPojKPnpnmO9zv
71hs8G/XW1/RqDiVPDbQqbi3A0WrWtzMD3UAVkyECI4GtxXTPPaAIYMahTxkau+cKNd9339U+s4Y
QQZpio41wWOywGUR+R2Of/GzBJkCiqnFiOKBbHoWmYZxCQOHd6MCCWxWzzpALoh2+HQVogtUV8C/
tBXCfpgVxUvENuQjWRwjWoJMYOv6DIRjFXmHLOYtAgFNw6/Y2ioFM7JALWZV8oNz1Xe/9G/+oCxr
rfgRWfGvAIqvlhYaEwLvmOaLc+pMeIy6agIQEhOXcGtGfSIosDnYehbR2lE2wEn70WKN36FEhxrN
dCdtSuOpDoY3tBWrIKLTgHixR4u4oon+1Qz9BzBsb2UktAu5HRDxQ/letRIvxlyv/Y790OGgOjZz
vZ/keG0p2TZTQPC13xliTyjpmh+s/plX7cMfJITzk6eGpOQFrq12OAhMfoARUgJITZ9k2tRvmFx3
fehYNDUCZoD4EWr/kEfK5NMkzXEhXM2i75vWvb5PCaRbOR3Mt6lcGG+OCG7p45arOM82+Sx/2w6e
UTsi7GaYFwblFkKTJA0zh0ojwz62HcfYfuk4Ju+XyUA4nPT2C31ibkqb6Qq5HAcdQ+iO1LeFZnwM
2BK+mSdRQ8/IsdaJMzM0CPihazvaBijpycaxT66hDl9sM0zv+EmChcieLKtxuHbjoZgneSzsq5dW
1VvcQTePy2Q+kKhBmR8U1obGnrZn455Av8mHADBBauyzICKPV2Ynor7Kg1vTioYD/sAK8QyewKIf
7dq4GhscwZNDUyHon1t1yWeDgb2ngSRSX8GmAL1mDPTmm+FZGNn0EJe00vkHMWW+cVv2gAL0Q7aD
j04bxoHdIMweN//iKD4VIzSmp0PYeKVc+/bORza+G1neOIg1/mEwyC6Qmo8+tH33q7yD7YD1aYri
faVVm6rr/VvLBM6e4/HSgz3FKRmcid/RrjbNcMfU6j0j2m2vUk7HHD2qiT/bddw4WXUtKQAkJWeB
2+0HV+Wu6oOE/8QFVXBTnnusV3jN6se8qLCbWzoggsW7LBaBJdin60T7NIHPDrl+7J0EjJfoIvZt
NAYGU+iQxJt+9e9L4FB8if9PQZQu5Mf/TQG3StJk+OK/f+XM/PWH/lP1Zv3Nwtbu6WAWIcrbxr+I
4FDX/V31Zhl/Q4gWsDf5gYXCzf8XrowDmtI3jCBw0ZAG4Bb+Ha4M8jpiLLkz57iuDr9gQRq6Uom5
tk7QJfgb3f5v2ZO1G2tojoeIEAJClySOzs3CbGeDdXE1akaLELbon2DbW1vElVgKFUJKMesbulvP
1oSLuEAJS5w11nN9lXsBwpdJvomuMZdNSjDMBjfS96ig+MCSjn7pF/s6ACMhFDq/UhB92RsPttld
AqSju5iuF6G3XKY7fJ9v7hMgjlllTQe36A7CclyOCDP6Gc6/k8L4t/D86a51JwS1RcpYbGiEHxo2
YAfwZu2loK0RV7iWO4diM/PEWeI9QY+WfAZ5vFwyZhg3TvBePVzk1PeYzB1A/RwsQvwgLcHwBBJo
8WcVEVDgWMywB2AgugovoBFKhL0KNEDZ/DWRcCBV1IGjQg90FX/gqyAET0UiTGQjUJ2tNRWWMKrY
BMIWWLj1wlvTef5tKXhANogfHLd9zG60LGJ6Q4E53Cx9WfetT+KfaA+Z1uinQnUw9CxdNo7S8ppZ
4a+tgaY/diNz3ZD4gDTtDcZYROlGGESlYiF0FRAxZURF2N0DZB6w4FVKb8fL5mNhlQt8a0t7cRLt
oYiXEBiAtaIkJqkS4nWhginctN5XtNNPHjEwKrqCKeqKEjK6xZEqVFXARRWDBoBe/6KhVryA7SEy
yaCU6kamTSoiA+vecIRziR9djoB5Z4Gi/DT2e6RZNUZM+3Ohj/XGRIf3kFjRsKJDsnMHIOo6oSGY
cMCwaR2xHaYK8CA0ylh3ZHqMKtyjqrufcU4UT+CKfW69iEpYX4ZgnGln+MpdgxeXszFBFC/szvYp
boff9qd9jxRR4SKTR8yIFYFu6Qn9QFcFAU2FkTQeWLBMBZTQ0tRCU4WWeKSXqJ9oNacEmjCtZJpE
xEm9EHYSmHhIOOfV4QDS6TXgqMUQqv5VkZIyyF5/islNYUGhfk05pKONJ+1hGR7TjmGJQd6K0KcT
ZIjQMbOLrknjEM9e89R4Ax4HBTp0MTNvXRXhguJCJ8kCZBz89VTFvDQmgS+8XvkbtBfSuXi+VrEw
7D4NfIrhj4d0dTUahMfUKkYGxUO5xl+mAxMiZKZScTO9RfAM4otjQBJNoCJpZrJp+tl4dTjLXAJS
a2xOT7fZa18yFWgD7x3K9CTG41gxHlmQsjWDQwBOwecVXQv6M79A59hwnsdVsS8Xx6X7MSa7LmeS
MqtHbiEhqPrtREbObB6suDJeAdRcGEWbjKZC52FWMT2PkYrsmcnuiVSIj6HifAwV7INyP92xpLaM
QbF4LdSNRwGLUapIoFz4r7oKCZpIC6JTBFgK8ONmkJAYjIsjaxbBqsj3IA/2UdD/DFT4EDoy2mfA
YlUsUaoCirrBu4p4RqgnI4/Mrek0DPTFCMMo9qaKOOpafsVhnHetzWyxnOKDpnVGmHTAr3ttOEZk
JekqNKkumAF2KkgpVZFKUpl1VMhS4xG3lJC7hC+EJpdUUUzJcgl6xvBSxTQxhyZMxvqTqwAnu97n
KtApItmpJuGpp8flSs0NUxX+NHXEQEEsXs5SEg2VkREVq7CoTsVGFegcHaYzwJGaDVvRDzuO8h0U
ond0m2ruUJ9y41jrjX1JF+5bLUcca/Wvmj1ku3rRQs1uP2hueitmGbjoU/chcbNP+I4FYTSue9Xr
6IKU7BAB+sIx4pjQvxO6DwOchdEgn0VCMkqzKvqiBxEWE8T8prMFZEhgOLUzYw9GcoZLVQ9LAbW8
bUuI8NAsOYSzXHly2nm1lX7YzIg2QWGaOGRG75pA7OW8MEqIrQsxitGtYmr0J5Pw+iGtbpbSUIu6
hZpTeKC9BIFXJBptRjBlTFy3JPO2KhOu5H6/Ql6cz16bbSyAssepiIgvEy3ChqysThy0V/98KvaW
fOWrqLNGhZ7hJhZrKFKIPklEA5XlXoEwutdKxaWBDIOfybR6BEpJnloT/RpUvNqojNL3iz0RvlaT
WLJx+o9ExbJFEwFtlYpqG1VoW9AOM7kaBLn5KtJNku1mqpC3ZcBQYWTtt60GtnYQJ2gOci00sn7C
Zh3U6OWwUXs5Z7xKQ/ahY/0AWctEFe0VA5W6uTmnO0TGmTGlMfSf16IVezTqqNGISsoa39mS8hDd
7os/A6jxSpBC6CZzdHMiJZnsNO60BU7NAtY4d+DoUvjbD1L69kPmRSVlrADw44wPSNrI2+Tn89iQ
fEcIFkj+p/vFn3065rL6KEnEW+sa+qgh8mjVT8QgAH4gvWsprBWl95btjbXhFixmY9N7W9IbAH8K
kqi6NJ3YR+gFTq1Hv49Wxa0hFHiX4dsNEecinvO5Xy0MsVPRQeeqT4gJva1lpCwAjvXkgs05YkMq
L2mRbqVqZpkzAwEXd/qe+NbiwRS2t0qRkW3u370/Z9dLdZtoNNHpW9e1iDep6Xq3+6UsvWRn+cR6
3L/MlC8IJyxHDOFdNFOJfVxpYQ0q5quEhm/GTXGy3RwOZqlrH2apf8lh+dl3kXbstbi84uzxw0TK
+DOy+7dO68AzG/YF7nzwzAt/miOV8GrYPScEA8uP3tTgtqPqA+Plvi5z6Mt8qC9jjt8t05xs09RT
d7B8g+xPhB1nx/Pa15ZPpFvXzYfhVhOUZloADJHdTZCbZLXY4ux7mvPc+sFycUeoT3eyCqrqcRU4
tAQQnM3bOYLnxAhtW9UB6S9JccbyJndtm9EgKki1NS3/pFE+P8cWzXcUbFgF2KkfpL78ChqSMXym
dWc0EsMrHLotMVviA9U8UEQiZ/AxCiKvrcZBTxjc/L48TIX2nLd58kQf2Ls5qZGGw2xqP2bhFJsl
7fODs7AmEbFKko/0j5b25XtojSBW+AfUy9Haq1zzQ+/j9yrIiycx+c0VXNe7MB30q7P9QdXMxCwe
q4tBs/M5beD8qedBiA6bLIr87WCQCRc1bbspPdYysipf4a5k7vRJH2U34nWkl1Mg51tjt/iDnzgO
k4TuoMhQEwb2OZ7ki8T9v/VMpikQZ8JWN79ESUunn/cacd0rE/niqq383YKJt8lhQ6PEPvt9heeq
iV5bcKp0dJJXaqE5FDY+QnatT92q2a6Xp1lkYHrbj3y07S1W8wcH/f1iOrQumnmdTdHGK61zYB6j
svutld4LnZkLJJZVn2N5cGJkcGXAhyxBt1E1OnQsmxSfnjfSmlTA0GGYnC+PCbVgtUMLt3Lzlky5
Bgk/ATs/Tb96RTBd4n8M5wUCOMFTcuUR1oQirNr5Uv70YAS4cYb0dWoO3sAagl4S6yZrAbQKRHQ0
ASf5GjkMK93aYP5bdCexQZD12yPwE7qEt7Jd9BbMMSjIxaLfWvICTcQyjdu+xwnBYqNjP9IWRGfZ
fZn+tA4YoDK/mK4LRTaB4tO3S9pYGLgsFRHOOuaWb7lwLspOgNHnWoOFcGVKKdWeQKRdSKvZtq3y
jZMYFCYem/BU/dQ6ZZx+rU2SjACk80e99g9ZIWdiCXegvmJmRVgukjZ9MvLYCTkT3NA1Av1MwYHA
B65m3u4+v4xj86upyDz3gSwtxXu1jHQqSqYKul6ucRoR0Zdg8uiwJNa6tgeogn7RJ1ExaYnbyIO1
7FJE1a57opO8pTP6ucxaGjqs8GbAF0zGQrbjl76vEdE7TPq0fDhHvxCF+I/lasDZ/TKoFBeRPqGo
CmWu6bQ4RBNWzzKTNB+VVAywSIDgHVuQ74Ffmz3yVrrRktSPRAXFGBOqvFd+mHdbi+awaPEZeFqR
npGADSAxUEwHFxpMFw8HDxgyczuyj7VD9EmuawLGZzwtiQE12CK2WOrBU5fQ53GGYi+C4dU0Wz5V
ps4NQQqNXcYv/oK1yR1QupWZEgBDLdRBU+N2AlA+vhsZGmRfSS4SQX2GCvxKLIpDn+2A1WPHsnBu
elqewqB/WiXvOrRHTl0cJ217xmGAx6VKc/jxJRzUMck+xiCpVm5Zganq409/kI9MzBnf9Q8ubzpx
Qe9NLjE/k7wnM/93PDOm6M1qWw4Wyu26fp6Ds9HNLiFL3QYgTrEfveaazryMk+enn9moMdXV2mGV
t7iHe9xG/X6uObOM095O7Z3JqHp2Y3jq3jkTEU6ffHyOhHbCxvCWNTmQmOYdPvpwKHT5Q5eCFKXv
1stPookqFCjDjinzntw7GQqGk9cJ9mKacv7pSGYzZI5PfnJA4/nMSRek7yRktRC/g2Bn4lUhUkC5
cobmcWDXF5VerUEqoY5WsESb6L4eBtREzzDsCUhcT733u/YZRhOqmm0SzKC93/GXIVPsll1hWAOS
jXQkh07rd9JKnmWOB2NMNfRRAwgAvX5aamTRo12+kJeOCgIR+Qifr11+2+30UWfFa1/m30NqfvQ+
Hza/0F4ZO+Pj6KdPO3Y+A7OekcO4pMKCgBJdTQXpFPtvW2h0O8kALxrzwRAQ/soZ8AK26JUg5pTz
Bw42nHy6sFfokD6gXO1zXSKHILyh4XMTFy/pIj7nL13I3UQRnrk7vUYF5dndgcgdbx3UQPjjtF8x
pEcj19przYlMkAqEW08kbrntVhKkWs9Udf67Sn2u5+FlWfqChmzxJoLshWPrU2z5oVgn5ZQdZSd+
zLp3ReXyodN+Dx2D6AeyrLd507zai7zY+FXYJ+0dcaM7zm8vBKB5Owd8IxSiDbJzdMytccal9x2z
7a8tthw+n3SbGbFC4UU6DgZQYkxkyLoeBHWcT8QguRfbJOp7dHk4pRxCLlKfWEV7Mh96JDICS0Vl
oXwL2j9tUV/9zpvCrkxvY3AwBpr8DelyYZ1jaEnrEjHPqgeWfrC9+IFoP6YJjHN0vbnNmmpwAqbY
cPS2qaa2ltQgnnTALZGV/jaD5YzJYUU5fJ1mPksl8kXVO0nn+EdQECSWGQnLEHFpKIsGKmuv3I3s
aBw4OIX2XrqKLPu70fJfuWv/Ql584NC4ly467f5dooANCVZ67LXizcgFeSY6n96U1SiWZP2UnB6h
Pcxr1M3Wqu/K915gOzRRIqO+HPD7F8UPDZccsq+BsyahgUvwOkUEpgAy7Tdd6eAv5CXo6hMiAR9i
QaKvh11qGy0yQyivsa0dRr1BHpyPhspv+KKq3BPCYDPDxABjVsNGjCSuoEnCEgL/LHUTnA3DsnUy
Dcbs/GAOVbL2Lfm55PVLau2Wn9lSJfsiSVxwvPOOJbcPB2QKCxAVx0Ozj9uNtrMhL44J30QWiK2L
6d3Sreugux91oa+9yPyT10i35nnwyIzATjD4a8Mdg6/I2E6nGsz7Vs5ddQra5LU3X42UxES/SL51
M+dAulCeFb9Mq1TCl/GL0JL3Seb0/xO2Dd9QJ93m6Du5jmfOLraClJ8wznkr7DfZGk+urWG985I9
DVAERDG2cN2YdBYr4ne7iOfwlCerOgK7k2T9mz53Wyofoqb78Ypc5yPSg00vWEb6vH2FL4T+gn2u
xYI+6l8VeA9yL7uNay03VOfQW5LIRzah1WcMOpxeq2HtZmW0STWWtTh4W5KiQaHPkEEPvGErtPy7
GNmRQENssXiVYaoH5wXih5agw5iLtd7zF0aZ/shMGLFDaqUHP6joO1HN2PuonfXQnMhpm4ioik2T
4M0g+QWdmOXBSk6TgW3OGNeDrzHKhtGb6PFXW6DiBBHwczHQ58Vd9DiCKOoG5zJOyL/gezA8bgO8
bH5LC64kwrlK6Ym6+FZT2i+z2b+7pYkivYcNquc6WkU7JwsFeQCjqgmxYYAbp2MIjjvJ0TN7nSZe
s5rRfDOSVAIpgxpMlJSwDXkSgzroCvuz7hx/7ZoeIQbJ8pvVpL9UJLV0E3oDkLCp9mfgm7zPtEeI
G2TqHRt4iRMvWEWwaCpUMj520HnhVQg6Qz/PKZVo4T8moM73ll1B0pllwyEa/NFicNQYErGFhIr+
Y/bLfc/+vPGj/HPEPrwqy2hnaRyibQ69T0RhjvNhQgUeRpGHLCR9KPvuFyeJehX5+rTlLP4WTCQ3
TnaCNth2O1TEhCmaSRX6WtPvQdkSr+fvDJ0iLI/4LcX4ZxHJe2mBxrOgcq8zfmazaaYdkCJcYIim
khnAoj4GKHky7Gtj8NF7orwU4/QHatetJTcl1nxIFw2OR+y3KyB1yQu6/f1Ez4kzAc1Jw+IXBwKs
NlpOyWrQW4m8xkyGALSCRwZ5OU+WGOU8nbCmH84uTU8olzQvCO/bCtkes87+YIbcrEQiLrBEgF0t
r2BewhyXhKb1dPmMGSIfieerBEhT0+PhM0nXi2U5gIGyKwRBKxakeEsfij27z+GciB47kPduu1TY
uoS467vm3peLTtIgNqqW8amT99GjieFoY+DYptQ2T3XQEtxgJOQSzuU1rS0KavTOXsYLUy9Ncu7g
ozMLa/E55WyV3EKLoToxOvLJUlbklzekHDZBvo2I36sM/Vdt6tHOIGIkTAs6HEnJazfUFJGLTyCf
X68X/CXTSe88FLWEayEsono7mdySOU0rWnAzyhO7+fvl/iWS0YbgJTjxgykP2mhVSA9HuwGmrR5C
4WDkWNdPnjbmaBCIVy1CMc5clxhdHoksE9pXpeVJO6AgDrLk2KyP96ful0J9OdoOk0Eby03hV8d/
XhInr4+ZuqTRjNaTI+SgtdVxnJfq+NejLv3XL+vSm9nRTXR95VQeGz6hMA3UQ91xyuOsLlGJ6DuS
U8wpFdTf/aKl/3j0F/5PQf+G6LsnHfig1ew3Tenh4Ls/vF/cqZJbw64fcF3Wx9y3qmPG5oYPSzm8
Gg1oj7r0jBr+elT6AbCD+5N+1RLFfX9YGGbLDzR/lupDJxJXHvOWsfP9YuO8OGbybJXA+2ZhfqN9
hH3IT8gxA91d0FkUCAFk3khRP3OyRHmriumcMQWn7VlDWOpoL0dyNFAU2RzE5CI395fj/gvfH1Hq
8CIwMNI1BzvrwOg8pmmGBjWyh2OuUA7OdCrVuzvarwIeWk6LInRnJiVA7w9DkltwcmN7748Go/0o
PUkkl6GeIjb+5xt1f7fuF5QJQMh7C3iOaTrnHEl7iGUj3zGNX24ExCwETnUx0MUxXi2J6V78ZKC4
hEb9nMfyQjMVz1sFXc2YWvNyvwBf86r5Uk62te1GPtH9YoCnxG6wMWRjnkpR/CQGAia1m3OuVRe8
ufE1oVCHL0TzDC4GHgplSLl/Q1tc7RJxiN6i+l3CtEtpxDssVJgQrMvz5M/WhV4Krb6Ff3JJZcHy
DhzQ9MgBs1tr3UedvS0E5uCoLIuL7Dtzr8UDk6s59TYa9eSNhAV82EpKX1l1fhYQZ1JiRuVoFRBF
vc9+Qi5ZOnX84FlL/NAywrgsLdMwX0BPiAIbwXsmTtQqhdKYYiBV/2+N0ukG/US7iQpgY5b5J+Ih
nruMwWPM7AIyORd/WXzCgbrXXnPbs50gPAOBXa0GaO5/yfvMYWrPszFh6s90EhEqCoRGxTFP1Sy2
OQ1HqlI/3uWoIzSAFrs8my+tTj4AbmTvaMQ4pjhDklZOzFr2n4/v/8f9YrPRrGMEbKElTHnKJDni
KJOo6oMqbAkdgtx9JFBA++ti/vU8/YANrTN6s+o7XgwoSovgrJWoDS6JUhe0dAQQUqzTUha30hui
vd43aISaLr1q9MawmrvRdhk6Ceyh1uuth2c2LHp3Od8vlV6fbMdJmTjB7mFnznUg4XI5s1FXe4mR
r6bdDNBkORtphkjQcv8wCpNrx05pl3cdQqShgPltOx3iTZAb5ySOi23Vt+h4vYaqV13uj+4XzRyz
E21vztNYUu8Xn6HUmi6LpClOJG5Tbf0EeiMkBOfa9RMXo/f3kCV+TT0NRUpj/HNV83NKPO86k5Z0
1cafPgipqz5Z5k3TcQaQZOWyOY+Mr+Ks+DAJ/maWxjkTg8mwxw+psxWUe4Xb4y9NzrC2kceZ+s2T
m5TPHIS06EEzhX5LLC5eiVbDcOfqvS/pltHzadzsN5bMuqz057rTi109V/161BL3DAGlQfNcTy/l
3BMh6ubOGQCJefY2hrPQxtHb3DtQzWw7IjDgt570wclOop6TQ8qswpuK7DxoA0aUaaaY8v2SJkCX
1vGhwyS3mitazCmZFuD4WtqgC7leHkOarT/kfDIZpmF9bWyQ99I9Sko2+CcZGdG2GS6OgddnsfqD
kvjMkUAQB+iSRpmMQwjfqEi9FsBxbExhXRklsjbvNHY07TMEhzdIDUR5xcrxN9bayXep6Ij6+EZD
Gepxbj32UtOxWrmqWIUIwoj3g9POT7NjOOw1KfGO0iV9YSg+6SQHa9Mo6Euxx3t1mW0GMyY9rxIy
7DqbTh2hKS+67TFp8TZ9p8XHe9BruwyvecYETiuymtuGNFiDcjKrPKShxZPLsr9j1rHNa+OFk/Gw
wz5DISVnSGkCZqUhHQTNANmI62rRQ6TxT/Ic5wc/+/ATJ752cZPdorkYQ+AJw9oo3de8PBd28plL
JA4J6ns50sV089dST9+HBDBQTPruenCxAtgCY1eJcCMkJSre61keXEyT5kDlBZt8HJhXmJ5HKwQE
TVDk28GxWIWjMVlN8K2ZSLM6e9Ll1sBdtEn1aG+MerWfzfEnOIb2YngMdAFPHGKBIkLvdn3LLKML
iGHUnPLDRym4aTHEhXBjxM4qtduAdIS7IN4HKV1Y3ywRKtTDYfC3AjYBKeDFH0KY/Q2G9m4Ds+l7
GMT8nUbTgR4W1LzI2MkM8RX5ovXBjykRcPQQfobju4K0fsTSz5EsYWSOKkQZzoBZhtKo5Schaium
pzuiV51XNfJbPA9CORq89Rgs9SuzdnGAa7sG0I9HLSvzJzcnjchd7CthYQ6TJXsKxUDnplsmEuiL
FvpZ7X+LMbcviebRTRgOIxMRxmHkftE03QSZrK4zHh0JQvzmLuzNdtI2+4qaB8YJz90vFRlsWZye
gtIHMehWmA1j9ieQaCRoBKJE6p17qyVt1k45HCqRuluXQDImOuPairQ9oaHlNwSC1z73wpFQlWMP
DWgF8KpUCoWnyn/g7R2ZsDTTpfcwpd8f8atNF9E+ida8Vaj597VDu72JDHsdiaEjDFJ7Jn0EQUwZ
g2pirLeenQgNgbrcH9F9+22bVrD1uIMiyB1g3c5wXo/NtNgH2oAMycY+AtlcVrThbHJ6wAqvHWTd
KzPFQ2COhrnRGT5DTg6WB1eHn4NBzCdqxmiTHDscfytuASf0k/QpJ/NoJ4LKPXEa7rcQKcij6y9G
L+uDsrFj/ziBu0MzidzhMoi8vywde9PQNLhKRfzVEF5ymbMyW3NcgonPdlHRf8J/e7825ZfEIXhd
XHMTmTXdd3tMz0bAadesm02vt+YTGILHCQTIvmXcjU7pW1pUfXVv37DwMHiv+5sZWBfyOEI8NKxg
hYbWyU/Xk6SnG/TazkNld1LgXKyD+JQ70jtgW+brrtS/R0TcOIKfMw7AkQ0wlkzhdjXOTrKT+aNb
Bkc9afLT6CMHyjH22TASv1qmfJsqZUpZxdF+wP6DX5xJms/rJLBITBXmXTOfXwIkCGGRVPtlsYaL
3+fFOaBbRMcGRYIGjQW2EOdhC8pKbWBAo11G2klcZdDAaoOQwtJn+mHkDy5QhTVNn50WeOhsSO1T
M7K7u+OPR2kFUemM4eEPaoBue38fhsbuL/pAed2BqDVdOpzDqP8KPO1nU4LcmOvqaJRWug6E+4Zn
9GQvVAZBhNOHT0zJIFNmu39fePj/LeoaB9n/GnCH8PCr+er+i+zw/kf+LjsM9L9h8TcNx/T0u2YQ
kd/fs64D+28Ge4fp2rZuA4dTuXL/yLoGsKdUhjwPuN+2LMSP/2Dv2X9zLJPsC3ZFnQXX9v8dFaKF
0vG/aBDZ4tE6ep4Oyc/iVlQaxX8h74lBoAqkgN81GUOASMPx7JP41j3Qli8UoioPB5cJ/eR++bL/
7YsYXo/nNkQkxPpzBqCmkemypRADhFuLYWV0z3Bos23cQti18w2DkGG7RBindLvH580wArGBvGAS
hHzPzrUqex1cr1l2zLg/kUmSYOdbTIbrwXpGruUdAguqZY7TpMIB+X8kcJuO/T9fAkSdpm7o8KZ0
y7T+WwS3AS1kLgsCnfQID+JkrYG2vzJXQpqC1AAFJCtj/eyDT2nRTAuAywKpXcS+beeQZEz3mMzT
kXiRba/X67hvLpmHjVXB65b+WVjNpmpC2Zkn/ijFpcFBbiDiKWIlGz6Jbnu9JUb3lQNHoYA6JGZ/
yaQP0SRm6HQ2UcW4OLM/ZDNsaMlfCxMYVxtvs8r/0RNshj1mt8Cw78dol0QhaUfnqjUuRntz0GwL
DRQGk/oGvlHa13g15DHxXq28XM12s6az+rKY7boWyL+LKmdcne497oTFXdbC8m7FWO3wrm1ywnFl
/jvI4C99lDPCMNrM4WCdiuiARTSeNujGpmcPYtY3oJUSdRmjuw4iQnsrHmp+WWYG1IPC+SPxfWGB
ooO0i/UcbNWj0G6T/fYf7J3HcuTenaVfZaL36MAFcGEWvUkDJNJn0nODKJaB9x5v1M8xLzZfUgq1
pJ5Qx+xnQ7FKxSr+mYlrzu+c7+B1FA6b1ZeqMCADGW4fuFMlHNjbiKswwBGQpTuOvQk5aMlcugQ9
hEYaAo+zuw27bznvkokXK1ogaWuP7P7bUKeY7akSSgG/UR4o2kOEyTBH8GKK4FVxtuWOfOfk/DxI
/SRmagloR3LYi4nLxnO/HROE2KGnhXBIPNVqbyTF99pC3yGQwDK2ng2myMMSACkjI5exM7YEkYdD
G3UcfD9DRblGDBSt/L0K9BPcWc9J+ltIKIPenC1+SswAmf2EUfUxMuTR3zWpTlKfbAJVKuc+xvyL
DS4gSlGJmUvgO8mr9UQZ14S8+DnxOC1UScMaBK+wEiHzmvDaNq8pNSwRR7kOKQUmIfLp+B4SLLAX
rGcRU4rgGF2DMHwNF/0YPgqSxnT8k8HCYmX6isPBD21jpYTONkORI0vRB7gIS4t/bdmYAJydvD/M
M2+X8BC8tuGbTa5Hl/vJeJHVZRposXS1F7radOMHvsgNduS1Mv/qZ87XFMs4OJbSRJJxBHQt3vsi
Bmz2NOjYMal+RtjUm21Oq1vzkU4vibOrws/WvA7dM65d+3Xkitp2rsxvdDa5c7zvOshIW+QMBSNP
F51xo4U1I7aG415OPqPzNOtQ0xyWOD6Mvx73LD9MAidF8MHUJNwb+jUTHzLZwXooP0HbtaXHzbkj
7Yc1ljxIszNqgqmGnB/fS5CTAbEICyuxr+NkwmGE4r7AaiTCFWPoxL3RqNVWbdqV2bVXJda8anxV
0+BsASO0f2t6502pukux9SSastYp3cOes8WktqLrcZd2cs//8p/Ybwa66CNqtvgxzFqJRbSjK1Df
tgt/Kt4SSVirCvoRHb/FwGOQRQxdDa8jWkqmxIcdsEkhGVAvXtasoSx0hgC8R/HP1A5rs65csjq+
QicDfriNEhJPbZKDhZN6xkM8LH6bVGe7EFfy5X5NFjhqhmNLsekQ4gPr6HmZKJ9niOmIejPmkZeB
hns82qFSIH6HNCmhsI5HgbtFyBUVozZdcgoNd7em34YVydJ9Ge1qpl8I13isW2+BDBQeK3UVQi/n
qViOEex4dINsftXSn8z49iYczQKRGt42tnB8R4axlrR1TlBUo6Am9yjg2eFI3FY8dGTRbX7YTUJN
kz1sWhEEH4XMPchuGgG+uT0ZAGEBhyjPPWctl2UmG6W+1er8qUkj85bHKgo9YfQwD8E25UPqErdM
7IAoS0a916hkhl8TgtnIpflKUfGvsTDHJ2ca/ZrOCnROyfoAqssXjgLSyc73ZNyNe5XOJvBSlUnH
YhHYscutnkQq6IEIHIgTv2SW0ZPrdHx67ImSqfV7jknXbUF5eU3ppH7VtPjPleGj0kdxwQruqGqP
Qa+tsAUoNNZJTxucBrRrl/mOoJoEb0X7rpqDXIHqz09qXmivGWPX7z9W2YO1n5WEZP3jq0IwltRO
tjUucbBegzWxwcyHRIsYwZIYPeYlLedWMr7qk5k/PM3DJkP/8hGJh3eD+i3gFubLhIh3KkdDQO7B
6DA6k03+vy996G3niQHhHS3KnaOu2Sw9NlD9IVV/t9h9f9CTwXanHI7h4/fLBa4aikUIW2BpNcuz
Z+mWdjt56kw07SH5J2EC6EeRtOn+7W9q6CirNY2fWJt+BupMCYlCjCCwoWU2faJCF8esTbLsL//w
9xd+f/j+vf/65fd39F+/N5u2l4c84J1Rlg/yI+NpmXNEChH7lq3+GBOEj7nAnD+4KjRU4JW3Ggwm
OTdXDBmPkcHfPkRFznfy/euiezhKyxaX8NT3jKUfyj36oeJxFTybSsE4TXWzvtuWFLWVhu4nzc3k
L88jTAAm7lgwHYJBdUcYmvw9Jy06MINu8xiWDxX8t4ZnP+zOo6azsbbkPOp1r80Y+XXXKEef8k1f
0T56gLqJOI2cEsntnxnXUwzIBbP3MPN5QfSZaEi8neEOJLU1wPCyNlwjIj1Z6/5Irk7C1FiaioUT
g1C57Ms2goWHCRM0yOhoG3VuvLKFum50u14jhxJru7bmLACDhOWqNKwtnrsNafGVWVlrGgxOWlOC
Mz5kdgRBKnZxQjCWNlkEW5cRnGcpiQfVDsga9qdkebj46QuEYDsOW/o0YTGmbjbjqUnpiS2kJ8Cg
5YnwlMDwqsrZzmC1Uj+szM9KQkQbY5fc4KYaAJElyWlZFL+sMVtECsMp81oZycWcjMtsNqvJwSWo
zpfZ6SHf14QtipOh6k/D0vyoc7wrzRvgFnTg5RUP55fMXnqr86ASHYmpeoPN96GJSwTKBrrmNTZ7
P8T1U2deZ6EV8uL1g72hT4tLPiJ9ohzHll0D60qjwRG1LFebn4cpc3PZbpyl3dLB4eadtp2pUBMI
dI4m11WloFmlu8YGLV1ol5CzihNhu0zmp7LodqKgPFP1olB6Dn5+p71EY+5mv1Mw/xbPbDoZXtQO
HkBC6jD0o9VobpSFnjqtI7uj67X044x2Dxa0h5dxBiHR6AzY22I/UhuLvKVI51HktM0hyXYO49H8
uKgch3TMcdpHyViQGD6uOHNj9MwKbKjfurrth8HrS4Uc/l4pdCYmymamaRHMilP2j4ZGzwwGj+56
1+n0vXzEDN9HYV9rwAZcuTlvlp7Cs4CvxlXH5EnwDY4qj1DXugl8pKn3tAmGKVVR8IWOQslcEHAb
gufE6Utvge30+M/up2Vb2K8qJwxRksTsi62Fgx0hBITjw3OiEDPktGozdbMJ7uh4LkxlUzwc/Na0
a/orXR9ukTh49FgfOH/LtqceCSpupMG6MdyKSPFIjFwExcYJFTcYeFsnzTqgZDIPtxjr+emlPsRW
XlJ8TOGeyRpFwPPRmWrOmuodysoBp/xxIAdtYovTYscrOdxzQvWNz7QOduZSnZZwXtUslJYUL7SQ
+GbeHQJVuD2uRtbp7TIC/pkmqpVu1dzsx2oi6D7g//t0LGs1VVBO6RHDR3ue1eiJG8W7ipxTYXVl
4lKO1YWpE0nOhqcdvTDCqVpDEYFMGA58y5SBWeNTWcc7esOx4+ReriheMyDIAhsBYMgRXrhzdwEz
zLIK4ApXYkJSHnwgToSborJMMRjIH3tspHpkOvayIa3cjwzz0j289XvZVUfZvSmLcUzGM7dMdyIb
R2Okm4e813TJwQcDcp/sl2Hm0GOuuYHu2Oy9OZmPbTE+1walpUu1H8pXBqk0Vi532lN+ZmbjO31M
vVR95RXCugRdE2Q8ELpKBsDIJo9X8xA11o3ZYoAaJa5RGnpaSmiG19HQ0xP+802+hNtBJFsV8GtZ
fD3O+RoZGYuzk4b6HaSolVioAOnVrL+hQ+mzzQpTDVslNra5yLycA1I+uUMF7h27XsYSmFg3bP4M
8JUfIAd3GFSp1Qt8zWBAmvH8l7yOrM0z8j2m0X5hEgvBPTP2ExpA/YPxw0fdGPuSjEMfaP4Mlg04
IvH6NdvLdsrXrTnT0QfBaWg9Cw/DAnFNyd513iDkgdqWKpkxcRsLb8uoX4r5Ei3y9zg+GUVy5ba6
MtriPkfSByc/PcrrlyvtKUe6SXz46owo5cZSv9TG3M3t5COZbUpGsKOqY2OQXl2mWxULBkh31qa7
aYUXSF/7vBp9xHli//1dWjgttWNicCnY4WDfZgapBzcIFjdoRs7EbgMNsgpCSBK8gQkL2Eb12QRu
QmycVx1AGyWpKXapsYT1jZlUgaeg5pT9WFu9lOBQu1PtYGFV6U9lLHpypujYqepeM3QwXtEae866
tss3NM2XdNKfIoPDSkDLpIGBGDAXBw8D+7CZKDtqtJ85D96M2rjTPnsxMwC0DuVo2gXv3iqfzmGw
t0f2Qzp1PtVQ31I5aDIcp9IzcCfQ3s2L8xWMt4RrqJBeAw4F00bm2Wp7IhjkpmZ8VOPyRbHyeyuq
dWGB0M6WAwuyH6v23ujy90xYvwYr/DAmNlY12UePRs6sPD72v6kGf4TWkGHOrJxuZ5l8M5FxEtK6
F7gypvapYuVQtkUI/4JIugCmNgwZdxG5a58MpfVLU24WZfaMpfMJ8N8t/GlmPTKRZ8BsY6BpP0RC
PhPLj0aYT1UZkAuCJVBNF6vbBnLYy6rzc9qJA+6WoCiYEly6qHhltnK2NfXBP9nUmu01wbKf8lvY
Drscy6mOgXcpd0qQ7aQW7oSKNZJIapplO6aXG0t/zZ6bhb1dwk/VDgV+dSN6UEfD8mWh4WoiHg8U
n8Zwhk229NIHOQYZKhH2mX6oc7NMZ8ElJ87j7SB3HCZpVmX7zFBICm2HTHOOi/A+zFQTRcO9Uibg
WtHeVgkG3bGvGkV6UgKAozQZuGoVbEPYQgX2JmOOeec5XoWYaxLzxeD9rCgBgxOxoxNpxyxnJ+HS
gzR7VoT9ioh+tQbr3hF7iev0bABeynpMQTG1Wkp3IyRwyvWIOqxuX1bmRhGUzSWJlyniWj3uyw1k
fblcM63b1dZ8ZoAMPWm5pcmCqwOSfXfF4vccYEbMJGe4jIjiyC2o5gFDqLLRrR3TH63w3o/zKaYw
kqIffyGYMpj7ScGGVYqdGtQvTg534kHWx4jcogaE4H7MzTCN2NmmQ1aEO/yoh5p3wUiO0BhAigwp
+/78pi8BvTigrPPio0rkWxPNt1wNXvBC31tQD9NjpYzVEzNTTNjqByvlq8OpTtbBBqvfxhzrgxO0
H+YSXMOw90VX0lK+1soWE0t5U2lrt6ELF+MPmsXOS9Vf26L04kc4MqpOgqFBVe9IRBEy6HehEz31
VnOrS2OfAtRSGdmK2rrbqsnf0rx2FlV4vcHwtl1l4GkNczeS94RhfkNy3aRzdm4UZ9/G4tYkLfky
uU1K0Hr4KDK1uIdF9FnA4TA56j/e4moSUkg3+GnfYxOBbFMbh0nH5dTtmUodTGekLzG72pZ5aLkU
TtOLytYInNct+BtQCX8y7NhXNVqEFpBjWUuqzwWPFwZjAFGBG2vNsU/guk5fGegOzfJtI7yPsCNJ
fR0GZd2OMeVDvPIGZnQE72RVKvrGsT4aG7jCTC7IQBMwtEM/Z76twvCeEzA50Rsc+Xcj1Z+sENYI
dMrFmC8VbX62PFh9fCptzW/17GjaxYl59VE1gn3gKLtg9giZ4cxV1r2tblThDaB6CyDKTk328FF8
684ESDvLBAyVbJt0ufShek14jEOe0kV/UZDcwmhGpSRpUlZeZrY+4c2nXrUOIUMeaQenVNGoOJjd
0HwrTWtPnRxkd674b8JYDsFUeyoneM3O9hlFLLi1zo0z3XoustzxYJ+h15nJwZmnM8bv0km8WOXQ
Co08jJeDrjevCs/b2OPMrEOeK46AisY5p/PNLmNSJvbpESq4a0lzh4ZTEE5gC42lK8ZgO3c1T03k
c/dVLHG1CI/Xcc+20p8wrFzoGPZFGx5m6ndLXf81FN0hjbp7ikzRMtjUsa+XsXql3vBi6fpLlgnW
6fH3MFkssA8OUbbr062cXjPV8LN8uRhqCrhrQIcjqVBH9c6BOzbm5U1ZbOB/1j3syqsYaTYU6R3A
LvafXZ6dpwlaS5fuKfLl4o7anNMuMHcPJfNoFOM2JRVo5Zy1W2P/MGgN+XIXTnLhLn7Owghg5+Sr
zY8pjo5DAAs3n59lr/20Om1nGvNupJg+LYydjrOHOtjdEPeHcZb7RLwpPZm0nEWM/4BKb7y+Hzi4
taxU3cGvnIqwfH6wtIrMv72xlNozeottrTgmGXsCdQP09UpH3kjkfiyF8h734VUhzIu2ivk66bbI
XRPTNnpQqz+9nDbVfLEQ3XRVbmlvcAkYufHMGchIvE4zubv1Z8fUqIRAV4B73g4Y/nVSW39ao4b+
q14yTm5YJlyzTolNKhKpQ7G8Kay9KWhdQZjPwtQSgPkhH7QTxD3SW22UP+oopDC75F3oeDbe6zJ+
5Rk8sEBhIm8J0op7PHL5Se0zsS0uj2cAF+iRiisYJ1sFhqpw2mkTGlLBVoRzv1yGY+IIfNo/ppo0
aUq+vgO1N3JYmTHnF1zqGwSUQu8xSk/mWgkjvjNJ0CC82FnAlTNnMZJJe1fVZgB6kurbWR8tuhBS
mHSY8SexBJ6haPnKse5yKo/Atr3U0o50ATwlmIHZzSAK2/a26xn167FZr2cZSpgCebrvdOszzluE
NPtXbWRfgEHVNfjZEL+gQvVQSlksLk2PzqiGfBnXfGN5TxrjSIESHvm4hWQWDz0UftocVFFoOKcB
RleMY3pR/A5j09hjSTRvNGrIW2+TyYqm6DLVirzNqSouApPE9/9XJR3108yCrBoNghWedagL7RWm
D9hyP8w+ofFYn5zt92mrj9BLzPgPRK7rBIyROz+hllg/gPNgq9b/BATJrD466JIf5jIq7/idIYGV
5dkE7l9B6+hMjp1dg2U4rj77xalxfqTPSlV9Mq4yVlza10lufnEgqTYgZX9Ip/Vp3XNTOzyN/UDe
Ch27YxBPH0R/UXgO+4RldZrSWyFKVpcchJnpMAqRuOI3S0FTN6bY6ElYF9Fwycjj3zjBXwR6iV6K
wR/12ljNhHqwV12rqO0Odlu+YsZK1siV8bZb/ugBoqui/DIrgkehVdD3iqU4lsWXBTnqGgOQIw2d
4EWOO7kb5S8lHsbtWMehayZQdUJM0XpCwUCauhCDs/UMtIhET/GnoGdx3dCfsrIyzB2NGK9jTLIV
9PG5lf3O4Jq9ghIOIQwNfUV85UsBcX2swvYzK6N1o8051/R62vJq6tQgZdbVCGOOT6Dzqp9FLH4E
kgmEJe3eRbU+T+FAkXguAb45Q/ExKs5rU7YVaZnPWEREQHFF+Y6Zuk01+UPV1ZierW7XwgHg7Bu+
6E2JBiVCcN7Uz6+XQHtYl81nYruQG0dFbLp0ULamUXl5lfXXqfkS6LlXWc8OPEjiccscuFnd03kS
xM8mTxvehyE4tHp/jaVmHmoxztswEqe0B25nAbB8A3eVfNSTmbz2qPQ7Rg8eZ8KGeQR0hSFM2/PU
EWKOuFJ+IAvsmrYOfgHZ+BjzIn8NaPbeks9WQcZy+G5HMHOxZVjvfPUhdUznl91WTyVThbd8xGrU
Sa09wsaXR0WDf7e0kfnmJN31+48KtT0Hi12+jzIJNip0MM7PpoEA2di7jlYPrYoQZglQKB0u/LgE
MKiWsKmqKb5IKQf4/NVPctrzH4FFzbQha3WdvOg0oGw5/Ip1hIFp1ZrT8trUD6jtZDsnBbIHyeuT
MYr2DPY+glnyTBsIJFwFPLYV41yaMIntwwinDBZHJkN1nbmlgG7GdYU3UaYLb8kGKiC0GAORDY2N
H6CT70LobWMFlkrPmQgpw1u8zL/jRnuuB9ZC8GWIQyQ96efRG+tr7vhSkk9Jrxkuiu6aSZy4049R
tVTWThGXewInLebDTdxBNiUWFKyr5gMQR/0ShRonf7U42H0f+GbEQkvkcoIorXNeNBzrFX/ulfcL
hb1BCJ4xMjhw7KAbPAW0LzC3q7HvdRlyg/Zbgw6Bm3MgC6IRVqCrVdIWbdIsiglzorPMdFSUXYkN
Sut+OmaorwMNedjCEjpH8WaUse3asXNOsK0Y7Iajzk5KoN+dOg7wLTm2gm+N9qlHWRKlW/Sv5hul
jz9nukB4GQe/sZzwICmgXUPgR4Okh7ZGMSHNF7Gvpl8q0iHVHHniKqH1qsbqH61k+GR1aFT5wEPV
4uorZ3VjRxRSU9WKG5Dmhynvab826EDue33PcHtlFcElCU8BqMShjN6dgoe4pJ3CjU3aznQJI1XO
pl9Y1WvfTj8VYrNrTbFOFjB9Xvl5wlrpRxUEkbnk2qJoMCc5V9KY+QoboPIJlqveqDI4JEs7HPvO
HEhM6EBGG4P+3ynuc2xh1LaUKXUCC/v4UccbdxRadqomS6dEjtovhUqcYynpJuqq/q3Nh2s1LniL
tPSUJejGur4PClKvYcuDTSHptA7SbCBvEq4NigNkIwo/eai480jZWWh8kmF5ygwQBItNczUTf/jm
KW+aOJSgUVSoP9BXC6bvEeP4NHy1lPQHbj3mCQEChBASH29koBfUAO1brhC5/U61ePgnNMHIhNPw
09Q6HKFomHdJx5FbxouNHpG0J6caCbVpUbOfS6VfS7v8AmgVP6mO1vEWY+JGK+lbT+mC12hVADAk
nl+zUYFCYkVfmVCrdZtW85ntJwBEPsxrhqztbkjKcNNyDnvImSDZJjhQdTvBEZTduG3l5LhUjtLW
GGFS1ZtPxwSzN5lTtVteYHUYWy3VqH/MVKrAo0JzFRPoR0YWZy15dEmjAEFuyh9a35P+zx4T9lEX
G7xu7Fv6yWT7LvR5oEaqqZ6WiBLiEBFdxMp8ERVpVqGYa3NOzCOZgQ5lvtAoLep7y/AJOJ5sSUYT
bJJyVZTKYJ9PYcy0CXbLXonuloWby4xgVyPC6CfdkVcBqsZnD8H0R6Dg4kQwruiMPE5xGV8LrU9e
nIVS3qTlnyX0HG3auXTAz0bDqgcsc7HmL7pcmfCzknYzWGDNYO5jUPa3NhMn2SaTlWxyM/+glGFB
/5srri0IhbmutSuHBvUH4Zrnd+s03SP2+cB7NRR/SEoqQfEDCqMGOcuW4CAH7Y8UqBh24zPjQYfN
HXfOCKeSpQFKTt1DULsLRuq2QMEmB1OBK9HwRySdvh2X+STUZXQL+vu8fijK7RAG12BU7XWCkuP2
CjMZ3VPUBcA8ln9q57tDa5vtoYQnRudkfq0nTTnSHyVcbotAhDrTArb1yPOVj09DfIGrxBTmzqoq
dTepQFDwZu/ycGx+ROZwiqIJrVNl1UL61Cl5d2NljM5hk87egyJaduqwi4hXUhzI3LxJBufTYuBi
qSyyRCw4pT+e8trG1T5xR2W/Wta1kiAlArM09b67yKhiLB5PFfGfqb2pekHvQz3TJvzYENSBmzbk
XoCILAU9gOCgmQSzcLoTWk2cavlSyDFAEsL0UTeKOFV68Suy4vrckwYsCu7WoWYDY+38tJXlzZT9
uFKhkblS2vsHQPk8mHA/nV5Qf6UbxqHoaYuZ+g6ww3BSs9pX7YGOh2Z51FPXftZLda2wFCAyk1c1
mEbqFXqU3bd/RiYla5My4KtIhifZTOqmwzIG/JuninOaR++05Zpm/8t6YKgUWGkrpZL3GhwO9d2p
O9MltM5hBBi2pxjDDV/p7C+xfZusRVyaiaje9x9ZUlSxMttEYVLRcBDjCYm4F6bQxJ0YavODmz7a
s7HXw3YVwyZ1k2qgxbCoLPRR/bPt8JW0eU4jWjjC0SeOHJLr18D/ulOABaZeWHq//0A6W+R1lG0Y
rMaFdW2Am0Kvd6KvdCVISGIwd1g6vNZRjToWSuZPECD+CCYsD2eVeQqG+J2q7gXcexFhb3FMjwnL
AQ4S0Lc6q8nZsx5UKM73IDYPDQQT7gVd57O5q68JI1uRWHzLgsrVaBwI9MWLLyx9uFICxrhSiPKn
LNotx6zhY17yZ3Nkp2OtM/dpFZW3soV+UDNA/jJkcsn0vLw0ffkGd/Lbq6XscifhtqU+vMxJ3/6c
8+4EFy95EzM3nxTsyKplinYYGcIfMhBcLu/y5h7aOgHJkpLJOXOoe1DMPz3SIa292UsytC/GME0r
UaNCauy/27qhkVM1wa21CpOjwkn6UxYZxhZ8V/sURtjiIVpXTGH1wut05x5G0/JHhr8BwpNrmRgo
As6NfoGTGuyflOoq78H4IClRd/4i85aDKke+2xBDK04CKtv6IYt3+hRXhynCsB1R2bXrcFfljq7s
yO0WKPvqeEOPjjaL0+WvEUy3VStsYPTo+21/bmt1+lEq9p+l7SQhZwhANs7kF1tXOLI0tbgttcMq
HJrTmVJS/TEVlgclkjqmBWozgsyp931bVRzKQ8dvoBHuucoNfp8o2WFhSuyLeVQPTYoqFBZtciTI
WO1EmS0kJCNKriYVBSzJ3umPFd7cEvf4/kyhDekvn41/+z0edI4eZNjp6CqyHacucmNqXfnRAJTX
bhDEe/hvfjApmDE7wr42PFu3rdk96hA2nxJK7WhqQe+X2UgcMiPwzZV7BWwn9GKt6C70RhBzNwRq
PHkq4MSaubVAZWHXNFhTJislo6P7qlYy8+DaQECzdf+/pXh+nqvf//FvP8u+6Jr5jo5QFn/vD4aR
/a9Qpqf//Z9T/PMf+ru/v+KvhmLb/HdLE7qJXVjTNUMT2Fn/aigWwsZsLA30BylstAOcrH81FOva
v1vC5P5qabaqWSz7/2go1g0u+6oqdIMJ2f+LoVjijv57Q7HKVAq7sooEAvBUU+1/gpo2+gC5C+zw
qaQrdBuONMA8KKY0/iJMEgLlenSNLGM6GVY8/+UDtUh//Uyn/OXh4kJZXBDy0nMyUNoSUclD2YPT
X+CN4U/UuUKonZq9jkbwAkB8m3Z276xaLdZOALaiAwmucjXmTfdky2K85lQ3TRVOkDxjtqw//rWg
aprdgukX1yEaZNoav5OMq3wxV5/cE/dmUR9UK2ryjZyhhRHLAPeAneJiAnwA4UH6MH78Epre/e9e
7Otf8K//q+jzaxkXXfsf/yZUQLT/+BPkhdOxZOP/RqIzH97vv7dk0/1Dd1tXDUeuLQsJkqyscXU1
0aaPJm7PWpufWFgJ6ejAPXS1y69Bmi5nrAfYs0IyT1PDzXpvmiGeQvuXFkRf3AKKa0DV2tUx8mGf
shuniAcowDH2BnUiUPn4ZWzQpFvh/z3MxmDhcIUz0Ae1/qbCbV531rJCkgKaEV9wbVUfhVbEfr1Q
r0VzZYUBMxee1j2oHKkmbsOA5ybrZIzeEtWHrk6qI9c4dJX24fKRynHJ4/k6R/p0xedG3dVjMq8p
cPlnmPCKnqa3sGOMbqflsI/0qjjpfD28RucQ9pp6og5m2hR9M96/P4uxv91BZgx5YK+72tReO25F
8JxC5+cYRlvLyawQiTHfNqBx8FEBRKiyRF4sIApLomAa5mDthsMCYN7Kn78/jD1aKefES0mH9Kob
rNaL+eEf2iXBiVPF8+eA+J7UTBoq+7dBbXBJ8UOMuZnKGm0Uf5j+XAm5dj+yDhRDzRjwdYhj+j7N
adz863fOf3/02Is1aaswjs3/yxtHU3XZiTETR32pKEmkOhJ2SA2mZzCJTHdL5gZdD/kg0Jz4oJSB
+qVP4E8yPPkgW3GL9/kwPAs9FNch0bzvX5FDqDdGQlVvyAGEcfdgmy/ZoH0IFXItU+R5WhnZACuk
zGljGLY1NbK/hwqDt9II7blbcG+gp2Ap0F90sxl8PXAEhKBBe0mg6vpjDS9y7LYjJrwhivdCcHhE
v7SsAyVFP0eLdu71ovBXkPUqN6ZRzGvy9eoxsHNxFNbrv/4hWv/89DkO+hKBDRuUsQCe8E/rV6oz
xap07sR/efpEYMo794FwUweUZS3cHU5alJc0rRjaiSNKPHG6YRIwxpZ658TvrONY5B72C3H//j3r
a2rj7t5lrGHAXS4q7R5HXUN2aERzk5ilriL9tv/a0Q9nSHNfG0ztJZUR0LSE1tOiSChazzv53Bjq
e6zPGYuAE28jQ3GuI9zSmClk8PjQQLhdi27huS/s2Vlxju7iNP+5LJgRRpHcBz1WDyUA3S1GuOSq
pkheQ21O12laGl+bU/zSVli99QmEpWjGhpcWJlk8XX1tyKP1Mo6/lEcAapEhfgpwKCnsvRMt57Dm
k+53+FhnnMc68/1ZaQ+/Sy2cfaxA/0Nuw/in10mommOD8wa3K4TJx39aJUU5C0Ohd+YQCCoh5mb+
MMYu/2NZiIF0of5KRuQO287lkwJhHogj3eGp4VRck7TqLRNVhv4RMxqE9gwZSPE1WAiDHC5jG5pP
yzKi0bal5UqjvMSzoF2m7iJAQKjDnW08SaGXPulkw9aDjzosmZXEXPJ0AoP7KIRmU4mdacuAglhA
Ad8fQKUkR0dliDBY/Fbam7t//d4l+vMPOwccE1twywOnx+n+8ck/7hxFHAU0MonxEGe/il6nYC9U
6YkjjUtCkAhF00kmXnokn8YSJX+iVMwdDQ7Y1E2UIAM6/UWW0VvUtPmVJ5D0XdZXp2zR9DcTkGhS
/AIqN+2UNitPMXVAE7S+oTwB5iDLTDjyJTNl5TqDbPeizOsruIZknZup+XN2Pqywzr6kqdA203IC
VRqQIaB3xlNW8tDAoJ2/cuonpzrMP9HgNChv40DReencwJ08EjRMpqnBeGFe9j+snMZ/I7HrtsVb
yFQtVZoabpF/+sEtpWIWydwdoGRklynQWAzbCQN9mHXia0YZWyG+Ul1QTxF+cGNYs/STKNeV9j5r
erC2jDL06qnp7ohLb6OTFhtmv/V5TsmgjtbovIAotyl2oSkV9vLIQqKXJAropLGnlFuZrS/PmOMi
N1LS8NiwZW4lyoWbTRjpa8auROa7idCFyj7ZJMf08aIw1FxFXTj8H/bOa8ltJWuzT4QIeHNLgt4U
WV66QUgqCR4Jl3BPPwuo031O/zPTcz9RNwgCRVWJIAlk7tzfWi/2SM0pZGV7w9o6uSHdDn7+98+W
Dvf+n6MSPlse0SmXrxpDEpMI+H+eohzzTkdjVHWi8JJuy9btH+k1OGOGU970PhMHust1n45N5qYD
7hOPmjssKcAkswdJTT9qoio0MKrxDfFCyXU+HLasQL/YerNz67nTeak9jIxGprUIE3X731+B+X94
BdwbNS7rnk6qzp1zYP+IuhljCVarKvOTqzLuy1tnow5d9dhC9ngJJm+jmEn1mFn0U5hee808F9Bm
P353acihkcYY/ZoyI1jQYbpXak/llGzEDzN04PC1dXFHMZidHdchVYXGW5MLA6266nTHx3paAFv/
14YhC6k3DTZvpFm0BKe+UavK9XNA6TQvWoOXwxsjdCgs57NeGhjXyMmUrTWL4qyqNK9hK1/+++n5
35KAgKjnG57r6Vw+5unAf56eKghtF8bAcCx6sLTDXLsyRpINNPMPK0pK9H+wbKlNyMotSwFtIg3m
6GGDNktFidm2tfOKE7KGG5mwzFnQuioU8FJT3+QPKUU4kSXGh67bT0lWjT+UnriZnkfqexFnLBN6
WbsrLKPfaJhVRJ2Y75MDEo6/BEa2FPld8+IdNCp6JkLjBcDjcJv3QK/y7rl2uvrvp0O3/sfn3TJN
03F1k4+6zqkx55//49OC+SQzvLGpjraC0GTHrTW8UtPMe8V6LAlAM0+OkExGLFYSdoeWjzLqOk31
H93RXFCYkJGzeKAjoeXmD5SMKVBDqxF9NPR6l29CGPZHDmidzoToFz5SYJ1SGV+6zCz+Hx98bQ4w
/tMzwUuxHaZ2tu4xoNHt/3F1oxudd8koymMge+1exmS2jenbUNQPRiPjXQ1X4Skku36C1xWtUpRT
q5SYy7ocerAak6uXhAPnqlHuXOwxsBxfFox0//sJnyOX8z37n/9R5rQafg36FviK0W/8P5KYTVwO
gaC1dWexMPGVxPxKYn4lMb+SmF9JzK8k5lcS8yuJueQvxZzOXB4tm68k5lcS8yuJ+ZXE/EpifiUx
v5KYX0lMlru+kphfScyvJOZXEvMrifmVxPxKYn4lMf+/T2Iit4BP92/I1VIh8SzJeurfFZOlTvJ3
2WSBaP29S0tr5mtZi4atoEHqP8BbVRf+k8OFty4og27vqPD7ej0CytTMnaHOmGsgP2AyillysWzK
APGeUuSdn8wWheXY8qjIWSD/fGKcmhDhYqCipdbRvJLOsgzSQS7NploBO8YdjrqO5aONo+pYSbM8
qk0NJEFDBqXSjINXof5rUyYOKo/PfehNM+LiXz8PWKKnKXHYL4dML6aF18GU+4+nLAeXf/zX7/n7
V0zNIFd1kzX+ch4XDNdymvJ+NMhiJmTj59MknPbNKDwyi4qhHZdNIoxgZcIqWDuzpiOcJR5Fj8Ri
eZTRY8SpG6sVzMU3OZ+5dj5VyyOkdwWk4LA8ZAHQj5l19ve7PBZYclmZ+8hMcmCo4QZYVp0u4F3P
53b5BYU+n9HP3zX/atdKfgUOpMSIxmxIaOWaBjnamOe/OFnIRpanLo+WY9UiJAkmoKTQp5v5V/z9
jOXRciyheWL8/DPLv02axAGikz41Kae/7Xl7AnM+1wgD6q0y0q7XKWgAkvHalc2uHKutHMutA8Er
0NHKtWT9aBrs/7QQa/Kx2nhdR1LCgtSi7cwGjaeVbxJt2MlebtQWUdgwPpOb/KmUl0DbaPivw4ca
10Fvx37e/aHT60bSBT5OvxHQCdWZ8JSO1/FPG8BinaaDKptTnpD8jFtI27C4UowQme90yWYsrVNQ
J4cpd+54uB9Ynd0Zh5iFUMKEvDHFDTPoqVSjE76NS1arm6gtdoqx1sigNeBNyJtF0tsWitiHMjyi
ftokMwwgTa/i1JfhPlP4VJLTLQVyMTS5QTJcU7zegK3+WMq2D8QJgm6xkrV4ooXgCJp73Uq0ZIa1
r3dZEvttl5BzHtcRUWeF85HF6GVT8E/1dBZgHNQ82esNyUHlW9DZdyOCJYIFm9MwBfbGzlOfTyTd
DNDSpmpDssFPVXdLc96udyWIkt+NCjc/OUE62yfmtDWqaCMlti34HWrsg+teYRPxDS3Em6Rg0MkB
4IT70lLWZDpoukpJ5KZ+O8EPrzYfmlJt0wkai5jOWBb9aHL9PoSpMbq7SnP43ic7s0039EetTM+Y
lcDbEqhc64yI3bCl1c8BnJsU3YkAJhHxJzrFOoyu/ZAYrM2Xj4YzPKv5tEfA+9yaHdBEHCUTlKFI
uydVfJ4ZPm2G4ZcYvewQBjYImnS1JaJAe7zAtzrMKA8glhNwUbP17Q7zmahXrZeR3dd2KVCzspl7
byw/gUWRgrzFToH1DTlXaK4zWHGoRrYRL68TJL9onASeubeVt0ZFuWnALpPhOo2eNfcRbviuK8ie
G94mGjo/vyR07CNNy/VV5qKLGJGAFftYeTR7E7U7Vr/8I7be7eyP0RJgdEGoDLUfOH6TFlu7Lbed
qu9LooBKJv2YPregAgNYdmBTqo06B/bApFd279ND5DvVXciM3uaeAHW0sqcQglGCUL5C1EHD6khG
glemytQXYXnSdePgDPamwg6GjxTzob3pgyu81siBKZe2tyKovsUFWQf+WEIMMvYcMNDWD5TiOxor
N3M6NQn0FYoiX51SP+aWEgJXk9OPCvCXA4XUpgkBZ6/RunTTltsweYbmhPTQTz0YsjYoYGIySm+C
c8og/tV+6A0raRLQVSwaTTFSop/QJI5REisqfjUncn6C0aEVTdlVYfnqYLWRbni0OniNpU5/Z7YG
NE9+CX4SfYCKxEPeSjh+7RqMtZ9AJEh3yceIt86pL3robrJg2pSRBBeL8SfdJCpvFplOvjwTvM0p
F+c4TP0+0IEl9Lti9LaTHdyInm2Mlq+PC2Ki50UkZzoy964S7iIPYhyNmSndry2sGtn9MvilI+rq
CBadUdZHAxNElKjr1M1JfDQ7D+DlHCccJQixYPJph03RjyTV1qv1/TCSvKoIL/V82gBWp3hosCJv
mp4I4xjAyOfDmVfk1X+r8meuyZXLn+44bTI75OYxHGJfQzgYW6oPc2DbhuU+TtK1k8o96uZDTU5W
ceQ6DP6MNUgC4maqZ60Q4flxBvWgVqaHacz3IsUiBgjcge07aNHZS8dNA7XPtABacD1OIHdl2R8Z
lI8DGFi3avcRZBcZNMeuAX1inPSMBhSAclGeHcvCu4bOuzFgtjGxDQflPgherbwEpexsS/CqER25
GbcMq7MxZ0GfVcytS8+KcIqdiWpH4VLZeAS0HH3lkQZN8VQHYGSqzEMLNB3DUexcwuc93e6GR66z
mXt7VvSYymoz9iCs8lNrqc+RCtFfV49V5W5NoLZyCI9a00IdeQgS66459q2syqfGTkfKUs2prxaw
+YZ7DRyxdPJ2IaqGdKKVMH4VKoEdr0VlBYWQi2fgpXtNIjIo6UivbibhwjJv1l1MyG4c15qHDsLr
UTONXHPF2uX/bpN2qnOgApZ7Gsmi18qw1kCzObLZIS/dEGjiM4Cjmm7YGPhm36vknEO/cB4kRKAq
RG4aJ/eKKz2aSgBOqt8RNKwSA8ExrhfT/OW0JXI/CXTNWTujWNvYsCTmulwPYclpdyW2dpHUD0Mb
/ImaQzQ+GWU3rRtnRoFaR7gYr5bRbvIuJL46HeNs2LgEGXL9EhohETi+gfX4Xsr4ZWiLm2GK91BE
3422PiZOcShS9x1Q7lrkXBFRAIGQaPZ2Gt5RWNH1r61SXpipX0VEQoNbut1ap45mp1K7TYNyQBF0
ifMn3esuSTw+obb8psfWx1TDoxHWS00g3ioxD0+TdY509ZG4LTmLHNXUsK7h7Bj3VMuuiNoZ2DBg
6gZYO8raGoNdKbRL6MVPgWY91EH4TSjKs6txbynkc1PgAoqdvR7LLYJlEIHbWfvmtBJUWLi2uIaO
oKDpvHzCChrot36IT5WYfFBcG1EI34iR5kGuAP5DpJJjNbfLJNoRLi9dbt2m4mMeOgrNO40oDOfT
oI+HSIUc1fNj3vxYTwAA0y9e393JOHTOIZSMEGBxpLS5RyM3iy65eKZ54XI4f+23eUS2d7wRbV8b
wC3DYdwr0nmwQMKGcUp3lnJI9fZYCfBV9gXq3Eut6+fCc05FqR37Hst74uIgD0417ue6THxPBrtq
+o5dlaR4coh1eSAbd1BD7naGS+q0wfjLZR+XkWzOifK9N1Rkg4R128gPbEYX8Gdk2qwK8xdpoFWH
gjAsf0n3aRQ3R3vNGaEXGS1qG9WECV+/29qzNt2QtIOJJv45Tj7CEC9BDX4XSCDNW7VXopuUv3Nb
ImOCSNglPPfZ6FER7D2dz/29cF4NBbj8YXzVghU3zPpZj9cZJqrf+Tp4EO/xAPUdh9HWU9feT/OH
98Y1JV9rNK9dyytK+IO5Gp6hMzPIIFzfgzx+klwqzVWLlx4K5SqS6/7PrOeEZJhyfwJnZCc197se
kobTTSBPU/M0uS4iOEWWPk3x2rNM+6e4r+ELqwXXGNE+Au2rjtaAu0izNQKyoW7D1KTdjj+ko7+L
Qpy7jiRsQRoET0yxb6NMrpdwSIYXbF8X/KfMTD2H5Ng/GqE+WXk4XBWnw0YdSUZegYFaaxxqPGka
ys/Bdju+DOQ2rFI5VX14yb1eYmfR9dY3FYtBahE7W/xJaOfqtAAP6UbBNu0MsR7m3E8xgDY2x+Fm
zWn8rsiqXRKmBVc9JXn1Jv2cqdDP+ilyN26Ht9fjmvaSjuO04QKtnb2IqJJQUUcnc3Ip+vdGGe29
nmvMWYKRLnXbE35sTZCAcA5clmNpkTf7QE71TrOn6qxEBExEpY/f9bQ8NBPkoGzQngXqi/tCONc9
7Xk5lGqlP7ZFwNcIZLBqVwIojSoQYnY+d0LlpEORuy4bRGwxhDCg7drZLkNxJqc3XusknK66po3X
yQngWeF6XQ7B52Uem8fXTozGw6SA0pvfqOXdYj7J3DXlyx9O47aaYzQqY1OfGFi4H1pleEpGjdZM
yKaxC/1y+ZfLpkx+xJpu3IPUalZyVL2tVrn1GQ9qc14eWUp9todstgtqx+U3gwMnb6pJtGJq+VtJ
VOtJgknZ5SJq/Zxx48WMGWbP8T3FSodL1JHL0XlzOwljxvQm59QTQtgqpUjupaoANekBHjtGGWIg
YwTXeTnPrrFRYxxrY3i6Uz79SKMfpj0q3yp1mrZq4Zn7pOyDF6nilxjyTYQG9VE16uBSm0a9yvTB
eMtzUMV9/BuuOPLhNIuhX0wr0dcX8DA2xvTOu6uDZiF6FM0TkywACsmU/+rd4NHULQZxrqb4jdkd
lTo3ziSgjVtFMOaWGnyzlAbWZjPvemNBbls1b4GTrCOrba4ZFC7i13rq56Y5vkdGP7t8qh7bT5S8
Kdl3r071S1FjIFPDzEbDlfVrEtP9JhQOmjg805q0P2Q1S8aSgHbxqc85JxhbDykq5ktr39HWpudQ
VW5q25SIh7vypDlJchVB3/hDM8Bb6lU45vFwozHf+GMQEDcBYn4M0QjERuG7FSfKUVNFmfsOUABy
7MofkJaX0KqMD9GnF6ESqagleLF877SwmdyijlA24qPNM9DLJI9yP5Hpg1J71i5u4/5k2ZXjZ00d
/yzLh4m5HrhlHYTP/DGp7K03JNmTKQEcpANIiXQsohkuEV5SVbe28SOwAbHxaNw+13ARz2lUpxuU
sd9ts5YHw6kReHl9DwoBnFkKjQQntZf4raclN3vgShZ0xkuPF/5pZg83BpbbwSxB61KOsk1h/ok0
fUcpyflht3gIizE3yIF30Irn70y4h3lBe3WjE0Pbtn3eY2oXm3zK9CdBnXiIA+u1JqB2DT28TIHT
W6+RroOx7zqYwGYFF0gzXG7WhcXouCbXIrXuOSwC6wHV1cnxov65hcVJvroo11Uydc+MMG/Q3q2r
Nyrdc8EpXBvCCSkIpJ1vx0NwCh9TLiDRCvnOxQmj/seg6YTqclm9GOC3/LoYuAFlHXdF0+QeE/IJ
btS9OsnkQ8yfyEaq/c1uQP1bpUhB9xQJmOc0fDZVLC7p0NkfJrMFGITRz7rmNpVjz2JomLpwVHvy
9J2WHZWwiC/FUHlQnNTmaYLiwXRY7FrHInMprOaBGId1IS1LKEY2DwIux4PMg3jVZmI6mJjpNx7u
Aah3dQ9tSzi3z/Ac4BdQ2EQBpVlAscyU/GZrIdlTQDqrZM5DLBs11EpYTu24Hl0Q/UbdUTvhfQJe
Ip7C+dszOe4qGTMHdGsWMmbGM+NWeXQhhUbwMEjKewhzPCxldga8RmjWgQDhC5Lr33MPvLWOfat3
KsiRPYC01BihpPUDupRpJGnqNQJRJTgVVy+MZ8BW66DwCBjOG1PFIq7QlA4RzUPLPUcUx6RN7v2k
v4mhD/dT0jSbbqbSqhKMajyQC9QbRhRLnoMgbQrJjWk1V/P3qrfMN9OBdFbGjvZghU2/d7Pt5xVA
b/He1ZNF2AMP2oliDxRpaV6TaRp8vaaEuQSvMi2cmHTkW3fOXi2Hlk3navssV9WzYwXpsTDlr6aK
GG2DymWkGR+LgusglZOTQR9/jRy+Ck6jwiQwMKRcd27WtStnGoQP65JRiT6kaEXi6hjZQXaqJxgA
fKTatywO4cXnyUcizW+dtH985oxzXQHRZtrRE+CI4QLZ7mYbMnpaNlzI4aKlcBpamBP7yLaL9Zil
N1U1sX8kLnwV22oeKVbt8jE1r0YW4XRIZh6LPoqSaKkHPBGv4AaQE9OcYLS9vWfCV7AsLnCe3QNV
WaKY2si5Qqo6XpeN1huUgSxyZ+X416FBQrqpesbhjPg2GAHr75ZZTn7X2Fi+kXGc+bu2T0bGA4cb
aHuMHkrSfdfqUiKh1atdH4rxO7z2Co2HNFVlw0dML45WMJLnqdtdAtscVEp2UUH8XMK+yC7L7vII
jqWC80Lf/31IEjXxCfmYs8tJOw+mVGFLmX9tFEOIFarUYquYzihXTgOcHLBiNR6bFEKN4xboWdlo
SuPuLMW9L4dsHFWfx5dHfx3Td66X5kf0ldwniywET+76OWQsrIaiQUFkdRWQYPZbRZBuyQIQ/XXl
t1XdPKQTpN5lg/Q2YrJQU0H616HlGc58XPD85bhRF82hFyH4n6DonkrC/2ls9fdlTydu5gvhdNte
ZvGjC8sw16sHlxnkaAhY8vOGux/eeSA4n8fA/VUPAc/oiJX75LLEPisZcpR6zviuz5xvsU5BB450
cbO7wn6ovKxcoTt2voWy09bQmX7btWLuZKRW5w4ACOzTKHsInfoMIt3Zwwnk+s1Q8rFJNfWxnwfU
btl2x2k+ZkSimJPuIbbGKKR8hqKAadJE/dO2quxspP0FdJBxM4GOHBBXgAzoEP6Eg74Jmym4twZj
R/hg3cGJIKktxyI3K8+lN16WEWyqVdo5rQ2+xOr4QdRaQvIZQl3ZFgRLL4meQDXB1VyZASjDuSaC
gMjvB9Nt1qb5CqGleQZqE5KZbzWyqSlQJ2ojJyeulZuldgBcAlP+jJPpXodqC1jKzPfmLz216r3d
ZfpDPToFhe/afFMT993hHnR0m1r4ZovWd5TMRZcgN27Xf+/GvimG/OpgPmxz0V2XnJuneRtLC43P
wKwaF78TjWr2NAVEqaL8Wc+gpq7cdFS43OhynUySSzwTabw2boqYSNcxl1qUThjsvIZmz3xJ1aNd
hxGBEWweHEY+F3vI6c3FyXSxpWTWUMlkwJAZxfQCCEgnxbfqrcL71XoJDCtGCLFlPKRmP3zDZDOt
PTExSO0lvF+ZdMeslMUFfSJ/UiaPaW6LN2FQhnSzIjjF827aBNhzY0QuwVSvLJTAL/p0Q/Q+PS+R
bXYiU38FmBPcszzANVHkYl9BUn+NxwSFKC8nENI5xrGaPIJWalYDPMoDEGEo1O4TMGAH8NjnL/OC
21hq7o6ZXbWNMFJu9KIor0pVZ3vgl7A8kYyeRlVN92Tly2uGJ2jTeF78CH/LXUcSAmEkPOXiluWT
0rn6zVCs/qVE6Le8tlS4l1Yf9YOUjGfroSjf2qpQdlOfVhvFbni56XeYmXCeRsqujqoycLeLVH/Q
pgs0/HhdeaznOHourlXrFtflURhOLOF4yCaStoMvoIPms/S62Cfc7/ZeC3GIBLUOp0JWp6osdL8K
kcOoXgohYj5We2UJNKxD/VYnmJnD6vT3xkXu9LmrwY5dKXmOTGR+SilrxKZlaG77XOsFMkPN2Kg5
trKiD8AUiFjfIqXuT8tdIRRKf6ya+izmGwWoxFJHg6w99EOY7xfqGXRN1n2wuzJDIGPrzCQ0rawx
hqlm+uwET0usHtexth5cYGFBPminVDmOjMT2umUXO5yu7pt0Jui/TfTTNTdKpQY+NVmx0+rCeCn1
Lt+InmcuH50MIO86UpDc2Cply8mkdDLzPpfNgv+06lnSLUOlXTsNtoWmDEf40mFZrdAuUq63Wq+g
Lk9h7dUTrZI8w4DID9ZkFnjo4uTaGda2wGN2n7SkuVeqGV/b/zg0efXBKflEdLa4mlMf3BMlDe6G
M4V7cwiz9XJs2XDin/WJsZdSmNkmnidP6bxxoqo7qCncb6UYjZsVTOqpAjCZFUaPLx4jQ+1eexZi
L0wOkOrOh8cUe4+UWB8S6jujLYJ6E6rlsCOGzL1eTARfJbL7Vd8X/X5S226D2qt6YuXu0XVZWNJc
Sjtivj7WHhXsvjSjy9A4v7Ooyt5Yhcr9VMT5TTFmEZYTxBQH498TxPC96ejxHTYGfjstFj9K71lN
UcENXvrQ9F7+HCiSGSy3WVQBRnHXZ+eE1puXpiz2n/SG0mk2gPkMQCt55p2QKAhWulKjXA0WC0HR
bC1R58Aqk8P6FJizTpOxjNPo9kfDSiUkgOLn1HonjRAp1eypOrJ6E787HaXRopqeuR734PzVP02R
Ju/8O6LFkJ3MvZ1FMA8j45HfYO9VO7e4I9lIH4Km+B1hbqhWPdfXk20b964FUb3sMfjJAZzaPxYY
TA5F/GbgN9vFjQnzdKY3LMcqB4Mh2uRHLfym1mH+GEWye0pk1PsqgtDtsjt5hXtBK31nNuBBJnkr
q3DcsYCNN3k0wm9pZt7N1pGPduRWD4llIK533PZUG2nDKgkcHTOhjL+cyGUzjl3he6Y7rtKGAvQy
BQzggaADVFxWQVo4oZ9DZQ/Q3kofBufNGoIDBNRyPy6zaCpI0GEigeUpDabb8iipSvUGM4xjVfge
2QI6ILOro6gQvcECNi9uHf9G7PPcZN34vUptAGKtBu4wyJmmwEfwXVF0VweV6mqJhHMTAM5XVkq9
EeWj3WrqrYkTZqdqc172BkvDOiBDZ210vbaBTgQ/xOiKG8b0Do8Z+W886PUeKXu9hmrPjdyCdqmn
bX223Hqd97pzs8zIhQzs7MyxbC7LoWUDhwRrTwlFJwgK61xX0wvVZWRw0Zieo0lEx7Dr3f2QVP3F
ceElRypcNFgD3KnTHDpw4c2licAPGdI+1KJp7mbOQkGRax6B5jHw67CJrsLMg42lltY9g7jkAwtW
XgyTiqrm9fr3gjl/MtrO717v1skAS0cby+jRSrD0lHn6J+xmijgW8b7TtZVuF/LFzhgZBk3Hjc21
eoRRQNKY/h4TWRa7oe1Mxsp9sRNoGj8fTfOxaP5pOFjm5f/6PCHWjTJpe8RfxptWT49U3Ir7WLPY
FpZE/cN0oZuVE8nzKfbDUpueRC7/ehT9+9jyUwBzfz1P2I11FDYOzeUpkLinp89HY5c8mt2ImDH6
0zgdN29VV7vNWFNlL2uRPvZGwKUirtqtLMwfcWVapwUIw6qBdWb58KnXSpbDKy4oMmOgLaQ+7pdL
Tmmg9pCBa8DWt8sn7HyTqOuLZ1ECBa1jvCy7zrzbzuAC2h0Ysqbx4HcBBiu02OO7InmVSY2uoOeO
+R5aT7V0rUM1KxMhN5YQiDvRn5QhVCUo3wrRwEJiWjYD1eya0p6IlexYTPGfpZaIrLVy0uZx2Unt
cRayWdkGkMD2s6SX6awBGkV7qSEUfYdA4606/rtP+dBMm8jNjYsCLB4QTO8gFXDlNRM97lXZq89l
JdWVKtzgR40kJQiiJ5ZsxEurYTgtYyt4gpPDuBO28lm6APkaFQydxnXxCVq7jpGz7V710X7NHhTQ
2d+UthDHCZSVv+z2Fa+6q1sN+nVWPOmWdaF+HW0HEaf7dkymbad1465M6+qbpgcb7unjSz/axbn2
qMqHuVd+y+vIAysqJxaEPM2v1AjdaGbZ58EZpu2koS43284+TxRLu5WpYotSw3JrtFB+rHlTAQxb
tSJF1lQ2ziUrFbmVmV5GWzMrm4cwHVgVtMShkjYXNq7UiIFKVTDqx531WdCsHbjHOkVlowPPaM5F
aTPAPlbUCvf1uWJtjSGzVS9lDTzKxl2vsaLwV2XPhPo0GKzyxZbHFXcu9/WTEWy6ZsRxAyaz0X3R
t9UJ1kt14mV47np5WAsz2ukNiG8cxHqMUYoKMjOi5kzPzkvRS3W3HFo2f1eWdSOSIHrbcFUy3q5W
sZGqp6R3YGwFrXrqPgxwkSeKR121Wo4sT1g2OF7GlT6lLBNOuXk2WGBjgdGINW7ELZCwLFeAVuez
tDafH3qua5yX/T5kXpHj1Zlcae091bu2jPr5lvaZfuEq564o0kP4TY141m+ZAHqc+iltXoMokNE6
TLTixt5nEcuKqmUvHfLmPrp5u+1FbPrK2FF4gdD2WYlH1AyOPnHTbTMXGWVEFX75aa268K3mn37u
6qwxeFnY7byZ04T5bu04bfmQz799OdRAcTSzpHxY9hb6xvysRB9wnNTTXZhpco00VsX6UEbf0qDK
fJZeTWYMnnzPByDrXXMbUv1nFuoWnha1Y9laUVkab9MDY9/CH/VRfTWrDjeg12t8g+afUvheOaid
UHP2R3TeoE0nKNuu4j6D7RMPKiWd1edxm39ERx+F63DzeZKURmSbZX/5D7uj5iBZoo5QqYiVk1D5
1xOX/UaNIeHGCkNX1T4vGysM/nr097HaiHwV4tJ2oumNtgKT/h6cDrWrIZprvlcy32rhuB7iQace
0/B1GSkxCNavVEeP8NpS/PSKnapRTy7UeNVp8tVLp50ba+VGkaC+i+kw1Ay/QzNayRbOvWyYLGv2
zK0DEkX9d9sovxhfsvrZwn4J6pMwk23eTDuakprNVGs3CeJ8ZdYI6byhcde2C5+3NO5Z6SYrKyrO
hgwtzJPVGxw7Ws+C/VxQp8WGKR49Tp5iPHDrx/3J6J2LsJaVP0DENmdV11lUqvQXmQBvU0rJIqKg
UILAwQsCFq+ju4tWgsarjhUqZGYqOhTh5XRupj8yu3xkIXmrB5NgEbLEy5jM9Q8cRDDbB68/5zqG
ytwtHi2PVpcwti4WPYW8XazPxKJlvpV0+8CmDhNRpc/dFxV8F9829ynKh3OUULUIei9ZQTM9x1xq
VnXlfQtEfYhb7WW+luBQR2DQijd7gOXUpcXd4uMHX2Wdpz+bIrwNofw5v6WJYTCKBC5dq3QVsQIY
rt5bm+9zb1PLGCfnmvQKFi6pn0fXY5EVFWmKPNFLgtep056zwntgjQ2BVzowQLSjn3rVvXM9K1aa
Mtyx1IpdDtRbsn5dmfpvI7I/FPEuwnFc5ZXEFlk91kEC971ZU9776IX8qJTsXNZMLD0gwiu3bbf8
pa0dUk5R0kPTJXyYsnB2bHirmqH2Srd0wzdY4jZpb0wTvOQKTsGmto99lqxn+WzAenhWTzs17VHP
1M02t7NHMRlPQWFfqZkla5vaVYXoYdUO8XNV62+xN4QbzRyPnYPQpp0/3E5u3/RCgeua5VsDJGHS
S5jl6oObDA+eZzxkoqGrqq9gwGanEc8TzTo7q3JfWYFzx/ZH03m/S9OyaMTB+Yt/T3NUZx0ZLJ9W
5kmGxk9XwUoZFtvKGBXYSED2pVa6Kz2oRwaB7b4aoAyH6g8roquS7kpuc1q4CofsI9TBHVVteKM+
BgKevtQo6d5Ly33TPYUKm5WdWEpOV5GbHLSyPSpcWTdJPtLHxJQNDvAmLmdph5ShX1ILECU2G7fc
hZUd+k7IjXJStZNQH6oyq5ASZDtvyDG6Dx6isTjfRTCSVh0kbMYb5zigzle32FqcFF1IU1sX7JQh
S86SNi6foWg79650OiXN8tZq2bNnxdpmbPB8U2JbW8J0T+HUQzKy8Wza6f/i6syWGge2LPpFitCs
1Kvk2caYYuZFQQGleczU+PW97Lp9q6NfFMYYMLKUec4+eyBfzeBTq0x4VWSyKIdrvW6h803xD17w
EbTpFbtHA0JWsrIxE8HT68C93LB40LTI9hfe1e2myWvqe5/cVB9j+ZL4XJgxBBAXGSHUXgoyWpx4
ayw/1wlgDiGzUTFhSV1yIDX4Ieu8ryKV6Spd/Dtj4jdXQGrV8u3DYYNhQTZsQi61BFDf9HCFA7db
Wzkt5UympEmY7GTsZofYv6nVDfIANlZb3kcNaQ+1J1+1pPsRDFyvgdsjfMZqqKtwMbQfzdXeKkgo
dQwnyu0OM2BZ3x36yT3WTrUnuL5Y1QonbYhHbtBV9ruTsxoW5vw7FpFFRKTuBKQ9tWsjoTX3bCym
I13jn1vYcAnyScGuqH4BJpd82FqZBhHDVSyqs3xsC/VK8fRDBOQvL4m+qXy3otbZ8YkotqdrwkDT
+Sv3N0l1v3KVPWvk6nXDH+BLeizNMaCaEPGVJSurhmpjajCW4pgQ1jxjpmzV13GH/Oi7Pt+MDR+K
3ppBlxr8g8lCXmT+2y7l5+yLH5N4W6fXICoZzQexqFwLQwFbxDbIcpHbuvt2vNIIqzJ9iOxko1h9
PRdGZ57gpWy67cqylToxuvrsPWxqRXKs2rnYzDlUw6F6Gpb8O24U02tXvlo5/s29b/0Q0e2EFdGo
00xupd/t4mUx7oZyekwGSaTrsI9Ha+fnsgzmyLXWmYcXONbQoe517NiEgOJ3p4VFNBH9ECVHP4cG
SJK45eLXWDk/2jS/wmQHLzV4hcDcrpUJGRJDdF9W/R5b3AK6bXdHLMhKG5d1BPCU26vi7Nfivbec
jktsvKfkPGBJDMuQ7OwA4O/JiPidtW9gNlpEoU5ItMjMb8OAlJUQO2xe4fI2m56jGtbSGDMfrzLy
tGIYnth5Kd+0QmEZcCeGjlp38b4cd4JU06lnzU/WolMiKGx1nEX/1LukRzBJnKzmua3m+DiQ+mx4
al67wicYAptl4V4NvZPAKqohtCN/5/UmQTbwdQULkNNxvmY1AGyK9kUT6r4zxJ+4jIhzqMp4A2Yx
rPLIMojrHC5DMf4ZAcqFzbKZFOUbpcYLV0+/Ma3uYYbvZyy6Tlpw/2OCYoaNMR4mLceYWy+gYhYw
+Zg2HSDU341pdK7gXhYdTFODZBV3wOetm1fE8/6YhSZXY12y/WubhHqjqIjBiyx3WVEP3OO9nk46
NVZb0ZTJD5upfJD3xgvOg2VYc2MEk+p/63JhqBrNp27M7uOe6FZPNB3UPVxBN72PoSJcre5sVAsJ
oxWgf+H+8rSkJ4sjqtYzCGyArRupsISXBr2Y4MMLSMAO1l3UPbB1oH0Q5h7jqbsU1dl0iQzO8mkB
tuufBggRe8haI1lVMvKru0aW43rogAmSFHKZs/ivXJ54jFo70zS9UDVAS1mqv+Z9mq2gYzKGbUb6
Bn0mKTFZoFcT2K2IkqgqkQTKiyaY81I8gdasRsdMzl7RfuH4LrFK9uG+yeWc3QyarweGOcsWQgZR
InknzwLTRWresz5VX6OcuqfYOes2DvkBnDilAC2yUvvCL7OM6x7wbYlJKGIzT1uLHlf3aaNUktE5
5Btjab6xvm8upjI6NA011BrRbGRdrRjIp8yQOXlDCiV2aO/dpP/0J5tJTecypCQGaxzP5tVy3nJn
FtzGP0I6IpCcRTUvqAOlnx1kZF1Kj/VYNMUuh+idWri8N06xdZ0kC1PYx7AK1a8OdgtReHW+IYQ1
Cqa6+F2wcpuOrLeVS86X7elbvVt+y6T9ETMCEJOuOGh8o1wNvCjIExPgPVEt5L2Cyzm19zLx5mPM
5pyo8ZN2jgjeCIc4JZ1nWyh33ZgFBFnw9THWntpMFKDhLTVA/11AcQgS/a4rkmYN6vw+Se27gzQe
E2cR2kKQMpWl98M+9UkJGiZBX6PAk8dhes1SwQbgm/PKGtKLktafJAI5HN5z/4oKymXj56kJT7Bj
lx+hKw+pC97OAmEn6tXzzV1FZ0MEnLuRgkK90Ddlkz7GrbYVMZng9TQRjkP9k+qkOA5DtRxIGjvA
KsKIsdbt0GiZgiwx3CSudQzr+I9htof+sDBDXMSXEZdivWiqvutrSLSNHom1nJIPLR2v7OvVFC2B
p43DucyW89w0kmAXCAgUG41tupum4Xdj4vwp+LlhmfRD4dWXqUG1XLUPS21+61RoavE+ncb4dm39
vkGLRDjtppmogp2ZtrrTTlDmrohxDCmjshN8ug8McnYJ8MWqzkrIPXE1rMtkEDs/Ei/euGgh5drF
UpSmi9t8JzMAt+l3pMSDcyQbIXCB7g2akTL6dEptCUbtz5wu0VqX6h7j7voqXKAijbI6JNZseLYJ
BB2z+bUCNsFIGY/jvv1skmRYRcOdnTgVGVGBBfdja2gQk50JMDyPYevoXNyWyeTABOgP7BaMzmxm
Ynqie1t2DBS4tQLtOuR0a+p5x4sYZT34jZqOel6eDBKy1p4YXkmu3szYVq4scoaCzilEKF34nNX0
MvrVfE1cX4ARiIPpXaMMXDt7TZz2hF+itbaLzgmLuZ1QTxC5avC3SXgTgWMRpNfg89lgd677YTXJ
KOxpF8O2EC8puX/gESgjYngeRyfhTzY9IwmSXBCyeRgoDwYYqYehZ+BI3V+bNvucINGK7X0hLTMl
RjyXKCqGvVPDUK4dFlmWSPQA8k1XlskYiNiNYaAtw577quKBTuuRpDe1VXqqdbIOpTVsmsw9psD+
h7LmP9ZIGDpc2ZBxTbhXzHK9FvEz00SsZXPyPa85FFPiBFgTyyO0NNo9k+7Xy6u13mYePTRuxnrf
bqLGtrY111y2pHeLZ3q7yitHgob0DcFO+h1YJnTEgU54oOz3dAIpTPRsgXIA6+AmnEao6qDcd+5Y
Q5OXrGKln65m1rUH9moYuglaFYtaNZaAh8x9x2BoiWf1wKz3JLyQC6fgjvuJ3qxhhnphdxl0jfB6
LIqZS9Lscen1D6w40FMkQRgmhFuT6qpUOxLFsWnuo48mDyfT+W2AEIW6mrrLsuDP67r4yru1+U6D
gpk7yYB4B0UbWEJa0Pcd7b6qPqW+TOs5p/DvS5BDy96bheMjRNNbZANMoIqsvUxO801Exlg3fqAn
E+qXksmOBuercF1jjRUsl4UGaj6pqQmUZqJwItBQu9Zn1aiKlV66zK3cT5sFbDPE9jGfyN9xunyr
a+7ZarT2YEHkHU1+arAyl3c0sLBKaHUkrqTweamz3SDrPT00C3trlAgHRiN+ixnkrFQpwGb18hWL
6CdvsM9OTzNkpkdwXmfrgjYGfo6lcOHXKMd047UoJrQRDgQ8P5voGa5VUY0yobumiFkxiCTEeA0q
Olv6C7PFxzYV1dq/rpXdAntZWjCr4z/Z7N1FOLomyrdoUGyAI+o6w7EaxGkG/G0FQW+Rd5pV/hFT
RsJDSZEL5vAGE/0eVla3pkwl68ZjzeSORNCQJwiT4oR1eBfpXDD1YP+QgL6fO0YI5Jcwq+AWHgYf
AZlOsDW3/Vp1lhk4ejyG+sTQDeCZsY1ZBItTPDioKeTkQCD0xHdhslHG3r1s7LdSiH0d+2itGhiG
k4dcarmvbPHLq4oTWjWiICs4Rx7RNb54YbXHTZeeWxJn2VlclYbt30VQM6L83Pvmqxh1l4FpemKE
uM/nFkGjtKGEmV8i8r5ST/AhasfUsyUU7RYafXX2B9Q1ADPcTBDWkXHgu2/3YRVFvz04aVrFtuiN
xk9z/XMx+bqBSov3XLfR3UmW0J7xPbWD8Sk8wstE9McxBp/radxnLn3poAqBNXP9WaTqcezmrYQR
x1CVIp1eY2tL90WWBjVEb3NPGA6XiLYRVq/tTNslXK9EIyi8j8Yr87Dz573nTTjal4TD+nYK8WV6
KxNQJq+smbIq/LOrxrwTRcpwRBYRZfSfWCt3s2GVv26HjHnCNoZxGN6+lHRaaHUERN7Zb/cUl9tS
JDrtPaK6bmnjTVwOxmHhPR7a2dm2mTPDeWUlxURabjJvIl20SMgFyu9bvVR7NST3dVL6u6WHinkl
l+baF1x3WiX2CDByJhJRtiuWZgmVIlIOBHeEU+CXK52Q4Bmv5ZVv6a+N12jnambDTfX4pJPPt9J0
IoL90twNs5OvpYEmK/YZ8Rtxd0KnrAc4+fb7wfHe3eaEJc2bXS3RSjRlMIEq7ZmkPBVp+TUBSA1q
esR7u9nhY0wkYDUmwViljz4o7Nr3l/UyNlvy4tnLJooRAOb30i4fC6s9OtIknRi77T5hKlB75b3m
qbMYl7fBE1u3yM42Htxh1qGdtARiwryCJkP9yzrVvqVFfRmoKuzixYDjeLcQQmxpVhLMMCzZeXwo
Wd2hkO1EngGD28lHqezJAT61J1dGglzhGmDak27a4c64iIoKuy8P0A/OQqtohvV4HfHhtxKxSlTB
PCbzFnx17WvFq8sQPYsQfiTmdE/u7Udj5p9aR9gS9KiNXCZM/HknEGbjJt4yK4uCbLGtlT560ESy
IbS8oQpVLV5bE3GjSWjBroYUamngUkX5WELVP3qTR+otlzcJ1F579LpFba7/VO+VzsYEMIuM8qE0
CShVefa7I2wCknrR2WE2pm9TpdbMnqllMwHYwMlB6pbSyRBPwXBnPAkdOW1Gfhggw68rlY58pdM1
RZYJePIRW+aaJeCQlaUKjaxOVrE2bSGIsiaZiERUo2ykhAm6Qx1T8aEBcPTt4WNAhpw3EuaY4X6S
MvVJc/yYyv4ur8mvGquwtjqUhhUW04sxvBJ399ETgBA0FRjC2MV704kfh1juM3v+WojgWbWjeY7Z
TFlKBzP02o1Hdscg4ierJVSy0p5Kh91Eu6ofR+tXlt8TIJCQ4kmLnPv9yaqLMzcSCtajTAkyjCrG
/dZvGPdkjIOdrQdGcHkONGSYn1z1DVftcJBtsYfuNIWYrp/ndBt7fbwBLW9WqUDRKZX53abJJnVQ
WnsayGjx1dULjUBrGet4iH/mDEBC7+gIYj7ovuycwC5didDNPkIXf/QzZ4UuBczEHh7GtvsNh/IA
nVQPiBX0dya4XxXJO0NHSX7Vsgpo+jC2WYbb0X9hNLCJR/klGyr1tGtPXD9g8vFJ65irSmW8Jwt5
eGj0AsGV2vVnwxz2YklR8GWcbQKIIQsjQNWJ/IoFO/OgnN96M7+1YtqNVgFtvXst50OhFBbGywwn
m1xSVhY3cR8dx3xRenMWvXyJ3eiz+Z5n63GK3BXl1MmOXLniHuHutTR2++FEAuVlzuxiU2jqqRXl
Oe0k0oF2fqs4l26BrhMXBTDdWD3Yi3HqOVmtvW5/oiR+8Afz0tesB9W1PbQZWgi2nKljd4pwcGAC
tkoamIpX2Uzs2E+1s3AalFjWzvUCyRBKTq3xltFwr7zeID3a9YI57bA0bzVOhPWC4/iH/d517iad
EtixlG+BWQ/vTuuuyhxFqHFUEfuPD3xLYuRCk4qcvYr7p3Q0Xqf8tU++yR9/cMw8Ci5ZZ29lPGmr
xJ+eiyzZVwu4MDKiQEIusZuZrpP1AAJsRlOoqReSMNogSeffCZyyjcP8dE0I22mZtTyYHSQB4G4Q
A6mOOvuzsTryV8hKW1Cncn9PR9I5XxrUkTA47+g5idTsqnOkyT+QmjbZnH+6JlYBfv8hLjLxd8qa
7nUA/1aQ9DvE9N6z0O5qUY8buNqfw5x+g2Y6m8Jqvhe/5JpBt4bSZBdb88fEQrtdOMcmPfG0fDMj
9ugjACIrq90N1rX/loxvSSw2GIsWpyT9zsl2WmlEYq5s0kjRN66z2gXMrAB4zYp0mHmOtKDRy2Dp
NkDxXDaqCpzCogAtvHQd1T6nzhrrzVyNz9Jov4yGSjVhnUlmf1eMy+9EG1AuOelGxnSBZXVuQcxh
Tn5NjTgYFaRXkIEmWBLFlNChD5aW2Mx0ywjL0mewhbP0tglZr/4IcV/YYyhnorh9cAFfgJ3oUOTQ
7fVvTqZtuzJedzJnJ/RmxgvD1sbrYz0Ur9rSz/to6C12DKTavmR22Guvepl8l6wKoW/5b15tU89L
d63XiHvjIfVDtIGhJD4VpHFnqf7eGBC6g5d5tGBxsTXWbWsi3uyQG7df8ZVqWoHjofeC3V2zIhMP
i7AjO9hieitMjAHABmxtWjdjwyoYNxDt9lkCKIkGjwzxcU6p9Kif2yax1s3csZxTyimTxET7CYnC
nbzGhXX91klSgFnrUDnVKtWExlVwW1uyI1vCFNZwlokR1qzA838RJPHWD1mEoQSDkNF58HV9WMXR
8Evva3JRS/+ZRL5naKPoSaoRKhHZ8aZznxpMBHT4cpQuKsgd+0SszZ3hRStUoijbF0r3CGbNtkx/
tZr+ZFmkcTaZ/x6TRElR39+R2nmXgiASju08yNx8FEQmSlmFJZr9DZEt6O6ILagT316x0nyQtBXO
bsfFqr5Atd8ROjyMCUijUaJ1mzX3y6+/oZy9VQBwtMI8F2kbWy7XihWzE70mPKhDyOgTw10pTpdf
PhM6SatQ+PcWMmmtJABUdm+6X8qgpkQKB6ejLS/GneUA/Pt6tgU7gFDqqJVwzLXe5QxToGoaVIRh
CkVplZnGr342/dAk4H5U1d7NsNHwCaaqKv0z8plVSO/KFGeJcgsA08hYHlIih0JKXRxkRMPS0f0w
icCXI7fIwUxQYWH1Qi4bNibMhBtt9tcuEgTqK0wBZg96JJyxDBZUtC5n9cgNhQNJQkZnIt9NesFj
i+VHtUC2EdoG3RkLFzw6rWURthGzMnhCbqA9esSfwPPYWITepuqtzpgwx1MUqtx5ddr+rptiNiGU
akEylXfOaJ97A5Jy1LQYo3h0aVErn/XpkLnTB5Ov7UDCcQZkXqAg9Of0T2GnAFtJMxJkUp4ZSJ3i
aXwacTGhMJjI4ybcvtXNzw4QQ1PoflNvJGdZZw5doR23syOTrDToKIWFqpg9NNFzaxM1atTJs9Ex
Xe1sjSzgofkgaPQAuPZr7jKWkfY9H2x70w/xxcE+Y0GDx6hvXmUTfhso8HzzEJXyRys9Ylecu2jM
+J9FqDtxtypL5h9RAvpaNfScLZqYRB0115qCrM73/eR8MkITnX+XGm0RunnbYnwxtKGXxL9NUT3T
3LD3asiAk2ELYW4MvdK/z/S52opx/O2BoLtxdomnqdl7/YVZClHp15GWg9gQyGBcm9P4HDkKx4H6
Wm4V8titAbV+vMLe0GUT1eUWLIjMZ1h4FoaVI1OwlsvHbV/jJCNmy7EfRiAXBO+fpphWvt+HhRim
8+JUKtDN6cuNjSXwXZrlyK1eKMtecsoY16cj8JH/Qv52RxSU0J0jr7orhbtpIZDBpoCUkXgLyEv1
G0j8XFjPyGbiUDClD+jx/gx2dzLLcqv6Og7Q53qrpIXamcNQWLL+3tHqbZ2lJzdDx1rNfNwqvwN/
+m7YgwJgfbQRr9UyiH1f5rtBJ999NmMiA4GfO6CosNYJQs4APqVg4UgYgfuYeowyhXjtusehgJIw
9h9sySks5S4w2U6XEeqPtLsn8HZn5zgSCl/en6LvaBnFQwmc6aonemsXueEvMomCMdfwgCnZA6vH
MRtLhIHImweTiRqJuWgFyWTnPhxTvJgs7FqwJvBjD7OVXEFFk6+2Bq+oQNAPNFukJ26rHqHcyuai
EXK488p2wxZkbmjIVlcIyZaMjep4ILsYLqewJlBu3f8lE32fOX2x6/z+2TRb7iqTeoAe9Ac+/pNY
ICC4fYz3SMYuoWIYNIXgmlAAMMOrkWWUAy63adIVsKfr8kzSu4PV076b1ZZ2E3LVtO4oMClkk1fi
sdxAdyl+bTifaqnioErzge7KtUjLy94HP6mgEFTxdQL/QRDXA0Ku0PLVxeVDX4rmlc6XwJ5lOIyZ
+IlnfQyUWW1KnHeCoq4fZ/9kyNld9Qois/CL3YCWIJ05jZMn0o9s0KaAVaoP85ayUo3VBpitjjbN
MO3s1MbSpQeriM9D751Yq1g48+Ex6rSjMRcvWZMDjDSvVGb9vtDHN32EPYai3MuPXQPo50Q9wB5q
3ajFv6ro6/OkIaFL040nDcTsY35NoaHmSAUQ3FLR/wSq1faO728JcXTWRawzvuqbhz4qyV3WSewC
xcJPho4YqsOgyM+Fewf5jj0INM77qQUZSk3lZuuk7x+UkPwy2iy4PYVh9atmgSfsAO5vyUl7HHOg
zSHVoElAOyr1+tcCbTEc7PJJH9L9GFvgoNiptMuP3U7vdVY8qzL/6lPzXQluNlFozwmp08Gipg87
dj58s57pL13cDmaYY7IeA8spdl92p2VBpnWrojEvRkf6XjmDd4K+015T0dOS+cYiNzrtKX38OygR
0XvjCzBR4DXcN3HxlC7dx/ypdyMgm7bK3K1eewYzd7mnzPcI5AI9xOIKmrdAoNhCZsNvghHz2osR
7GERshmxAKnnBzhEr0ZsftVz/7QsoJWVU7x0fvakpEQ1KwJ6hnLKDiPb9Kx756Ut3vUCEpJjFAnj
FZ0WtnlGKMAQwN4KVdpbx1i2C5O23k29rTOPRzu11gYSmK2P4kmziJB3q2llseVwf1I6OSO6ySvy
iZwUBvVIv7zqOy3wxHgYxqjYJJHCCcmg+Hf0AsJIUa4YfV5U2qy71v2sLG9v+u2ftqjPQnpTIEvG
Tf7eoKkOmza7Bt27uGgxZm2MULXxtEeXeaG4tldjkpGo3txTzuAHpcBlYC0D3rErj4Sa2RKbPL+0
mPIup5RQdyNrz9PMvYTADJQ1xWshfvOhFQeZAebulxEV1EiY1eCV24EdjXE2tmUKrX1k2V+Nln/n
rv09Y2mXKtQ9LlCzeh0nNA9eZj4oDYwm76a1hMcdpKxG8Wgsq5Js6JWr5lUxuFaoZPlKZYKPFTRD
QM2+oLIhqrW6vmFSnLwJ3fniP+PAQc2SLPgAlU70AF0klTUqLU+cOjvBs2Sb2kYbtpMDBoFUkbhb
g7V3MOC1ZJ+WkDt6SBunq25cmRV58UNFvNuC1EGLYPK4TIkmpjKU+itDzRezr3DsssaPJa+fUmu7
/Eacl+wIYgO1IayVJZeM0kaelop10MNuyNb5SAjcvEM2FIdj4Z/qYnq1dOvc6+57XegrLzL/5DWz
y3nuvVDGYQ8fZmW4g/8ZGZvpWjcZOBwRd+23yTMiLUT17A9F8qWb+UhXT/R38W1agAuQcT7LYn6d
RmpImbBtCCNe11mDWR7mYGVB193ZkAIhN3iZ/TK2xi/X1nT68mTnGHRdUVxj1WVMOotVS8J8xHMO
kFdYR44Vkg/6os94z9mM5k2FhgA2ccRUSHUsIypvn4cOIYvBPtcy+Rj0z6qb9/Hiy7VrLfeTYmyo
J+TZQuWocVyrNpIosZWbQc1PoXLj2/WyJEWz0dupX+m+12/Qdn8VAzuSZjP31Oi0Ut0/LYbYaMnw
BH1qpSt+YZTpDzb/AJ4/VroXPtCxSTVj76J21pFWLG/NhK9VbIKbU4J8Y+vE8kDfMRkWZKJh1UMZ
CZcBhoIef7YFYL/eit+LQTOLyd3D0FLl9s7dMOG/VatlAHpiDoQSxP5YgJKjKsWnxQVuT3OTekK9
uqXZsU8yCNdzcodtO9e2JdG8jpTTSro0RrnEOA9Qz9Eze5UmtPHzTKiuOV4NVMCmw66khG3M/qvX
vOjc2R+1BEV3Ta+gLFl+WE3UHbOrjZzu2C8W+rI/Pd/kc+7RmcYMoYfYsAI78Wgsm41RQVAQmJ3M
1+mBLw39NKdUooV4SCp/3lnkpcFUGpu1o4qNvxjjFllat2k1N+d5Ue4U+/NaRPnHYMZLWJYRGCvG
nDYeTr/qfDvMe0LXlyCKPAgp6aVU8lu1eo1gW4f3680v/mTa68kGY8tsTORiJL69mVz5Oo3aMaLF
KEJswY+HMId9HcJ+WrrktbTge1uDnqwy3jPN+4QUMQONLFj95zxj+OifNC0zAn/w35WHiVkxTH+U
mAFjuag0dAl6A1aZzEuIb0vy5CprN7V2S09gpxsDoj/XtnHdaNE5ZNjnVV1eAxH0J7otI6lryE9X
2kSMrqRR/cnFJcpkUL9uaphP3dgeMmm/Fxh7AMR3d7Zd7MlJfdYyRjWmtSHw8wpwYivnmIYbJkZ2
3yiXag8wJIY9t11wywjQbbEgxZvpOoSBZ8qEqVPoUr1X26XC1knlc4Rr7sDE9YdZZ4QK0XLv5Cp6
MNG+QGbHmcytzGPtt86qMuARTjPwGpI9ApxZMzNOTL00yQnNNdNvzCqCJGer5BJajIh/Rq+coByZ
hHmgDmbjY9VUTE+VoX/Xph5tDdFmAWZoM/sl566vKSIXoUKsj0jQ1TLG2dIbVglJ4YHUqN6OJpdk
nmbV2pZze+hsnE9vh9uXbtM111y8XwIceY/vK0NvZ8AS9e9DlFvEudY1NJ4BAQEyO1ip3TBzXGKB
XjNyaN6lqqEnyhMEOW2TxSZq1utTtwPUcVo22zm6PbR/uxDV4d8hcfL6kF0PKfnLO2SvYX+1DkUB
jTHo7dHVIvTfl/XV6MrSQLV8eO6Hhjs0//tQv7qNztdDVEZMvxFe0qVijXo7aOn/Prp9Ka7GqcSI
Kkzs9lrNftOUmAdSPPPwdnCnatxAKr7YV+/aXFgVuLvDyMCLyPS9zlJvBxVV3d9HpfAHY317EpGd
hMh7fVFhmC1vaP4orzddl7jjIW+n/xxsO6WpHk9WmWgIfcwvv8Dg0OMd0mYYoQcoRoHgYxoZaXrH
m3AHPqpiOmUJkxG7rEFbJaTHaGSI1blYUpnjMjJE4szc/uHbI0odTgJh3brmYGuAJHSJC0zhDjmy
7QOM1o3rTMfy+ukO9nMnIY0lMUy82Q09q272fZJb2ALENmMaY9UNUXocNc66nnbJ+t8nc/u0bgd5
/dwiZZVryEeFSD5u10E62/66N+yPTMLDr47ajx2DRUycJNd4nKGyrsq6ZT5HL24Z3wCiP/FiaWjN
Eboqfsui9fKA/RS6rrY8emb2/86LzfiMVN3d7Vz9/TbzbTYtx6cIbNXELP5q0tvpDv5xt4djbmJ0
25ajXKOY/fr73ABP5++3+9vDuHXrw+0wli5a2taFWHBzE049JXJususFe71MHXPx1pnKX01J4/n3
Yvr/19Xt4oryMtrgYHdij4zat9slqQYDy9saxxdjyjIIV8k+huCwvZ1ScXPgvZ3s6b+3xt/7479f
VrKEqgoJw+VjLbEKONwe1fECbNcxZ4QYASTayu7w96D7/3l0O2NMExj3dkzwk1Yth4LC6TBPOTym
6yF3NAVFkJKkghdDx40p4dC26YO6Hhgr9KHAIWdjexF942zP+GFU7JPYNSUP/pzx4ZptxiAbWDdt
gUbsafGQUvruhRmScxrT+aBKywp7P1GwmbB76W4H8P2EcfT53+sNeGqBqTK5v/347RtmIoijroAJ
bj91+0Yzp2qXLSROG6lhHR3Lv0R67F9az2RMCzBcVjylZQzdAg/TV8srh/vbK5Ko8y+21X9AA184
lf/7k2U/TQwPWa1ns1g1wM4PjibiB7cd9TWQkPr73GhM8YMmqmbntbUJ15svbwficKejhf/M7adu
P4/0SN7PbBL9f1/196VojKqm7M9JmV6EXrvHrO3tS7noCBOQRdMnZ/YluT43I3helwy9V4tdJHjj
UImzEHbvt5f8e52bHiPG1fe3XzQuNMdcAMsazgf83emSNo7594/cXoAKxyYlcaGBQyfJKsif051G
bLUidoMawiS8gAROvF5HYO2puy50LdOCwsmdi631h3aJrNN8/VnWd+eiSWjaJWLc7e2524Ht16HE
AQj495wxZ8XpWg/OaRvtp3b6AxaZPjRePl+aZj2Bez0IHDdd6Hdn7GzNi+vOj1muV0elEutye6qf
mQp6vmKqDtXj9tTtmxnM9b1r0gzcnrsdfGuWfNj/9xmtpeeLaalsMzKxOuaP3A7VKHF3aiZm+NeX
3J7LHGUdlGu//vvrt+fxNAryzkvv/z3vU3wBSTOXv71ivv7eUqlu07sa9kCN115wXa6EE90310Mn
8Ku1U3M7LAiARDw6F6P2nIvOihzW7txCPeQ57J+cCx7n09WplEnY9bnbwccp4njNBsc64t/llWlO
cXZtn4HbcQSYCvK299bagklpO8QagEH8PLlZdpxgzzMVhjzQe8yHJypRvL3Hi2of7WR57BT1+uJN
K0R/n1Ll2qX9H7rOrLlRJtuiv4iIZIZXa7aswbNdL0TZVcWQzGPCr78L9HVXd0fcFwIk2ZZkSDLP
2XvteZPXKtpGRhDNpfPgujwhCvKWDRfZjo2OFkeDSuVJqf6wvOT2WB0cK9b819tRoumPjS+Pg2EZ
O+LSo32ppTRIZDydkQXcTUWfciW6GIyGh7C2f3LHemsaSS+ZZVaiYpT3De10ebbRYtwpTY/XfjMQ
815vplh/SXrDvysqerFK915LI9g3AFObgDfMqHFn186d46IkafzTgD9pxOnWqvBX6cNqjEs3XjeF
c1el07HJAn8bp+2vYOgOiY5hrIqD+q4zZH3nF+m3kts2x9WbG+q3U6UCEPghzE2qXk5PunpQ/rR8
3dybYXyQHeJtrugTQ7V9PzFZL/k1p0xNX6HWor+CezCi4agw6bK7bJzWE8zvBldbLbvWfLw8Y6cF
aCHIz628TI1i2Fhe4KdJ8M9rl+NST3WgpvxU/e+9IJ/G+yn7lUeuqoA/8+T/vPb2zPITXtIQHp+J
Q6VpUNf/vvr2Rzso1Khp5t/Np3lLyzbYLj/3H798efb2xibADW6bZIfl91DYNO/q0bDWoxf8620v
r/6PX3v7wcRsy3Vdxnif/vv96n8/++1P/v3EfpTUWHb9778P/ccH+99vyhajt7csbFfL/+Dvzyjo
YCvMd4A0R/Vc2XayA+Vul5Z6LMqyf9Ji5e/DMXDvSCOYGbsWklV4bsnBTPT+yRJD+dhTjZkPlkcS
t1a70ovIk48xUtKrPrhpjy6hYQQ5jX03HstiuJrjrtMH7U05Wn1GTJ/fRYlyn6y0pwgx+2SP9lSP
dIHkaNMMjamamizDx9pHesTr15o19U/LXpij36X7nBzRt9dU2f1uK0yteXJY4VHeAjzDQkNn2ZU7
/bOPinSO965THRtWadGn8QZ/NSEl3S0/tWy0LF/Lxjp4FYRUx0jlg2HRnfFd+96WvXywuZbvKt3T
9oBQqG/n6MEia6ofel9NhwroxHJEesJEAwGtSd5gVAuBD1xiGN3bfMwxOc97WhEmh4F+UUBvz/Np
L3VPaSvEM3hP/ZinM65QdJjysGBw6xx/lMHwGWV8eC9ngS8EctHSboIjkhCxcYzafctyd4d7dYf5
Xj3142CeaLmGK+g67qdn0iemD5ydLeloj1rufwx0Fj6r0jtnRvoWeMH4w0qQAdHeePZZFhxT2yip
NJb+Gf0DRqVCe6Ok6z5W01hd+GF8KilFHNYDlNns6cMIM2xAQWW+u4xAo2bFT76WFxQ4uhlqq4N2
8Ga/tUYz9lSkIXAdV68on7QSeGV3tJdzII1p3XMaUkzE8n6xmZXuS8p6QH2i7fIuIeKsJsNw3otu
2mtKo45PyQu1bIOlIxfBSwmqYG7SDadQS7V7ZxThysr0X9LOxys1X3XbVJLKXIADelDNH2hYtYle
Xbl7V1CCyYc7EHFjB7gc94WrjbtKKPr4rpuA721a/AkIgTT09n43jOe/G20+rIfmmhXpqpsxZi3A
EtwoMa2F+bBuhcUZ5asrEEyKCuVrmoXWH9xOrzApmg+aoPDb87LdBjGJCIWzg9LgNqtIeZjII7gY
Bvb9u3akTbvKNGz3OiuxY+CYwbHtu+C2J62vJB+0h0iOpbmukLHdTZZePtkzig6Z92sdaP5jRY+F
SwhJn9Y5kD0rpWNzSJhbBoFnQ61BUNsnXnZvZMFwogDR4KULtmgG2gNKofKdLwzudV68Ghb3zVJa
MNeQfw9aWj02ZvntjTJ6h6qo1siik0sXILSzS9pgZqm+YzQORBIAWIkcY2sNZUXxHODqEFFJNBr6
A5aOGSZuqIOMsvMvg8k6S05M28R8uDwG9uTeLyuiMqZh/BFz37Ca9nPwAdynTPC2khkVY0oUUTWr
y3ONCW1wTfP6H5u0voRe6R0tn9pkpiyItvMwUsVcYfkkrqmTlKe+Cp+IEKjivaDNdRxNoOJm7TeX
ZCZM0ySOtz1UpzctLh5ljBgZ2mMAaqj70C3dee+sMl+XlWFe6tYmfCCUsB0MQLRl0D3UiWIVTAto
KyNHo9gf2c9eVIQnHDt4bsZD7kefZpDOlp50pJlTWWp5rBPmSW9hTGyZc3qPoYbY2MaArPA2PPgm
dSvL9oz70HOjVTojbqLgN30X79xaTFFAJEXMhFy3hT9Gsd7SWvs5sOt64yHF37K2cx/KKP5G613c
Y8IDzaJFXNCgEX96KkCOSenj0axR3LKoD3+IAaBDEZgUKp3sGJXcFYUjfiY5ASueFrWPvfVcTh6n
rZVKxCZuM7C647+GZQTTr+4cElO286DIvLbtX3UZjEz8ve+RdI3N7MhAXMPV6xQhbSjbloflih57
o95jPuvv1MzVNDJ4BRk82oJe/XqM5wmc6OtHb+YNFFlPmbQP0CPNhzg/7DOrgoufBu4p1sLylWGa
e0zPJNYNxQEQNO8zt5+bybWezaD6k+uH3JL6QzNzDWwbVrZe9vmpmg/d+TASsVphsAhQHDnxGUwS
pq5YZt92vpPtWH+NMxo1Qm9X6Y7/ifr7vJBrIVWvNCCxzxpfPiUqwZDW5cUf9Cuz+A8h/l1sJ9QQ
sKw9BH4Xb6O+0Z/9SZp3tEO7VdAoY7vQAktlxhTq/YLTFHhgjObwKIZjCsacy1vTV7qoV55tz8RI
4ca7QKhfpudgvKwb+ryW49NT5q4NkSNdt+5gyZPzyS2tqjeCt7DS3bo4A5lQWzdGcAy/Xg39c9yC
dCmFDwyco6ih/amF+J8HTqO4ls+38T0Bxn6AsRYC8nTaz8ouT64lodBL+r953vOpOfNXXI9obZcR
OFu2/kD0xEBl9DYaYtpArZ2aj9NI/8PUAnPTYHV8DE33ocKi+ja2FdaqDEfucoizR7tDXQkVK+HK
XYbBygLSmfrGIYkL7+yXIttHY5Thregf8KKJT3AZPn/Fci5TatMLMBtboqac7JcczwM967ncO7sf
HOOfPS0c1QrzHwjWGSHlwUza1w7tiWQsadIvDwaQT2MR7aSyYYY33VYXEbNepfRVFGKxjnI33zRm
l73kyIShAzu/Bo9cID0s9Q2KivZaoldCiWK8Lkei8ukhbzWli9chq7MHx6YiWcwYl1bDxzMYuJ8H
pICXyRlXaL7Gj7ZGqYlIujzEloieE+Haq3JMtokSO6tvkIEvd1SNJWtfUJ9YHrOaErDgMNaPvYz8
bT2SCaKBKRyq7FvvnZfCGtJ7i2iKbS4w0lS1A8HScczrsoEcQ5QIxSZUUzwWKYwMXiC2y6RMWKa7
N/SoXo1Jh1NeL8pd1KdEZmDM3qj5LQ9OgcQwZSKFv1G/miGme84Z55czgqLsw+9WvqYdYIJC96Kv
ziy5MKe4eDImZd9DfMEbuNwxA/oODz024kfopf52+WTLoS5giLauD6IUUalgDflsRua7beHuyWEv
7zQgtY+u7lFwQq+8irlUXiZ927aD8xzXdv/CH/1ltHXwMGjSJs4l9vqnQcZkooRecyp9XGh5qbkv
vkHUQxvn1aXoaPJ0bveU5/5wMViVv+pW89Tbo7os/+A2GJ4KfaqPVVpdQdbG1y6UTHV6N/0OIiqj
Vq5/Gk6Ev82P82MoeEWtAaB1tQTkU0cjQWM024563x1DM9W/Wpe1e6R5PZIOJ/8ISjjyyivkXqub
/KPhru9azAykn4lHN9WfLDPIPriJ+LusSremgyosRuI4zqzfwmKYjfPyONnFdtCCte8W/XfvoAtq
ezhXeT6QklaF1llgf6Qmgw8xrpqnUeQ/fJ8CH2IGaJBBIc8wjN8ofegvgCujF9BL2nzg4L26QDSC
D5weURu2z32Vdxc0Pgk6hOtQ1+nvKn0MMB39Nvg1TLcN7xWK6dqxhtmyFJfvYSwIF8l8Ok7zYcMs
AHxES8+rwgZrtxWosMqXD447yYc8xed5G3Ziy3fo3cDKL3WdZW3CWmQ5XDYLP18ktFwbr3ZAfYKF
bmvlnrTS9+4nZokhYnVYFvNjATPzE+td99TXBl4lKTWoSbVYCzzoa2+EhHunac9wWdwL/leOzG58
TS03PbqUFq4dzo97XZ++KGXipSlr+NTzrW6539EMzCAJljhQuPGVddIczSp8FSLvHrJhVujOtybj
vw//PqtFJ+Y4f3qVqKdm8uqDPtHhKdHUUU2Hrrechq4SNPoTXVvVcew+ONpEkllsnI2StlWx3NKb
qORW6YzFxrSogWX1mLwFibsLYX4krYskVDQRdTgkEL2dFGdzKg3mr53BnJS6950swDrd0HWiQHJf
e6KncsA4pdNo+5D92K9R2oqDOR/2ob0vIgBnubwQL+RecptVCOvD8SMb5JVbX0lvVtnPlmG+K8Ro
OPjC3yj0KwShYMmauC6QJEM9qRdqWSvhUDT0CvvRLT9jIeGbmP27bRvefRbRNM9UXm2U2/ZMfgvt
RPl8B+ShfnSSvZY0+TYkwe0cVy4EKmdqmFOwMESPim7dAvypF6F+cgUddS0Pk5eIYYpAHm8LYlSs
VEOYF+0QjpukFCsHytejlnHeLV9s0UWIZEmdWDlYZNdhUauTqxFdQoXpC+EAemL3h5YEv/+9o2nq
q7Ir62H5TaMu3nOhiuMyfjWor7D9puIkpRXiuMczRbBGC5ugHH6gU2YUfpJgHdcosQF4eTXjelK/
1KV8YaEuz8tDg0uprLJNvCbzk6opO3g02EiXZxPP+0mSQrotQ2SqciYgZgKxxaD77sMEk+SVNK/N
8rg9D/KQrP3bYRja74KyAZXnrrgaCE6XV3mTVWwKQJmUNdtqW8e2tsl76yMEsvorm1j26/MNmOSu
OreRa2Du3sdOZn8XnfxOMl1+0rGmdjjU0TpNRuugkhr9SOjjQu/6c2rwVdAZ2lpVggVVAVD3Ved/
9dKl2ew+Sy/yvvvB32SamyOFA40cGEn329eAYCSt/UGSQ0lgGIJWyhpMiIdw1zpagpWxGx5m+BO0
KBrXKdoE0EEVcR/wbkCmAVpk466ByIasI4PyZXg3YpPCm+s1F1/r0MLXlkfFsWhORQluI9Irb4fS
yNjORLkUFGUkdf3Fd4ZPZUDFGEkEeRkhHqxYswd74ZbbiXMbmi9uK0dxespGOW9CaizDreQ5kBiM
skmit7ctlre2SfzS8pIyCM+0OEM0jY1xn1YqesZtzBTUGR+XI7Aj+Fc8qpk9WTXLQ1blR8+W+hPO
L/KkmK7NZCCI/tfylI8AulXXgf/Oq9UJ+fO2tFEUp7Ikl8p0mGQVgfOTAipdiZnxJ1zP2Wi1g8Nx
Phwr9EAeLFSZ5fIzcouXjhyI8C4ETsME749fhB/4Qx6mwFcPmSzkq1oqLKnR1My3OgcPP1Df24WV
9t5JVQTKMQoHH033FcWd/s5UkIU3/2JfVvFX22mXPsvb18Awxb4qu5ehd3DUVTmaxSkVlzyLxKpV
5lq2qf0MIcDmP8LbCYXSWMVkxmoi/+6KdwriP6cdOJatF7Y4wsAs/HSq76RiEQAQTN+W3PJwqMv4
zYqGldbqp4mZOypBYm0Q/psnz6Q3IeHBRTWyBFhr0YxUIMNkIvIs7sMc0XIIQ0uE8b7PEIXDCXWJ
0inVKSjIvGq70t+mSnPPpeZRyzGM17J2sAFYjPWaO2uesrq74n5CcOiGtH9x9tMPQOkkK2PHvFdd
NebqV+X3cq9yUntEaVqbIPSYbNhdz+1d2+N8m0l+U9+KvZr679JxWEiHkwEyevlL5MltrCAk1SJu
g2hvcrqBi8Irr4KovXfMvPiAf1L0JkLppt1mDAWconZx1tvBpGPcPgu9bA9QwOytVyTOPZUhC3Fc
0zz2YmZc2LMNdHrG19psoJBpMGjs5um2AfiOqdYABzRYVb0tkrUVEzvRt3H7tGxUWhIgKdtpF+Xp
Vyiz+imUKdQls/wNJuq2Mz8SSoilkxEHyOmLccsisdgLnKTvxbAvPJ/1lwefIyxpTug1e4pzqqja
S1O7xaWXWQuFKxBfA59jT1YqoWpJ+LCAZwnQgC7mGBOEgy4+gw45kdcXzUl7FKQ0viqQ3rV+iZGX
OX2gnW/V07YU6RqOC1qIHhoZ69Zo2KKW2xEJNYOtzYa6oirwaAzh4favwPs8buIQ9kgrmbp4mf7A
eZseBmYjUA+Z/YbdlVrB+NhkefE0fzKcF+EgnO95p/BG9zuUA/U0SIWq618cR8z1x9bamaXrv0Xm
eBBN/qufEvOq6222a3xIQGmTeasbLVMLuf+4eXmpGpQMC7TTLH2oYZl9jL4RV6ozSkCU/rNf/Hb6
5CI9VbGmkSpQnrtIl+R8dvIIBdg/xiEuwyWNpgzAOXapHx0hx6PjyNHfyKEHCKIXZGmqWhKyGYzj
VfxOK2YEtKvIp62Evl9Og3EEpoDAKNogsqHuQWVk2ehwb9By4+wyc3jC9He2oankkznP3YOwxifc
cm8zbIMAqXEdztBMI6u9XQxVaZsSenIC1Yc0G223n1YRf5evRiFKoQvyGEk7+N0OfzBmRb9yDRlW
2SDDumWIJOh2axzB2bqTSbEn9ehR6Tz7982ZGcV7Al5vwwDkQCFWQ0zNSTZ9cwQxybrejuMvTz+a
Gsq8WsIBbUX8hAdXf6JHvvbtITt7nnrpsr5/icy4f5FED8Fffg58s74vClZDhFCkzEBNo3mpBXc+
3cGgEkcdGsn5MqJdrtMRA95kNbMw3LrvC0UUYIXRoGsyhgqBvDf0OnG+fTCzM6Md7kYXtZevdhUy
l13qI/hLJKaNInW8nTVP3amGVHcVAqJTS4APcrvCkScx7GsXKirIP3tvpLb23ilMUyxdDmM104+7
FBDMfz0pC/+nOQnvvGBka6YfpwrF8AK4TAeqqCiSHty+rVcFWC+QSClazlGk5BGExnX5TycgWFsh
I5putTEeo6Ia7vWExamKh9/LlZOb9JiSJD80oeefKivxINB4EkFW99FmhbYncguveaBdO9AAnymD
Eq7ayL/iwTJ2lmZeyy6a1ua8zK8EUZ9+QBvYmAnaFUXXBSrPJBbyyjJ0QTIl0cD17xuNirGvbLxQ
eTdVB8rjedPNTAYqFv0w40R4JJSPUeZyxmIsX2uuNR5VGOI8lLjOKchPPz0qVXfdhGpd81KMx62h
Ha22nDaeb1RXoJb8C/FbxFhyABIXhc546Mnff3fkJgoMOo2y/EgCGW5Ka8I47otfKo/HTYJM4ED9
vmKIy7o9JaLmaVm9J3Oo0mQ0EIg66mgQLZFrAVm/SzFofBlhvPXNwfrDOXbvO2mxc4DkbWw/G0/4
rsK7Rk+9n0y2ibzBd3SMvNLaM6Mo6Eb7tBi54+kWuky/7Xa38QcUIMEGmd29uSR7JkJOPwKHSARL
SaqqgQpo2gv8+JZtUgT0iYvIDQxOpv/c1pgnhrmQQP21Q005Hsq5OEJCxrquwEDIegI8aXAeu3H2
uAz2VRw+Fo1unwntmi3BdfadqN9CiOZniY58DRd61atghFjITGrQOX9L4mFAJDXr5doCSNY+DSkp
qbobdwhv0OHNoGOWG8Y6HZKJvEON4EiC0C07ppowiojmOnws19a3y0jhzmPZME0Y3JHf3sJiJqX+
CMbFR0uo7yqF/Q0UcFgF0bgD8898RyvS985/6zNv2sPLgPxpBOq+MLC1tflonAAe4D7UhtfMmfR3
xEb62vLC6gxhs4NmVZ06NEv4RsDn4VivauBXYbBSgzNhbyteHBDxf2r9i3qdvYVnWmwUCNwTRfW1
PacuqXLMTmaPxnQgtWjZNKPrH6n8kulrr0AUxJfGzr5v33JUGadlPtCY6FeHFkAEFaBfzMu1VdGp
mUXe6w+jk5KeFxI4Ahf9Pja4B81zzJ6++6lBFi8EAJmy1MS1J0/hXvbW0Rl7qtdFGQ/PcPBtlKpZ
fcqwl94RoTNeXQEKMCNwu3BT95cXmYizSgUZPQsgWITlc0DKIe4okJIjWioUXTB59bpf4b4OidyB
dGNgq9mpHJPrNKQEG+Y4hD0M893Yivs2UjB6QTVhtVOMmFW7W0bVJIQUZtjTyY8bHTyOi/g7NOHs
eJP/PBG4giZ9eNYcP94tZ1FtdepeugNySDrA59t9tWCkPClJEwKwlH+etPKXz7ycyfIALjJvKN9n
9r1LgNazLIznJfvHLvA6pr58rP30MTFp1kRu419vv7COqY6Ecb3ViSZdxw7VM4ob5sZ2aoqybUID
p/yRxOHRC/XukLtWeKJyZaLSZbKCSexOOklz6TxH3bVdgEmIPCD34vnTRLH0rewqEgmmwnHXIDzo
o82TKW9g/GIGQyqgkwElCaJSp4rrYguuqveoLwiwieNxDepEfLJW/U4seqlFCikKq9+TFzQ+izZI
xGkX3yvdHhB74bUrqrjDu8ZeYvb/7EX/3psQmyhRWK///2sHUPR4x3Bp1QxIaiqgBczhBnSRNKzB
1JuXUANKyTARvecmN3eqy4wDXv5ia1hCfsZzlFcd9l95ZyCu7y3tVHkm+SMNCDbqMmagyx9tKg+J
YmWKbvwxN9Pww3HR80b4A0/k4QVbCoWnAOP6AfEcvdOsm852C31cNkn7YkXFLAQBZzVqRJ1SQNjm
s1ZqmfcvG8CLtEuojkJj+Q6qgv9sStKPncB+sDSQw+hWWNw2+F1GS5DqNetwIpEOG2qq9UaSHUQY
NJtqKoeDU5letYsSuwLuDKc9m9eYWQcfqq0nXPdZCQ82psAyGhSJ6AMbdxFrSSCpuIZ0kLX3aZbj
6MKK8taPqJ+xroS75RAGFEIm/u8xq1dCtAKI0S5tY2GO8ZcMmf562q9bbAEmqHrvFsZA2R8P4YhR
6WgPXnAsg7npj0Z94ZsJzyxOy96yCSiSEm5OZlhUWfHGMIHimZMl7g0ssctHXDZj9kbbrPhI9Ono
zvctE0FzDsf4ywIjNYaAHLa5MVhr0ZvcQYP0IAguw1sfGsd+3iyPN9k/KXJ5ZDpbIoonCq40bjmD
FIsPTqsloG2Zvgdl96Eagp9tOBq2tNIr7i0bnHGHe02GOBAMuBERXbQi8NHnFE6xzykWP6gKHbnU
sBqA2SJ3Yb7RLIOFivy32zs1a2KeyAn0IDYgzu3q5DjaGfdLRRW8Tg0IXWxw1+nHpizFJgWjD3RX
2o8aFjz669pbFBIOCrwbAvl8iJcyWNPOtjcqMBQGrtjEFjehTNvfuj5A8g8xunIAKw0sIHfpWRFc
FROXnAFMamF9FlQH/io4LG4JvNEfixDBAJ+NoQRoVqTK7FFZEhnFyLST7OxEutmL5tnROhpTFOot
CW+xbzXrvPEetSFV3/+9EzJ1mrQoeLDItKDhi/FyKU4ZBu6DWdF9dh06AaHIjn3tzAp+HZaZLXCW
aEtfvYuaeGeG9fhR4y043gbJykhvp5UrTPRfieD8yINI3c66fBrUqq2xZ6ksPaqqzF5zvihWvJZL
dIH3SITHXL+gW+1WVbIPSywTUWSx+CAq9C7Gg7nNPVVelhqlVsT6WS9o2snmYKHp2CzCEiZ5G7P2
tLeAJfQhAey+Ap1XQKrSKbNTDwwO4JVYR1W5s05c912fmNMvXRyTyfg1bhxYb/6gNvZ8KCNxL5rC
vk8ns9l437kLTdicp0+urxlPCXF4VW4eJo2Hx0ivn2kX7lVSmu9+k4/3EZVF1FPfhJYER6OZA/rI
OmIXvyE45piqBkmSVJDSgkyJDrXfovSoZrMElzex9B5Iolx44dbJ4/YUlNSpG+pJ4TxPAn3YHbSK
ViKLECAlxoxWNSJc/yC17un+FWcR49+gwztQzo0NYnC1cUuNkQJ97m20gRYtplNKZbf8MzNmGNTo
55RTbl4MPEnMt+ZxZO4739blUZm5uDeS/CXspNq2nWAJVJkZETt5uEZdz/+obWjrj8KM9srxH+yq
YT5CKGQ5J6XYnFsnBo1j3iQFhGYzDvAfw68xwXdBpOjHLaG3xutyWEeusUnBGAR1VQYrwB4POX35
PcrCapc3jThRHfxnj5P8n738pExolL4m6esKVCdYJT4tW8O3OG9yv4Iwlc4SrbjKH4g1KS9pJV+E
kDOarR1xv0fBsBnmOya2XLBxgnTc2zdU8aKVq6OPALqirS0/ih7yIbRYjRRxzftM5MmaJ3nL7T6N
qL2XJfbeDkCKtPTuGQdwMSu3Ei6LJ1v3dtTY5Pzt3L6iPLIerH449mX6MSajdkk9rXmT9mFp96Ae
687GcQqaX3oXB9gGEBLRwS/0FV7VNUmWED60QsCYyOKfXiafnX7rlnr0Zdcs/hGPZ8dBSfMRR/IO
/TjdKCbtwrTOJdhelh/xZFLckvJFM+iu2VmL/61z+2Ln6qZ1IE87wJsZO6t2XilUXe7tmyDDc7nM
+Gj3n6BQVLvWNphc9In22pXtCrsl1d2ppuHkO3zT3BcdFVn3KCOQiykqK7DJhgo3qhRfM9kqCjeh
a4ivpMs/FxVHaw7mM9EKnq2dbovBwh8oyAe59uBji/VxyjaQjvw+Mp9832n3zMWTPeu6nMIPDaBe
I9gy6NRaz1dL15pkx+y67OUQ8jx9004O823JfaWsWWJT/rPPYVy+4qi33wxhgS/KLPRZPlVxkAYd
w/i2J2vqNfT03+hUD6HJvSCtrxBFqeGZOWfXsqrtvLi9D9Ok2bTMOg4YYyrshnK3SEV0qq4r6tg7
5hfpk07kwCp20vEzmeRT64bUgpOROYXsNrTe/QMqBrlTBkbcxKfH6Q/zeoAiz3a5TpbLZjn0PIrr
o5VvbZVrF3yb0aUbIqQoUIuglFKOnJd29dzy9oog3d364/WIWTC0LkFeGful9D64ytpiYpKb5dCL
Kve+BcJBvDn3hm78RX4TEdmzbs5PEhTdYWxdksBoHoXwP8sUoW5Waz+5AxyHmqbmvDNO3nglZEGu
JmEFcw+ccJN50b9s5Bok7j5Bh/0V1t6rk4/6m6odY0N+n3Mkf2s4tflkYD2FjG6WtKo03fXXmqHF
p8Ae8gdgTk+ZwB0uqUK/aCQDUtTIyQ4OyoNqorm6jgqiRvND2ESNxmugkCmlS7JZ0jePhtEj1DAo
VoLvogLLb9mBCM7u29Z6XG7CskCp05itzgIVO2ZeFD0QfS7oRmuOaLPTi0WLDfq27a+NOTc8Js7l
jBITfv1URRuuzPxgRTUSL8FlK+BbX/SGPDKhRPs+5lQ0DfFQ9Zp3sK3CJQVxlp2i/6AoJDpSpazo
6JlVdF7uk1OGNAqzynujoLIuF5RdQXhssDe8ha5JyhBW12gCpimXy3O+UOu5nHIbACn/x0+20ek7
lpNqtfwPPGX463yW9E1AATdEA+aIjBzjFRG7/cCE/KK3pDUrT5mnwWaKjG1BvNHS9DnDfAtx9nw4
sfYNdYRXfKyYIOe2W5MpN1E5dKlSz6t2g2F/V5sdTu+5ztZa5vsorOiQzho/va6ze8/smrU0GDIr
V5supLGml0Rw/i0Xz/IEUG2YoCMESYPmyanVoEVMlk/Jh5OhHxL3tdW4YWQZfBGv5s26oUW1f9Zg
EBB31DuIhpHXYdx3kdGZs8WiRKzYYbA8dUyLaY5lB59c0jtPryvitmkYIPsbr3YHg2ZyU5ItDDB2
SA14dlbJBBObMadFXnSfoS8FZPBBu7auPWs4EK8q7U3XiqflO8gLx37uAMwnQVIdRieADo7H9RAI
y38IXZS1baI3T11JeSSmpvrRJPY74QmzTqtzwYQ7FJOtsfJOyHqcugJFMg+qtcJcwDQ1vWIONPd9
PJp7odfRWUXFZkg6cWdHTJFM4vd2cz0QmlIZvpum36y5bccHkfTWmgyZZFOTY33WQnxjvjccbjNW
eJaYxFL5a+zMFjs4jltTH6LL341f0tEete7X34cwWW2ruK8evBR06jJVKwbamCKFghoynVnnXtzv
4sXLO++Fy96Y00lJErxsnB5DUYOU6BrIeUP3WFKRxjBt9S865XRfN9ynxmvkIe69eq05+HgHD/k0
AeAn14YuPB+RQUaAR4/ZrqtPgPOmn42NKdsFNXefy5rs+Vx7t4nHPQVYi1b24JZ8UmWskVNgWcBp
eRw6JkR41/UXa/A9yAI1MWaad1ey+l0pghzvbvMXl8I/NK0/N53VOOjxRur/ioEdDOUderPZm3N3
KWfivwduXcCz51C36RxWlH1YSJUjqyY247/3Jmti5O/EPml9FEau/sEMkGweokLAtppJskuQQH+M
qYPNQkRfDdUVFHre2mz97l139LcWPt5vxFgrlY7kmOo5em2P3piJP/pEjaZ89yg+ThS/Xh2Xwrpt
+xX2CG13E/G0ofEY1uE+42w9pS1jz6yuq+ZNMJoOuSj9bhm6pG2ItREQlJNENfKNGsOI58/lgRDP
M809tF/oHOm9WOd+PooJuLymBsgH8rdo5cyHyxNh4t+R9ztsIkns2PI2PFrV2+VQn6vIM9GDKmly
yeoZkjGvhiBXpaesNX4sRzbjKwto9Es55eutFk795e+elsx1dbJx12WTQAgs3QDP1PRRUA98Cvvo
fWzbZMV1VyHFY4/aM7fxeS+eH9MG9c+zcc9Hy4fy9trl8eUVy2vzGEq1VO7vhtLF3vYmudH91Ho3
E4saYgpldiic66JsSAYb8ef4Nphg6XWiv7fLxKkir3Yr6Eak0pvmjChAuXOBM/DH/6PuTJYbx7It
+ythMS7EAy76spdvwJ4USZFU480ERsnl6PuL9utrAfJ8EZGWVlY1qEFNaARIyV0kmnPP2Xvtx0Yh
8NG2w3w/v1XWTUnTvIk5pwgs9EQbPIRDET/YAvxForAaGlgAvLQyV1YpXuEzEA/ueylcmUCt38yw
rr/0OhfgSa8/tFNQeGHEewJEQ1KBxydXArxM2yC5BNXQHp0yI85HtdPXKtcOCrpjU5XlrTCi+pUR
lZ24yksS6v6TQztk3uu3oHidoXmxNFG9Jl08HpG8tIuBLPCX0Tj7tCA2+Tips63WvmkOV1Di5Jw3
mA8vdRQmL8BrlC1UJ2U7b/YyepnfIN1JUmXaNpk8/Pj8i7qyGxHZTzC21nnrHfxmvlP5G9cJkAtq
mndU+gJZCnkr99B1L/0YyucsyOtDL5FRFsBL72gLALj4wVcXC+LOVnBbkulXvpoB3agIzZLsvunQ
7ffEljIWnjaVWD4TpSJvmeybc0OmJMRL9gdePUBrKNPjQH/1RUtpkiHdpfHqn8pp+tuMQtkfcN1S
ERdMvQRqjX2Thc2uAkh2NKx0m+SCzwYl3mq+PPYN9WClkJhoIC9ibSdvQ2ICGdLU+EdLRIhQ5Qef
7UQCaOWzFfakDQW5XPaRCqpK0t9IGtfbuAeEn4xVGr+STwAJ1WOWUqp9bis+ngcPjnjR9C9KWdDK
p/q/qMFgs9JQqmMWe8qeP9bckQRgnYaRYqzs/Ye5tkjyKrr4NF7mLRxkuL9kaz+QX4puhCK9E3gV
rHyobrVdaTuOfGfbjVzBCtaNW8oxe1s7rbMXhpGd+xzmVdIp2mum9+8NRI6fEZEuLN4/BjQtCxgk
QdIFL53RIrIvufkIvueHyu6JysgSEplz7kWj0agf7rdeNcZ1G5fKkSqAWrZRq2vD5fiYkZ61qnS9
uqeatu+IAHkNMaDt6KPCiIZygSTVZ3HPYaGRFjwJhELHRJYjCm6iMgm+MZwnGYvHoxpGjMpMcsRq
DCCIGaNnfIxTKJUR/IDLCm89rEkj0V98k4anWWIpAW/aLwzJhC9kriHRizVwYh6Y7NewR9ikFdCv
PERue5K6JNoNgm0bD74bpp5+Z021lmbS4yotZDtz2THvK4dXx4XoEORmstFUJ7p1vTruDbynRA8z
RJ73VWX5vQgTdH4ZfviWQUqwhr6hMfRiG87oJGmbNPtNVnydXUWNkMHe6ZSdEmh4n6p0koOJKTGH
IqYB5JYvZZE8lKU1nAkiUphOueUBbA+GuyZ9LVoVEnpU6hsbkvw3HWhQXhf9Yx65k2iZ4iwuHWM7
K4LhwK3B1ngvljVlL9hMd33A9XmdXVM7Vq5WKZoj0pJbNUFx5ofGqPCOJ965Bzv1ygF0yhgOv2UO
S9bQTwpstob9EJgKKJLMTY9KOhD50uXuQiCMmrJI1ZseRDkuS9h5ZazdGCJrtzhGdYSoFw+eW36P
n+YKlfqZzOpTchsLf9yINNa/ZDokRi92VBKypNzKPmD2gVVz2BIOGWjIcArnSEYxCqA0Izo5CifF
4I50xPLIocQ8RFZKfUCs/UINglxxKIZzLKn5/N6xdwZeiksUC9CHPrfWLhfJgaz6/OwX+tegDb1F
q8f26/wD6A/tV1Zi3oIRnLPAw2I8BhNFyI/Sd50e1tJudfnoxJIeax1sqtG3jkCa1TVzs3Rpue5L
Y0f9iWjn9lkqTxW0ypeIyu+Qh1l7THzjqhdO9cB/BwcMjKR2VaGqWKVzdDeT0SXVaHctxT3VPXhX
va8c5vrHANYhTZTJoeCGFJN/trKTwIC/4WxFp6MNtdV6q/neLayozoVDUmKUIxga2ymLW+9AUKJw
XGl9WH5rCkAKXivSx2S6k/qxdipSZBbXMkwm/UnSdri50FaaXXGPQ0s/mjV5HwQxBru2s6Bu5vZL
TC29y2tSyeZnIT0Q3Ax2uW1xtW0DXC/fEbTkTbd0RyOAvqn+eqlRuFpUCPyoEufrG8C8GNKX3lza
3A8OitAEuLAhfoYIF8QHM7ulYhweEyXJUFX0YJtH9buNnvhkIJHcja55Izgz3TnohxfIaLSX3Co/
/DJuPkzBhMqs9bcxY3xJMHtxjeEz7myqkZpIrS3ndHFVcxTXKunbP8S4ynPd+tEryNqEPzgIbNGj
xxC2cnjMaxV86b36ABJV3IkU9Ddi7Lq9aCb0cutlh1CHi2kXaXZvDCjK00Agj4wNaszvDJmHW2q0
RK2BoyEMxh2+Bqgk87pTnoWJmNIaxlf0tfUxqjWE91MLoaionblVNScXUhppXiZrQRvNpY1tcBN2
4IyXRM68OFq3o8+mnlXhOqdiANmAASl8KxPUq7l6laLRn7KyCdfY/YxdM42mRCvPBhevm+GgBE9T
68ptM1hifcwP8+o9UehVYiaLDQreVsdPFJtdjC2ERubkzkqRYOACgIWVETYNHHd8VfzOJ2OwUl8z
H2Whkt/5zNEKWyPpJDoq8FbDY124ZnTTzKmrJa7WmHBZ1SvvkPQ0CsqQQjJzaLEmYklffOIWWslX
1nH+Q+wVr66amEeEAdTD05wwqwlajhBTkCLiv5R02U6VR5I10IeVodrHuSPgQjyj2Vidi76St2Lk
smaNoltRrVPT9y5XX7oP4CPMgWZOMaq7LPWQuvaaO91Kvc/Pq+JUVxAD3lzfKq5aoT/liqteoy6+
WaLm6ktoxCZsQpwMif2h9ql/qZzMvHmed8IH+c1Pp6q4xMTF8uNbXNIWiGNTvzTM+RelQEySIi3C
yceyswhJK4HI68LWnRalcCRwZWfKQ51cm67SH2XjoD3iW31BUgfm3jGMtyaxaVdW2fe5Uwi28qoF
NdkbpDw9epWnb9swDR7SBNl1NyT1tvGG4GIIgPt9SzJRCURtI6I+faauoDHp44GcN2mp8V/VocZY
gPzmlZzQee+fm+q0aVR1CmXHcLfNKBVA8x5RsZj81vPBFNIlpr3qgsOS2v7zQ9cE9d6YD8p2NurU
I741n8jH2btTcS8p/BwK/ZTqVUw5LnarEh2tmA3OkmmniiueUUJBhuS0KRQreqQ1fKr0wvvVKYLi
Sba6OMxLMaPo4mNNgltBWMJFKaMXPljllfQbcWg9cvFKE1+R35A46STtG90ubCKjWj3JolbPckyO
BlVosWwFmWS1pWYH2sDVk08tdRAVdEiVZHmBcvpc0iewIU6FKaz1eNh9bpMRhjCGqKplYRLrEzXI
0QUwD2NTZfB2gJToB4+brIH7CilHkayVXDGeROEoZ58QLReo6LwA/HyIFZaCdvrNUuxpsMXCcF4/
OnnvbVIXp+PYw1EgdCnZhNjCwkbCGmtc10ZxRXMvtgmU1cPQ+cZgcGeHIRT+SUUobM5qt7UxPrbr
IGOKzxWUzoFNFGid1NY+SNRqNV9C/JwuQxKExUM9XVG0VuX6G2U3JJ70er0STVNkNTvHqL3V3Kzv
bYZqHUnU+9a1+4st9R95MCwbqza/MLF1dhEK7s1nJ4Q7R1AGzoNXjxmKBTTFZAAZu1nyHqbPA4f0
CiKL+VoapIVklqvt582aSQwYv6mzI0LrtQrMdaU2D4XZhweNMv0kuCj2iFDXRcX9IJQEURkhlwqH
AxwlrWLk2DOqLDnM/S93QL0CLfRh3tKmbpgD33jl4VIFpmgc5vJnfgBqe2iLojrPWwTHycPIqggM
fSK5e1IqRZqe06hV1cc89Xoy4atyX9aasq8q/clQp4HnJN/rspqzy/G+xF6dIhQoAVRNs5kyUiA+
Mx++WlDWDkwm8J1Nm/MD8iyDOECAccZAYLArmPPNp1JSD6eI/O/z52nWufzLlpV9vji/o2GgbzMb
Oc9bfsziYmhIVAhHZrKqyLDW9QGxGx2LoorZZLNGYvfg9YwpRPnr4JuPwBybE/PYMUOB8c/uBVm4
GEkI7ohVTG5mmrnLQDr+LSFb5GgXwCcR6N7mXX5bN1vGU3z10zvmFwwlU1E4jfl23jc/oI64GBhn
odwWCfBPId1dCgyvLwUTTOBkqxFvpk6UWuqdyQTLHjj8DgrGKZZsDvEhLWkzHQOeF0DjGOWAu71k
KlaUeYDWDsZp7nVPCjMxRNWDCU8Yx2B5N10B3HaykKC+SlZhFXmHtg+aLxn3j6YkLyHMnNss/E+z
7sGrGB5wKrXPbmVSRuq6XMNUfLJbgMPUvEgCodPk0GZQXoNnPqSeNe5Kq0IyTxsbWuX0ELXNr2c1
0LQ9QH6Mk9628kSHXJw78WyWdonsOIxm9xrWablzSBdZlHnXnz6np5NZfn4myvSm+kypTArCz11h
QsjsyGJtLY1SnKf/FVRc75LNJCJTehe1aNdSuOF53j8/KIoWsgKlgi00DyBIyAhC1UKX5r54DeJc
2TOoVN+UvG+3hKcjM4z65Nv8jLiK9PPZ5z7BlZdGzULNqvpqhnS5a4q9Dc6t8CtW5H2pa9WOEY+K
1rHdKkPWfBtD15uk0MMxE1V70m2nWcVGra7MuES54I3f9QyHxXxBbyM0MLC7WdMl17BAwtnZh1Tz
nEPXmPqpmR7mZ5h40pNVbD83+sg4gQciiChE4iZm92xoFC5hHLgs525eNcTf7arLT6aTyy1s7nZN
GiDjmVEzVzT+Cub1uvo6WK698HJpPkS9oxzTotJoLRAiMSTN6xh1+l4Pa64QU1MpyEz6Ozoq+5xG
v4cqcddaTLeCOvBwEbxVrUMjHwsNfhrf3RvhIxfm4ouJ4N1levJp07cS6zqOiX/rqmZDHJ720FGq
lRsxcFeo1TsrAaJCXBZIMfSAhSZtxMPTg8EC+mHeBGbKUdbbMC+meW2fxd/9yIg3rluiWhfYQ8HO
Elo8/XKVaeFD0zbdvmXC8+cu3SWUcV4Iq6WFwW4q+5CZ6/supCM4F37zvi52yEgFXIEYh7wxDEON
n+v7NCyic5sQmUrnSAXsZxkHz8Qs35Omvfgc0M3bXLjo1Kp8VVkQmDvN1cejafsRzVxmGnbCPScd
uvpg5El3NiFlV+vak/HSN1EflrK7wABLTgidL86Q6CejNZZ/KXCZMkab8VL1JK0FoQtDZZpBzQ3e
+Vnm6AM2CVQ3YnoYSK5emao7ab+KSf2Tlj6LGC+0n/DQihfHntyJpvtkZqr+Mha/tvJppGSobX+0
8h9MriAv2LZ/1vwxA0zEJlXKYzpo9k2dlnBpbj7gBvCe9Lz0D3GGsDDzJmBkGTlbdCnVMq46sfaS
EQtJK6YANDU0N1qiYKSwco1CL8WTZjTWr22HumVjFma71JrYuTgpC75U8ZpVT0/zMu+D99ntVVop
xIJN+3K/p6YHHqlGOZp1bpl8pDdjLLE0G6q/ixX317OuUz4cBhQ7pkH1ipag+y1gGK1lBBhQOLSP
flQ8FJ2R34fUdrhfhuNT6IzwYYam3ShIZelDtOojglekAqVAvWrAe05c6xKnMWpMtN6EKFmRSWhQ
iSq7iTbIB+HbtAVpSMhLHtzpYd6cH8awho4/ehegtt3RlV4LV5pnpGZCbir0/sHLsKuyO1D77qh4
NqKSmZ2hEIIR1wRpqyWa/tyryUT57wcZ68opBIx2lEybCJOEFjnh77KiBzyPnBngt7b6vPJaQX4c
6bV9FlxYg7jHqtjE5pJLkp+7GyZBIfW9tkRBZh1mCU2pURBorOYMgv2uNfl08+64zVitscpwm+E+
lKxLFDvXrgXH1zJ3HEyEZq9e5xesiZRnlNLe/7mvt8aL4fgNnUqC3BAYiWXe29WjDpluEUaad0AB
US/jnEhF8uX0L4HHhDlOu2duRvJipaTZTrsr0pBx+eAIR1i90bmbfoHAuxcgAt6kScNo0B3/Qg1l
I/fJ7BXqn/itrlEPcQsNIhRQPVwYZ4KLOKxut2XeOIfKmi7zztSgJP31SdFLrqbW4NwN6ROpiyvM
YljppEQjBV3PcNs0GD3HBIf3JUtA38AFrpfxRbOnQZCeKWB4qOxrHLA/8vg5kFJ8MGBE45kGFerg
wlpbkiY05JziWLJEW5Pw1b0w3Zw8hK74GNtvwFP8H0JzsK0U9VcvZdWdMMnE5hSPV53Q4nVgsJzt
ma5sOYvcozdaYichMR6YzvYH4CzKjjDRHpGyVW4jj6AHlmIOw48+udotq7ugHqa7mXZleg3gM6jV
b5UumGrH8sONyM4EkRMsDEDx6OnER5qUr8QBON/U0KMjxiT4OXSkWGWeG1zonqGSoHg92hD0Dhiu
xc5uT1mueA9KhCRwGArjOD+jDNePPqFB2/nZn/vCv+/zY9M60MwkB7fP9i0drJ0ZWf156G3ibEYt
fQmYcCMG8OJ34OsMSnookCNwGT/utTcWvf1CKH3+WOrWY4Qfb4WmrH3UIwbiuo2bhZPGPdAv93fg
RRwypIHED4EbPJYYjgcTR7xTy/5AqwvAsE2d2iFu4fhXcQvhNJKF69/UkkMXOkP6Ofdj1dMpoXL9
/bf/+K//fO//p/+RX/JkYJX5W9akF3p0sv7H76b++2/F5+79DzZNOJLYhB3bMA1BEIph8Pr7/RZC
f/7H79r/MAEkV1aLD8uwJVgAJemvEDyJLiBm/LtuGSeX1vxPIcgHakT9bjkEbbimXzybHYsTpyB8
Kig7uUrbjM3Qzp7bKoBEZKb1O0OBVdOXySpo/OJkMYAmzKqhy5Go9mOujBOMW9b3usS6WeclN1gD
MxQdqW6pTws8iD3ynucCmqrvfSBLvPRhFDEa9usR4RmYbQf//KeFPEK+h1b7n5sA6vWHHonO56um
XWPenB3Lad7BoZ8UWrNMqw1B9qO0W8yf63/87YOt5w/6nfgT1OK0Kv6++V/neys/yv+cfua/3/Mv
bzk9bZ7/9Q1/ez+/89e/ubrL+982iLAN5XBtPqrh9lE3ifzn1z698//0xd8+5t/yPBQf//j9/iMN
STmqZRW+y99/vTQdJjrfsfWXA2v6F369fL6n/OTz/e1ev+f/5mc+ABX+43eaSX+4ju04hik0g1mc
bf7+W/fx+ZLxhyYMyPW2gd7AMV0OwQwufMDx5/xhka/jqrqp6gbKH/v33+q8mV+y/xAcu6pr6i49
HFeI3//59/867D+/jn9/Gmia4/79RGBKQ7K2rhuG7qiOamr8vX89EWxYFZasHLFVWvwp5oQorls/
R5Lc5wfXbNBazzvn7fmVeXN+0Kd3/7nZ1EVCjDQNDBII5tfm988PACF//eJ5kwAWr/BasF4+CUMi
EIxuA64A9pBqAGW6nGEJGNz5oUACu1AYb6wiBT7uvG9+ls0o23k7jA0676HvMAJtQzSKE8u2nNG6
jZZl29bhqiPAVcswKA9lA5VarStvHRXR1yLLmoOtrgJDNw8NJethfkbENhfLNqYesPVrU6Qbo4FN
m5SJdai5MWYLRTattrOSxjpkhnpXNYexUziS4ipJZ/Sy4rmBO9O19Hn1IrkJsscWhDC474QRMKBn
0kJ9kj6WTOZQ6mC70tJ8uo6Mr23YXEaHeQwR0i6tH6aHUaK618SJjiExOavCbLQ1Az5BZiq8q4U+
GO55cqiSSrupVO4clhe8ZDVWxtT7QRS7QsZNtRthTK8TcchbYMVeqjzppNcvsRYDCSl/cgSQwFw+
Yr9xEfBRv3vu1dSU7wsrGM56T+mdtXq+ru2tGinBUnjEbTWW85EBKiwUfR8rfn3Q03SdbhoyqFvf
DtaNbYoV2Bgb0bmAsMGX/UzTkXnU+NApZgw96s4dAhAvZvLmYDZqc5ifdUbVHDKsRdryz1f4Awwm
j3JnQ7e/+ArJGWgs+vuoETybTJPiNHxLNbIN/VMQroRVbZgGGKegKXZoYHdh4wVHitkFUrJnU0gk
d/STLbed7kz1sh043JlHNQybfYhIidihE+h3dR6r6w8t788EL5yd8txKghS4+WFj6M9RWSubtFSX
teZCdVZIcUAZ/mEIYmpIMzhoU7+OMajSGNxOnOIx8lWSMHouwXHdiKWWVF/SInpFiPJG3fxutYYN
c+cDB53GUFuP1kUTPjeTIloWjWQNysE9H+Hzs89zYaKhz8/mff/uLfM+I9IJdulkuK2Vts4RUITR
w+eDLtulH0XD0mIs8bmvmd8T/fd74HwzvGlbfWUG9bZWh4MVpANsAloxGhN4iFprpdaoWyKd7nno
raC0FKshdcIHupXdqoubJf0OY1XW472F/0KSkhBUQ6xcUawzC6p84O1gw1clvoM1AZRkQPdIhIXb
In4f6YRqQ1yeQani7RbHHjXf0WE8qoZNtkuK6COvW8TqnX2LTQcbZZF+9TXzKSHGMUZVnJdMCiR3
b0snAMcs8o9U8h+vTOeprFGggwjbKLb5lvI1mSM8+1azjqXj7VIZQSnxT63BVDMpq+2YDdXOKhTW
UtN5MPrdYXBBgTHKDHeNRlZt2/fhWh277AqpumVVZJG3cCAdAiEhQv+lY6fXkB4oCSXQRtM60q6B
s8yg00ZmlDGlsOS6cYhKId7UOSMCKCwf1v+ggA9wyJ4lKnJdSpclXBnTpEor95aVtg/rM0DFn4X6
xpLaefQwaUcuylC3xibhdeTDhskOpcmW/+7ppghfLkSMziooncmjFnyJ7GcoWo/BaBzbhJxqbAlL
7B8dGb3Vs2XHqAfU57QFbxsE2fcIc3k/tYLoe5dDRwHcwSBoWupYl1iXwCfgDfF4f5D1OK7A7DSQ
bAKGpAoMATOP0rXamLhW9KhdARsjSEFXS1IPei5uuoPGM9Sj8BwrqnMMincRkXdq8XlxuifkVFoc
H50cHzuCHfusXwbGKsoBgtSacXcC60bYwC2kpwXAWJfmoc7aTYOfAx79qcOgKs32blT5Vx8FCC2c
rYmYP6mV76SP3RK3iVEujw9KkhMj4b4KfgF9vS2pOvvcbIoHlZQzI0Z/6yVA7eDpIrLjn7B/ABVx
0DtxtDI7T7cUGuSWcewtO5PPHV53v0Z4qa/aus+vXRtlCH29Zkvj5cMDa3XoStO9trZPQOK06SeB
e9Jalpddaj1mKCv2esZJlGyYTqCVayH1De9wPX8kSv/qVirJaroTHIayby9d9zSlXvppPpzTxrW9
hR2Ap0uxve9ce3LYZwIoweRcWwaWLUA+Z/ql1Ui4kjRSFlJW28AlNnsctUUt9JtNIgTdeucFFC+k
uCrx37XONfYeycXLCKVOUByrSltjjAJwObpQnHWHrxrnWym/ak5hLERuH2h2HZsAE1D97jF6Hy3v
ITWLY47JkPgplHU4FzthHmhfrbLO/mKGGQriuP2mq+QLmj0k5bHAp+kiD5kPsE1ZcU6PJbrb3HJe
UiypG9tv97byhO6LALp6i3ToAN4oPzp1QMoq8qAIefwiVwMbhrlnrkwOu6VDuehEfBz5wMkPKpX2
MZZKbHe6Je9d2QCNc7KNm4LQrDvfXpGasgF6e5VdPy6itF23UKJrv7oGtsnycFJVDahRZHsxbJoJ
GR5RzuAPT7jRltaOdeqt+NWrmRQHubuvAuYBudvgL4S+h/iB+2e9bAz1mEuFBssUgClJtnVQcAfa
dyzPD0Lz+KTJe5V6Hd7AO72MA24OLg4ADeIIZWj1TRY6+rlG35PdgWFhKJ6k01zwAmiEL/sXS43f
dZooIcRqz4Zp31lfJreHsupw+EOh/lIE2YFJJAIT4LGo5PMFALRV3JQ0RCLz0Ytdf0NT8+zSqqcx
DMepCwnciQHTc1PFvdbHO+YwxUI6zg7N0iIeWAkLKPybinEzczWEPbHhFMtMxHtptFN4BQvQeiCd
IvEJ6SXn1CewIx4q4qhAM+K9m1yOe0K9zk5xiRtxE17qL1qLgIpQgycMLGGhmcaIFFN76RjkLTqw
4Z5MHwYfk8jospiGYbRqPTxNXVeXGwexwbLI7kps7RS1m4wn/leMQ/FCL7Vh7dlMxaUFlBzPziqr
rGkMF+Pp0f1D59YXBkLMZfvkHEnnUfHVfJ30+i6IL10KpGKMshQlbnArJd7ZgDrXqv1jtrQr+Wia
+TZSvBevQ3gYmfUKkofBV0MwzNhz8xOSMLDYPVlkf4Pf+LBTkS2Jzr3rXAkXtt0km1LYV4ikFTGO
I8D0ZemLcOeNICFK2snEFueR+dMSkK64em/TLsL2ZagrIyXgcCypmwNZNlvPLGMazJq6S9ad2k28
Hn9FD6O+IHPnC+o39TTa8xBJbvviSKbo0nUYxBhhq28Ln6uXMgVt92a6IO732SpRJfeRSNd1K2vw
vzZTuzxyNmqe+k9hC3RQRn737lN+SszGP2PN+5pUGK2SkngkDWIAY/gjYHMms1EaLfU+u9syfC0T
3OuWVmB1INmNO55DRxVDH4W5TeRSQZQN1jtnkVniSfTW9zIR3FqgKmqtm+0hlRHaTBU7VQN+VMHz
coiT97IpNbkwD4WvPtbMsAFuYj1P4BNbovliQNutXJEdB7si9RcBAYFi5NMThXfU1VQ55nHcrVE/
xoiYjfQRZ0K8d2tF5aCUFrHc1tgee5WPL00EpnKlwtBhja++VkRr1TBR/NXHJGgs0jf3hWH0MLUC
dZGa7skjZ3Ip6/49tYtXGTp72+GIsGQB/kyQfNhTyy8qLfraRAYEY44T7zFAD201jX5g4LoBmmJj
8PLLFb1hi7uAtaryQV1VXu2fzbTdWdLbaXlE3z5Uf9qV+1rGkj56wBzf6+O3UIGw2LCq2qh+ualz
5mJFDdTZdn3wpO1+liR4TfgdTiocIVyWCyEgwehZz+CneOnkFCOv2ZtWJxHNM6jhQtJ+PO/MX+9s
8j4NV7gTPaibaw9HAGdF997aJumnQpxwe7C8mTKCIABABAUgKbCYw6QtltpQCHpUtPk4ry7M1heu
Xrr7wDCefEBJgaMjD/TeVS9KVliWL/5ovsYWqchD766Q/+kWnHM/9fZZkMKs6cPVQMf+RbpfhzTC
qD/BCqo0gw3Ipxgo2cqtJB4fInoxTt8kgnCd6+KG+OYQA+ii0o03P+dAzRiT2UlZL4v2MajEczAO
H7HSfhnbqFwghd8qxJlIN0XwU20InJa4vijW0JTFurYFwIHeHxzMMdNYr7Ul93tQaym3G2IbOgS/
Bwu2wIoQPWLMieU+js2z7ynBRu+0+qzEoXby1JsNyfzEORgt6MpypPlJSU9o6lArpcmVRHLptuiK
8nUldjD8NKziHQIHAuaiDx9NNaeoysutJwnsMkJS1wJDwoN17001OjtJ2UckuBKfcgZ2K4qc4mvR
Nue6Lr0fZtheFGwpX6K2I61Nx3gTVD6kXG5Ta98YMlqj1dP81tBVHmiUO19VT8OnAPmcFMhMoy3m
IX7I1PQ1bqJvNFi8H5UkuiwclW+sLYoVwLKaSPTOOzStV21iVSLw9xrcTFn8miTpt1NLd+9LDUd7
6VviFOoCTT5a8odadBeEbsRF5C3I9jh5ZlgxHnSSp0RCFlni6e4KAHR8kdabh1fjEgYVo31NWRce
gtmUrtweGyG6BtE9FK2tL5GsMcowCozAdZAunL5Zj1r47HjhI4URF1pb7rpCliekoHuCKDho673l
TrHGA/PP0Cl+dqX/xZdhfkptdfIaEmglUX6QF6SqwQWC36ueAzQMwyczJWgJt6YvgnzZIe9fKB7p
8NgmVgoZyVordm1b72QUPla4ntNQu1NgvRuU1cDIfNO0Lqnf6QsHZe6aCU2KQoBkQL/+3pFQ/46m
/40lLBPHxgJ6EbBMiIm5rgPj3PUeWeoqOSqZ/tS7YYKkwf6RhMWSQemTGddIdshp1ZjA5MqzRcZE
MTZYjEiB5XcQe5lnIZMrXINgN6Hm0Rrn4M5XpTwy1vc3VaR1aKk+LNNiyd6uFX8XAKm3Us+/BGb2
lkluioqVXYHqmmvyIn4Ir1rW409YsQELoQZFX52/5gF6KIT9PWmo604hUoNg5nbPTX1NSBoy/g+V
CIMNXVm+/OCJITVBLcQUrpAMdDtsJKjSWgJUWcZcccMpB9s2APk2jyz0M4BTFemryFMj8CdmJzeG
W+/rKL0LXUWGkVpvSSYgFY/GYsSRb4v4WZSYgLMh/V7KKse2q+Uosp2D5S3QNZwBX4nt0ClfBf1r
fETKgb9kRWXxc0zkcxjS2bXSYQl+hzzB+AKl66eq2GIVO8bGauCPhp2PG+JrYlhcrtDRosdWrTW9
rxZjtLrLIypYqY/mVSULqY+BQXSlYl7boA8epeNCRpquWgpDgIPUsg8XlDjdf2sXB3xBDn/zMta4
CFcFVKjOG/CyV8ZRH7/qIGFPfaszwSS2bVvG1rprILMGSbj93rose6wqfws050eQ1pdat79XeRof
epMFN3qfclk3pIDZztpHyLMOSSk8BXr5FNkTr8vcJk56DLob4BQszdrobXOCRvXIDTB9VTZmWEYV
sZYwyA/KW5vlzdqxuaD/P+lsf4EgXHz8CO//2t7+Wzf8/5P+t+AW+L9rfy/u0f235T0JfyJRDO+/
PTXVX1vhnz/+qxMOy/MPWtmqZlJhcTsx+c2/OuGaZv4hhKo6pmYYqiGmdvevTriw/4A5bBmu6dqa
ZbsWP/WrEy7EHw7Na1XVNUPXNUL5/q864TTi/zoQglmp25y+Gs1119Xpy/+9D85Yped8DtUjqVoM
ed3mpSBh5BBFpr4q2lywvJIOtmFgLQZNspXLgFCkkf4AHd882Wl/Q6Q/ZRNwIfjLZ/pvZlXav/zX
NFVY1IqarWuapaKX+5dZ1f/i7syWG1eyLPsr/QNIc8ABB/BKEpwpUVNIES+wGDEDjnn4+lqIrKzK
e7P6pnVbP3WaJS0YVyFRJOB+/Jy9147oJSRwUzgtF47HqbpDHjAjpCo7LI/LUM77jo09mCNlgBPt
fs35U8O02c+gxs6mnXA6kzVOQfydf/3KLPOPb9r6ypRlI36jleEL3rs/vmmmrGnmpVZ01XONKt6a
Dn6ck/3rW29D0ZvUdrjxITZc/ApHh+oIqp/RFiPPp7/n0yer+8k+LD2zV8bN5DwQEnkwB5YiVKzI
qRSJ3yI3rn/9ss1/fdm+5SrXtBm+cPG41h9fNnC/XtRIci/eAul9sTr4g63BuRTT96NRDIDlZE0e
sm+/uKENnTj0jB0c0ttfv47fP+efhpC8fT7BCtIyHYuLjkXpj6+jELnryGowL5DCyGFZjwZtuwjs
oDIJUNQRmkLl6hSVB7oWaqObot8i9+oQ2XZ6W5T5HYNvfip7M94rgwQdO0xfGq/6QsPMPYVdqvdF
rH4yUn/mNCpOs6eyjQMn9ETPJN/5oaIIdPl4vEpdtV0hVKeKgcvkDAfibtt1dy4uRatJalVuu/Oy
1qYnkjYPJkoX9i9/L4yfkY2lKaSZfHDJ7bp6ZfnAkL0An4AUZahHk35X2G76HD5DZOU/NWSDE1AV
rppafm4LUlSsjMTKCUtJobFvSowixBhvwQ2syi1Qfty0FwMV9B3W8tzOD/x09xRr62awAwR2i8sG
e4XeYkyMd3/9IZnrjf+HD0kiRHFtFoVVG0BR9McPif6fK/PRxqmE+2CPxKvf2y4TmzKezY/YOZFP
qDFnXIyI/FV8YUBxregioUxTn5VBZyCGyg0OVbYyrEO1CtH++hVa/8Mr5NQkmQX6NtfSny9nmkOV
ziLctRCc500PYPLgLt0JtqlBp3SG2sIhr7PzFOAaLabOm26qRXlsYt+ofVTrqeF/ozIhmS322q9y
DH9wm+7QO3fbdJq/pRFppcjZq33fCr2XmUF2nb8mxVv66PeIZ//6F/rX+0J6mIN9hyVZWcKyvD++
5UJJm9DIZcWHeNCvFiIKC+dUEncVGCn+pFnRu+oxeS1M8TGI0+YbzOoq0firFFgo3cb2bWRdlLP7
E8Vw+czJFZc1FzgCzHA3QD94qsqv2CKWoJrn+JNKH0Agf8ryxHvJhBGdS7p6qiN4NLXyKRgW8pEH
K263NSLgs6z3S4Yej0Oqv68EShbTcGK0ac3a/QP46roddZpVRQfABeE+TdbkJOH0T03dkAC82neZ
HYJyTsZzM5mKeGAymTuNRwsxfQFiAM+75yixheOcftVdt5fp3evc7rvskp/4jgdiBeeDVcn8NiMk
wA/XqFNfkaJB/Kp78SlJVccSSlU/3708e/nrj8hc95w/3hV4/1hAbWULRhTWn/YkuZB7sUD/QWZb
6WCp+ugO0uoGmBxk+kH0FKKhUMWbJBdip0vzsKpwT5z25p21dHQBuub41y/J+dfbgNtUiPVGYN7u
/fmq0U2HO70bu4s5ELta4F0lmqpYAEsm89OS+wm2PyM/etyZQ1IRUNCVO8dwm2vcwfiiU/XVcqfy
GfZPtzVtoICFMoeNtkq1d+K6uPVNkhPp3f+ykjnbzrIPSf0yZozflY9wo3dP0O9+mqn7kZtSBJI0
hi3EpuaKrT7ec6xdddgDlrjOa6+94e0nesC7qMvFGmOGNM5sLshj47Mix+Domq0Gv6HT7cD7HGiG
FzSQw+bmziT02EmDu9cAZ5Bg/+NMfRfhthub+obvj/wOAUEUHrwR/PV7vO7nf/rUXdo20gOVi2RB
iD/emLbZxb7HG32ZMl8cfe5QrwWZaaNOH0TDB90691kSwupItFl//bOddVf+4w/3Hcf0fSQ7Svi2
+adduxMDrjO0kxeDxfCUGOJLo4ttNI7qUkJo3DTNsDxmszrIriUHYJqPftlyzFw0gVMA3LfdXN8L
CxPsatcJlXH00vkdTHFHW9Rrgj7jVvVAnDG91fN1yB6Z4nxSCuYwOVkC7B32qBzcx7Zz9TUjLWkv
GPhunUbuRzDpW481FHlm/ZTCvCEbLcneDabhu74xyF5czetVbV/ytLqFZt5DK+ssoK+2tfUn9dAB
2NnPseRiELrl11qObiGs/4s30ePzo9K2IJObf97NhnTwrFgPxSUemdBbNPnOQ43zTMDbdjO3OpVL
Zm/ixs63lWMuR6YD5C8YU7rP3Y5xOY2YJ5FEZ5OdltmY0X7U061DqYm8wv9QC7zLUS+I0chWgP9X
7QenVUBVNb84nwJd21g31HTiACeP82eXnzMa6K958T6nQNANk52yyobpSA6nv23huKFM8Qg0W/zs
ZYktwOED8QjCWBtUoUrePVGX22KAczJ0y3GIABNHdv21zQBkFzbcyyV2/11N4Dvrlf6Hi9FGu2P5
puML5Duut5aY/6Qfk6zVhh5ldKEjmdK4OuQ10mC5YBybdYwwk4EgNdu4xVgcDw7pXVFUPsRh+iUn
yH0r88S/1PG4dgOy8BU92MuU4fBkn8KVFtWvo7bkzcExeOwYg1Vui8Td91eWQvxsay/ejZFl7Aj2
MgNl1sZuWgeG/QpSR6VOu319iiiJj8aFaTgohBiqc7+6TB6we3zJsZZsTKP+bKDr/sC+G7hm131j
MgzHsg2Nm+nmyYMtX0NP/wwNx77+fqBZxuLpKX+fQTt9NsQDHeLuPJBHc9YkCJ2SKmPk7n73uy46
YOOBb2hxBogd8+R200sD9OgyFPLLnNe4xFa7hes99WUP77Of1GdZKPTssWJ+7sKnlGN0KSQia7co
fhBt/p7gXnq2ukZeZTm8WizAQ5Z+yO4eGkN8bik9cV5asFFQOHhoTVgFgaS+eQ1RUiOReGdWsBHu
GZwGnxFh4M2fW1Igrv36wMnL2CQJJs20L261SXtcOQmJzsh59laTTBuIGxISQJtsMJKJHZLwIpCw
rz/FmFfBLaW/HOMChx/RtNVbp9Yu6aA74nmyq3SFitCiinR5KywoqOkwl8Tb9OU6aNjbYzXcZd6+
qq5Kg9rV/dNSWD86WqZvcoD3I2P7UzPwDq+xFoGeQv8xh6Z+bpfmGWdr+Oj478BioX0VM2wO27+Q
0vIpTghwruu5Pvmx4WKexCvVtIeCFenK/jiBsOfBEYa18QWUnt6wln3iM7CyozE9OTG60MbBXtXj
lpk9bKoxaPGsRfmr7Wk6tNEabke6FwLS7mlRPjtqQiYSiU0XP0ksenRwGKecvTHS1YqG8H6JAj/F
t3Dxzlo73RkbOOilKGTomxbTLjdo/lqlDW5PqiMhbgSs1Ra+FKa0EivNuXcYULmMPnMS7Kn+BTed
NrdLKNIbat+jaks/gAPTHAnboDfqau+W2W9YpTkw9c7WdWP0B/IwOqq5ugt+N41Wejc5PtAJ3023
lE/yEpoCKz+YNTuT+A/57bYWyLwdqt30VPsDEWeWVIx0WA4RB38vOeQSU45gYxgmgr0SbJGM4RHm
j+Y59KMviKzrp6GSWyHT8dD0vQjMUZoBR1wdAJKp727GFDFhnoYEBm65Ee2qqfQesAnbJ50txxZ1
+ujO5s3lUHlDmoBTuOVYZFflgSuUdrQcrpac5+e5pWqI3Aofq46bfeMRiJWT7tRIvyPtkfGJ1aXz
VxxrnwmTrF8QczW7NJ/owynI3vgLi092Xr21gIWO7u8EJiaehDAGxbOcligg+cg5DUDkGaG3FVx3
Fd6XvLGOfr50x2hx39PZ06cxK5drM/rztR0f675CIGP2zFca87OH5OAsR1E8W06bbS2wHh2L1NEc
k+Qxv1ddD+U5YzXwScbapET8XEeLea0oC6izkwm+edVl8D4yLulDgnKm4ZykAgQMKIBg0C7K7bDz
Nhh8+kuSJj/yTiVkOhbxIa2SeGd5MCUMWlUokUJa69gKt1OdNzvXrvP38mUaybHtBJC02YdaU2a0
r4toavcJxJ3tDKkgiFdSkT9lTKSameCiykAiiBJ4M+TGeLRTAhzDhJvfYOYM+jFEH85UtyIYYgQd
ITN/A2I/OZEE/6yrrjnJWlJWhmz+tWV/UFoabxyFsU015cml47xB1/fgygJMa6+rSzS5fmA7nCxC
ZzavS91+iFV1jicmuXQTpD5CNLYmMKH7ovn4dKQ9wAoQJQ03aS5KYk63dQ0YCsMjjLemChx36g+J
xbArU4k+6ggCXNzp71OUipODxWY05XSqYb1d6Nb4WzdVq9Wpmzc6h31R4zFhPHasvSh9mQG2TrQn
gnAhXTcPMxtvAUVWV6K6JLI43zLdqJjUHqbcXZgKuM0tB41Ellm8A8ntfnEZyaMxdPDqu8kxMavk
rTfVtLXqciNUMz6T0Eg7o1jnA7WSQcgGeVMjHMelZU7d90l5MBBUWVobz5lujW0J8QK4CVc4lVvN
yjonZ7fo2ksXVcs+KzlbJmY2PbIdw0m0mhvqY/jGixednAxQhY1+jHyrq5IwL7wObYyBK/vQt10N
TER/sFMchzr0bszPGQbPr7aVvhVF2D2APiktoe5+0cUP5YTzGgnm0+8HSH3tovBtj6xn2Exe6qY7
MhnnZvbqZldTK16U/V7LEXaHEadXrDb51gynr9NQKFBdY3Zr2/Z7Pof+d1AfmwWMSsmc8Fwrm7Gn
1WP/UGpVkd7DOfvURWX7Hmb5U1R43cGoZwBawlbHph9OhCNPV7LL0HgiT0Kb10Xnwi7Tjc/SuENi
GB6tiMs86hCX+Kqtj61Z6GtUxg6J6u461J3Ig2JK5GaxAe69aY7otSTpFGwnHifEx7bPXiMrffeK
dPiclqggGP7S2pLmz3R1jpQpgSRMY6yn2VR0oPBIoBGInot0eeh9BslttaQPrl6QIKbJN6ZeAD4o
AZ96GxNaY1b5SbL/PPoZ+hAKsM0S1t5JFQRDd4Lcl6hyqvPirW92zTpgWy0z9DxW9JSEcxJ99uLi
Tn/UxpzvpiwlByrym42VOv7RStPuyay2fQ9FQpM8HKjIQ49LKCHxzQhY7XdbEpFlIvXY54XF1GW0
yI+0DOMZc/Z7Y8cMetd4ANvqNmlSrKiPLry0g7EF1e+eB1NPpJRFT62VHq2pyz73BsKejGSTY57G
7xS446OcO3JEXaEvAMI5Tc5mci/HnC5ad7FTYIa8qAzCn7MpDPi+SoV4oZd7Gev40QoT8OU0r0a7
NQKaPcSNz8CwtMCk3IfkUkNkKU5OlaAXGX0rGMDnCb6Jaw5bIGoQBaNq2nk9vSDPw+0vCXbcWPyg
y2JU3m6031vMUxwu7iWL28nx9bd2NYaolbA00zHbQr4RhGin8evAGI4CB2bDDO2ird+i0kEgTWLo
LaORlyEe0eZmTgeC11L3YowZyrJyMh9GUz+bdp+ehqzcGXXBF60zMY483R4xd7ozpMWG26ZBV9cY
HAWoDzPW8lQK8yuBFuG+lauN2SuCUDjeFQ0e7gruvZfRHd8GYLogg4ann/Uw1J+w6uX4496QFHpc
IcyXq/7jdxnA4I5VzznmLTxDu3NfkWpuy8YNb8p1L+FiFjSIJudeMRd2K8kBxbAQE0HyGZrhXa/l
34x0u8zU9N6glfHi+MEkAeYVHQvJOQuk2aKJdnTblnso27fEngwOS3Z0teL0tDCq3qaI6Xa0+Wn+
Y2RmF+uWD2/8XObDsze2dzXL8MkT0ysyh+g5pSu1YWZDzCVz2GtJtyZUkCjzCcGKSQBtuzg3bXnJ
oSzbGhytLQM3jvPV7ca2Uk/AXPXSHnVVAiHIfDvgsLJsQiwvZ/JqvtA4n44NPIeoG7OThz3pFBXi
y2I0xR7Xi3ueMzj0vgFPYdbmo0qiL4g7BhraoicRc7wlHcD2yNfDMUKlcg7xnW2csE5vHu13r8ue
QeAbuyWb55PhmX2Aurg3q5eiGO8GWthmZ0bTD8629sZOIWH6WhwLPb0x7uUykUhuWpfBZlW8oVYi
Xrdk9UvC4uwX038+zI5TnCu2tn/zd3EPymP7+9+FeH+yzf/2W/zTV/7Pf/z9I3//898/9/fTMNP0
6f/7+X9/93/6Hv/mP//pN/vzy/z9LZUf+Tu0NqkJJCmZ7UBMnYlt0/kxD7b1q2n9J895Jo28f/H1
co5Vnz2wnrVmKS4OKz2u/ck9NYKMgSIfdlnrRBd4D/HenhZ1LOLsUx0GE2/2ucLrsYW0xuEw8YsD
96F8GD3bhd/p4O3GrCyohERNylqp9Vva433V/Y9emNl773EkcRTbBMEEta82AKO7G6g6CoUoR9e6
IPPzMlUQqUM5QBJk4OWOPqaKO6JF6yINWFfgn262qdJd2igXLnOf3UBa2FsXicDelK159WB4byIE
ngE7WQ6jrbV3oRz8wPUefddpDnqMzWPdhSRYtUzs+4jJGuVl8SF6gqLcnncunH2CEGeIJ04CtaXe
lhUjdJuc9iOYmHgtYaae9IgSfF4+ONF17rMr+UrRse3h7hbmu1DWdI0kYe9iInvSGNSxy1VLlqjH
QVTiF4z9gL4KGrHhxdSiPA7N21Lbxg1zZnyak/qhrVNGbIOd7DItkQ0mSX1oya1C3WNar04fHivy
r78AHOMVwSl0hr55a9kaS0Ee4ZoFu2uTXj9YVLCsos+eO0ckQ7UgYFIDrdXSIZOA5JVdEzsud3Xj
hQFz+Icw8sM3JwmDSuRq6+jYPKEtyoN4lgHNqAqubOvtGkfdbM+5qaHvnmb3jnLV2wpnTg+WP4O/
ad/zxdPBXIv6AF7+hG4wujVa26c1bUPVLYyUlFj7Zk21EH3uEAIbZnyHVu+jsrqPUx39sI3x82z1
H2gNhxeNfHXoauL+iulh/NJ5qiWjpsVN6XQvdPaNQ5cBph/KPJj9qbvJDGP+2AHGGfr8OJEvRSC3
Gb+pjUidqyBh6oMEMyBV3qifO0Ahgcr8NRBuCrpM9a+NT1soBo2Ko5OnsnHlmYKRMPlVolV2tIk8
rE9e08+3+FNnmPEalGock7F8A4dFMxmz/CkF9nXhDGw8tsPTiETW8NVy0Mw1P490iZ+W8m60Qt6y
MZQ3N1uDuUt0o11R3EztGLseN+M+9bSEQTZ8VSQ6HSIAIJvYkHkArrc8mNj72GOFf5ZiHr+nXSwB
NVyrpF3IzsrHPbTs5zKUI+3K2dkt7GoHF8jN7JnfB6/aLyLCmqsV/Zfkc13xfRoboIQeHEgiTddv
UpGm18IujMBsuQ2tMH+AHpSe6NLv+mLoiTIO95gcqCCyCcRUVAAfa/J9E4UO7EZPnGMjI7Qx/JH6
vrO3TPQ2INlmSJacsgTp0VE2008KwYplcUGbyMmYWAkkv16tvTe8Os2OAzszy2kkgCKk/iptBi3N
JAghbDzYKWXymXN9sgWiNr3Pen4STbZVhupuCcCk1cEg9u1EdQRs6EsiDNhMA7CtIq2WR1KlIcPr
BLdzDDAjYyqwVuuvEwFMTLimp6mgzCRfbKJNg/RxrmE1Tq7zq6dcDi2RP4vZw40tJqijqGm4ts1D
543+DkyDfbXs8svQO1/sgiyGuTaNqyftCGbV8MOUOb2NBiQT+pzVVNH49YlxC2sOUqAAWOV4WZLO
ZXlLvEtfs4lHEWqmeSLjwhFHnKY1DUAdgu+RiqPlIur0NBUm0CWtn2NR1pBRPNYx6ELV8EOZKoYy
mYiH3h4PvRc/JUnSXPsMtTCy851kTryb5qY8pKv1HuTTOHvtA4yp9LFLYFnT1JsDlPJ5INypC3wn
169NgvRs5X9OaTkAnifgMsOr+jWz7IeOFpRHlNt7P4yoRAu6DKpOOdfaoL1stD7bqsWc4pbedTCt
/FjnGWA6qFJaAkQtKlPsIP06+1CnJ2av2RNt+8eUycIZTGf0yJuJZFPN5XEhQneZ1fAAi8x+JX4J
Geb44ltp/1QaeXYuaqPcj+Q9bxMxgKhxfHIi8TX5ejQ2FMvJNR+q7n3EgB7XMj+SiAYdGOnco+VZ
F7Kynj0S4B4KEdus+KrdiVQ2wZzZnzLR688uaTnbVosWIDRmfZNWVgD7tiN8IrZQQrm3MXeqVxTZ
BPBEMju0CkmhAkLG18bFUTEDtaYw6PBEgMJiPWpiDC6qdvau6mlKePWvqdPdBkZDB1lNfKS+Sk+p
k8trUhgiaFjD0y1Za/KI1rd87tEgs6yytupxqQ9SRcNbeuir5tFiTP5Edg3WiKlyroZRfoHGmR1t
gCW7VjYviqPxttapuPgz0n2OPnfWjOriFWVNwlPA6Ehe5gKIh0P+3EgIIzyRqSUCtoiZpEFd7IH7
st0yO/TrzgZ/4Ystl9gKJnOq7VBG8ckcys+Cqvupjma9i+V+Wciaa9KUSLnMJ6wypaAQbnxVFGZb
MEjuvspzMgcgGIkp7G6LmZPBIyxvq2CnHpSYDmsqx943/bvZOdZRtO5XOInTacFJsmXlogc3p5do
5QKnxGb2k//WRM0QMCws7kMPvKBdjONgN3ILo/NX1EzLniqd4EAhzmJoyVi2c2M7jOObkcTj+Tf4
iQFRGNv45MmlCHJbhIexFD03RvLGk+WuSv9rs5JZE27w63CsG7c9RsQF7Aq7h//h9uMu8aaW5bGm
M1Tl4lQYyQtiaL23oEiU+ZSeE19vSf9Jj7KMxDHr8+SocamAqYw3y0BuWGlYV0eR7GhLpMAOTEHZ
NOFrHRVPVHwUNIPACJGXn39VCe0Mg6jAU9M5JGBOY4Kq0S6QhKknFP4HRdV/b0Y5HMyUltjvhyGs
oW3zmY6Gk69MnvrU1MQa2pWdHkIZQQbkALTI2PoSG4T0+aCCmK93gQzLLIDbEN1REM/IzVsO7qmi
g7O42fvEJoSnbwNPRNzkONmnuCfMbcLHC1iNE+c8g6yjt3eSUZSeinZEEowI4rUsyh+J+tJGg/iu
YCBXawdB0hraLsQAH2YInDgQGvU6YrGILIgcvQdeMjF7op2X7ispD/FHhBALmOF1oS/yPhcMF4G+
Nxh/mGf0D2nlzKe8k/V1botdbTZg2myfxiZC0xcj179QXTRUK8Br7MRgYZSmvGhLtQdQwzFrqN9c
sRhuGkNcWHQ3srOzx3GwnG3pNl9Z6ziNvSAHZ8Zbjdlj6q1iVdDG0UTc7cjvpWuacLOux5uo5IR9
YsQJUxjmhUgSv4TwmQlcNpVB24f8ORqEwB+e4WttTLOeH8PKxWwFEJOYpe5spfFOU33iGuonTpNs
h1HxXPv9c6qX+TO6dhF1Pp+DKL81tXmBxSCDBt/Vri1D567jzEKk73/8fvb3v+JbG1aNhGYgG6yC
9/JhCvuDE4AltX8kqTI8mWP6Vnqhe+sm4mGdTEii1fAPmSmI3G2eZdMFkS5/1EmLj6VaznlOLJG9
5oOp9eH3U2/29TH25fX3MxPe9sGExDiJuiGpNwoBQwI5w4mYR6eBlIgtqlbCihrUDGHf+bT7+/yC
fOyBYlZcG2MEbYl1MzCSUm1ybNY3ZjNrkrxiOJSMyV2piI4X/oQ8cZP7CHDPYxYHc9+RSnFqBTgc
Yb9bA5U9qC6lCvIhIpFx9ey0MzmzqQxJUSl5odni3bAqycdEk6Tam9jRMoaxb6krfBA9Bo6Etub+
H+bpXBKmkaqqR/yVe0+S1dtrKf9KH6l6V3r11mw89AyZS/GsZXsiU+VmgRC9ZKoUd+a/LT7mRZMV
RisGwVL2GRX+c29O/gkWtPXsILq110Y9o90fNhLgnNe5c3X54dhOIIZen2tI5Bsp4w/Dx25S0Xrc
O4lT7oe+/b6ALDzQ9sacjJh9j7fK+cTQZpeksroOBaW50TfdejInlHWqBwRWQ3c0EEZPCJOGmIM/
Rq2veopBr+HWgZOJso1IqA0TOQLJCuOQuEV8J3hqOzvynmiZAQg6xVNk3Os485BnyPlqCwaydPnC
wLHnMXBnRVQF2HuH2KoT9ZXc18bKHtO+CJAePs5j9okCIscVXpx0Kp2AqUFziV2AZjab4KFqxvge
rQ6zSY+oo2pDHMaBN74BDbJNjMkOnFTm+KNMkJC+a549h+5GCDnuwNL7CVzOvCGir2noRzgzRsR+
jDhMZdE3o7QupjTOOE7lI6lb7yNEOQ5ccfWJu8CO6xJom1leQm3+8mzuhj7Zo9cQ53ohTa+myjaT
sLr6llEdBwdTFa1ufDc07t6ygkCaOZsfmrh6o2PUBLS+rGM7R+7NE98YLsgg9QHjG9w1R1+5xZk4
BzJn56recsj0X4lTfFx4JS3hgJfFJ2PctYse/Fr9Fvtset0UAg3EYwRCGHs9zqEsHtNbaxPQXKWX
NqPKYTKJBsuZdn2KccFYQnsXNYkR+IB3an96+31IcGlFHMjlfUaAY9CDD6kCPPUtyXqSCbPRJYQk
H0+ojxipGeHVLMLhRrt3300EL0YpIYo6UTujJcraylzx4lHXlwJmZGpN3hG3lw7TX8zV/FenS1En
1rSybCdZy7hM7Dtj+dJNbffUMptwpGc/dXVzm7zxU2ub8ooGp7oWM9CCPrE+0MfJ5/k4GWsmcrJE
l8jDaY5U30TE4LsPXVOfxZLkF9f04iCciBCtmza/WmPNehIhN838brq0CFJJmXBvPdpHRAJ50GOY
Dri7viyDWTwS2Fk+ZjGILUOmxdaG6HL7/WDVC7z2Tp7LdWC4MuTaKjUQx410NYyCtAliJBjczhtZ
Ie1nOFJQUSKPa2YHbWKI5blMCm/vG8uEXmPhT0XjvYcDv58cLPNBZ072KY0py9a/N/SQXLsBNmIo
be+ddbYMFOdPiwnygYjC7N1kYd+YE0mY2fq0SYATLs7w6tUyeaZQgKnHNs5FD7omt19nr36vLAbc
sGMpmwgBgTGkPghswmyi4PImEVl50v8YKNlw10zpI/2V5bSquA+WQ9gMSge1DztENfSYvmtGZ1sy
ruE21a28lpFiUJYvz4jB1MXhFBaQnWbes/UmBWw9P3JiJDHcVuODBRn1EEbsnn6VOoeMZEgTI+zZ
IDruUMxe+tjPMKV17xMflKLDjmEZC1OMn4aes97kdeH3hJzdBvswHWmnguHTnqyJsZ+3eOoF/BmQ
ao6F57QZ1UtYzPiBlpawn3qc77457GPtFA9ZlX1vZtOj52vWjK+TjFFC4r+h+OqvQL+o59MMjzDc
awhQmjQ5qCLGkL5pLNh7iNNg+yv1lpB48lSU7fTE3OwVD3d7G5w639heNt5VDiCf+244Th2RgKPV
fgE7TolJBgYZCsGIOHoDo3d6dg0OJPY4fbCW41QZtLrnAzJLdqMfIeizy++HITPOTjzT7Mu8L0Jr
uv9ZHT4AfpmO6GczWE9l/eToPaNaeY+wN5eUrieQq+PjMlcQXkDdNlALD7Mep2ejir7kNRq+pCRp
aW5AINbkjdVDXXPJgboy6Fj1MQPItrHTkwL9cIttBx870657A6IIeR2sitm7/H7A0538XUz1/xp2
9P+VJcQ3JSit/0Jt/QsR6e8Ypa76X/ufP342X/N/9oP8/d/+g4zk/Q1Th4deE4WvCRsJBek/yEj+
36QS/E8hjnfQqKH0+wcZyf8b/wWKEadN30O6j1fiP/0gpv83wZeSvONa6NvWf/V/QEbCfvInhRfG
hvUYCOdrJS253p+0jsmgXMcebf9Y+2jjYrLWXzANtrtObils5L6yrE/kQU8HWCozHZdDr2bnyEw6
P6Z0lJAIifBYDsRGRD326XAxLtpmi58zoGJNGZ6NOvFPcBuVmaqbrneLn+NhTJZp21rvcpiJp/u5
8LV28sbilTLJppWGp0pt2zFG7ZEdwKVtEaGjNKSKumMS2RSHtr5oREukIlDcfCgWbbIzFha7HzKr
N9NyTUHNacQZOJD96qHMBeMYBHRIsLw1jb7M9lLmlIlkgrO796nc0WHfdpHF/2koqIjqoU63Qhf2
NR29U+Z27RGx0jGM4J8RMvIZBPBtjBl/5pQnQT8xvXdptkOHYenNKfQ3tTe4zyKPmbe3YP26hhaG
ORD/jXj6F50JgtLi4gpUZHpf/FWbgtZbeRPnCmLqTOX8SMMRJFLGJNR1S5cqzQe8x86bmhrYrt28
MJeuUFT0vGHDgDvXF6zE3ldSu4Y9osNdazw2RtaQPDnsLdvAHOfKmFJd+ND0vW9dOPZBl0SCVriD
fZcjUzsU4mFMsiGAlABYxu0Dg7Hp1hs6XKAj6cxls7ybI1RZ0fVnmS7fq6UnzanxjoksaQ7AT7WK
m+WZNC7r4k05GTwD5dLLiodpJ5hSdpl/qFrETdZihlssQdE+auVyQtjiP8qh+oYThFQ4+97l0X6O
5nVRt+8jiANkSiRXjHvaKNWtpJszod4JGgsutlK+t5kQ654tRFQunJldN0fPKhyjwIp080jC23Js
6v9g7ux2o7aCOP4qeQEsn+PvG6QKAohSWtEIqdxU7mIFJ5s1bNYh8Da95KJXPEJerL+xvYuPvaTZ
TtQeCSEBYdaenY//zJn5H8Y+uAH94/HniEukzn/P0+Oag5onNmWI41MGR+n1NYmUpZL3T5Or85Oz
s+b8zbJ+fRZTjKaw9T4qLKvaD0xxfnwBTQMkOasPj9vNx/A5xzFctPEBhnmuJa0fX0EE8STKmvTl
Gt5+dg7tqyJqL3/s4s59R+enVSNcbpf/5b7eiNrueMpmt6Nvk9Da0ReeNP/uh7bRb7+gOzLgyUT9
JN53D9Xx790mY1lC09e+hSTPRgFhlKjNrgAhm2WOZbM6Hf7xAfOYQZoSuXMbZVFIPCe5jBT0PRXc
/nZzZsC5nNuevuq+lo4DMC7SacY7VAOkpqhgdciSRUxi2PVydVCkrEaSz6jOC6aKuXLGOy1IHlba
AVqIycx8y2meZZLvx3ZQ5IFJ2SmB2ZDlDYABE9WeWYKJZKfEwT6HWoIFvxQgnu4V575gwoDpTV6e
k1hcxkM72MOIeagODDu9LHax3cULQqU68wYbJEXEzl3EfH3Iyqt3McGKM2stgbek5cMORtxhWbH3
sT+wpUdQ4JYKbpbAZzy0hTwyaSpbWCqPkNjIrl/EMlkUsiIwswY8JqbDkmTsNuaC9/2KClytElKf
qHRgwwBTsGxRW2OokvboII/JkCEz5bmRjTvvtCDPpdSCFHAh3l6kMYBgjyUQNygKoRBg5waSgEHt
HmEFPCJJU7VH5AG2HmIPGbf19Z4/jgwFeuLMiHHhBDWksAT7Zw0z3ohDk4RNAvaZwYyYPHU4a3+T
8GgsWmAT0BI5pHzzDi6YJBLWcW1ggKQ0ywvMKpwAJnojAbwQ4EZBFCn7Kb6ZAUgv0gYFQiM7xhG+
APIAEkzTZE4byYbAiIQOkpfQ2RCqtCEBLRSh7FsnOeLyWQllgtBQXEMjSo7sMapHYRGsj+3qHAHa
cwoDk+TERIgBipkKCAeQx0CzbmPSpG+uIK1OrQpiLD2C6Q6f52SjKxLHaYFz8kA6rIUxUqh4CBgB
NtE9eEKcsQdOFQ0WYDpxApspI6kcQlpN5EXChn/Jkdsm1EGRlxS2JMJeFMMfM0uOIQ0FSgcuHsiF
s8S/1JDm0k9XhQTDO0IAJfWy4IN9ZSQ6YDkbgCDEUf5ZApEq0yIEtMC7cU9EzhkKBuGiJGkscYUE
7kISEoPxDiOwO6/1BuoGw93v9FQAgxmkfJOQIECJwAh5VpxAPuZdeqTKH74XOOK4t2PXrz2gx4oO
gEjE/AKMwEvOI4IJSJ1wF4o7eKcCOIu0NTR3puQxcy/8lls44SaOENJlgDzVgiW5WLDwr4Kmhom1
OrAgANAwKCnK8QVa7q4WTJiRFwpL/xUQOTQzPQKKVjhJlGnBYujhN6S8JzfGYigQwPmJFME1ct6t
S40ZRyrEAJOyZpBzlj6xAzoIBYUCYBl/8bKf1I8K6JRASAQlEw9Z3UyyDgSN8TJKEEBaQOCTxZiM
sE7ygT65QwYfptYUaJ+Chamhgcx7jp6on6koYYyAV0mGJ/wLjGykakunKKTXztkTdQP530xAktCP
Gpq4VNg2iygi8Ra/DCGyaayOizEVdMgZIzURsJMQ4zgDN46BRuki4BFMyw3VqkfOkBXaqAhhLP3l
mKIgysEA+RwjWeaOwNAhVQMnL75ZARyheoSQBGCtBLpI4r6RRONYAXlhVDbiL/+TDhZNu9rI/X6n
dbMaj5Bx4nS3gDiR4EwjFFg6iUG6CLRVJzqQeQTI7cgafbw4pGS6g7vsxju4d3j5thvsqKvL0W2G
//gD28GHuYBhoEGmFkRPzg/KTYe96H60Qf780Ln4sMt8o3/cZsLuc4b/Przg/KOdz9q+1fYvn9VM
Aq4XbPh1UxXDY/Y3KP5w2nKDIhTSfHJ1Of6qO4f/9jyzaxp34OA28ROG6rH8Pq/c8wcc7afA/v5l
k3d6i0flxftq8a4aP35fMmkfn2+yfF86eu9bM/cg+F1b8mv8zH3rSy26QW69dCT3LWa95GV94crt
2hNaucMs7NG+O0Z7pKv9BDgky9WpcxFp33LWCn7alqvyrC03juzhTEMvvFqvq7Uruq9/tKKf1W/L
pauQof2slfycYDW583U46tNKfll+Ktf1ZuwxQ0WsltxWV83Ri+rmq5NNB0Shlf5zeV0uHLcZOpta
wb+01R+un9O6kDkDrWDJtzdfNqVresMoh144e454zdGrxrFsxEs5pxX/a7k6etHWl0ew4DWXN39t
JUraHwaT1B9Rr8pl43yjQ3tKLblhkN8V3E/VaQXfchOzMvmelBclm9GTLDmUZOrHXpbXoB9XI/2s
pVb0a0DXYt1+HtsHTMwyzKoV/Vu7KDc3fzqxZDjs14p+QyTZVAsXkkT9FLJW9k/14l1TLiYPPrTf
1cKbdbVsHCS1GwdSy775cl2714zvhu9ul70PsO96XHMYvx2b3vff3BpFfmKxrMr1w78BAAD//w==
</cx:binary>
              </cx:geoCache>
            </cx:geography>
          </cx:layoutPr>
          <cx:valueColors>
            <cx:minColor>
              <a:srgbClr val="FF7E79">
                <a:alpha val="32157"/>
              </a:srgbClr>
            </cx:minColor>
            <cx:maxColor>
              <a:srgbClr val="FF00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_xlchart.v5.53</cx:f>
        <cx:nf>_xlchart.v5.52</cx:nf>
      </cx:strDim>
      <cx:numDim type="colorVal">
        <cx:f>_xlchart.v5.55</cx:f>
      </cx:numDim>
    </cx:data>
  </cx:chartData>
  <cx:chart>
    <cx:title pos="t" align="ctr" overlay="0">
      <cx:tx>
        <cx:txData>
          <cx:v>2003-2004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2003-2004</a:t>
          </a:r>
        </a:p>
      </cx:txPr>
    </cx:title>
    <cx:plotArea>
      <cx:plotAreaRegion>
        <cx:series layoutId="regionMap" uniqueId="{38943E1F-6E06-A142-A860-F80DAE5729AA}">
          <cx:tx>
            <cx:txData>
              <cx:f>_xlchart.v5.54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rgbClr val="FF7E79">
                <a:alpha val="32157"/>
              </a:srgbClr>
            </cx:minColor>
            <cx:maxColor>
              <a:srgbClr val="FF26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_xlchart.v5.69</cx:f>
        <cx:nf>_xlchart.v5.68</cx:nf>
      </cx:strDim>
      <cx:numDim type="colorVal">
        <cx:f>_xlchart.v5.71</cx:f>
      </cx:numDim>
    </cx:data>
  </cx:chartData>
  <cx:chart>
    <cx:title pos="t" align="ctr" overlay="0">
      <cx:tx>
        <cx:txData>
          <cx:v>2006-2007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chemeClr val="tx1"/>
              </a:solidFill>
              <a:latin typeface="Calibri" panose="020F0502020204030204"/>
            </a:rPr>
            <a:t>2006-2007</a:t>
          </a:r>
        </a:p>
      </cx:txPr>
    </cx:title>
    <cx:plotArea>
      <cx:plotAreaRegion>
        <cx:series layoutId="regionMap" uniqueId="{980BE707-BC8B-6846-AD68-3112CA0ECEDD}">
          <cx:tx>
            <cx:txData>
              <cx:f>_xlchart.v5.70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rgbClr val="FF7E79">
                <a:alpha val="32549"/>
              </a:srgbClr>
            </cx:minColor>
            <cx:maxColor>
              <a:srgbClr val="FF26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es-ES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_xlchart.v5.41</cx:f>
        <cx:nf>_xlchart.v5.40</cx:nf>
      </cx:strDim>
      <cx:numDim type="colorVal">
        <cx:f>_xlchart.v5.43</cx:f>
      </cx:numDim>
    </cx:data>
  </cx:chartData>
  <cx:chart>
    <cx:title pos="t" align="ctr" overlay="0">
      <cx:tx>
        <cx:txData>
          <cx:v>2009-2010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2009-2010</a:t>
          </a:r>
        </a:p>
      </cx:txPr>
    </cx:title>
    <cx:plotArea>
      <cx:plotAreaRegion>
        <cx:series layoutId="regionMap" uniqueId="{2AECBE86-E6C4-E64B-A0A5-007125E657B5}">
          <cx:tx>
            <cx:txData>
              <cx:f>_xlchart.v5.42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rgbClr val="FF7E79">
                <a:alpha val="32157"/>
              </a:srgbClr>
            </cx:minColor>
            <cx:maxColor>
              <a:srgbClr val="FF26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_xlchart.v5.73</cx:f>
        <cx:nf>_xlchart.v5.72</cx:nf>
      </cx:strDim>
      <cx:numDim type="colorVal">
        <cx:f>_xlchart.v5.75</cx:f>
      </cx:numDim>
    </cx:data>
  </cx:chartData>
  <cx:chart>
    <cx:title pos="t" align="ctr" overlay="0">
      <cx:tx>
        <cx:txData>
          <cx:v>2012-2013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2012-2013</a:t>
          </a:r>
        </a:p>
      </cx:txPr>
    </cx:title>
    <cx:plotArea>
      <cx:plotAreaRegion>
        <cx:series layoutId="regionMap" uniqueId="{E65F1D4B-92C8-B84C-A15E-404466FBFB34}">
          <cx:tx>
            <cx:txData>
              <cx:f>_xlchart.v5.74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rgbClr val="FF7E79">
                <a:alpha val="32157"/>
              </a:srgbClr>
            </cx:minColor>
            <cx:maxColor>
              <a:srgbClr val="FF26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_xlchart.v5.77</cx:f>
        <cx:nf>_xlchart.v5.76</cx:nf>
      </cx:strDim>
      <cx:numDim type="colorVal">
        <cx:f>_xlchart.v5.79</cx:f>
      </cx:numDim>
    </cx:data>
  </cx:chartData>
  <cx:chart>
    <cx:title pos="t" align="ctr" overlay="0">
      <cx:tx>
        <cx:txData>
          <cx:v>2015-2016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2015-2016</a:t>
          </a:r>
        </a:p>
      </cx:txPr>
    </cx:title>
    <cx:plotArea>
      <cx:plotAreaRegion>
        <cx:series layoutId="regionMap" uniqueId="{D529FCD5-CBE4-C74E-82DA-94964FC6A2BC}">
          <cx:tx>
            <cx:txData>
              <cx:f>_xlchart.v5.78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rgbClr val="FF7E79">
                <a:alpha val="32157"/>
              </a:srgbClr>
            </cx:minColor>
            <cx:maxColor>
              <a:srgbClr val="FF26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_xlchart.v5.57</cx:f>
        <cx:nf>_xlchart.v5.56</cx:nf>
      </cx:strDim>
      <cx:numDim type="colorVal">
        <cx:f>_xlchart.v5.59</cx:f>
      </cx:numDim>
    </cx:data>
  </cx:chartData>
  <cx:chart>
    <cx:title pos="t" align="ctr" overlay="0">
      <cx:tx>
        <cx:txData>
          <cx:v>2000-2001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2000-2001</a:t>
          </a:r>
        </a:p>
      </cx:txPr>
    </cx:title>
    <cx:plotArea>
      <cx:plotAreaRegion>
        <cx:series layoutId="regionMap" uniqueId="{35367D2A-CD41-734F-A886-660CB0912493}">
          <cx:tx>
            <cx:txData>
              <cx:f>_xlchart.v5.58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_xlchart.v5.81</cx:f>
        <cx:nf>_xlchart.v5.80</cx:nf>
      </cx:strDim>
      <cx:numDim type="colorVal">
        <cx:f>_xlchart.v5.83</cx:f>
      </cx:numDim>
    </cx:data>
  </cx:chartData>
  <cx:chart>
    <cx:title pos="t" align="ctr" overlay="0">
      <cx:tx>
        <cx:txData>
          <cx:v>2003-2004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2003-2004</a:t>
          </a:r>
        </a:p>
      </cx:txPr>
    </cx:title>
    <cx:plotArea>
      <cx:plotAreaRegion>
        <cx:series layoutId="regionMap" uniqueId="{C1AC7477-B564-6142-A275-3967F954C7BE}">
          <cx:tx>
            <cx:txData>
              <cx:f>_xlchart.v5.82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</cx:numDim>
    </cx:data>
  </cx:chartData>
  <cx:chart>
    <cx:title pos="t" align="ctr" overlay="0">
      <cx:tx>
        <cx:txData>
          <cx:v>2006-2007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2006-2007</a:t>
          </a:r>
        </a:p>
      </cx:txPr>
    </cx:title>
    <cx:plotArea>
      <cx:plotAreaRegion>
        <cx:series layoutId="regionMap" uniqueId="{2B66BB5C-A621-C744-BAFF-0C7C33BFE01B}">
          <cx:tx>
            <cx:txData>
              <cx:f>_xlchart.v5.26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_xlchart.v5.85</cx:f>
        <cx:nf>_xlchart.v5.84</cx:nf>
      </cx:strDim>
      <cx:numDim type="colorVal">
        <cx:f>_xlchart.v5.87</cx:f>
      </cx:numDim>
    </cx:data>
  </cx:chartData>
  <cx:chart>
    <cx:title pos="t" align="ctr" overlay="0">
      <cx:tx>
        <cx:txData>
          <cx:v>2009-2010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2009-2010</a:t>
          </a:r>
        </a:p>
      </cx:txPr>
    </cx:title>
    <cx:plotArea>
      <cx:plotAreaRegion>
        <cx:series layoutId="regionMap" uniqueId="{BBCC5719-757A-A046-8600-CD5E7F5D87A7}">
          <cx:tx>
            <cx:txData>
              <cx:f>_xlchart.v5.86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_xlchart.v5.93</cx:f>
        <cx:nf>_xlchart.v5.92</cx:nf>
      </cx:strDim>
      <cx:numDim type="colorVal">
        <cx:f>_xlchart.v5.95</cx:f>
      </cx:numDim>
    </cx:data>
  </cx:chartData>
  <cx:chart>
    <cx:title pos="t" align="ctr" overlay="0">
      <cx:tx>
        <cx:txData>
          <cx:v>2012-2013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2012-2013</a:t>
          </a:r>
        </a:p>
      </cx:txPr>
    </cx:title>
    <cx:plotArea>
      <cx:plotAreaRegion>
        <cx:series layoutId="regionMap" uniqueId="{58648E56-548F-5040-90B9-D36953F25843}">
          <cx:tx>
            <cx:txData>
              <cx:f>_xlchart.v5.94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_xlchart.v5.89</cx:f>
        <cx:nf>_xlchart.v5.88</cx:nf>
      </cx:strDim>
      <cx:numDim type="colorVal">
        <cx:f>_xlchart.v5.91</cx:f>
      </cx:numDim>
    </cx:data>
  </cx:chartData>
  <cx:chart>
    <cx:title pos="t" align="ctr" overlay="0">
      <cx:tx>
        <cx:txData>
          <cx:v>2015-2016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s-E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2015-2016</a:t>
          </a:r>
        </a:p>
      </cx:txPr>
    </cx:title>
    <cx:plotArea>
      <cx:plotAreaRegion>
        <cx:series layoutId="regionMap" uniqueId="{CEBCAEF7-9F5D-E345-B381-FADCC3F87AA9}">
          <cx:tx>
            <cx:txData>
              <cx:f>_xlchart.v5.90</cx:f>
              <cx:v>% distritos con coaliciones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1Hzbcty4suWvOPw8VBMgAQI7Tp+IBlkXVZUutmRJ9gujJJXBO0gQ4O1v5vE8zNN8wv6xyZLbbqms
brtj65zZeildqkAmsZCZK1cC9R93wz/uit1WvxnKomr/cTf8+jYxpv7HL7+0d8mu3LZHZXqnVas+
m6M7Vf6iPn9O73a/3Ottn1byF+wi/5e7ZKvNbnj7n/8BV5M7tVF3W5Oq6p3d6fH9rrWFaf/ivWff
erO9L9MqSluj0zuDfn17WWyHu22xfftmV5nUjJdjvfv17ZNPvX3zy+G1vrvvmwJMM/YexiJ+5GNG
vMCjLAh8/+2bQlXy9zcdzo4QZcR3OfEJ48xFX+98ui1h9M/Y82DN9v5e79oWHujh5+ORT6yHNza/
3bx9c6dsZfbzJmEKf3178s//GtI79fZN2qrwy1uh2pt/Ap+F5/3l6Zx/9w+YgYOPPILlcLp+9Nb3
qGxvt+3euhcDJTjiXkAJ81zOPepzfgALPiLcYyzwMEcuoi75eu/fYfmxQX+CyteBh6D8Jl4ZJhdp
tS3UCzoK9o84B08HUBjFnrt3hceugtzgyKccgxtxxjB7ishPmPM8It8GHiBycXz62hDZVm82Nm3f
nCuj2n/+n68T9K/HMAzuwAjxPORj9/co9RQa98iHOMYBNYh04FNf7/3FXS7+hmV/gtJ3VziEa3P+
yuD6aCF//fN/V1+n6gVgco8Cn3rYDbDvQ+w69CDGjsDBIN4R5vsBpocw/YxFz8Pzx8gDWD5+CF8Z
LFc7vb3Tdno5WIABeNwjBAeQ3gnyvks2FJwHvMrzCX8Olq8WvbnfvTmW1fYuVftfi+2bTbHtdn9l
6PNo/fCCByBezd6/MhD3DOOf/2W2+gU5A3aPIAZCggowQvwZGPkR8wllLgamh6jv0q/IfAmCf9j0
5jcgslv5l7nzeeSeu8YBWO/en70ysM7t7vaFGbfrAmXj1KfUpd/7G5A/13UDF3HXxzxw8VOgfmzP
8+B8HXcAyPmH2SsDZGG31TazW/Oy3sNd4iOochAG/nbI7dCRizABvu1jtH/3C9P/4jk/Z8/zoDwe
ewDM4vK1ecrZdtje/WXY+Ju1KT3iFFKTy5DPEPeegsIhLxEXEhcBJ2EEHdKFH1vzPCRfxx3Acfbq
ytJPAIbZ3W3br8v1BSicd4QZRCfkU5/53ndugo8gpEGSwaAnHBalP2XO85A8GnqAyqffXhuBO7W7
Tr3Z7P75f1+SWpMjEmDCUQCpHVHIGI/rH87Bjxg4CWOIeaDjHMgFP2nS89g8GXyAzunmlaWWy225
tUVav6jP+EeYu8Cf8T6re4fYsCPgYpDsMfe4D6HsILn8nEXPQ/N47AEyl7+dnF+8MnBOt+NWp+YF
oxk6Yu4fOR8fVj7I9YEzuxwHCPvAm7/e+Uva/wlznofl28ADTE5/+/jKEDlReleoF8wviIFEgF0o
YwKG/S9KzUEkcwMfVAJKgBpT7h5g8hMGPY/Jt4EHmJycvbba8iS9S9T27kWVG5AIABHQzTgQZOIG
3zsKeBLIBzwgHmgFT/3kD4P2ssDZ3bas/5K4/wlA3x7r8VUO0ToOl6/MhS5UpfQLcmbMjygPsPvQ
rvmeoSHQ4PheIoWQBkTukDP/2Jrn0fk67gCPi7PXJlKHsDp30PP7uoT/dcoMIQ1yCELwwrDrHXQN
uHvkEc4pBmHUCwCRA1XmZ+x5HpI/Rh6AEv528sp8ZJnebwv5l0Hj7xWWoJX5AYfKEUFHwPX5oRIN
bU9orkHiJ5Bh9rztIM38hEHPg/Jt4AEmy8Vrq/UXIGHq3UsKmCiA4hFSC6Levkyh34ECVQyILwTk
TfScgPkzFj2Pyh8jD2BZvDqxMlTbxKYvKVfiAMoXUMYIJHj4BXLH0+ISufjI9X3gbM+R5K/27JP2
p63eSjX9ZbJ7HqDnr3IAVnj222tL/qEq0vIv5+PvxTXgachHENEIdKiD4Lu4hlzvCFoDCOT/PY07
IGo/tubP0PnyFN/h8dqq/y8bbYx6M9/dQ5uteEESAAQ6oHv2zCkhAWT8p04ECg10bDxOIQL6UJPy
4Ou9v9Saf8ey50H6/goHcEXzf50VPN2F82iXkYMI8E6I3BApYPnt21RPJ8APjkCgCkDqJT7Ud/iw
6fG9+X++1+blJkDobZvCMjjcdSSgKHxu19GfPj/Qbp8yBjEUugfQoDt8fApKN4cgCnt+PAZzwGEf
1uMWw/+fx7/aVbvJ7vbZ5HAGrqBp9NwMHOyy+u/dd/XOppWBXtCb9+oFySEEUQrED7YqAD98ph8O
2xRArOPQkOA+3RdRB5T9Z616fpk+HX3go+9emxghttn2Tbgt0s9KV+kLZjrPhS0/sHERSDzkMQT8
/LFMBBHmCGINyK6wq8EDv4Jo89id/oZZz6P03QUOgBLhqyt8kzSxwB1fECMMVRTEMmjcUc93Yavi
QdJDLnTwHvUlDsWI8GdMeh6fR0MPkAmXx6+NJUZWb6sXLX9hKyPsAsEYqKDnAy/5Dhj4API8DpWW
h0HWg/cfu89PGPQ8LN8GHoASvbrydwUx7UW3/IIkQUCVg4AGHdSDXdh72k4BKwaKN+yLe2CPj/H4
CWOex+PbwAM8Vr+9NuoODr990a4dgtjEKNmLpQR24jy3BRtil/8geAfPdCJ+wqDnMfk28AATCFwX
/zpD/2/lZ3+2af/LWv0ipT75zN88q4Chet1zZI722h34yUEvdS9FEAwnFfgXYnAYt76dIvhzg57H
5NvAJ9b/ux9LOCApby6s/hrH/3VZGxPIIfuDL5BIYBvOw+6bpxQMZKGAAEOGjhAcY/gBBfuRcc/j
8uwTHviNCP/d3eaJwXDIZ9aa7f3DHtpv6+7xgn3y8b/pQfu9vgSOjkDT23PpM3sPofbxoQQl0IVF
LDjYJ/IT5jyP07eBT2wH/5nd/JuHtCcGAza/SQtHfSD5AyK79gXdCbzFpT6kFI9BH4h9T8nwkUeB
SruQc+Aow9c7f5GHft6q5/E5HP/kqeGhF//jLnSQpx4dyfp2mC3amu3s4RTcT7/78PRwNu9g6O/k
9tmg+MXzju9/feth6nuP/G1/kSe0+PF2m++G7bat+fWtwwNQaOGEA5whgqbfF/Gg3z28BbotCAuw
RQi2/X6pW9++gd6wSX59Cxo8hU11hIE+CIeQHnagtso+vIWhNQ+XglKX7VcOR99OIJ6rYpSq+jZh
v//9prLluQLlpN1f+O2b+svH9o9IgO97YAOczgD/h6tRF96/276HU47wafS/AmNd2hg1HrO2aEJi
ikHoLHs3TfR6KutCENfPhOfiUfh56YZl7Atdj8cpTl3R5uWt33RZWKmdL2M/qp0scoKiF6TIzso0
qor6znpNVGd6MfT5FSoKKcYGC2Kdj49m/pkHQVCifPcg1IXaP4A9cSAqgsc8fhAuyykoqR2O9USW
JadW2MGdT8R4AufueUtOndzLRJyyW1LY65rTk3FiH2qZf3TUInNlmPjoKmWuK+K+PU4a3oofmAgi
xKGJGERRzH2EoecVgI702ESvYJkXo2I4VhU/M8fcBndpz8/LLM6FonzOg8IVNfPuM0+GY/yDGcJA
lr67PdR2fgA70EGTRge3D1LiZdiRw3G8v4/htZl5NVnQtPEFm6ZcJI5ZY6cbQ8aUCPIiF6MqPrEs
P29pEzl9c8lbrETSl72YbHZRMrRLm6KbNX4mBaZuP++Ssf/BtGHwlAPLKQpgicKpVARiMfSk9k/2
aJFm3MXO0JflcYLG8xHhD7JORUB3YxIEpxg3S0tYJTTsuVu0XokFT/pmrtMPVpF3XLaJcIYiFr7X
rjJfD+uA63QeTH56HEinFJkfD+uG5Xbm2KKY2ZaW70nmRBYZvVFuMJyqbBRBlzgbndhs5ZDghNWp
PoFW8m3u+yr0hsJEztRq0QbjGGWNz0Q+qX6VMadbqcLrVsZUH3BJyyXIW+mp9/DSp1dOEjW5zTe4
jM3GSL7DMavmCZ2KGbihfxFYdwyHIWYznPZLY1F7gXSRLnjX9qGmCG+YQ8I4RrUnWuTN+xhmyeDB
rGkR41rIUc6n2lFL7mq7ojanhegTREPp9DLUcRusmNsZmLz9rw8vZkhTwbphmOGkz9ZOUv3+YoeR
h2mpk5BU7rB6eCl7PaxGhw0rFYxXrtMF89xHwbpLnWBtDLNaPPydNsFSlYNwS48selPVrUCFSTfx
iNPNw28t1cOcp8ldl7dciYrU1frhBRNUhyNMWNh13RzOUOhV4mZ65asWfhsyKmweHJcNu2jSfm58
Vq/0/oX5tipEk7vwN+MhsJ9C+Fb2EZIpWce1JuuH30aIKeuhknhGSqOEY9pgTbPs8cvD//pT5dNy
Az0dYYqGrJCq9Ua6gzawspxm8/A3bGv/ZIjCC+Wk5oRWzbb2m2BRxK05qdO0FUVh5cKatD9NaNuf
cqJVZEuwSg6qOXab4pr2XnzG9i8wYUE4pp43C8Y2PgM4aCBibSJj8+FEM7ffMNQsWYWqc7fO+wVP
KBVBzGImHv5p4mad5WU7j5nJhU5yJw0Vyo5ZVrCToU39d5M7Du/MJfEHuxgU6sMGj/172ZfVcZL3
nhiCsn+v2viEGz89q0a7ageanntlZhemK2HVD40J88HDy0Z3/oVWNqqIyubcDN3MyKq9rtNqCGUX
Z+fTVJhZWo/jUppq7QRDK7SYMoi4kgTN8rQbtH1vvFVebOqKZiujA08QWP1hE/t6bkb2sU1bIkbX
VDPd9HOaxZBrqqYTnqxt2JfdHDuQr4oOQprbKSNgf04vZCLDprhMfJwKA7FvNubt0nTonOoaJlTi
24mQm3QqEjFpPoVBolGk8G2ZeiuCq/uYDV4U5PI6851LF9vFVCwVRa1QXscFb5qtJHw+TL6AwNKF
QVB/LoLT2t8jhQJ/1vVyppxBR0GTiawygWAZzG0ylTedL/GipsHnMo3HWdF0u0D3NyqdTUWfzKxE
jihrgVVNorYbnCgtNgibfOmRzg2h6ysCOaYzDRzyGOkxmNHWnrh9u+s91czAAba27IcQF4qJQgZG
tPfaTGHZpE3I5JhFaRMVkjgiiXElUMvPmVlOElsBrOESJP4KUjlepTX4jmNhnruMFnNcBKlwKnKf
Kp6LDMuZq9EJS5gJxyG4QT1ZyVhb4UxlE2aFtKFKTiWePtdqQKLtzOea1u9jpJYx7e6N0yShm5FB
4P68lFlUuV0nVBKPwrryrhz1VVHnkTTMF5Wfu7N2zMtIgjFuW6FZKgsZxmPdRJZPKpKql3OnGc9k
przQdVIIk7Y90Y53qiWbVam2x7VnPkqvmZO000vYB+mEkJg9oU2QCGPZzDI2RQ5OP5V+n25IW9yO
HcnmpCxqURWkWvRJc62JY8Op6eOozdllJk0Cq3SEsIZjHSZTnIUucmY5zt5bSiKnnEI44F/PcdCh
MNZ4TqsuFSir143T6PlokzSi2mbH6dBI4Tjex0oaFDlebGZAz975bFMPatlCM1W4ha9DV5o7nrRR
zQpYWCC9R429dTK3jmLLVmWee8eFXEyeLeeFxrMR8UH01rGzjhjRU3WNdJ0Iz2EXmJVaBEUrpJWZ
SLXetGlSChdyf6PYGRnVcvCnNY7dWSdhCro0XtuczR34NolZzvzb3E1nGWzkFhOgXxg2hp6Cx3Fw
ImK39VdZ4a6tn94jNz0u1VCHqKe7th6ug7pqFpX0iQhcBklnCN5PHS4Ehot38p3Hu1pk7WDEGOTL
IOMf4iIFXpfIK8jlqSioP8uTagydALKkwkU5SwIssj79TNrqFI9omUrsRm6ZNUIF5EzWfSWgFsOz
DB6wpW4A3jussTdcU39XSXLvxtXnSvc7KWxn7/uU52E/dSec6W0S7IkrLddpcee4/UWe0Q/Dmn22
QDlEAFEgdFm/qVNbisavkzAp2007TjN4yFogiPBj39sZyL5388GO74hfZRGZdC36upz1bjNFo1OH
Ve64InM+IAP6Z9UNURtUPCIenbtOc5GnxSjM4LmiaTIuiBNhqxSkNfddkDhYFEG/UGS469Ea0UxG
FKJXFpdJCLXFEuTPk0rZMuqnTAtdAoF3OhXFQzmjkMbCxiOJyClG4OUfuT+e5Q5f5aU+VwQmtXPc
yGCViAB5ndDTEHajJ0VP7NohGY4CHoiO5BH1UnzcTc1aJpmZ5XUQAuOdDw29CYZ0nejiMkDorE+T
PKzLy1GlZyyPeZSwwouq/sK1DkSRnKZRx/NF3wQffJtGQfGZWHWbKT6rC/TR0AnM5fhqyJwznU7H
XVLC1XgfFlmVRwMpYXRJZ3RCmTAOisNWSlg4DJCQjvPRFHbD1TBAHMYRG5q7BFisGKqSCaWqRNTK
XyamP8366gwR2ws7umI/l0k+noytikWXmyz0pD3PGwSuIsmd66tzorvF4PdXe36fT3YSqqeniOaZ
gK/1OCk0ux7hW0DmgJ9/3LYrJ//kovKMNPVFpoMypG4io4k1711YkKQvTwd3vBnz7nh0Yd0Sx10N
boLFvmbQtNx5dd8LnPhSZLKfEWI6WNLeKe0CqCKm0QrUdGSWFeh+qPglSN/zHLd3ZdyokCsE7sad
tYIAhExdhH1qbzOn1WEN5RNKIa9WQX6cJfwTgwoxDFjiwir0PhT1COt7VFrwFC+N9KqFssNHIs18
GAs36uOGhmw085Gyu8wwHTpJkAvXiRdBaWbZmFei0WkZNpUThJKq97QnYU1z4OfM6UUKXpPmFnwp
uX8YTqma92kLFZJn0sgrmyjAclmmvA0HvwW3L27k4BQA0fDZKLoc07aP2PhewaZCURjciVRRFVEg
d8IHpi84s0mYp+kU5qdlNct8tnNy3s16qDEiXPRha6ogHAKoa6EyXhaTXBZOBJLo58RRx65DicjL
EPh8EDJU+ZFjpjWfxTFHgnbYDZOgv8x1KgYyNhHOr/Oys6KWPg05y1GE21usBawUJihQCj4FcPSV
SlENKBpJFsL6O354oMqgDY1JK3Jtwgmmo2LTOSGhn4STn+czCdZ0FYKUhbyPQzV0QhpNROoqYDnu
x1pXkcvlFlXZoq+LRoymZGFuikw4fXbcMJqKlkyOkDhuRJupi6aqNhOsvAx3RtRxY8WYtevaMSqk
lCThULnrusjO69H/vE/ewIq9iMXynuTpOrOf9i3hL5ec0g5y9bDq8ywPY0/XYRfQ82okH3vmXQ8o
mVPth7gFmmWMZAIN1WIIpkbAmapqzyEqkdnkKpfs2vWYFS2nEiJnsmh9m4tBZdUsMMGc0uTSo/FV
XjeJyFAQ1VxCysnksod9eMJlZRnqhiy8hJ1BjZEJVfTlbFAKSvzM26A7A16vez6KtgISOvHRhIo7
SOgCzPea88ojYyR5iuamy0OncN8BbF5Iyu4T0B/ALY1QQR0R27AsXTccVFEA17E8BKgc1oY0d6A6
lC5bwpHXjVTtZeEwKRCfRqitURIWHt8+/Ktr22XWTjc4yUB0aUJUuTeU6woyozMfZZZHhrNthrLP
0rEfG1vs2G3J9QIVd2U+zsauk8D5dRo92GBj8yloeaid6d4P9I1fGxs2KguHSeOoK0TFvQVoxlo4
mX9j4eRn1MGdReBB8GrJGOYYh23l5Rdl6RSQMFABVSUermRQniGojfJCxRvERnzuZ83lVADCYNOV
0xbOJqutAwzGRzdVDeRV0fJMdXGxajApb6oxmbXMYZfK953TKU4h28cwc3lqPygIaHOt6mSh3CG9
Geiw4ySuTgcCIc6Y4ozi+Ablm7J129Cr+ubYtwWk8AwXK62mc0+XMoSUVsxUReR5VubJeUeuqCyS
ZSPZVWuIM7c+lMUlje1J6cRFWEH3NbKVM21SOLsf2qr2Q+tO3nroUhAESKzEWNBkbZm2S5O0JyXy
lei0v9EMzXncfmqAYSEJVXo64IUHhZ7oR1iGqoQSJMBJmFF56fNq4aIcgqqbig7ZK55PC5aiGiQH
PolqOh50V86knwhrehzZFgn4ghsQYXAgcs7lvHXukmkKPWtkVMR6rfxsXrbTIre0nU0anQO1S4Wv
dRzyoWUhZc2prb13Rc0yQZJq41lJRJU1146Xz7s6XuJMNcJP0QoENcEd72zsdCQJMCXXwrKut25q
2o2LsQInwh9sFhvh1JbAOiKRyr0Nj+MLzJN3zEe5kG53qdQ0j91g2SkOjKjKtwXQfJ+zOY4nBTSg
3gQ6qyF/+bPJsmjg/abEVIuSVe+hhxELKMxPCElr0bi1hLhtLlSbdVAlNGcsGTa6ZB9chaWgJbtI
ymGTZFCpxD3PBDDWTWqhGtEN/xgrfZwa9AHYl79wgVxAXX9NB4shbVfviMmP4VRTWOa3bSXPB2lv
95BCBTBPEqVD7dZr7DszKW4MdSxwZXDkcQqADYBYJC3ejIzXUVvh4zwYljyLr6YOXRaQ85M8BS6e
DxBsaXKLm+6ma0eoq5zhXTDEalF6KLK2Ar0M77yE3jvqRslxFGVj7Qo373WcTaJoQyfr7ntl7xsH
KmFtE8En2QtmzBzuNKdSLpiTH7ddBoupkPOcSS40VeBKBHuR52rhF4XIszoKnGYGcZau+iILHZKG
cY1WhZ4WLsgFvtXtvKTFezV5F3FFT02jIemVQdg0QF5ACLpsNL5O+SBnyB9XXeDphdkvblBaz3Hl
iEYW5dyz6Djr7Tzt3TOWDWfwDWdncIiwASIOVWZcrMdKroysF6RhV068ZwfbtuO7GvYshzGQ/7GE
kBi4QZh45Z48r630bpljzydZzRtvdMLS5CDzoJpBsNDjjLhm2QzqTEt3SxLgijobO3AYKeRQ3Evc
5GFj5LmXKBuSrpklWXdTE3aNudMCUSrWpRxA7mTZMarNykkaoAHl6IZ5PZyAzggaRcxFba2M6goJ
VbfLlNUL2VAZBdLO7eSitXLPGkirM38sFnwos8gd+Hvbp+UiyRMDVFi969Jsk8ZQ72lj2jDIp1a0
mpzwOJDhUFocZRGQbdCbwqDDkWnqc4OKS05SNBvbqhEVrUOifLaWU3+lc8iBAQX61CNArcKzIANe
YwisddW0gg5yV5M56MsGKsCkjnxTOqKNU5DA/BX4cg3Bg82SFuglS5t5nSu5Aal6kfAOlBNLRN1N
7owVWblIob6HUmMDpkH4SZMTk/dI1EauKNHJqizlOyCsd7BjJo3SiZ+gAa5cVbusmu456RS0CIJi
lsh80bp+PbcSlgzVMy9nPaS96hY75mRAy5GArDA0LoKUP/ea8iyupReqoL12Er1jffyhBmmob4ZF
1akqnJCzc6hzU1UqUlItGNWr0Q4Lq1d2oGtFqmNbsCJSRsZQ3jhU6Mr/SHKIhgUebyWLvTVzXCK6
cmpmKOFMBL5XhLELKb+eklByuUgpPLKy3SCmvFt4mSOFTw0E1bG9aApzbXCwG9vhfZDE95PSCwZk
gjM8hv6AjWhqzSN6K1H1HgqED45JVrr7HHS6mw8OQatRkTnJkshTTIbYGVUoZd6EeQaVqwdyVTC1
n6y2+byvARQXCk6dInjAZJoVfn7rl+125GyHQT8g1mlFiepPRe7CWuiA1xkfHZu+XSh9T4IShVWZ
vov9ZG4g+gYUysg8YeMcg5bv+cZskqDY2oCLliXrqhmL+ZjjJuyqy27K72VtoHyh7bWXe1A5cW9X
6JaEVboEGRjPY66XcprQSVcOF0nXRiBnHMveW/K8LcUYU2+WBdlZ0eEhdAMN9Kxo57Ab3gmLeKhE
GidrnnsR8e2ZR7uToiI7ZxivM+ZlUQF0UDDHiZo2YWLq4rOysseTzYuF7PVJh0F17KdZDIVi7kfF
KVfso/WIhiXWn40SrbyA6IhQmYuep5cohmsqjop5XMRQV9gFVH33CCX1PKmdEE9OLJps+BArNa56
SY/LKktnICgKBwcbAxvrQgZb3AXpNBLeFNwROmBRavPB4cmMaQNlhm/WI7OXloZtDqXi4NUfmmqU
687JFigw4wx2RbrCg6+8hOYHmTkgvBRVF/oxXwYW3zOQtASDAEQ0zNdoulhA/r5ymDnTiH2W+66b
rUo5z4jXRXnsodMx7s67ov/cE71kPoTNpChvgGpcweqxc+zpdyNQbjS5bsRru8O8rsMa9avByeuQ
uUUSloWay2LUq3iSJ30an1ag1hXaDnOkVg7tzCLXY1QX/Q4XThv1qoT070Bvop0VFRCw2KNTBHzg
DNTNdHAHkCSqeNG0n3zaQNSw6Aq2XJehAscQg7G3bjvVEI/Gje6zM2kp6Kys1iG02Yp0brkBba1G
+hRVUyHKqoKan74PnMSeVjauZmPWeVBFjgl08wYPSvmhiAJm84hAFxd4T9EscBWjvcopxVSA+kMZ
qFL5MC2oZy87DGyxFVUPIm0b8+qkbst+1mkGSSdN/JBM/BqWJ4kSb4kxDkJTJ32Upe51btMsinvv
0pAaylPPHaN8TCbhNvkcystEVBWDGiyIBygTW3bZ5DTqCU5OgwJ0BT61ZxU0iVe0nU6z/V8P/8qR
Oy10AXVWluv2FJRNaNCiU3eo7vp20JeSnELf1c1Aul4ao/pPWencKRqWUtmztJlklCpI5mnj+dCc
5XGYmiS7yNt8jqb6vuJZfY4N2ovrqv1/lH1Jk6u6tuZfqag5L+gEaFIDGvd2OrudmXtCnNwNQiAQ
SDTSr6/P3vvec+55VSeqBqkwGDttLLTW+poF0nS5UX2XE9mDcOlw8ua6yet5eIggD6ZrmIXhCPgw
KWq9LBd/wAwNIoMFV9JjPzYTzicSvhZ5oKL8oMrgKmKsx4lsdw1Q7ToQGyVJu0WRyLM6YU2K+uNp
5FZkieibTVd1Jaq29rPFyu0T1W+7aNkRtAPYuqP9VGz4kRhwoP4MLkVSD+gNDkobhkydMz2kE28x
nWuAJiw2xwrBGejMH02rAZyVGmdfkdcw0VEh/ZbiaJMulfMy8KTN1mRADjB9b6dmTpl7Hlsmi46o
j1U530dh80oGXRYmyTGIef0w72vqIHqviZsuGrjoMqMgrhMEAOqbPJjrK6ren6wE1DZ/NJSd617Z
DW1qP5vUiCi/6AznN9pOBAtEyPQbGOFd57hfSiOijUqQqLfuRsj6uRqcbVL16wZI1Ii6Pc5qNK9I
57mzB5NUB38NGkQKN8y8YWsXW4ExwFyHhhffuGx0RmfrZcIm37xKJIVFoX6e+sXNpAu+UK3sK9Bv
ZAlDvpY2jZ1lvghuL0ZKVTjOQpDkv8jQjzZS4r1dEv8B4qiY7eoe2ri/rrIu5m54tL3/3UWGpoFU
EOl9R3eTBwkEIk/8jVyRBROjq3R0TnMH5j8qK8BQHUCKqTxMIB7BpZi85ygEl6qbC8HmZEfL5Eu8
WCdDunYNAElkNpLfmREvpU/HnNpgztgmSaYDnTwUI6L8gwjHpovz09S2LFylH3rDMEVqP8yGk6r8
+sNiXuyDmYW5CML+A6gbUp+kba+6CatH6vWfY3SEdWAFTemIHf66wpXL/NZxcCmDBYXjGM22dQii
t7kNrFEXvZIFa57RufG0j0ocvy9A8/ekqaJ0nU19vQ/BMl5Ym8xHKv7AHIwvQCzWI41EmAViaU+i
6rZNWKo9XXGhDLF6H0LRnhxJmxO3psW0M/vSD+YzaC2zcPfMgvFo4fsHwJUgp1wW57FS/bDjc1Vl
/LbZxI3zOAESycGwIZB57OBOAd0MHhBRi2peuhZZc8vaQ2tIkA7doo+1rVFJtIO5SJfLDa9igGoq
2bBSZJXtxRePJt1j589Hksi3eSrtCUg4ymrJvU05knz0Wu+IJOQS9smZ9uocrpE6gv74MooI1Uv8
OYfdXkxDcAgM8ESr+4dqVs+2196mYsOVld0RKSeP8EHKln9DkFh2kXA/E7O+U7E+IcqgLg1P5Qp8
2ZpuT+20HidveKqG7r2Jvc3sdt8bijIr5LcloiVPpLXPrj/nMq4JcEFkblNldrLZDI2tUfZ6Nl09
R4B1sU84IV/7aXwIOgAdyE22OoZshUMSIC+A0igqjK3xy7aohvbZs+WcuTMgw6FSftauwD0Uo6cB
tQiZhdiELjBxLmNck8mImOavfhEFPwm3dEN0N18xRX9SQcKUeHWIdLf8XIP2UiPzYT5obCxpw6+B
3zaBLAAPk0RuENNAB0hIDGJU7EH505Xtxq7DkgJ5GFNNIsBMsaBFtzjA9GwEWCIYUta43QtFdkBZ
GV1sXB96376YBR8QcoE1n7XaGRFMRbgIkrtJ4oAYFu1RAZd3xy0YW+B+gYiyemagg4GOIYBEFwco
9dZxEWEDIpoUKot1A+bwOtvohw7cTRQu9nQ/GjW2Pa23AZPrZUa03azx+tJ44b5tAH0qLB5APJro
wpsT1BNpidN4FrVbQmMRoi736/NEp3k/iL57KWXyqnvi/CElaiXhKnGVY7meLPU+AsOOcTnyo1u6
/MgCcHFOGeudiNh4iUCscxHwE4sCBOMQMA4ibYDi6bKGqz5X0zO5bUyrpDtPL9dB6ksZgMZGkupE
fsHmc2P6R4Tqd8yBN1+aLR1omij9oX2QPGDy3qd6RNYCzVRNkBqRLjx0Jj44vLhxpQ4tN7P6GpPy
QBmET7Y2XuFS76dMnC71w4lvBiZ/+Kp8cqMSyYkxM35RTCdSq2gXBqQsapCpeR804t1F6ImmXv5Q
nj2KJACIFZj4ZcXapbQxFeiLeZfQcUznqF8e406/TI2Ub3WomrzDCn/qAgX6uemSbaAHUYxhTZ6U
DD5AlahDNd2yvQgY1jmKm8Ka9c2H7CTno9jgxd6FAHDZrAv0I6JEvVZhhVp8e467UB3acAXuHokt
ULavgS3LXDeAf+8DpsPvR/fNVjBv47fsjxikQgvqKVgqCz2Y55iMQ92WtXE3QfykloNhrBZprUs8
vG0jCV8OULQtBzsD3uUyEuCX0OMWyKzgh7oR5Y7IEaI1Z4iDbAAWlgbKDIeydr5PoUQB2vsnh0c/
2ejybMaPnk6AGLboA+mlCwdYrLT9LAMVQh7D6Hlhpcz7wfKchZpkQdx7n7SOUqo78VV5zC2mVXmH
HivZY0lR/okYXHRQdeTB0BKBIQ5fYQIOt0Md1rsmcLvXbgqfzeL5n044/Vj6D5DnzRMFrXkAX803
TbXQd97YYuJr+JmAt89WpsSDU0Y7LxHDXkvkn0s4RW99HW+S4TyXgwtALBouq5L+V49HZVpb3zyr
KN5OmGJ+hK9DY5CuAPEAsD7DCMSg4qiykJdBURN9pOqJlEDd5Dh+XeOxz9Sc8Fy72xHocNqN4rxY
VHaDCyJOJ5eO0TCL1y9+jRX2hiAhRKYkMO9+o4CL+epzbSEpiNZtFCffe859iGrGXEeBKqSyBsl+
hIrhFoaqJvObpEmHlgEj9lVGfA1tYu/nTkR3A1JwX7pb38PKB0t6DbaLuIVH+qNvQJnIoe22tU9S
4YQFyhmWlR0yYPDhsplz3rkEcEcLZAbkhWmRjJaNv2nGuc6g+zrcxJWFov6UyQbr5ti3ztYEfffQ
uvxLdwDdhU6VGamB8Yx0lUChnSkHgkHfV92ewzEvlfOJ8DGeYyLFK0lQpNVd5Bzum67H3oiWcr9q
fSjnFrD5nCzncG7zKQ6X1OsHshcszrCMBBukUDKLQ/K9t32bCcK7TJb1c5fIE+7dEL0lgJ/KWc2P
Zekg6pmkBpS6kYZvx5F/iLptX2rg1nT8ETMpET0ruxvDBbUOXfR+bfjJ6TrvEGIxCcMZpdItOVLQ
KWZjVfOHsIlIUcY76VBUiTx+GSBjO8RIYVLrAFHsY3AvY6OOjXKbMwCAr35t1QbXB7Q2BpQMcfqi
E0xgflT1RYXPbuN8KWMZpRA3ko0SEeonw8adQBWb3zc7v55PDGokVBdLcm07bzuGzvQoDSmm3gsR
/3rnUE82xvFht7UJSV7IpNWWJEXsMvFofVkdajGjSlpW/Tg3Y1z4fEJ9H8/1NogdJ7NmtE/zmk12
Ek9LMr9VHEFtKp0kL0FbbghLepQ5PxW168tc1xC/Mqz+qvS3rihfYrf29tWIolNo8LaUhxcXuP4B
1KItzNiBrXX0vKPd+LMTLpip2XNz369/OqHwHnyNgrd3WQfpgnYj1I45L0Mn86qGH6qN9IAtNnIO
89mZ65Ou5YEjeSfVkuxU3IQbtxNnE87iEqKMy5YEXB1tyuhK5prsJXOTzXiD0VFBXBpDJ0B/r6HP
2AtRWr66nbNxNfL6JvLmI49jcYFYUly0wOrsN+2HNJ9IhG6wckeRuotwN0CkcqDaD0CFtu6HGHmO
JiHR55q0OpNBE18SyfzTGA3IOPloMtrOSwadzgwNYTwfGscDEGXnLg3joX24D05pG5CXF0gH27yO
wukwt01cVJ3+SqyJDi6IwQOkTpipPhDbzndXXI4gTNeaLht/tctuaddj6FBTqC4ZXmvS0oxJL97d
N6lEud2zft0ytvTPncMzqChu6Dy0W43X6SckeedZh+vjfZCoUzdtH4s8otw8QuS7PqqlY0XfSGip
3qsYUi84KckrAQ0Xbj0ZinSpg+hpug0o0BAzRkL3shmjJx+R8dig2kt7zuZvc5KNUGh/j7qpB0nI
6+vSeuqAwrMDbAi9bxc+0wYVIXf9P2BpImnrSRRTGgsHo09rVP5B+ZJcXNMmlygON70ndkvA1kPY
tX0xjAMrtPDMI+Se5nH0wbL0EO9sQ9kvWz3a/jJGoJUbww9ceQ404YNznTx3H1DFz1Wcrx10S26x
6GY4trKGqG+ZsorNbsqGpi5K1cQb1tbxQZZKbT23qh89A8ITRS15h2D9ZRwrKH2RHy/NyLdN75Kc
CtaeV3fv1sGV1Ev0vlh6C5ggAqrGXq1UmGK88R+YJN4DWVW7ravyAF25mwV1WT2rDnT14D9NjL50
NkF+4fL4SZJgJ9ao3U/1cO7bqQSSnlu3ERe3a+iLX0MwsHhMHyob7yrA+RdtFvngDKAUcC0+jmsX
gqfvyh0XibtXHNAzUubpqXem6UmQqMtWYIK7tuXT0/2JpQTv0lZPofWmq1CA+PSSnFrLQHRzMRS1
aT6hisnsAoyoG3r2GITtcFw1dXelnviSzqGLsFd7ySaupZtVScO33Nf8QG4y3AnGqgfAxd/mwFTv
U6uG7YhJlYbd4mNJHxBH1Gj3DlujnbLjcAmhzcepafV7BNIhaIj9CTZhN3lJuOFlN+ci0tO2GpcI
xCGJDlKZNi9J/e5WjnkZZlftSnC2gNlKgJs6efFjo4uZeUD4bospG/p2twZAzO/PLlMDHSDrOb64
8i59S5JMVgPqxjmqD0sik2Mdk6Nhbg1emQZAkwEijzPXJwsxTLwYcUIIE/kQlEMhgartbjeyQTGx
VE/3AczYmgPhhEBPJb/3rUH3OnXIWscZINHENahW5mC4P7oNuvbZcfXma1yD3k08pENiAagxlWF1
jPv4e9eO1bXsLeYZ8PrM8ezjqnR/qBW0Xy2ynNzA8fxUm0GgYFQSRc3SHmZBNs6oundFgRBRX8V5
F5NX2pOnCkVcXpUaAC0Cse7rN4ElGrDfALZGQ56HguTFQOJcSO1+UaJ8D/rxM+i8D0nb7zOll64a
imSaVI4k/+DTCpIYgO3GcFyc3ru7NvEN52rARMQZAXUVQ5DV9IkHvaquU5TRYqEIXnI36uXT0WF3
5oa+itHsPRW+t3Gp8l6QILdIXCzrMxP2fe5O5Y5qgpQ57D+DiV6iEtMgtElaenSvjP8wuvpH0Cw7
ZP7jpvMBuc00vqqGHqZgfbR8zVpjvpL+oxwX/4HKAHyb51wcJ4S2r4fQqPfcc9mXI+S9Q470rMvc
1b6EYzOksfpoJX2qHPrNnQiIDQfYfYDicWj6NOmB0gHJmgD/j69egIIJdpI0XkHzcu19zKTtUic5
xBOuBThB09is39YJ9W8Sr6nxx72Q/HkOKfwG4GeMQf4/iHIEClv+kAAsM1P5r5DETXjj5aQgzJi0
1pmrxYk3FTwDcz41A6ghBdwygJ5tAjsRcP0W6hLZV3taOd2ZVkIU4bzLucx0G6CCRuS//YeKk42v
TU7K4alPkHDQ6LvvV1VKnlfmPzd+8NbcYm1iT1om11u49uR8dt1pzTwIFVfiPzkzKnfb96dJ93GG
1Q8pc/WBgsmBnhOYdRkA4V2IScd1+DAj5MFLu2eR3vqVfF84VHY/zYB5oOTF3sSP0o6556gnCr5s
S0rnGTnfkoZkwiXiLHta7hof2mc1tBvItslr6UPC+Tmt+EZIUoyDM9iW7JnUdIfI9gipDsR8s5xT
DUQsHDRwdu4Vnjs/UZaOU7SjFfJqN9ghzg5wN2gXyDdEa26Dn9CiLPRGOmzCWlyc6KbmWYJzhCic
0uk8uMhEuUY+gU5WmE0/0Ne6Pa6LE+aIeB2IfxG586YdIPvRyQO8DbbogwHKi7rHnIunbDIgBVyy
AGRBRpGui/LzdnbgOoI4zA2g4FDeGTaAY981CL1YT44l+2i0QZrruqmP4qaHsPHDt9E7ACkIVT2z
vbt7fvvSrr88U7+sVd96aca6Yr/v7/bvzf91+WPWP4b7ncf+3Hm7PdyfW291U8sf3+s//vGo8/Pm
5e8H3D7Jv9/nzz47N1fav2929jef26+70P1fTHD/+OT/o0Pu1i3ifpp+NUL6bw655/9odno31f16
yW93nOcmuBsdfqAQzaDCCOak//k//uWOQ0sXl6BpKRo3oh/jvevOb3dc4P9XSOH5pmiuhNufkFtf
s3+546L/8vGZAvStAz7iIj39/3HHefC//tUyBT8zlCAROsugZycErMnN0fUX4xGwRhMkNcwd737N
2EN78xWhelhzCPgTgElkP4BePCaeeMQnbS4x60UeyLZ7DTwXpiLoT7K/nL/fs+yvhj3P/ZuLDKGK
EAKYCPetgC/Qi26f+S+fiQumDDxNw6mHi6RgzjTnbKrqF+pABBv1/RfP1exS90joIr+5IhnIGLNf
49YJ3ha373aOGIcC+B02bwpwu/qHMvJzS+bkbDu6WOhwwv1C1HwhUMS2PQQzPEbNDwAiyKDX85CT
R+tL7aH+FLEYM8gUtzxswvfVuAxOmyA6oXSaTlODoiiqG/ASUF6fm7o7wA+BSzYR9bMTbIHTBceR
sOA4UcCyc32egdJuobWyKb5S/+z0y2apoBLo4AI6TQqIIYtVs0OFprali4KP+ViNapSy0OyE7iGR
fbqEFMS56X1dlJKozE/merNWZZTCJRDlkIsNOaScm8ppyNlOkqZ9Q6NdV/Zn3kTTJ6HOK9S7Oyi9
vOd5gIGjXxGBHSA+B+JQb9O3EXQSU5NVfrd8NUD0U7rq4KotERdoOKtfT6gBNYUru/EamrII/EWd
Am7UpXTlpRHIqaBi/um1Q7nXgSWwXLI4HxZmCrjG8n+eNTfz468V6+7yvM0ZtEWC7w8tG2O0nPub
9Y/HJpGerPsTGWO+Lx24VKZe+xnypAtQXJ2J1d8zm4hfXcB+Xe3/p9n6twsIDRoi3NfrNmE94vq4
Xd5/TlYkZPB/ThBnxdCzdyZsHhyDSrXyo2L1ku55JcgmO9lk60IHZAi62xIh5bZFcO2CevoZS/3i
Wm//z+fD/++fC9cjRV86iP1jrBh/v4iAdADxXMmxWsWzHXWUtaFiIEL9CLTY7BWS6/VQxjxGjTZ4
J0QD77Rw8qPmK91wNrXQ04KZdOGRASaAIZm3qpLz97rBJRD3SHVCMnpHBco0m+sOSRecEWlS2dd/
/irBzaH7l98Wp/jWcslF+1q0kYvjv68HuAFB3HV1D1ImcKt8pl4R93J6qePpiH63Iiv70DmrCbYK
Z1p/zrhp3ratx11ZiuSkkPL5OukOpk7SmQ0eHAnmJtltsTaEsKwJFKkzypDQb0EiO0TuHQF1jWsU
TVe3h7gaANPWX0BBu7N7rrXz7Z+/npf4t8n5H18wgKnl1t4aVQlyv7+7PyHS7SBPUhPsehCyyQ6g
kybMghiHxl1XLAaGfEFePKDcaS9hC7ZD9ECempc1cuZCxaVGvSrevBI8SSPhqpn8+evsEecaTj+X
VlyZD9nxiJIKvCgYtymWPjyV0yvcbDYdaLszvC03C4Qce7JAhzBr1jxAHakeBtfCrlHa4GstI51q
FrJrzNh80UkL9ZWsw6/hTCBLpKp6bILenkeUetn9CVLF35DaVk90jYKTWevg1370Q/kCOQR7hvqB
Hpce+H2ADOprRZOr4oK/VLXhR1WWcJre/7NJ8Esz8VoHcjwMcYuFHyuzRyL+xmB7MDLkl3lpbL5M
9rvldnnvYqg6pYevwvs4OEm4XtYFEuGFLt2hGjj0sitwP7ymoLzq35hyXweSNNkoF/wzFUXQdBqa
GtJ/4zNT+zYUnzMqIgXhWzRna6u7nOKAmHWvEfMf5t5As+IUCeJpISvohuniQnydLG+1R8ZzryEG
LZOIFWSsw60PVrtgtP2pLIOKJtm4/bSnvvD3JQqAdBVwAFQePcQ9fZiCZNgOHSTbdCamqCLxoalD
s2kAOeNAKrxl47bUyt3jQvkCY9Zwtv786YNE3HG33OnesUWyRMvGm0S/NQ2YUGdm2QxPP1bysm02
woMu34/h45ynIC+7mCJ+JnnST/Q8MKiLoZnwUzibeihXJp1Vk1ui3nBBEDjNW1B3r5UXyH0dX9pl
GLeyh/Fjhuc3eqUrn3LHQIcOgSR/oIxUF8o/LC/NtaurT9ZDhg/yAWr5hbCNAfSEwsA056oJvBQa
hmnbzMFL5NUb4wR2K3j71MCZUHoxhYbFyyrB+7zli72Bha/AD8XbpBwI+WJIOuMR07x2X7QKEXDh
e0pnvyqLpBe80B2BCfAmRkUiBptR+9VbS7AbAqjnVAkJJmb4dCry4Q0dLgECZcK0ODAl4pM9ymFM
K7t+w11qXLB6PYwmlQgO5UKSbZOY+WFRcQTvUHyEwFK8upW3puBBm+tUgsYUyVJh5nCUwOU4FlpF
WWQDvUe6aGBBC31UTHy7IoUp1LBEB4W16jB7o7ejEImdE7CtG9fq6MG1Q1vAXRHubQdlrY5iP8Mt
nKs9HyzWSJh9iN0IHfLT7Ez8ZIam6GTE9u5UNxCAH0dnYgfjLRs7wGLsEgvYISpQ+/gnGzXk1EIv
sPP69UWhwgAi4bDo1JlOo86MIVbT1n0m5Kk14kdZjeNPaGVWtD1/S0SCIj0Y3YfqNmhZXnmrh0Oy
FHL13Qf/xoDpkZ1sgryhFjuvid1j1UOB7gGkTQMo8fbwCXw0Hq42VFgmyivPwNkMH+4DVa6+xOXn
3Rzv3aBEcDqfzggfKB1uftUq+Y6ICksC7u5wcbSILq5uHdiA+o1kTqqBJqZoEO3mox7l6T5UHtQB
wcyPQyyT031Q/37Ua8hP66pqN5pXyYkQ5UCW7IqCKgV8OQrrJmsgTMnhgfnp19xslhs7LBe1WSXL
F6glIQYCfUzAXZ9mOJcmYACk3vdufxTwep3uQ6K9Lo2wb+NOapnSZo7KTRVZloZS1Re4mAzIQ2Ag
DIKLBx47sEZ2uBSlOLU0UmcLrTL4Ycc5RFXgHJYIrQwGoZrCZ3OJd77tvA9eCNO+Cbbufb+FPmKx
7XFcneW4RMqklQp8JGp9fLgP1RrCP48pDCDz12MSCuzRav19RBLbsxVJtE0W+aUaOds2DCxbS26m
5pulHxGqaCAyOFhcY20eTOtwAviKInwWTs7DussIk0M2OdFwgorklVqbbFlLotN90MBQQN5Aocp5
clSdOSIpcx5kYjCQvkKAu5Fi7YquAgsfjw4NL0MyIuYDeMXPDNlJEljA77djJ/hrUhvHX9c5aHNu
2ldVz+c+6JuTOw1tWjXwMVTLAn+6qQHls2mFvk/5qCtEexYjhRerVOGGDEDSY0YPc0nas1sv7bm1
IbiuCGfbIBCcXyzpg3NIetT9qq63qkxs6jCuNpUbOecR/qgLJ1iEpSfCoqNYneu1Rq+C2xOwjP0e
4ICWu25sP/1F+kd0Tikm69kw1zOf4ELCv5zjzpzjo78O/vnX0DHvkABafnC76Rz0jnimbHJy2Oui
syrnKoOYvYIzYrEP8NNZfNWq3aLfA7hGXUUnCOPahH01d5jRhPiPXviVK+Nt4GsHKqHf+9UZDpH3
bCCzzkU/bEUCpVLgfXfd8UdlA6e4lbCFxrtYZ1IHNBMGajKIY+zzwc1KB20OmiSCVacNq4KaFtnN
bd+vp8GQjKkkdM2DQa+whVCwR6NL5t8PF/iO0ftALKrw5+jb/ellhobs15HT/SH07D2CPYZFoP6L
hghuI8B2TVqD5m1S5QzdYVYo2ohv44Lr5s1XymlSp5+7gxQx8MP7wz+HEhz8Bj0wTgntyuGdwXt6
gNEe3H7Plhdv5RxiQPjbICrcTre3TwB0AoU0tjust+G+8z7c990fdUpARg0/yI0+EnD7H+6P+upG
Foy1C1msbd+cAe0gfg0u/f3ofsZ6WaHaGeFiY4O2h5bE5mDWBhq729AQBz0J1hVoVgBtPdFK7+dh
qB/1bQhpADxND+UmjMsOTVlC0xRDR5Ichkb2SA08tsIf+KZsVLytB+Qm4Wrja8VodB2bmZyW2hy0
CAKQs0xDadfH1/E+oNsOlrvw8ufxUP3AwaG52t9ffn/CZ7CiDx0DB3171f0JaWq94zY2qVd7wZEE
9Fq6Fb0OcBudnclAwIxdDk/ARsQLuvfEYn64H8HKkV7DYPoKi4LFqfzXK8W0okWDbM6B8dtcwkb1
SOBTe4yGxS38BAHtvm/x1urRgYl2Fw+9D/oFm/dhKCF2C2AhvL/qfmzZCvVgYISY/n3Ur0N7AzWK
mC5M1NfE7aMjH6bwKqwL00wzU2DTPLyy2z7TBUshKqtyG7YITDPHhzZk/Lgf8udxUX0saeM83N9o
gSU/xQSwBXT/0Jav11oS/9c/uR+g+jbMVG+HzbKS8Hp/G5fIZOu0UPT1EPM6gNTh13D7sinA7RWt
63AnbUlDriCoD4Mtb9k6XstvuxwFC4Ewc7e977sPUkdkQy14hT/3ASwByuwFZ1Oj4l+H9efkefWj
jBtzlbJYYZd+TBC0IkhDL67w/WsUmWcONRf6qLDget81mRGeHqqD3GH4mrej7k9yuCr2CGiwIt/2
3QcK+R1+7L/ucQYcX8FNF/qlv//z0G5RfSHkanN6O+T+BEfnpIOOwrc///t9/zrdHKlx/fDnfmow
F3kbyN39CHP7CELrcTNFDgopGQ/XW5OohJQISRhGYN5BWPvb2cKcllQLuXqw51/dCabwPjIDZLHY
F9z2NcauGxmWNrvvuw+0E/0R/W9sWz7+Ob24Q9pLhPYIpj4us17TZpjiwrEWa9xcOSmsHK8rGrsc
Vzg70rYDmDzFI7TpHsjTNlyuengOmX0eNbgCG69wPQbo8dU41+E2dOPKNswvWe5xUl7vT7j9IlBV
wCoAXChGvbe2zXld5/39kF/7xhIw4NBef21xx3tUtDkufuhvW+0xhG10XgD7ai8WPYxsP7cZn5Hp
zBS+JlXVXxgDbxVE9HvI2K5GXAf0H+9CB/o3uEjH+iVcq4uDli+a15daTu+xgu/qf7N3Hs2NLFma
/S+zj7YQHmoxGwABDYIERTK5cSNTRHho6SF+fR9kdVfXq7LuttnPBvYy+TKTIuDi3vOdy33wedBR
WKsn2zd2WdE/9TK9au/SqOGIwqjcjC23XpUhVLE7IndlcIHa5F1mrUIrvdpuGa7dHKoty97EDMQf
B25OhkzfaS2XjAxYStr/7tL4QaWhswodug10SFZep17oLQGRlc5l8c1Hm+SgTIxnfxfU8zOBt2bF
WgVktdRRrZNpZXhjscrr+s02tYdXoN2U5fLSW/3JS5J17fufk3HMSRfMpDrL4hQkSm9nja+Fht9R
pjWqkBhukSzvk7Th/rL+uzNx/So5+a3zoL+JSm8NuyT01dUsNDkRucK9B3/NgsbT5JyhLqpjaNKH
SwxTbZvCfXMN9BMtD9gqlDTRQs5fiXHIQ/2edFvPar+0EV8o3Y0XndSwHcLw3+c+PIVGan930uyp
fS0n7k8xYBJLW8WN1M3WngMuWPTWZS6CYN0F/TGU5r5yiUHPy/irnrLHoPYipxsO6dDjF2BT0u6P
utI/uCCtqyKgo/3sm9VPwgsv9R3Z0O3ByXeyWJJd2EJei4wxB60fbJuh3bdSkwOwoUXIJJ45hcIl
1p9jny6nRsirtKxnYaEsocqebKquaFYgwQq4sOACD7IiQ287E28rl+FbKeUrCehtnMnngJ4fV8OD
b8mESKf1bHnDN1tOELP6nRLq22yHI5kQ9SrpTftcVbYVmIUi99eJJ7tpHgM9fA+GKbuO4QtyG5eV
IMRPVKoZQsF5oJDrkrzMdQY/Vg1y7TQmybLObOAN2Wg9bfSftrscBzFyOjCdah2MZf8zqNA+paYe
TxSTaiAzg3zYPNNzMxy9c6m8RoM22sgcsyZaOm6Uo9+e4gy+PJD1T6J87m5yWhGFeeHyFznjvtCP
ce9Mz62p1zIZf41iNokDDoCYJrwkINluFgux2qJ/qYfqWzM2xY8wLn/UBF43ma1DYqhTsFvi+mi0
Oj7mtQTKdEljjQkZJqMKl5PWhwlKi8hH32y1qOOohAQ8t2n/0k3qQc6t/WhIkb2NYRxNiRM/Ew/N
3xw/ogU/vQbhULxY9rhK08esXsKfwzR878d5/FYQT6LzBlxPAjsSZRA88aYXhyleHuzUfvLrMQdE
FOXWh2JZa9E+dlY/nFLPpuaWZ7dRuHa7XQLK7WUVHPwk05+eqy8WSSCkIu/zHHwbh/7X4AzvTEWr
XmOpDi20laqNZs9tfFov7cKalI/LIbkH3HVezgcnaYOrV0Nhdu6ujj0Vxf0UXmgfjnslhLvW321i
qic8A9WGOjAtdS4Ib6VSCGSCXVrHikhEvMbWzHNRxd6t4VA1FAHxQOVbkbhvmzISXmW92D3bhW7L
b721tBdhoZHJdbpcCGcR/fVsfVgQr6wdZzFfk1ftoo2wUrO/TqVTXKaeKqm3TJc/L62HLiwcTpmc
8mMYW+NzY3FJTIKm/jSq1kb8lHITJU9wKMihcdVdTiVZ3EtLPz/IXGoMvjb2C8YTsAMd70sCA5fQ
Xw511w3H0dchZsIBYv3PB9LMyqOOfsf6zy+TOVZHUlcXObXFY1NW4myGai+DnDyvLpwfbtCAdbuG
tTabcN63LpRZ18ewbiErVVq2Peor1vmi6hTHk1TclmSqj2NK+dIfqxn6aPqoy8GOAgj7azaR93Ln
bq1No31CaQSnOJpbx6uLk27DAIRvEeRbgqtwjfFSzqo4jIn/t19l5JiIpUsKLctymdyaBE1AhUL3
OSVcnfzynU9rGP3fzYzbxvaD85D45cE2XO/KVv2aqrI9/vlVWeX+WvhJgP2jrYG3XXkA/VX52kyC
bCPmYt97U3vOcEvMidbnTgEFOFTxt2lLaQ9UPIFJ4chsBunNub90TbUJGmu+VnJMb8JuxHksCUzK
cEfATr5R4JAAMJZFz12xbbLyriVRoC+3+IL5yD5TLJcRwMZGmkB6SSKADmScvE8qf1dCh78lTEZs
Vr+X0flZ5OQiDZVXj10y9eskpG6FhHx+1iF8lVJh5HANXQViEcdYTLum0gY5aBWfwe0GDk9hspHA
HUerQ2/JreABDRgUyWDP9+AbjrCubT770b15LeyQtolSzU4+P1CE4mg/iccFRjpk4xloEvr62Bpc
lmtdL+vWFmOUok2gzJ2wPVRViNkqcKPW6cuzN5DcSTyMGxR3JwoXLPtmfPHvbYDC9IJt5Vf5t34E
ESF6apKNOU2K+zGs4IbV1XtO8Lv0pSGP5j181/fmdKWF+tNIpD4Ny73pUgbGqZupCihvMl9UMJKH
UHqjrWT4pg2fbOlsr8VcBxdCN+3GC+r66Da5/x7X+yw+axx1PxaxcJRruuZiL/pnXld3AYkzv03+
7OznjgwXYsbaiuvPPrepimoyDIgIbkpPqBvIHXKfcs4VP7YH8pdrlwT4utSxxbXY9p/gy9v91Prc
LZoseNByrPZlxbm2akp0RYtNdo5YLOGIzgUlhtzZeQUZYgoOmnhwUxydSaKp9EnVoSIqTiINN32l
ncfCUeZzU/tIrPA6IlciCeoY1d3XYJxybrtnyxIEtbvpfWlna+35hn/oijo7LHUgvpdKwHD5JBxK
uEvfny9OTB1JG4b36EOn6No6OXZabrX2Wk5AXF+zDrqJU5uzK9uZJFpM7ricGv+50lTVxn2sRtJe
LbVZu7LWuaX9m0Nt60j4eJs5dr2GGBbvgaaWiqSFIxoCg2VKmyNyxfYhrwfi7BmSvWbS+a+s7PqT
lVVV1ALIRg6xJL6thnkdRXP278KTPB/DDRfKIHtoarc4zJXzu20JLllWbN7QAjgPsxB3EKo4LOYY
H7Isj7IsKN5U4R0n3TcXs/Z3dlB1r/VkOJt8qHRUpdYZetS+CLCTlb2I8UaZZp3n1pWimPuUUJ6h
ht69K2NWL7ox1IsRi43CyffkpDzaSZlz3OR8f7XUqcfjglBOcBLMJ3FAYejdo7135kVWN9RqpzQn
QP+HME1FTBpJlw/tLI7F3MXPsYeeiPDHz6Rm+JIAAuPs9CareLyplDhy46qHYvbjqKUs8sTKGmBO
QETps3dPWfjpqF9VXetbJfkT+Sw/uP/9QE1nPOI1e3NlYH+V3YjvwbAeYeOdlyr1jplywg9HdUdR
L5uys5tfcvA+pSXU21DdQfvMpM5RtLe2aGqcD3nygRLp6qoiCuJivvkxJ1OzVNZmhDVcScNlU+ZC
fkEUV0a05AvaZN5rms31p2X62wq8tMps7z0O53HbpbW7n8dsek3no+oVt6e5/jCAw9eFX7urpHVp
UrUkRlzlm1FimeGuRlW8EoY7EN7HB9QRht10Od6Y0DLfTJF910XnIZUru2s77g0WuHUopvQiQx4a
w09eY9u4VW6TQmoGwaqZuQ52f16SPH/Ylwn9boAMdz36w5SvumKWa1iiJSko8XSyeVDt1JOilMW2
crN2U8zptDO8JT7KPPxgCGODfEI4pxz2eWWWrQFst3R0XeeV7HJIglG7F6OkM+E49/NoW6FwAOSs
V04jl1fdLEcni/m/nc+W7ePBvOeRTFnsiG41oJWBscUfdScFR/dsu41YzzylH31v3VxCMM9+TRA5
LUO9MYRiSrfnPgsKd8/UI3dx6hwh3+cnyle8F8ym2mceIUofmPRYKHGJg0JeVF2uwxp1nQyNd74z
a6qkrPmUr1Sd/OxSpzmZIWiw77ACwtxmG/JGGKWMMd9y7k4eOrQxfpu3t6ZBnqZz6V+yRPuvIl13
LuaUxBeKayKLx1wTNYKVHmPJ3uKU4WVKwsNiiXxLFi8+VYP5pWa5XM0xWTZLLyhwJTq+qNT0I5fW
JiA+v/zzMvs1JfFcP4iu7p6K5Su17rHLLryDzH+q0MST4+WaGuWrWXCdXPzsOSCXEGmQ2d6hLm/P
QX9OZyHfCP2VZ+roMZWlKj0IWofAbqd24c7VCKpadBkHnovCOiyNX62G2sOfpfKfQ2Hh+2lg+dRZ
GIU647J+ShzH2cUVm5LmEOLTWYr9BDRg4qceVrjvtKA4xCcQVEHxgvUWPnjM9okKbMC5uTtX2c+J
D+3MoeTiWRPSnoBGOi+YOWr/XLJ+05jdu2xiRLBL7ETs6A4yEo+cQO6Ma7NlU0wCUnPNXXZrp4G8
kqxZ92P506Gnf0qR4u0s4bXrXGE2KohfbVPlI/rquu9yBq/rkooC8JDLR0qP5jkYsEIPY1TSIvrW
z4RfRZbjdzETfNltcqg9j24OnhqIDb8/2kqY2wk8ZvOHoaYdNdxwPnzlXutS/q43LKHvM5Yhrvdd
duJ/X9sEcEACX3Xew+tBWJyEtv2TatxlNwfyS7cOpYv+wZ04s+fplO+HkLu9in8NidDcxRy1CbEk
EWUPfkONhDtEuOLUIcJcDU6fnnpUkmmKZqcXS7jTZPSiGirfvOMRDW5T2A55S1tjV9emsXNqp7rO
IKs40HDj4HzIN3k3Rq2Zy02SvvWJewdozZnbLhBrnTXT3RhCNwA9A5USCvRY8HatzL8FOtMUZsq7
MJ1LiGvamANo93bi2qlAbdzG69ZhnG0zmN2z25sFzwdn77DtfkhOhzSQHztUm+gu7eMUJCRZ7wi+
C3zuD81yG+KAz8KQL7IYxe8kAzMO5GE0RXroAisqQgaPc05UWGy5nw7u+Jl3XdR5/bIfGxw8RAhh
UdPYPLmAWifSbVdDEHKQbeOc+oJIk1GM89q254RpZ0wD/O85oH/WzCNmBwG6o3SOYzum9U8G74oe
YWsY+MUTNG9n2gnpOsvAEkzEdpQYqK0YFC2csdeP0nEy9ln5pGcOv8nyWEoueZUhqp2nMOJIQd3E
zMMq+p8/x39R4f/5HD3btwSmB9PyYBH/Eayj4qEJUmXDqcyd96We37vUzqLES6utbix0GIWFUzFR
R78zh53I/HDXO2eg+n3dTzUruP8g+8DfqGH46Jpul3a9eo6SOX9xMPtTu6fSFrIVwM0OX4XO5w3N
du+siPD++Ur+P4r6f//PXwZV/OdMjD9cKewoD9XfH8p/RVFV+ZlXf5929w9/5u8sqvtvDEJhXOd9
amsIjPpfLKoZ/ptgTCvTwf+MdL/jYv81qYHfdhgp7pngpn8Gef4ni3rHVE0LdNX0XS8AIf1/YVHv
YO0/YVCMpySP7VJSETafx18fTwu4oks6VZ2cmXRck4s9V6R4XlYtNpbVtIQTR3dCL2rGBmbbqORC
WT67rUscUyHLHOc9bhqLageaBgPKhs67oLrsveoYl6Jd7u0h/TJm6nvKOXCgXMg9hr+oyXzY4BJ/
w6X/2xVBMEnjX74cByjRFgHTb4GR/vrleCKfk5BI1Gnpu99FWdN8Xby3cVz0unO8lyrggD6WNx1M
3mNISR3EHCrcNPAmibJ7zNOn3KumKKso3lmFwTaKtLWTlLUg8092Y++4kKmDV0BuUNcwQApCc5fM
4a9e0VLgBJCefWnE0ZjecX0WhKizaDPYma53lvS8FSf06skfnBGtVL3r2vJDEjF6r6Ty1qIjgM2X
Vq0Rbxr/y8QD677S/JV4gzv2PbbxwGZ8zz/Tifdih6LcVp5IppVbvJ+3cgo+sOV0m5aTzHoGmiFy
Xo7buDtCpNJYCoafcWniIW2p+o/cKP7hvfL4t3/7H7Hjf4XwoGd5h4WWbzN9M7D/CeR0pRMOhnTJ
2pdEobWeSB/bBurLPnuUDTYoJFhgA8ZE6ldyL4+1wPtW45ZrFCUMTihZXP220oaCHKeHrdn01mly
E9Q1VrlhgEAVWfeSAkxQjC30XOV4UEs67tRpiv+FhrX+vFf+8g0G5IT+tDzoVMc3vX/iuvsC22VV
V8kJyJlYePgDQFOg6uqDTTeYAerBXB20QIdydx3Hr0mjYaP8VnCsy+kkj/QmkQsZ+upP3mpheX9A
+U2rLSdJZw/fl3r6bYvHIOUhDrW3JTWXPWY0OjSJLWMGSEJwgGSHr9xC4tYwn2KXq6V5IqxJ2jZb
DqxQ72bNRInCo2KIErV6WSidHhoxnf3B/UjJRD+X9NvXrkztfbFQl0HnE3A+nSmhSBx+whBr8Mwc
PLqzHiWOaIm4LIY4OQBNu2/YSU6OMFA/NMBYFKPxQIdBf5928SU7D8xu7ItHkEDz1HhmZJoS/1ft
l+9mUl18e/bfCye/+tLaKdegFBtC9o46+OriHE3+tItRf090mt9iutiEmlKfQQHTbSnn35myTolX
P9mhtLdlP12zIp5XHrQcbR6gktpezH3Zt+Z3kwP61LTruTDVc4fempMOQfDf4RSkUYU369y1wKeW
6oZz1QjzIWszjvTTB0x//p70frWjlEkHqtlSc1ug1fS+8qhi1phgToHdZjhQ1txgK2ZqBMEzVPdk
ppSROf2//c/vIVDW+zHnH587xpfwzAFP3d9FHlGIvy565K6WZWY+AEyMT2k4QRfZOElM8NcdN4N9
l4RQeToVbUxtYcr6fQhI/Dg4J5qb1VPT5fUTp7buvJTZmp/QBCVXiZM5pL9LkxRpoK27RHiwdypM
7CNFFZt2NRKFpHCw4U1pe84DpU8lGC0l7LssaojcMKH9lXsIjxgBdNQDYweS6sOK/VMYh4S+pPGt
YGv4HbAAd2wEYSfs33USSUouhPCt4JaFzjdXuOO1ycL4PHXdi0oAIDmJBoNX/BjLNF9zYLNXiWPU
EVmhjorlzQn7+RY6xhV5/QnaksqZT3l6yyWR5uvgcrT2K4/+2P3FYOlfDyN3ML7H0xFkmAkk95c4
Gacjt8j56PvLsJFqVOt8KlOkWlPKzJ+MRktHkfZvvxeXGelyH/RP5CC/Ew2EzKfdGymNUVzX0EnW
l5Ldj7iYGr5CY5fAS6y8Hqd22QJUWBuRul/0CTFVsQbAec10OnOBRz1Rl15l11Ds/S48WZ2ONJzq
1NlPXQY9VAzqWXt4e2vkNRY51Rq0youNncrbU1G700awuQuj7qgTE5EgV5Uv3XsMYOz3oRMZwIor
ErDlCcPx0yyN3w0WcmQPy/tUlR5X5OZrIcSBfW/K1tqYX02Z/ExwAsQJVdqi2dPUImTlXL2ST1F0
36Y6O2UtWffQ3nTUYbCyuEwkMZ7GSUi6or8YkomVqzO3zJz5HJb8u41LaI550ALeUz01jLnD5DPR
lOlAJIa0+SD3C5c60VCsqZva8V3hU1FMN3BlEJwDFr3q0qZC6Yd0d9ydyb2QumW8ZajTNjeaaeXO
wo7GZfmxEMiJvLKlwqznByONdyOpU9paHwuzINYokH7nratfwiXxruhbV1PAj8qMK2Pr5GZMoa/+
jxdmIv0a4/TIj8i9UkmYGTTDGIzR9Ol7owkDY2fQwrmZsFiNwehTAflq59zf+gb2oIKmKXyuAQYb
eglP8txwah9DaGYHORDDEEkzB9Zjf8+nk3h5k9KP+tGeDkXQPnuzxS5i948hBGHUdP0LBx4awhVf
Ex6C6uqMyuX7QkNBs9yW3bJJQDQf0UNhOjNRRqTeZshOHWtHxG3Y2uZp9pxO8bgesUna8RC++dxO
daztbe6ntCIXakC1M8zRsmyyiS3CkoW7Th1GYXkYLjBxuPOFvSM8x3N26wP+tPK99hWlLYM3oKQj
CpjN2bA/bduIaeBReDAyFpo86STnxyx4Ewsrv6nsTdzJKhoV6f/AFmzt6gXtZ3H+80KghkxribAw
Y1BBKPptZnU9VMj4y0LdMMXhN7fh8bPm+JtplubznIM5zx/G0nZHyxisRzdLuh1ewmrlhdVybBJO
HO3kG5FRa+5RjEg65KODF0S5w5723gcu1+JsJgrPpPXay/ox6YLXVGINMvRwJ2YGSjquindTOdLq
SOePNpN3A1YbcRMPVxysyu0YEq5mHjyVVAaPhINN7Dgjytouz3kg3Q2mHGpc6bDPEit8CGcjRL6S
SHaZe8WPps1aGbX/bBf46Vq74qNDrtArlFSc04K2aXYsPg61CsVbkeflRjq4+WWpfs7cMA5LHFD4
4mecsa1GTWCkj41Zr5I06zZUdeubX1JiYv7UZ6Gpq7VVtks8Q1HXb8dbRuxrowWmWVIfFX4hhKqT
nbPb2c6W0myFqW9r2VO9afokjKoqwVlQd88WpY2ytRe2Tt2DbjPNpDcYOjBmY0e8M3gRM9bZtsRf
byzpxXIpPnJFeA2a3nvKG+8eFN3IbHbI9JZXUd1dlfOb56l+W5KVaKnZ862DfbKI6jJe4GyPzW7S
GEPiqTXfcmncOjl5z7lpIgTjJ5XDpi9O6+7cHtp5FeCjv8ah96Ldu0zY2KDnzh+5NtgbJ+/lhkMe
lZCp/J61SR/VuJ43haCjTHEtjmRThNeOKOi8FBMOPOebTbBsn1XeJhgwIAiCyTuaNu/Ewbud34IF
un99qYj3HpuASwojZxhOVRvxyTBqdSilehpIwbZ65hn12wV0TWYnpp08p1RDr761agxHPf55WQDs
i6LNN2YfOA9WmG7jMhi2TdrQmaB61XOGS5dn0mIbYrnW9yBmsoiFjZwbWp5F0AHxA2zwzkuNHUlp
l06YBS1CxxswqbJ40zFSJK0Kh00ZRMV1LOt7DgEWA7CdQoepQlKUwybsGbCE4hwDOm4S6U/EU+xs
fplLl2YpOIIEPD3ldsQandIDiOW+UuraGnYauU4ff+azWo0BbyIcqtnJL8LjlD2Ns5vskH1TyRFO
dcq8kEExi3geMQkVJqNq8gyhaymjhn6TLDl7B/cX2WPdgadYlRTIktyQ51Ej9qsJx6NOukzE1K6l
5KxU9eI6OdO5N3+0rjeeuNx5e5QHT8NdHuFUdWSH3H5HgUvFsCu1MXF4TWZrPTTFZ0GUZiRJfH/1
YdKFpva2kKUhxE6ZuWzjT13X7EYdoLhus/7SNUN/Gc1sYIpOTLuu3IAQVAfRX7IQOzK15n7bhSXf
pwmzNUW321jkCD3wMUV2A8fWBsG813LjA15gJlwerYwZdI7GkeIoB3zF51BkynnaNNwqYoAnhJMS
Y9Ew+HQZmSZ10G52rM3cOyPxDoigIPcOt4k7/lo48/Me5OXPfzWxHDZuEd8thqQhPTt5MRh6xDwi
i5mMmDbW4DPt3impQzY3tK3TpfBQXSP//Y//IuUCnnN3U443GfgFYRAi/GOhxiOp6pWaOoQynOSE
NPZU1jUMYvNZtcrbesWA+qNmTcz8dR1iC9Ox5KuLgcQrrwwiYmb+LovVqarIG979Sn9eKiWZfJI0
sKSU6zHm8gGmAdBhH0u6YcyUStFFrEeLqSVkfxgn99jpTFwopP+Y8sba98tUEmsj0pUnNObqYCSv
4i3iASviNsT9f2vquzbXZkTS4reHkelQrzrorI3p+xYpw4Ujh+++xnG/M8qGHjCa1SpAR9uBdB1J
o9rruktNLAUGsDifUYMgumi2cD2EYxOeBddZDvZA5qZkxCA3xIPdBNMPkfs/tNt2ESdohySTlZBJ
WsYzkAny4nH4xqAA6BK3ALRspiBq3MgH0niYM/NquBkiKVgzha91oXm8pquEGg4G76usUX0z+uoH
Ck3s5PPiIQUsgtNMb2zdp/Nr4s4lWrA5ahQSm9jzmYPRVOURNhzBRZb/5nLunBEwsEjPqKedLh/f
R2f8yXcM9VsypA8h0wsS2LBvjGjZAdgr/q6kPUJB5K9N6J1IKjkfwcxUjErV6Ymal3qp7qjzPejG
6JxsY5j4ynGixM/MAnzL7vm0hgzm2vVH58x2FN/CRvz48/vlMOCHtyRnEVJeT2Kws9WfD9QhDK5j
2cNDrSicMiiVyQP3f7mJR+bwsLZdW9dOGc3DlzLO+XzwcvcsQiwklHYKnrKCXhpYbuCH84bdhLs7
XeCmNcEIiNmdfY+GguG2HpKyYTmI+ez51HO4RAbrqukZUZARRG2ARslg6x1ovgkIyKAl7EkBueOH
gZt1anKBoOw+FsEQIUeTSEydiK7ZV1b4/LN+APbQnwYiSdiMfPTU7nwPP1xN5gE5JgOZkp4flo9A
vEiSkKQZzMJIeQEOjmtcVnpXhRcEWfTAvaijX8qfJ0blM5kHJ9H43a8zwtYOvAqTH5MNKGH6ILWT
rkHXm3OK84/7U9miOkaWUSZbrpyf7dDqaPElq3Tr38hyjqusTF8JRh8yCOdto5ikZTals6sD78Y3
8zCLYT/QTa8cpS92f0LnFm+S1gA7a3ouQaaLq8yA7BEapWVlllHVdhMr7DRHKhjKDWW4yHEXFlK3
uy5+72372f8RO67x0BE7SJmZcsyH8uHec7TS9spNn+ZAO2aR4ev31jHfASo1sxWS8og0lrNqXAzP
aHfHddox8i5fmFY6tLn8SlP3seCJORrx4K4zp14iexYGeSUMJzVzRejq06AE69NPlTv6j35+pJZ7
YVQRVtDeJbBB9Ww1j3EFgBZcXO33BxmkV0BBqdP53erFU+3G1orcG+1ZuDHmwfU4gEpMmQ4MEqKy
b8UgwkslPOJYYgG8s2X8WJXW2VpYEmH3zR1u0mTvWx6Pa7EwT6wTOP3MGguQfdNx91SPmUlUwPVX
vfOFqAPrmAzWaIzUkadOnAJ34GEdngXzsXT3EiwtwCPdJiqFiEGB1eMtOCKzA7R1a3z8UBN5Vqf0
OCZVSXEIfzLGazkGavm+POZIO5pe02mJmalqYigNES4yPiNbWwVo0tyl+AUA8asc/TXf/WZ06ktw
rmYTSaSgGUkZhcBxfEragcwPHjs+40sbjvYamqddc5Hfz7o5APJDDt2Hbg1FxyGAObICMizIS38P
q7qflJeelNl7DzqO8rGt98s0fZE+MyJvCP1VQff2Uo2TOuWMkevvTUJHw/yEbSwOGQg2bWXoLbPg
Ls+RnNo14Jv2ui9OIcW2TYJDItlow3IpIkMxKy0x3K+wN9q1ome+4a7Jxahy0ZjnamNVDG4jP+6t
E9t4R8DrHVnNgWA13A9FKAht81yMNdMydPiOxhI0dh4j23X5EmtvP1lLvlXllO3J4uXsNRuz1UgD
ipYOWLbBmXJNJeIIF5cizzNueBKjNZc26WxNmBJsOvk7JQGGvaV3zUw6QEC2NHwLH5c/3U8VKSPA
B+7F5pNCR2A70Pf9hJ4CdHaVwFPvdTicmw4ldcuouYjolt7gqxo3lc6yNfVnBDSFv0WdMJ5LpRlw
684gLNX4IyeSADgOtzDMycU363es42rXaFWtcrjCHIxlpayOs00wMOOHk4oTf8tsITeE6n+5qbfq
8vgSawMx1aiCLQ5rZO3kLiJtm+exEortSFPO8SxU9JkkTEMrFVJ811LPWk1xu2yKsn2ql4UefsLf
wmGfsZpuds2y9iSKJmTe4MCPw8sZy+SlwzZLnUPK4Dewz67gqci0+aaDGtFN4K+GAaR/ke7v0iOM
lY/uJ4MFGXWn8/OA9yYq5py3tMMaDP5T7fOKbDmA/DOlpShh0gYABxE1q7RYNTHbfTE2duPWIn62
0piYQYb/XZqmeC4kCDpXVLio9lSqwrw0jrv1c+vHMBN7oXdfrZhSMWwwBaM4bqjbpg2TMBaRbBgx
0EYellPfl5AIMZS6VbkOP/DG3JpTih3Wp/TQSw/TXfUL1zYYPrQTxD0+pDHFwXgvsBpJzNyQKr6M
mmnd0mNMl11xizAqqmkdKpBGWXyZMEgN2wU7XlOuCYMrzpZev1XW1R0mZMhddneKdWdKfS28gO1B
LeYxmcn7W9OozlNMqMLiZmHhNGgnkbMS4Rot7RTtZEbmSybH8d6RohRyu8fYI6yB9ErGgKFk9x82
OpVtA0O8Gxz1oXgWRlDMl8KaopzjwoUh579n2lQ6Nt2HxHlu3F5c3MQAnqlsJrEMwRuKuh2XHkkN
N9nJyokfSmaYruOmew+ykUwzB+qCJdQMu+LINExz1y+MtBAT72WoOGadq+LYkqTOEok0zIdaa5z+
qWByYuCVt1YBBZRw2ybznVN38l+6XN+PkwDW0NFb9lHn0spsjEzNv2KFbnfujSGOahdHss0Q46iF
bT9JLXiqWwoyHlvcFCz/Tt2ZZTeunF12Kp5A3AUE+lcSJNiTkqj2BUuZykTf95hTjaImVhuyXXXt
qr9sP/4vXKlslSSAiPjOOftgNWmIAQvzZNhZgn+Uz6NT2vHRNkvysFZxxZLs7FFjilXUd+PtKzCI
CBUA6Qb6RW85Q08QS+OuGXCsw33wjwCRzYtGcJJj8iDWbWtmF4tmPd2EejCqAazK0Lfp7BKtZ4bx
KYGMius4v4V9Tmuc4bfryuK9oeCNpZqnmVfHzkeJ0W5HFwdHIdWbO8o0i058wXpuCSYwU46y7l2E
tDFp7P8P9PJVSQtLqhvbFXmCtyGngMUhJrHKVKaUNJ+7rBkJVQ0YsSN0haw9NqqynRqbKLod3zSn
rLCyyz3FJtZe5/dNOQcfynsjThc7iQ/FTZj11HFVrqZAIT8zTZ9qoj5C+voU0/Tm6JDTvvd8Q6sk
nqyscxni4bc7f3rD8PZAcC7zaJ6YD8BBeIwq41aDV+lhUS+3uYMhmG/E9jLB0bGJK04BGhMdaoSI
ZaF/rYD9hG7ChPBQm/UlClc95YZ84lq8FZq9DgjrMzpjxFSGebEJ+c2MrrMd05gciqM3NYrgf1gA
GtSHD6WODiofAJv0CIsj63UByBnE58SPwCvSslHcengAVTVZd90Sj1psYpBunEcpKVBsGrtZzbk+
kHFmvjbEDdhFh86Vzn6G6cMRZ2g3IfAdQm0Q/GfIkDbuB8ANd0yxRDT9vnK/3y3fpnreZgLmsK9w
mPXv/RFNNunidUr0wGWg99AXzNTUNv8ypHWfrXJ0u77+EZlas9OcKmAUyhvqx3i2xQtjtQO3Mccz
zi5UfWEfs9/6VINXp+f1njLrF7JVPe5rRqyUWRyTwVJcLJDZdqiob24x6pQTZrxymMltzXTf8V58
TLyfVqxXRPGc+jxm4mQgTp1Dv/pU1D7ci9EMd+Inj9lVWXZkYbBqubEBMC2B07MyZEVrcaRFD+R9
vupYp7shp9ZvZNPhdrZCTYRvZJvSJ66jjjuZj8rvoMYRKLP4K+X8R+yNoJilfcQkOxjrsmdUMEMZ
DVM1ByfraDX9Pe5H32U/Q+vsnLxT8TF9VMO4KZz0uZ9Djc4o7QMz9FNcLaWqBScsY1m0fD//1frv
zVzKxyCLfpjK9BmC/n1cNmSZk9zx2S7/DqQO08OLMHup9jnMhX2KHArk2ipdzshYWeOlE5P4o7Ib
/P6z6Dt5srJG7JHxT01D9K9gz/hKMSrtrzAgB+YRF6ftvdRYYC5NbVyiUX1i1NTvu+RBmWr+oqDT
1gLMcun3qJd+tXSilbS12URv7ca+OAme3wlf+zOoR7pRi36nFPxBo2aoBUNipC4odTYsLSbKQWzt
JjaWqVbZJK/xlbP+7Oic8/d5kr82HC0ZBhzrgeStqs0PjcpDQIO8cAhwRzyOsfU+J16ZzM5dznJe
C60F2sG+yuyYyCp+e4gZFHgU3f4wa3GdEL4KzYqeKZFX0qk8N6T1n2wAcAfbHN4bbPWab/lepJQa
AzhuQEUCqNTa+UVd7ICZoTT7UAy0ARWgYGVgOgejmD1/zNmIyQCwYkWMh0/yaLNt35QaOUCpTPZ5
dIxbaD8ghsa3PGZbCoIBAVXHzajGbBaBE2l7IqD6JmDN2Nhx+qsosujTEcVBlgnyRzWechGUr2by
AG+sf2OIax+qBszs95f5ktYx01g7dgZJYywJHEeCX1Ff6h+GyvRXZVy8c+pSe525db5/vqVjZ5PU
ot/3vd6+TDn2YzUrrzPOGCjic052LgnP6GczVAg0hjjxQSAPQwl+t3qJQ1m/yWJXOXSJTyalOTHh
5k1rOqYn6tB/FfbwPtppdUvqObrTG0nqjN/VzQlwg4wQF5vYesOEqzmM8MUAZjmvcAO5Y5i0N9Cj
T4mw7bOoZUkzi3Q+ajyRCtvfL+SXBmgmbvTZVrKd1pktPbX18Mic4CjT/irHePjShxdbUJIpY/FD
N7vxJde1kCAitOyiIsCBL2BcCzGPH3lBPMtunY0yBpD9l/iAbZlvcZ1ihClgSdi5Hni5LSOvpnA9
pAptM1VWf8LoX7hTnD9WhlJusSPSOhFVicv0n8R0S41gpgX6AadxuxETp2PoFZPb24LAlJA6cPok
/ej75tmRFWAljowXMZJUBUhE8aXEk1MbSrvWo6sF2/ohJXOzNTtrn4ddzZnCMffxrGeP1KqXK38W
nxLC5KHT7PBZjXKKcWlpxZJfuP0iaYZKWXNWpuCuJNJ/BSeheIVBU1pCmTjJmHJbg1L/mI3XNjGl
12iZytyHMTL5k2sRV4LW8oy3KB7WYmLYbtvgGHK6n5XB2fmKUx0YC3briCwSJLPaDSV7HiWKTeZp
PBtVrdYOJimc1RgTpMlmf2dm5tnXrMVlvBlWv6nxK36FLQPgVhJpkx1Y3KSb/T1PzezqFMVxrqiD
D6tIvCSZQFGmLeVr7JfTta49KihVtKFgRvd7LAiq7h/KUBo/pyF/YznVPhqNnKLEgR4XkfYczr2X
1DzY0xx1DmzWZ8Z2Z+1nefKIi/XNbrHGC5vePhW0zqFvk3yntzw1rSiIz6HxZNXllY6S+hqXQ3Ee
NLYiZjUDv4Pr5ZtktWW5oZqCBNaML5quAzrIFP6H2nBXWqjjBmZhKNfkWuc0WeUsNGV+5s6tPSGY
Zic3qYv6Va8cFutCqR9m+OzgABLpZQYWhiyQg1dRSpmXpf1YJVpLaQmWGkqeyzVY+vGiV7TpdJgk
TuagXZIQoDt0E3mnBaLaDNY4bUc2s3uzBM7EQ9A+KXX91CPkc1nEgPGVCe+NQbwuNIvThKxkRP38
lenBZ0044jkFV7INVFwAsxFvZt+Jj/2Aa+Y/NzD+e6DMf4O4+d+EpSlpE8BW+P8xMH7mfzl1UfOX
W9EWzf/8H392P/7tD//NyejYf2jYx7AdKjYvgCL/5GSUf0hggODUcLkqjobL8O9ORv0Pw+C3Y2Y0
SNWoi+vs705G9Q+CNuwBDRy8uiQK/J84GRHA+av+wQeD9QW4kCKRoNhzGv/sgwkwCLdVa6R7dYCG
lotwPI9W/xgHU/lExXf1RH4TaX5IrQO+X5B8OSHIeOH6WBqmcpFyh8GhofFGz/pVVRrmnmK9H2M4
NqcBANGGSg7bS/0WbFJb428AT1OZjGaI+BbV8fuFBWrc49KxV3mH9UQLZXON54CGNitPz5XZQ9Wn
Pub7RYgg+euPvr/UlNFgPWWOoTIkOjpl9973Svro0KK+iicVVzDsYkEfDNozLalTPrKhDc07gQ2O
ipJEvEq1Y2MZCJRBuY4jPDFTnty7qIC3HRl4N/N9Wb2bChUhU3egZX5cEQK9NIJmdfrnKGgubj59
CyklCnH9Rd4LA7sYgJy0xl7COoI5D1aRytIT5btEO31/Z7MNY2AVbTmose8yqWXE7LBWNHMvNaok
ovodQ8C8QRb6bWINCZHmFqcz7nBGDZ9zjazAgdGfS1pvwrxh4J0+Ue3HCQOYwqzkDM5DXG7zr2FQ
fmZkdxhKvE6q+lGV0Vee+0jdhfoQBI6Xt0PIjp9yQnhWxnLyohaAczNNqM0neb9tm2iPotFLN9XU
W6UhoYvT0qRmZ795+vAXt4EDZh0PlWYtzTCvllHDqqv1dZ8ySIhb17TmE0V3oYvHxllPzjuPdXbK
qfkO+gEcS/IIR4L+EWDjyUwHXDIOyFry6jNeZk5rfpa6Ua/UJqVRZ2bCtC5iv98iOf8OzeQQRpOA
EtC7eey8wI5E7Yx3ftp4A+QfjhPhmtlLs9K1mBRW+Ni3+bUhYEY1dLRO8PH1msBulyP/aTsrYm6o
RcFxtjhRt8RM6+JCswGZXTV66eN3HQ86WFllB6xVc3HCreMZ59EIXjR2jh3OqbVR8TEgIkNoE0zJ
yh+cxdjQ9mx/uVnaFXvWxyGMrsnUfUio7JGsvFj47w5Q7fVQPzZFDmhOAf6g+M28jlLLg2RGnZSJ
g5He7WOl9ODTTXDl4+9ggrbXmQjHRdydgf5nuEIgimcw8YMYAcKpnRWS9c3365tTUug3dIOrpAYq
6ohzSrX6faw2d8aUq4RDSn80jSZAgtIxNiwZeQHJRKOlkVHxE2CGlzLjtGSkQ+DKcP6aoq5dJWCh
22GGDG4B4THuMRUda5vcvKtxc3I02piZTwzV8eFzwp3t/QOpG+IDy3g1VYp97dvIFJy4mINOnt3n
V6sMYiYVr2zPKZGTib9j5eXTcMZ9XS39oYV6mzvjJBr5Nvdl4HWj+pyrycHHurD2m/6X5aiMNxg1
ZzXR0PaU6e1XaePYTeA2MYdXBwhkFW0ayvwb7cg4GYnT0ePpfCAqT3z+fkjTbKGd4iz76nyYCX5a
DHSrR4AA1OZXiqJ7IVewJmWZkdmvFYb3YYlxi3tKgilbmzQqviEFoX9POf/RsBnpirSKl2QxkWRB
HdFYyJehU92dS50o3fNEKmirGg1IbnJ9lxAY/+TkIbui2n51KjLscYTvp104+UEDMZ/isG29MPR1
My/XEXhOJiO0H48JXdtxA3V/WsBYgZwh2vj+muMJ0kEWBLd+1L980QfHrqZayQ6i7KpFEVwltb91
EZx/UAZ/f1laAL6/bJZmgH7pCJi0/Hle6gSClv4AcqycP7GUgsHn575f5NI4gGZJYHRpIbB1+gjs
pZlAQRxs+OtO6dJa0Cz9BfPSZBBTaTAu3QbM56NDFdB3UC7NB/nSgRAtbQgj0xUOf/QnwK6kxGRp
TZDkCO7D0qSgLZ0K379qU7MgJMeLuqd5QQ3oYKBw+61qaGUIdRgYYT2Ym9zEAZyAGnV9cgjbaup2
FiP035MFDY/qqTfju/UBO+8liGiCsJdOCGNph8DuLXEX0RjRL90Rw9Ii4Sx1EpJeCXNpmIhIcB2E
ReuEGdE/QY+0ve10TIvOdz3FsDRV6EtnRbG0V+CZ1HY+hRYxxRY+wyTIOe1Yg2IKsd4O9onUKM9v
tbsFCbUY4/I5ku7KlsKMCc/5Ll9KNMqlTuP7F9rYRkxcyjaILfu7ZsSNIZYqjqA21t1SzhEuNR0h
8JpxKe7QlgoPdSnzUJZaD2oayqXmo6fvI1+KPyoaQPKlCqRYOF996Ny/nR489+K4Cp/SwlHW0yQO
Kmx4z1kaRmy/kySauNiI/97SsRuvw0zVqWo75htuqptj78eoTs8KzePuuFSYNBPG/qXTBDf+3R5a
400uhSdyyV1VSwlKtNShMA9HKVkqUkC7KnjeMQ0ZQYIchfiHroNP83VQXSuKYx5Z837Qff+WL+0r
kGow6Nd0BYZlcTHKYvDKpbIlN4McIYwuF0Ae8wNVCiEuurpA6qjGA8GDnYwZPEMtUI+wsRPFNg55
ODKpVigkVWOHMLdegwowdP4iIglkjZcXjVJR12jqrdkIeWAKqR1CHVtsG3Cta+Qkjt8vsi3rY289
aJmle4bBIHAgeb7uJJZwjIlg/3SLnqQa64H0Y/XiW7TT9ho3Qq3neAuaUh5K2vxWTV81rkHwIGfx
0b3Sp5SRi3I+IAWAuSkm42ClMFqkM9PyNfMexGH0V3Jhxpw8GrGhcIN5M/ak0+hLKDADC9BV7yjK
DpL6pPaC7AUtaczvfFb6bDwnVotJB6AP+8bhBb2BwP1s487jBUgQdRp1Mp5NmsKodC4eh7IbSHLD
f3BauBNp29kHFYjHnhrQYAd7Y6eUduJlAzbVYNaP8KqYyDcKaS5OhORU1BfK1mNTD/d1nvUQ9Fh9
BOr/tpS849IytD+9/Jc/x7jrQ08Lf8MGm0ppDVebl6TjO4sUb3JhOdwQ1VdvqWKvalmJzUSP3pSJ
voVZDX8ylNJYyGfzZraquUf9b0LsxxT85e8DVNR2HOOfWpIELENVfIvBHNF1XoDuWJ5ITcpgXMr2
zRlnEB3m8KRi51lwTybcrqR6t5NoT8HsV0t5wdUgdcp4dFpjKXKeFMw/ZFEB2vK0xnTbOE/d8uKX
2DWmwNTAW8GkCjSIzMJSWzZE4yYY9YZ+8Kh402V8GdB/8jhQH6VWJV4i2nyvJGZzm1WBRyiLV/6U
m3cG/d4II2RDt629E/NgvhFccEvyQ899ZIUbzeY+yhetvWnt7LlpCirKHLiAqUweZjWJLzKjIabz
E89sZfIaBPU7TNv6Ka/04eBrEdMp0sFCVtNn0L2RDEkuQQJidarCrYXafRurML8Dj0rXPZ2g6zoa
Qm9mcwkz3oA1NFm0n5b+a56OFkZJv/JAD6tunQ7llnN9gD0zoHAJK/SWj9g81l3rHHK2AVEAmHHA
CPGCbWdek43ND99fBiaPni416sv3l0UlN3XUFU+TFc93p8GoU6fyxeQbubJDf2OypuDumM1rMIur
PobIJ1rKg6fJx7u+teZEvbej60SKwqRcOOfvF7ZKGAdxncYuqlLGs/6tzB3jpzRoyxrmqrxViDEQ
T2kbjJfiSjgrs9fmQ/EWN7CFDbV86MeM7U5HK3NeFNE2LGRyFJk6XJSmjN0gUIJP0CUu6erxK6hC
dm9F1nujjzqBlSy6OI5D86edUzoc9dlmBN12CoqVNpJ1B6GDeLvknnvCtytkPGpiykrg2ywf2iw7
YU8o8Bdr+aFmM7kO2uZeV3jgldhYz3zDT4Ix6dMcrWlGiBbreOU2MC9OtdEQZrHSpzmNn5iEuUz6
IJ5poLhmfWqYkCsQN0g1JGEyXYep/owmjYgERjZh0n+l5+YtKFv+RYiIh1jgtsfAaNzqStwdnLvH
RlPMGwwV8zZVCRTtNN6rWcOFw53jdbOlP4UJdLc2mfxDWmCZ0cVcbhkKik2uFABPNb3cRTgNXXaR
4yakQH1j4yR+0jNhnZKq/rQkyf85b9BeZnpesBi60xBJ/FkUL/c9zTpsYLZ52RcH2nqaq9CgG4Zt
aX5WbDNhnYKaokIow7hb0Tb1SyKP6ilNKChZ9qpoimmrwVAGn6TJExJbjVimcR8a1LOLIUj2ocaD
Bw/g7Dmg2na0uYtnO6guid+XP/KWlFDJQPqKBNyeqoD/Saj55Y9E/1T9IdlXcdftc0cyFud0he2C
alcD2VIPRLASCb6ILHE4YweM1rEMom2L6RY0Zv0OhSbcJglyfO3DtpON0W0JnQ1HyQCSgpfiOGgj
hpUQoxoJdunVTtqgyra6q496htir83Y3GNuKKF26hKtqa0IL12VWXJaiM8oGMscNMDKxoRClOPz1
h7aafihprrE6JPaDijt0n5NUU1UWqSmMwWEsUSygqNMqG4eAz4wKdoxK+ovNoNKzjfBQ9OFvs2rK
PaLQmQHfcsmzwcdapxZ6A8O7B/ltjyFbCLt5WDA6UTgCS/bLrT+o4pyHoXCTMgUANo3hc10Sj+IT
vrbipSvn4pprfX5rCnVlK/pdbeLa++7dZZBXnrRg7Si5PHXVKE8pRVan7y99Mz+EiTmQqJQ/BmpB
TpnK4xsOhPGVIdHaSWe8czFc+q67W0LJXqTd9ds+VooDxqD8psZ9tk4Tlggutx5B8GdXU3mOnSq8
Tom5MCrpyRhSCVMIuy7+UZUUHVugsyJKyuzj/h5mPBXKPr3AhZtXRdu0npYUW1s03XP20gFVB4sc
pdcFgNwEPS2SI5PPYXgMOE2g6Dnwc4y0vhYQd/S680aSoTSw2y/BkDle1lT+IckZdtbJKmXv9Ms0
D7UWZl8UEN9kaeQ7eDHDoUoIqphp1W++LdnFYs42ODOt9LxKtmXrBxjz6yV+ZwkMVHO2S/35wfKd
+gHAyaB8Vb6jnmMwK65jLL5kjXBaXGjOW5eObxw8xK9FiDeMAnm4q+ed3vDsYCqebsJy6hhn2CGK
nO7c5hlkUm7G9idsxB/Y5qOnGdhRGGHxsDKkabPsxUtQZJeSSfZPGWKTzUxyAYQvdXR2q/OiVksp
u8Iy2DkBDwO1WwKaC7z8+0eN1tzY6GHzD8z6RkELUrjtxBtgkQRHsv5zxmfh1hkwRWfUusdRbbgD
6x6lc64WUgutaaGm5ludLfKxMR+UHF+PSJFKuN2nnXEzrYkZ9agfHIJtnt1BIETI4bbkdHJB7U7x
T1FTnaX9l2oNzl1EcfdQ1aOrOO5MmOtS1B2q1fcPlWWukZTYNpNRvA0VlJ7vF62HA1EYdeUVEbIR
IzGs24RfuYfoOcY37W/qGf+g5bCdg3ULS2UgYAT/Rd8pAkXLD1R/kzdBRR87+Imw08/QSjhSxqRo
TbxSq6pI0B8w6W5SCV0+TaMfCeUtG7YlxhvBC9g6kFk8LI34fIcF/E1MDObG8sOm1tu1Zj4rfTkd
v1+MEPPakOp3HOHdi4gwqhX5kv83yDgLYPZ48h3PsbDt08UwffTlKeqCY+yrIZ7lrrgM9gj/M5Pv
g8iH56IdjnaEv2LAdVP7bNnq0j+Madq76qC8JKAoJl/eZ1OiIRFgDttQshJaI4EBA2J2I2FrTjx2
wItKC5h0MqFDCKYgelUyVUxDKBv1Vxx1fPjslFa0wVJ4ygW2Ci31HMh6WsGaE9sR70sdIypZYf/B
efNTzqCfBpsLsjjN7KEZIuSlO6Ql+M/pbuYZEKdUzpsqJYEi29x3o1rj8RLsEBW2Y9UyXiv6Bztp
w62KjWlUiFhhHOWn9WpPPWG5nmyTcwt7/DV+49XizNkoWNc3UytVWDYpow9bvSfTcDDz/t7XeDFl
+xRF/sapVSoe26RbW0UFAwUGE5dJsabW9IDhKdkUE//BAPwfoHVtnVQRToKZQdb0WvUKUPk5ukLm
ka4x0O/pcHW4w0sfWj81iYydSf19iALlaqjFZwmb8TWdAVvHjj25DU3xr2GkNK4WKNX++1eDsXnr
FDiMOhMzN4uE+dSGbDQcDStobYBJcyg9OtCZOqIxt7OXlCQpqJuIqOELH/SRzW6+fNWL6FiVMzTA
SVf3mpj3UVDb95Aj51YPRtvFyxfcDWAGa5NN8xbL0CZsg/xEFjFdd8yDtgFUsY0cSH2luCxc4lAJ
HPIJ3FydfVLe3VLRlk94lMA7Zmb/FGPupZdA3hw++CdmaDn8LT0ADGMpu/9c+Pk3JJ1/Txv67yL8
MOcBAPBfCz8PXZS3n/nnXx6L4h9En7/+wb+JPrb5h4UBwv6O6Ws2+eL/LfrYzh+qoavSoSpIk4u0
839EH/UPJmImNUgmkWRDXTAMfxN9VOsPm8Q/3WzSMGnk+480n3/GPXDBOY7GgmGZpCscR/8nekVf
cxi1nHykNDbaFUHoyRI0uW6GEJUy+gRi04vqWlk5MTT9WdAVttaRWCFcgMDHusAILsleCo7kuBpX
VUCHopEag2dBtnP01Vw6zFftt8iab7ViAhKCdKE09IsXkUJdof7ikDaDYW/gisz9tRPLQz3oP9Ig
fWmtmQUJ7nsKpJUgCZRgp84JBVY6pcMi3llwac5/+gT/HzwF9Z9KjQzIIHxGpiIVxzAduuX+MQlO
AwZNa02iegTwgxW+c+2U+c2zgtd48WlKN2HtuvUie4xaJB6lGXckIvG+JpTItk2/MnXwUrC4rJUc
GAz+i29vwTn8Kai+fHt8VtSGcXXYzAj+CZCg1zKzJwsiU5YDwSpknR2A6WM4MK0D9ImROCy5FcUg
Ff6NHbMOklMxtCMol2RvvcI3fhK+qK8zOl5Y5OxmqHU/AA7P/9NCPL5XCjvRIFTKAm3F1Bex8U+F
eAHxJ0JsVED71hKl78TVibU3rCq01Adadp07T1mzK7XhnsPbCQAVk/Kw1Cso+G2o2V/laINwrtLn
0oi3qEWcgKPOv6i+1A9hy7ECpLfwCh1mdjxzBK7U+Me0INOVaV7nyiUfplPaW90zTIFhXxMPXTfw
+AdYYI+NykhELybgEIETboNW9QTs8100mwA9OOHnlcyfNUHOSV9WdB+zgWzp8RoYCGkDWeqhmuHL
m3jUIFs+29cc+BfYguhSBemBrkHzbE2F7/YZ8FuG6epJeFnfXCuJJjbA6SIZKbH25Cxp+RgegCVq
bm1KHccBs4jI7outAZceZ441HvI8fa1r/zxqwrmOVnxgGRw4pif2Oc/LI7Ju+VheZM8uJGcicU4z
soDN2B2MqZNnw/G3rci1S0xDqUeAN2d5HqMTCWbZJPMxINmzxrhtbYayZ+6uMp3TQk9I8gUzxC7s
EdXmX1zJ//eNhtgN6Vm3Nd3SdHXh0Pzp6phI3ASC6lAvtJbh7GuCNAR1WWu9x5lV7Rx2NKIK4jn4
clxTKC9qDHzSEbVx/t0PpTg1pfXrX3xPjv5PMB+uWUehpFK3Lb4nh861f/yufPz9thVwYFQCfZ12
FXGfnGsxcfsCPdxsVqZv7kzxyh4a76jmGl2AbHiHtUD6ySP36w6aswlHSqDP8b4gWahkbFzBytGN
y9h9F4lHfeC5CPkgyr4i6rvT3wTAKUOkX4kiIt9ymyTfmm257RW5K7WW3Aa97mW6XraYaonOC3dM
GbJNhB2vIs6SzNK1qoeC7rvAYZvIAWehI0rofyOxQ+YTKN0kOjANKbADEbaPjMH2EFI2FSd9kXQg
r83N4C9FYCHHKz9pgXtV75iavIZ/DH2V7AbH9sTgaGKwRGibwCYTywVM2cjiqHSjhEO7CtRj/qwU
OJQKOjZWfiaJGsJpUTOJi+/E+kWINuwEa2GakGeclRj0rc/RkhOkGziEUPTAHYSxrpEgyUtzdFpK
EMeV0gOSCK0fZZWRrhCEwMoXCyJJZwcHA0buCoMmZoQ1yRGshwgYklBAh8OR9jSBbauyiDQFZMS9
+Auc7tqqzzKwNxwiN2XY7ersbIfJJlb4sBCsW2o3K8MjdcCMMHEHX7pdMKC8OtvZ9G8pGFWtDZd/
fENBIlPnE7jYnS0CL3QMNy30DQdgnsWQGvufGn/pVDOSmOzT0gRHHeQhjJU1rNQ1I3O4HaNn9QyQ
cKlzUHCJJBF+sGIijbXccbZZZzi4jIGrbUYOn0GQAgNsBmM7gMrsJy7OrGIO9UsBXwYKzeaf7nnb
unSfoURgFKbjYhMZlG7P+pY+s10UJ7Bgu90ctfu6NHHZoyD6v6daxxQOUcZBhyYzGKUTwFkxX2ci
VEXSgnhLNpa2ZDLDE37oTcOJRTeCvZ2FXkwHTJr+7gCIjEW4I4C+YxpJK2tDV82+tzXMgCXYJ5wQ
WUpboHMJrDdtxIqtc/D3SyIJL1RMUgtobemV2IfRSK0bxN8e4tMQrE2hb22Ds76Vezp9HCLiac4O
o7TIGlEnmLTZ3h80DjXMK2LKJaaCWoOfGTONVnPImjTI2/WqOk5dtZmGydOzI7uOe6gYriGVQ1XZ
Wx22SMdpDhrCvnSufmw8qBaTxKp8akyOol3VHAeUSKSoTQNjPvOwu3oBgmYyr8soeikUyssdDNIx
aUcn2NF/slNJU/YltabVTR/Bb2Qwu5nYY4xfq/g+mLpsRE+4j+mnzfduEuLhVEeqkAgplX21oKua
DZjVMWY0q00aciiaYdablHXnoYelA2hF4ObWtZP+uqLTXItilCtSWyZWahzPvbQvVaxtnJnCOF3/
abXlLrXJnjaEKwicmrOx6kheZjLYE7l5EJHhhZ3cj63/O8RlOz0xH5rXjTXd4RMdulB7MbR2kzGD
03mno3TcsGTyx89gRfYqTxBRT29lFz2PbX7T9IKgUvihtfUhtnLcxPZb4ys0JvBEVBJrNxjNjkzr
A34Wr8/UFU6VSJeXIiy3RdcczdY49tHnUCLyj4gwFENxdJdOf4Yd/RQ60Ogj4wsTzLEvjOc6GNdG
GSkrkCunUCqPjYARTnVgpKMA79VGewDcfqH//Ynn7GHux8VPszYmn/o/TtVO9OSrxrX2g/dCiLtN
J3eXd/cmj/GAWTsZ0ZLKheAb2yVMarUdiHcGnzxDJ5YulpSneWv48rYE4qpidn3oIJQxu6iqW78a
N1Y7uFR+E8a0iQaEnu2fOKG7uS7cupgOBcziKVYOy9sgp32oWAfApG7Ohx/hVJA9Umf9YM/avrf2
QVd4NefUxChP4cRi0cdnR9fR4NLltt9mIa6bCZcOAH2wm8E47URnXY1i2AdRspST7xPZHqrCOTTm
OZ4pkZDylDvWETfyYRiiVRfbCIP+saaXo0ZQcDrfq+aP0XcOE5TWiEiCbRd7JWC1o0CyZow60P6R
UBHYNadYfAyashqnEXUPnKTJBBFDRpeQu9B/ChM4itasgvJnZz9Nxc1SX7IRC2VarJqNoveILG+m
elfnW8YUCBdMACgCPxKqz9G3Hor+96zfqp0Ib133KzPJvnXsJIHZtN1dA0gld47kun/IrRdNbEXE
cLYs1izx9iMmKTfkBqwqGBsiSDtuvyHCRcv8uenIofmJ/0zZY7uqq/k3qn3ELrCQB9UwSrIdPA6j
ZFjnBoSJvGnSSwmyFOaTliMYlE+OqkUoGYw5NNTvaDDeVIMwFM86OCt44DDBevOxNJSSYUdSeKM5
XepUGNsQ5nnY+Q54zfKiUziVottsRgq/PEX3Pyv2nVsz5bYZ03LXdVFwyIStbxUiZO2cngKGZFtN
rY6BTQB7wgex7e3krop+ixnW2YNB2WOtardhbYM3yHyWKanvJxBxW5HpbhoRGCqn2HjqlCEAR9Ke
7KRpz60yn4VgZQkkS0tCGwo9rjfytKPb88hP6nuW/y/2zmTJcWTbrr8i0xxlcPQw0xuIPdhGm5kR
E1hGNugcraP/Gw31He/HtMC69aqx+669GkqmCS2CDDIiSADu55y9184xe6PM3iyNbCzWcYDr+1w3
JTGOMFyyBFPbnFX6zkDmA/LGKIK+mKL9XCOQbbKypl1SRwET+WEPvKejF/pzjkV6TjxmH73vFSfX
Gg9NkR1a5E87j/V8JzPvWzInPqqoam+lKS2eeUlac3QoXCLmvWxcuQeM/VjSjsaglayZDCc7Mxmb
LeK/AR2W983BJ8CouTzkOruo1BUvDTMxch7zizILbW2YH3VSvJiUg12aj+sYnMWhSSIAwwy6tsLS
zRUJ2vE+zjRz23hpt00ooTWnETTe2OYgvbjmOPFXhgkMY/CioPNVsZkYbmxlWepop/DjTg66Cugh
GzgDN60CaRL3EPGtscPnPuJZJ8DzKYQIaRnWxaLltAPaRwkz9PUOOQe9YTyTmwTY646S6ZI49Ssv
iyCuscQB2wSX+5QtW1UwwoZAn3b9zMTrHZu/v+ltMTDun69Rm7wPodTo49n1JmpN+zAMLjwR5+zH
ZE5OlEmZaz04jD5XlCjDGvyQChzCJF7r3ku2MuVAz5syfY3zMt63eZIioMfmQRctDuzPpZnlbAMr
yBITwXoSFgQdUPElT8MkZkDKe5YyRFih1ezPXHx/SARXnHo5rEnBaiXSa4S7AP/bA9R282lkWaT9
OJETaCYv9dS/j2MXHfo4blahxQDe64Qd9Fic8QWhZNA+UuafNTkwh3DUf4REXhxDe6CRndRPQzs9
eeTKr4qhJlBQ9l/gasUHB35YODGWT0zrAPXvkx3L9mouN8QYtWxsxZcwl48pQXlMUqRzinT3Z+T6
AH/HuD7jOvqRlSwkhs+MPE61N4djWjc6edRjLn6FzZmvDe3K8VzyJrPuCY0Bi33U/0DOn60niRIr
9TErpKnF0K+IdGb+Il7Zi9A0JF8njxGjkaurNkqrnuiXI00zfBkkOm7vEL/bBXPEpxk+iiUK+7me
YywwWYgEpB9eK0QJAR7OoG8d/nVZvWdzQshAnlZbP2soewpHO9PxTumKMtS2TEwUGUcsrQhrWxVy
Q4kY47wDYtbHi2k5o6Uak1ZfpR9uOF6xuLKwIpjb1B0a23FiDj9lfXzGZD8cRTvmB1+UGxgmPick
/J+oodgZjQk7yxkDVrJu0vAxGtrii2mQ8p4RojzicNzrhO2tfS3+LiKDWBm/5Gj15GPcqAeDWIl1
LPVq7TuRy1IH98OIN1Gd016n2R+YC5hNkCxfuR57SBhrSFKDSG/BPsvnaUCsOYvxk7C8k+bna32Q
8qVkT5Qp0zsL73MWVuWphctVQ6TQQr8+yS5u2Nll+xYXDp9GVOxa2hWHxAU7BmR9XKro+qmYxCrS
yOm1LGdTlhiYZkUoZqyb5K7FFd3wWPBh5q1ximbRHxGgkeDRl9hAQQwx4BoetNiz186groM7oNtI
w/EFlCzGRMP/QTcgQvkgZWDm8ufohF4Q1qW3IbESB2eevsluLK8V8uQhQv4oivQF9gB4TOa9yxx+
W2qDcfXsoVlJw8OXXMVw1YuIxCU8FZzt7udo5m9pHeNizkyu4GRU2xTPS95xeQsNvSfRJl6P7hih
ZOJG75hTgIlacWmIWRKcT/Xiiu6G/lB3XnJKM0Jp7HrbQt/GgBl9TtFkHbV8P/tVuS2sokdLSau/
kgq3utdfrCb+UYMOGJyQ0URNTZ0VG8+q4z1mkIWVkJQ7M6UEx91dBqUTXlB10e0i5X7JQ/4U2mV5
xtoLJAq1d2jDC/GUcdaGiU2p0oPQyd9caTTb3mPfGEEx5UPG/N1kU0vgNTsxwTyi0FJCF1L7q+HG
+S7B+uTmKWNw/rqVMBfJ6/DpwTaJCZOW/Mrm6UBcU/+QAnmDLh6/2viiGGYYGuVt42zCup82eon0
jtf9GVvZLs6ad8aQtLVC/vok7Lii+ekEQAyLSF0w7yG75sjEHRKk0BDGip4MkNC7xhpNhE6EwGfk
9EFawrmyqwI/yBe71N/iMUHijiB2G+nZriUkOtAtBulqytclMJGVZY9vJSSMvdXMt0lOz92ksT8i
75K/Idv6MRWVLh4aj7wnGFc/Ad3Bg6+RbouE5B5aIeGiBcBveY0VnYG0tk7lXLA1Yud1iKoQ3Ybo
JHoj96dpA1TR5vaxzvPFLG6dsB2/McN7ZsNIIPOielloONNYh3tG3+lnFE+03rQbJ/SFfNN+Z009
eARI5XS43pnzfkvvuNqy5wQ3tTdyUnb9RIwmn1IP8lB7hN2OHHeJme5SOJlFn3+Icn5IU5d+r/BQ
QJtI5cNoPk8VOhorwdXsmXunRm8Er0msJ736id1mbQqcOHYz7oVZgATMXofIoP4c22PhdoLdq+DD
7PIfSYmTuhkoGMgc7HHws6tudr5Bqio97WPCXHYeRiq/sHyxS4HoDguC463p/VQnSwETxOP7pXfo
pOdt/6PtLTSgkx2EJGGe47o1yZzyjsSzyXVhFmHQOMp/8TMHgAKVzVg2yKNaozgXXNKJty7zHYjS
mJ3YjPzRmRwyhgbWY5ijx05SIhb5/FgJL0e1ofkI0FWgqKIJ0qHtn8wVUl/BJcgICW/y9J1qIPD5
OXiapZJm4fXxRZravrP4XAhdmFc+juhHjcSZNYSXbosDa9jRG2QLZsWKbZ3uI4/JbnCRHgcLnThV
nh3YVsvOwdUuYVoWB5oeKmjOoTVHAXTq8tHRQBEhTyG85aWJv+ZVP3wzfjaKVXTIQ8YUZvW1AZCw
Rr2RPRYJUNF+dJwdzvq9Y7tbJ5MNJbRNZ7eKxiOg4C8CMNwqZjC6qZGrr5jG7eZieOqclFK3Yu4Q
tT69KpoDnntAUGcdbPPc+5F+UMbbbEwgcjM6dUJAyOkzjYPXLZfeHb1Et5XgCEobkrW8ZlYid0sh
NyT8QOPr1pYklnJtKPNTmxl4dPvxcQQ9tdV08wdXgGtHjPw5suMnA2H7I9s+te9kR5ek1RkaE4a4
XPgz980GUroRilLP9EO6wwSz7ErSHFaci7gDfTltlyMdbVz5UuKYBqkifyo2LIc6Y3Q6RR4ilZpj
xJPjgZqYvKmd20KX0/3hLZ5+KGeqkK2qHyIqrKOi6h/R+aoQVGKmkN7Wo3rzAZQdzZ54DeXrsAXt
F+ipJAmHdrWOtV5g2yv1XdN0PvLfBHsyIXThSCdVT6fAbUc7iKqYbnj5VNWg8lSVbIqobQM14uWH
tL0ybL9Etq9/SN064jwYOKAsgetIbk3Sb3ajpL0GHzLfNBkncpoxe2Vm/5QYM+4/IB+e2fVns/5p
2zCdTZJj9pnBSFqbiHowGP4HaLmrNZL/R6OPwA+wm10px7aplUG9RROhQng0JXSBwBpArnkk6eTR
Ozai/oBGHOS7BDIxWgKaigYpZDTI54OXIhrwOBNVieOhlS6nEYatSsn3jYcPqWwG9BMt/aheaESQ
kSiR3ad0UUwAXnqo3RD1F8s2k54GG4Me72ZrhHHVYoVGbcJgR1wgkeE/N8YvBjTC1eijVMIiP8EK
/qTbauNVbHqamjColN5XI815ExFXFDgixLwiP/S5HfZOFePwtYz+QZnaw8R5Du8HUEWom7fS2tgj
viwrMkgwlpm/TTpGJ1FYwCVKn/qx9iEJJz5vlwfJmDfdHuF29HkMoGsbKVc+FNViOY21Yw9tkQDR
UzucwZAg2UPEpusV8nOCRYbGVQecRFjEexSqvkvlYbyWHF9bEraPed8Px7ElcSzyym3nZrfab4k7
KVEP4SK1Nyj9ibnR5Ug7OKb3i7Fi3UawdDTZNttJs6eD4/kH2waRDId+AwIYUB8giKa9hK77Xo5x
u1ez9t0B9bJp3Dne9vaHOfbzQfjxcZ6caOcXxc+yD5PTmE00qDIvANxC2ScmbT3VYbMTHoSrQmgn
4dTXNmLV9+zkORO6AGK9rYAsrft0bIMyNp8i6ZKXRIEju2RDsxzBfqZo5o0Rmpih3rCWJtRHmtUu
OtmKcz8ktavPPbkbIwgAeVS726wQYoU1NNvNdpturq2gt+dayqWjVhgIdsPL/YDzbCDRs5bclKN3
B8hPMR4360mY7XeTqPdNCidi52R6dE6ljkMJx1uCFEHbMsxtA292n+OkpWPQMWES83wwjfCjlaZL
Ad0CQDNJhp1dj7GEYMH1vGOlIW5AQPzNk2WD/Ui9emL2KDD66jb1yjl7bbT3M++VFLNm10qIaYGO
730/5EW/ZvyMWz4H3uSnMtzKluZ91lYzmFrwSvlSFB3pYnwqxy7cOlEHKfuOy15u/vLt/YF/fZ/1
Hy/gVPkrvpR0989eDpzvZ5V7K1mn+imd++7LcB5cH2FuXHinsmGtu98LUCjaCD2jm1b5JADX38vG
cj55BUWEZoDZ+vWnOo12DFJ7HOS8VIMidkD286rHkXbxeqht9/tji9gTMAAAo41HNzKqB+Cdxtbt
MXRV2mxvcyn8G0kpDOpD17xJghLwwdvTTZpAgGaVtLexTYqdacW43twFShW1MYeBDTfHp9XXIk/k
2jwaV9tPaB4NCIkzj45CT0bn1S48pvpGnV8F7codkLfoWg5dui/g1F84iYnaNlMmd7VZ76kYhouf
AHB1O9mQczXh5eJnwE8Vxt5VVXyJiIKETmC7CCLZ3iEPNs5WVSWHDDfB2coSCC2xqUh1cskTrERx
VmXeHYaiSc5NVC8Zmo1/auPCAG5kWKcBDdeBschMR9cLD1ahEwZaegQGLPojMszzwBpHeSLyvglg
9UGGcFNaoXXvHr261APS9syjB9IoiDIxHSMp/cDLLPZzpYhxFsrqWPi+PGq6mx31fKiPpVVHRwv0
wzEjyTawpDUfZ5QegRVJC7pRMQe95XpHEg+6gP1WfFKkSQUo7JYLsCSS08qbk0rpl2V5MyAjUP4B
w6Y4yV7aB0jb9okOjzgAyA1PAArHg2el2TliFT54SADO7L7Lg1v67RkOmjy4tsFuzEyxCpmZdY4b
39sjsfPPFLFgVN08geEENyjtu+IidCpK0prbi80Su++TeLpkkJr34HPMi21UAIdyeHtKz5K9Kfrk
Olod2z5wFFdlFCRNCMrlhpMerAYJ2XAAoYcerUJ62ZKYTTbh/cv7vb8/rsNy/vUnKQsAmd8f7luD
J90f+vXL+73/9PvfX+7XlzeW17v/5O+vfP9tynDDaf3XP+QPv+n3Z/7+2/5y3x/+xD/8X/cf7wDq
AqtFnFupfTXVu26qdq6ZUgS3+wX3ltrweH+2WhjkU731GWZpnb2PQDlYqt7mQG1SMe67gT0xSbbZ
ONHA8j+06hKKrei9VXRruBIP5I3n/U/hmQ+moXZ9BfOPeZtOg1/Lpuv0sw0F7q050BmW5DDXoqTd
2O7e9TLgeJTMfbqdKvsUNmkw5+6jaMqbtIq9GSS5e0mUCGRYPJQzCmGd4I2yuMiG6L+lrWGu0R/0
iqCVyQnizsfZUx6iDsiYgm1ArxKM/xXFdxUdpDYeFrdRRT+zcw1Y+OM1c+sXMoh/2tpuCMtTPxKm
1jXlc2Jkx66q1m1XEWljH5q9TJNNSxZ9llBG9DBAeT9kwnQjS05NM5+Bnwd6nh4M5R8t7S3snUcz
BuHQf1/ehpni3MmZkiDLEFJuohkuJCNc3Fm7tPb2g9c9zeEPpTd7pmIxfOLUmndmzQC3Oy8eSExY
GxDH9AKYUIiIYQBruMrPywivsrV1hRoxo3tQIUVo53zNGO670GrywuQBA++5QyAQzwx0omLTTx7o
FuB2AuFTS6xn56xQypABASUIrlbrTvsIk7XXvIREk2Qpe3TaxTG/oqfuQVgJM99+qshhcMcXsIkH
roQvrdXvBXumaTb3KhaPKektRQHOXhJxlvGW9wS5qIIes94+RZBJBY4mFwGwqImZnQnfRePo0Fyz
WIJbn+Tigk4uUtpKefxumyodCRgZpzoqgfk3MdD/T776F8lXBJbpCPr+lX7wR/Pv/7v92pT/7X82
7Y+v0Z9CsP7x9N/QEf4vNACFCQgCqR7CQMRUww/V/tt/14Su/4KMxrV1xxWmh17wTypCwxa44/0F
nowj63cVof8L3h4hUGZx9BGqJv4OOgJh4p+FacIRtukbjkt0FAIax/iLjpA+dWtorM9Bm7E8+7Wz
VMK0gqw8fRbaVzOtkvc6raEW+HayHGlJgCkkIpmgPzSwNGNcdKB4HWH8sJrh3fW68QsF4rD23dYG
FNRnW+UI2sUoHNaZdJ11LfVsg7LGuIpJ6tBsCM11FnbjSI7DrVoCHCr1BZcDM+NUd1DyJOObqJoP
xi0CO16cHhJEUWj0DVWfo6KOdoNpIK6QaX2+3zcsD9y/BZCDBMXR7C1AZe+qQcRByBi/OloxPiUQ
qYs6SV4zLI1BOfXPBR7ZVUdAvabZ7QZc84uZE1BRp8e89D/aAt6SN7cfqkFvpktEIzH+KpKXvg2M
SIEfdTDq8LPGCbiXKrrSA9d3FjAYJr7uVYG0qUT5BQopjURT7FTmG6sWgG4Yi2gHb4IPHlW4Kj1Y
u9GxSN3HWSerunfonZkUuB3zVBffTV5qa1UBWC4z512aGfnaGPaA8qwxv37N/elHXie3QlPvKkQE
hlyA3eEUfyaP4OS7SvBjpX8wc4p9cyifeza1Xde3VKVUn92IcJzFZIIbT4862pVzRpoZdQgzHGPO
SHdOkaaj928K/2XU4/PYwOEMqdhWY4xJ1V1gBGZ8trWvWdF50NWwrw2G9WzL8TIr4wf5OGALC4L7
6i4krPuW6a9m3GLboJ6c1EOTVgdm+C3hrAg/8HW+dBLRUBddaungenX0YGj8xxYHKQcHyaZOmYJD
FfQE5aQ2tZGfS/Ut7lMCrCdbrR21COdthiQDoroV2YLwJUfnRKvf2jjSISnKfI/maQlJGH/0CfEU
TWcbwDLTxzyraE0IpuCTNtBIFTem3/o45xu/1sXOJJxF2tbOqFPghU1xcWFBrmJjPla1D857MXLm
5ddyymlr0HiRDJgjwBAS4dyssXHKZ//rEGtPtof8gGF9lo2Pkaq/+A6jtsIyBiQK4hU7HdwkYySt
+CG2qabDBOjhmGFVlmZzUHCn9/OZjHQbfaDxUOY4Luuye6sK8jjT6TR5489SjfGOcDXksE33xpl3
EVZ3sudabl1Qgat0iA/IRfaRb5PX5qoXYzj3cUdPM0m2XcOeeVD+xdDTfW/Otyq3npCrjBc9qbWV
Xs7ffZcEpni0LloV1bckH3ZTQpq5wmrTZv3KrkWyagvkU4070R+YdOJhdBk4w9cafYabRR9cI6Gg
Jgd/Jkq39WoyzcbnMbFB0IIAKYmRm5vwFVP3d2GQWzl39iUeqVq13q5X+lwfqgTBZY8uEvsv3hG/
VaCqli8zQR2+KPrTRduPaTCgQyiC2gfqD7L0BDAkuZVSlMcY3YG9fKfPUbM2F+eAvXgIwsVNoBZf
Qbg4DLrFa1AsrgN78R/0ixMBVs6XenEuWItLIVn8Cu3iXEBRNm3yxc1wfxSMyddxcToUWB4aryXu
rLG+0UGOxbzxjdBezVIYTOui24RdbWVmn8XC9dAnrEKUaOvWqUpcIrDWF9eFxH5RNLBgK2SEOKWG
PfkKHcfGWKwn8tb8sXnGvXVysXNIbB0EyLxUKb3xeXF8iMX7gay6oKdLCEPBAN6xodfKOIN/VVcB
hVuDgxwfiY6hxF2cJXbRPsq4XrYj7a4X5C1liD0WN4pD7Nq6Suk5O8vgJzSHlx7zCkTzaoOtJNu5
NqcmcckxLZ0Yw4uH8QUeNkN0rDDT4okZsnIJz6Entvhl8MbHq2Tx0GSLm4ZL43cd4SZXWwTTNkJq
6FqbnPd2O+U2/JZmN5WMeGgULT4dHDssrWI9I/LSpgHcnKm/wC/bV/n0yfc0XIPw/4AkOitOwcBf
PEGYO0/AGofXAbsQjrgC+QwOIqB98VOKqWiozugopvdwcRvlFr4jsTiQ4sWLZN1dSWn+PC4+pRHD
UttyKVNVNJ3uN277qsKZvpauOaivosXytHzp6n28SsH1U6WzcplIA3hHFA1qCICW6TDcE5wzvSe1
kyp77TQMHVICUT7bOnZH1P9BYmclDRQoISErxL6NpDjS2JxIL3bQtbzV8DdeB5XKp1H3qTjccutW
xYAOBYp5L95a/AZPPmFL+LkssRfOSxYRDQP6Y/5iaN53D9gQacPT98Qrq73mklQ0u5AZ2x51WFz4
8y4nrxC8qduec2dszy2xLgwc4eCRJtcTRnvx6FFtZ8fCPDUnn5JcE8fZI3quK6fqlHVUO707qVWY
dDkQOAKWOFqYtsq6PIfEHBLxli+pC9EL+QsfFdl5o2/GnyFQN7iJXChLNdsSabtyV6sUI5ug/mK/
8DLWzJdh0xq3Xv8GtLTbmgYskSiFEJtDB1hoficqZ/s41fRAgOcQeWVv2AlhtIud8DTE3cVxummT
NZGDuoN+cxZ5jClL4zPY0ug8SCc5WdDeANLOt86BkAgFCcQt4lGjJj2znqJ3Trr+6KWlCw63/2az
ryFg6MWk3H/m+rWdHGKVs4Y+RFQD4hC5Hh4A010nX2+O+Td/qNVxkPXFyp3p5uLzAN5CDyjyax/n
fsXUCjVzVSP4QUl1KHJ4knWnqZNZufTdBjvfzUKN57hUbxPn6XritDoTreM+aUK8TvRI3pMQlKaG
EOoUmRx81kjh6/SEJ7XvEO2f9BC6rE9VJ1e+Lrtt3hSsGqnwn5uoyq5MnoOyzVE8D/7Xus2BMBij
+gSsLEIgnHo3qxHrdjKmdWiU2IEhqhEYNvh7SSrMRnSNesl2pDchoKs+j0tQTAWnBJSS1W06E8h8
ClM2KDyGHZbJBssPv8lhGk/3G4p2XlUcQWZhPciQmxGC4n4BTnVmOudubXcgXmY00gcbm8imrxAB
m1Ge0QnJBCFe86klqOnArAtXVvOe0xJn7O1pL0DOzOPkd2vWWGZyXZQG99Lhb1VYl+RbgzX8Z/s/
lqd9A4aJDClu73nQv3/3X/Bx/V/i0KLWMLEV/OcV1lv37Wv77/+r+KM76x9P+s2d5f5C780CP+Rx
C0Dvd3eWr/9i6c4CwsO6Yuv3h35D8uHOMjyLaDSsLRb1FS6h39xZ/i/GAtDzUXFbaL8c4+/UVSQj
/rmusqEBYkNzTcN1gAkKY3n8DzaJPo1IICi5lHqVUTFz69wd6FeQ5UKwDaGWuqoZq33fJP5FgrGD
FqdMdlNVvW/SZsIIord0CBhsVB7NJiybpJ2NI8W/MSQXt6IhNWfobHwr8/dz29EzLBtwzS3z77Jt
5EFz8u6MV786eGZWETei0XnMW7B7cHAPQEu4sDWmOOBQcU5200Iw9wZxGqQOwKXRh5PKqPUstwds
w3kdWEaYnxRWxwCeDaERftIHjSAIRG97CD1uazHKphU+hJF+ZFVzA3SM/TEqsTQgPauPbp7J49zn
+dFf2o+zxUTGo6t/LOfWD0gKmo4eduFgbma6ufqgs/mw6PCm9LFmG8YVw8smGCZHnvRJFgGZ7PVJ
r7I0YGPacdHOtINCzn/Cq+mgJIsWEFVnHPoMbW5P1XWwdD0BVYX2F1VmcR7IJT1A+mrPg1nlB70e
xvPgDMmhqHTjDF053LtpSjRHB0hBA+N0KW2iQD0/zy9UXtNeI+z2EkNs2s8RW2GCPup94rTGxQ8V
StGO4VA00E5i3h4h3dG0XQMK4Cp5UeonICW6QAXa+NpwhTdK354ewXVMx3FndJ13VW3U7azZpNOv
zHqXdqq4tV5JgHHWtjc7FSkEtWxGF9xHO7Cx1s1GwkRtEIU3IR0befqQPYBOMwjoiOuHJnmCcVQf
YFExg1rmGioaKI+LWrtY2M5euepxaeT+RJNWUNnZ9Ou3+LppeEWxT0qJdD8VzndQMP2XuGvFcbSB
yN2fFIHgwVo8MEcZGmKdaa/yUtWo9JMigslj9DIswx13GdXcv/r1ZpnVuAxt7t/Z//HgX3/snz31
n9x3f1q1zJQ4lj6p4lj7LBKLO7sb/fBUGtLcurHur3SzbK5kmTRXcpYAuzXw0UuEruC4J+Zt1nRJ
kgdscoRyNkN6K/SILV0mApfRJpG0zjWnYfKUJix00jfNoAFOsLciCr2+So39EM5QhDJQ/drQqGBC
mPvAHhZwIg2ILc6YYTWQzLBT0qePULseTYEasRWwJPsK50Hfdhyja4uAEQNz18kpITVpr2wB5DVv
h89WXjzImI/JAsIpZ7ujWZIIMoMNXDsoaY/zTPOhhJGzyprYXBkJyCIR6SbeZygtXG04tiLLhuMD
blcZzF36GeR+EudAuaBVakX1ubc6/axBRd85FdMCuzTam+YpskMSueTKNt3NoGl5U5kiK2HqrX2h
+V/Dsmn2eo0FVH6PYwK3E0B6OOuaNY1m7+YW0HRgsuvbvib/JkWAoFd2+skATgI3RWXrnIkGET/6
NvWBG4NPzjDYIQGvbU+dIv6nA1IxF3eJOZ/gsz8kVdZvWchTYP+aYHbZJiBJ50OIqOViNsjWbV3g
yV7EAFMonsvR0M7FPKmTEoRWliPqgiVyZ23Pfb21RqPALqss2sWZgA4pq6uNHOSU1qiootaD6Z+G
6VbJZC/z9pM+WM2517rmPC1fEUVSna2VyF0mZTHRPURdsqXE2YB3wQ+kM2y9WlVnBMsVaBxuOOvJ
velCtoR1aTY0WiR672E6MUoKz36JM2qcBzrUneFdoAMi42N0be66nhyvKbMEPqMJ9xLWvEup+1Xg
Wd2jQaDLVSdD5ji1dXD/jrQGdCc9R1qXjARGtF17Qkp1q6O+Pua6+a7RS3oSFirqDNfwplskcaXj
oRH1MB6pnMt+2TKDVppebux2TgLdw53UVHO0rxw6A7Oo1TrPDOMyJ2juFA27FYOKb3noElo0959Y
ooozXEIXIZcD2FuLA6+mSLCVuUMiWO57DLEbiOPJmwVyCj+JY9wQ3viPlpm/uhaBmiiYiQdgELtr
OmTzgOCLL2Oh//A9TPxWJ8YAZA+lMGaCSE/Nz573YTp+QDSjC2EgPBq9MR1nMa+U5YpNXNbhJvcx
zzgWqiNECHJbjPIiqfcfI+xc2gwOkgA49oMMek9a7ZCMZKLYTTytP6ZzORwVKa1ogZbvSxxVJHks
X8bLQ/evBMfbWsvGKug7OzvfbywvkUQvVsY+nuLnZOKPXzWNi+NXLI4WPsGryEyw4nVaHL3JuMHR
iR5Kq4cyNEbIFKdktLa+A/IGnWIiT6GRmSuER+pi2xonmbX4tau5APrE3tmA0rIJgVoeB02XSyfu
LbZ19VV0Q0gnoIxuWjd1Vw4uuU7qtP3quN0rcgLnGSFAexwQB23v99u0Wiw3b97SOqLvqKXpIXKi
8fM8ISpZnkine9goZrgn8HrF0zTnPyt3xI4vJwKSZhsbi6P0S4QZ/dff5A3JAxFPzkujx1YgTbT4
9xeah0BYTv+eY/bdIVo0D0MU95+QWgb3x8uC/ChF2jFWg756ND2XN375C+LYwHmQSOtBzxv3PFRg
6u8PqG44+UPqvuazlQShrfB2la78mj3fH5b0E3eqVoQC9lTqk1MBKOc9MrXKXDsIzxCn6erB1wl2
uP9LlUStAitWPOphnpzbgtjG+ysBptgbbgTHtq+7A8ILe2dCgXq3rV9/k9Z5IwOcKD5WVtq+UJw9
3X+T03jN2rEQvqKkHW5RN1u//kvpRD9zhkb+92uP/0JV8f8UHQJHtcmu/z+vPQ7J968y+hMY4h/P
+W2k4zKBWYYvrkv6/L1S+G2k4/u/eCaEB+pvUOAus57fCw/u1T2feCPqFjAFfyw8nKVW8W3d90hE
8O2/U3j4d3f+H0gDAqe56fmQK1BCUeDcQQl/KDyA2EVNobn+QbhevQfycBipoLhmgQMfwrcwwcjl
aFyWsze/y3eRsSVzaI2/c9PPCgI0g+5MbCsXjTY2qrSltUoIG+dQqCQbiPjgkVc4YCPIa2ffDu7G
jvu9a5NRZpN9lIbsNNrNDIgqsliy6hfYi3CmSORuYlw8ZKlV5mYgGVGU6Fy9bmWolqGv2HgxwbYW
DOd+3JPEtNdpFY/mizKeQascMg35p7PSAckAnNlpkXoFe9Qe0sLbTwZXBOkcM4UQ3Q3bizbhu+kU
tpa2M/wFuPXJnFmATNiFNN279ZyLS8sE96K3Hw3Wxa0zFTnRfVDFPfdDryPoffP4QCLUUxsP6VZM
oHRT9Jb2aNJUSiaolvoHu4bCkt0pL6tvMhETxP/oFS5utbVIxYL0RsiHB8UM055dv5mfMXmrN3kT
vRUeqlybt34+G2++CSgZ+ttj4xKuNan+MrWkxZdZfzE7Uopl6MLRInOAbn6PrdU1njSkONfEI27L
KZ6SbB4/amU/6q0fQwdzX+C7tg/s95BZuZ22NvuxfRDMJsCC14dMpClxV3TYY3Mcj56FxG7QWqgO
/lvqa857koYZIwJ7C2rbO1UQ6U5DktLA7UMkm1yYEBKMKWmyFj1Yb/RpbVfxYSqqZ1rMKQ72GWBU
XxXPpumXe9Ns0fZllvXWG6//h70zaW4cSZPoXxmbO9qAwH6YC/dNFLUrdYFJKSX2PbD++nnB7OrM
qmkrsznPXGiUKJEURQIRn7s/j+p5J7NGLLqIWSdZlPwCfiQKJB4DpLdlXwocxnpMTo6gBYEhd009
mShXHdld2xW7oJ+dL6lW67NhfO+9hnRD0lj32HmyVTPRuUmjyGvTrGKnql7zqXoRiQ9WHeLxY+QG
30IXqNds6eM9hLknc0pVOJF8OKDPmVVz4Dzzblw1M+4IF+jfIss7Nr4kL240CaQsImxgcqyu/Rpl
DmWfc11Hu7NtnMgTwR0IrW/RnJK7mCjbkdZMrZ7lPTfCSH/kFlLEAuWEnDRKlW8OJ1FI+REqHotR
1POL1RF5J5pfPHRukK190Im3PmjQbdUYiser7VyNPTLCRLELgeJDFdLglGfi4NT9/NDrc7LMc7/7
JnT9mSLbGfyN/BFHgvolz+X9O9jZc6SVtHZ6tX1nI3GtAvbuWJlJoWG91Lc6iu4mzHImxB4zxSAD
RcAfNu/bImruOdWtSY8umV+Kh2Fk0VhUQwOnvumXXVRPyzxm71Ct+rS23mSDC8Zm+0Mcoty7BCDu
vDhxD3bb0MT3kqgzdWVl0caPZLsf02jc00xo7FuMJdiJOuezfqZxHWiIHZ0GGePoZ9Dw80JIIqVg
vLYZSbPHiuQjTmmzuLFk56y6YKD2zFeQ1SgaD/kognvf/mSnvaURAAGkkZ9ZD5qsG0DD4K0N9i2A
gmVZ2SPJASrxHCcbHgtEn8ioqajV6RSWoUuRZBDDiOQ4RpAhd8D0sXkAj0cazmCS71mUTeetPeyy
rN5U1JhishsELZlwNuuBJL9Xg9x2XW88peU8kmQZS6bJ9rCpfDwsJNais9ul8x05he+9nGm1c81u
PWUBM5vA3GVtdwf0h07bCPBAN1bk5Utc3743jkdHwuBDmMSP3iTzpYxIxcei6C9CqyDFYy59KvvZ
XDgaXpuyGptdz78udT0yUOlpaLvvBMm/1xMK+xgJbzF4Bofs2vimD625tPpq41EiUHctso4OerLK
DfYjfLadS9nSozP0WEE1jTL4Kl8Ttn3GGpPFI3mxAPtp9pCXKDLma2nHe8qC95Q97Rw7+sQYPSwi
G14EmsmzeQRMfEnaeOUkeI9Txde3Y905zAPQdImn+iJk+ujOfnaJAubl4EmSTR0ae1r4ml1aew92
pdWsl12xNcf6UUNvPNAqSkl5mTD6oVPxdiYUAVWAeU/COM4kULOhipbVd+H1uxBw5oot9sVs8/7A
wg9ZrySoM3hTuJoKgQxd8552G3AZshzPMJAOfgsZUYvpK6Y2HJFqxn0/9dib6H/u4E1v8rHsjk08
0gAWArdx3O0sTO0HJQAbtxPVx4wuogJ67kwpdGoGd5M7M9VRhDVO9sm3VGhrqfnpDTjg5rapG2p/
MwGEyeYfVavWDVeVcFwvqp+lHIIQtZXWW5R2/UhswINASovHpPo82tz9qL3B2c91QhGQav3A2mbj
r6cJJFWdIOLaDlJCmalZZhyceaoA1QUVJ8+sejAseU96keApvGPkaaBlmcKX+QpkBjKof4CVKS4p
lLNc4c4muGdhSF+nrlBoPUy0TsHReoVJyxUwzVToNHpB+dgqnNoceenS91HxOxX3NbHMy8zSlzON
DkT5yN8nyLmG0nXnq8R7vZor3bdEAG7LirgxL0+stGEdkVgotXjSs0+aYJ8qZOR2DNcS/WltIDB3
CM1VB4FkgKMHPOQA0uBjMuxdHb9PXZvt8aecQCg4BDhZkpC3ihcRcXdAld9npXBPYb+ZwTLd+ibE
HkM0Kz4gn22SA/eOr2Zacd84420u4y11Af4NrtZDi6iOrjQv1HkAsd2yJ6LQyO+86RnTosc7SpkX
SPQzUr1Esi+Vdl8pFX9GzreQ9Wvk/QaZPyR+uKQi7+IEnBE10qlhuAXwCDTfJxtRJETKXIKUUXGx
5p4VA24CB1tBqfwFIw68hdbUr2nS32UxYpqYNvAQ7okUvRP/oEMcs4JGhwdlkcsaEwMx+pzKmPLd
M6MQ8pN/pJmAlw3nwzxnN4IM2sKeTKbcOvAaXBJ63+UrEmGU695OEU1T1Caz0Y3JAobRncb0nMDR
xPgl7r/Aayi113yzMWagn1u8ms6xEqReBq8W7LyIujlYCxYyJ8slbQY+eHOcMDvN8OVXvYR9QoVt
go9dwcfmaAXYC0bmvOezRaDFDHjB8+ciMx8L30TcNkFBkVakVZJ0FA4UCytKpj9pN7VFCmSgG3AR
RRRtTlhXLCws7OYfqokuFt3O6cQZ3+mIZYbTM+/G/eIrH4yRsc6QmsZ/yH+EgwIgmAWv8s5INzrH
KvbSJ5tWC9YxIPWtMTBwmMn7WPzt+VDJdRO6J4E1RyiPTqjcOp7y7dQYeGqMPB7aNhNkvD05Jp8M
s0+G6QeIx/ukXECCTsaxT7bhbL5J5RMqMAxpWYXRFUs67TRunumspfEWkSi+SwvE7ykhuBbCWyBl
mFOojcxPN5jEBuOGo7HJoHCQ5n5FXngaJvtsVWG7JymOL7IPEDAw0dStjiWg6NZE6latUX8nnpIt
ahFoG49tA+ngD4gcwVLMzofDc4j8lBVT/NhY9EX2mK5K5b4apHxIIfvs3atPi/ORk3rDvc665SnR
OZUP0junus25NnbJ+xkwNMIc5xew6Pp0/XIYQe0MHkuZ6/dqKjbkgglUjADgJCvRw3mccvli04hy
tKCLLodJ9RR2Nj4Uqx3uZVqWmAhAQkbVi5nab6C+8cEwi7nokUnOSlD5yBpfp4ouny6V0S8JjmlL
yo+CD4GZtzp07aaYu+5TtBUxxCmF4jZX9c4fJ6ip6iKKmaENIp4pV8fVlUn5GujasAvjstlQfTG9
heBsk1brX/MA5/F8LfUN7famI+WFRmrlBxwEALLdCKMJ57d1ychvzZLKOXelSStfOyKRF9opNhpa
klzP3JQMg7ZjTxp2olBHSp3Ry8QAuzbxHePPP2vB8A0bjtjWZvva17Gzw98FLa46dgbiPWvSo19/
JVTYgWY5FqwJVpVrlfdtypNws/IkiBjdDe8T1rrKGMUGdnIOkicBQcHntlb8aXQfdnsxGnRfayAx
Weg0adeeAaqrlZ9zz1G1x3wSOAdCS/jUxFcWR+1txfE5nj1WIr1DdKRz542M7Hmpm9t8aMYDsGwC
vzodlenkPjM69jFy5wVn3kGFaGgyCpS1HYQA8TaNw4kzIPl3tv8wNtVDMFFHm/UGhmoCexrt2tSX
kpB2Tdkesd5Do3K8ZhfRtHGkUygnEujusoS+R+rBnF0qjc+K9sBjlwOLCtL+MOJjAP2Pp4ifvMtN
zaZ5VFO5D/q+l3qTJ0ctxy8jpPvo631zkwaRBWUef4unJWw1Nbl0Wys/y0xzdzC/Xy13ivZNC+XV
EbDpEpMIsJQc8JuovM0d/W1q6wlu66HQDXPLb3yFnPj6DtJC4lt8+psja8UtzR7vdqlFa4UyRc2/
Tb0eXzGYhrXDeifHLXdAPXud67fJHfOjpUeYrupmC7S2WJJbpZJL4mX303jXJSDXCsgdrvcqLfmu
D82to5wrRtLBJqpN2gz0+inmBEsFxtQtPcLcVMYw/IzcTcbyYklawdjiivHW9MKMyzxYmjoKCWVe
D/8/7Zoep+rrb7zMbIr/1sq8JGH79T2Ct/dVyFhO+8//+s+fv/OHzq5Qp8KDLoUWaVNXB9jyn/5l
X/zDcjx68QzbdxzXVzf9Me4S/zAMF1eYwcDLgRP4m84OBZUZMLxvcH2uTY/3/2bc9RcYIQ4AhmYm
/mgdpd1yXHX7b8OuphyKpBesdETS7yPOwdLGb2y1t3Crf6J0MVyEX+W/IYz+z4eiYgKyoM/8jqeu
wK6/P1SH0IcjxGLf4o7fbM99l0H+aLrjEy+Ms/ht4vhvHsv4Cy6Uv8tUrnGhrOGeDtbwzw+mAXRw
NahtOy/idDyU635q2CGax7mLLzFHTnatILj2o1Z9AxT6mr7ZWvGQ6pCaZ/AbQ3qXadZt1rRPfeev
//7JKZLqnwaM6rmZEHHB2Bo6k70/PzfiXbWLiyHdgWFdux4AwrglXRyu9aS8HYBx/P3DGfr/eOV5
lxjMWvnY83IYyif/+ys/hWRMKZX34fawoGiceVcB+WSK4b76FXWAduOdBqOnPhXVlD4on1VqR7vY
CLmEttfv44TuxRDmJMYKsym54rqlM6MtCGC6vS+XiUMxm5Ms9VlP942EU07dyiqOkes7TE1TBPtO
mMC12HICG9Vx27FFSdxkwTAhAtrOnhox7hhE9v2cJzwjFDpzyOhkk/EB9sB9NQHt6Gyy0BNehz6V
4TLLGMwMFQNN19CoMEk5UjKJNAA9LYw4WIGJcghAxwcSSR6xnnzHZJnhbFxTcOClP7BYLhmDUVme
WAG2LX/hpdWPQssRGoewZk+GJ1d1tYcCLiHO4FoCzIiaxt8OrFHvszp4baXd0Gv6gO+pIGRWMhTR
AtWnhxTGTn4JggXPHX04l7HxsMpqAypP8ESXj4Fx3YGbNrGK6dvJvFjerezRp1N93NdmgeTiJvpq
nOBRMOX8Mni3E3EfhyU6cMYqvXqicsVbzT49yTObv2URQsH9+7fO9RD05/cqYXDbpb/bt4RB3+Zf
0g2FL0uoXTXIJ8Md9zpcmYPB2f7nRUWVCbO369ezBZT+1+2BGYDPiYhGqV+xcBweOrfip3/9yPWb
11/+5/38uosZuw++9Qysj2paSTwmQGZclYd8mMxFXiTY99UNpStfzMKPNzp7IDwzXNB8ECysiiIW
V6XjmKfnB6zK+c9rWYyJna55OqF856WjNeMANxgehbrWgTE6aH1YkQt700lmUOqoHvT6UFOBsj17
4jOzgoQPUYb/oOkZrdr5QJTvegcFcIOZubm6L3Xh2cn3wJWU3hPzxHdP8Cuz/H2jHnG27fznT12v
Xb9XM2akA2MOg30CRuBf9/PrZ6/fQzPVkKDVzddbkjaBBqSncP14rSXekUNgqddaNhWtXNPAvBvC
UK9Se57KKSLAFQf7mlC8fo3KyZ9wvUo+k5daXVyv/bvvDVIFFq+3/LyP693Ja+TwevXXL/26t99+
8tfN12s/7+7Xo/329W+P9NeneP3VX4/2293/9nddbzeic0rhQKzUvxQZ8Do4ZXBg0bSARogSFdy4
SjeMlVY5IiXWSlOslboY9uiM119wrAdLKZC+0iJzpUqaSp/Et7693t4p7dJQKqal9EwiOsmiVrIt
rJKejAG6p6sUUEAV5s9HmpFHZ6WTSqWY5ko7vd5T9hApTVVT6mpx1VmV4iqRXq83j0qNNa66rFJo
mU43AIqYBUP2pStAKblSabqVUnevNxgIvqNSftFzKLBTajArgf4NMvT1dlbWQD2VdlwpFdlHTr5+
P1IKs6O0Zkepzpzh2B2oP2lGki6VNi2VSi2UXn39BR0JO1JatqZU7VTp27ZSuh0b7V89xVGp4BDj
5SFMUcZdJPLr9xOlmoc9+rmulHShNPXrfwOb+rdR6e2aUt5NpcFrSo1vaS9dQzriIOrp3m0jZHuT
h5h08quSfxX1GetZ60kp/dVV9KcgMLzg7rklul4cxlIr9rJM+rNInYDKPZwDydVEEGMn6JSvwFYO
g0EZDq4XYYb/YPQNsYyVMSGrR9wJ6toAzUW9v7iq61FqrZl8//OmKAC3GGK9gR2I94ERZk3kEj9E
hDFCqqNYYqdnQ5IVSMMadagvaA71ZPP8rm3xYEWAP9sbKwFvCVTnDSVgW7pkMvx0EmeS4300Jpfe
76Hb+RczKpqt3Z+q2SpuvelYxcJbc0TqVk1TLPzc3CIMMYTiNdlYrZ4vOq/VDmWpKmAwJQqvWdOi
90GHyCHJtPokZbWvvbk8l6G2ICCeHLzO6g5J+14ywVwRv27RqWaq56N8OmvAWVZJmdarRsMCEgHM
8heVzQZYi50UbKB50iO27eaT3sgjkfRyY+gZ+LgBC4onv3HUw43QgmtpbEmaKaeAvGijTU/j4qKa
nWe2udbGJCcIW1nwWekowmwTeO7vQz/uotFxNzWDKAa5C9cbRjbzMJsiy6wYKFv0qADTsRv9jXqq
iz1bfGxHttWdWKet9RhDm0KenTe+TRuuO4p4YwvzMRDTSK+JsRmMi1f4zDOMZtxNafRQYsbbF35P
Q5jrvYRuxiZ/xCY1VPaj1vfWOQWctfSjAFEGimtRBjcms/MLrs5A1W2REtdSNZDTqzvLt8D+Rdkq
GOLsI+H/swA+daY3Zry4Gr4h2/QOvVePai0G6Co6F70hb/Iqfmf+xme4dp8axo6O1WHHtsFEpzl+
qHLy1vy/w21HOmkxmvRFxtFzMmoJs0Lx7EX0oPrjjYS3cKhd+5zmhXUGdYSW9qCxrLkg3W99pFbQ
eZwOOPWF+CvPVHaaK83xyewIn614Ue6HsDmGRKm2cwVPTVghoOwC6Xuku3o9j8FnCQyXQklyj43i
wKZ3WqBvm8hzoI4VxpIKud7TDljMIlrhd6zQ2+1ICdnWxUUP9gW4Qd/AItK1YCKwnzzUQxwSQe6L
nd93E0bOul9VGKbokDVfkpa2hMFrvzzrM579gSkaXQ2JBl+pHOp6DTCpv8E9x8tkeOmbbsRykWmd
DvQ4sTdYr+LlSEHmQuu98k3I8SAbsgK1mMxDjm52yoncLSpzguqcOzBam3ZVSPMb+gx9J9TWeFGT
nXWv/k4wrr8ZSK8BGHLDPbs8ghN53X+bavuRf3VHPI8Sw1KPygfNwKM2+W2/dSxf7DQ3gtuVi2of
sdNZhnBnnniB3wEONaucmN9qjFP9pRJ2swxByuT5eGzc/rUeqAWYMxt9SBPa1qPDE8tkcxKSYoE2
GozbyYfJQ5jkNc+gURiM/FZWCKY4Le5pxEREizETll18tsanKsoItQbYjMzuo++sFgwiOJXWADE7
E96sK22Lo5gOx5R+KYlFlda/bpnP4JFYdoM7bDd6R11O0i/rPEbLj5GJEG4/p1pDmAjByjr8QXUT
QXKDGIMTalpFkXdXax4+AIrBKDHgMPVWCQqE8kWDmdJo/fmsCWRvNS43Bty4ieiZDZvEllpKfGaS
UIbmH01//C44ajKmrYipmuKMWIEuN92GcoqXOhG/VZILmpSmOV1qcY3JUZYvoR0PG3ZG0Ofjatfn
7DGATMuVH0HYw3fHUg+tZldVZBC/eKV02h7tELKqE69nKzsJjTebY4TA1SeOIiHDJN+5l3ab7WSM
/Ji7qywn6eL32jmIqYIXTbKK8py0icLiShi3hY39ztCaB23Kfnja8BJ0A+w3YDwrMcU/cOyfTWsG
5zV05GwtHKAiZyBJh3FYfOmh36xmELRZ05OpGft4YUjiULktkbFldq+VNETOpt5TCcEaaDbbpR6k
5bKogpUnY3HjJclj3LTWEQMmuOt8XBNZSZb04i5N2LBHt7Vvy2aMwbfPRDUdFyh/4z81epfzA1Q2
aUXzVBl7wfkL8DpvCJETWi66B6QdczGmjNBMa8Bb0qI/UG6RHvPuccAJeRhde1qSa4E35zj5beJk
L8M0awjH5koUIVbW0fFXDv4CVhyddTG8oUQQ7hQDMMJq2eIoia2ZeKfO+RwAULe2JZPpRBujbcbh
IoA0n0f0EwK1R6YeP9yh1RZV0ESr4gH3BP5r9S+2Lgnn820BU4QRs76W7nCYRpiXQ2UCHW/ok0uS
ew8h0ynx+eMjWjRSGosh7T5rwjVMRYfzOIp1NxvDRae+fJ4EC4yWtsfeLUEA0+K+0obsOdfbkoZ2
EqDVZO2iQHVcdTGe1+B57i8FTZXPYd1+eCbccO6LkLY53qWZWZ/ojfthYpjYYLltN03EOUVLA0RC
aneX3dBYx1Zd5OSGZkrYgj70jxxcfmBRlZusatLT1DbaUb/l5SxO14sgsLZzyXkpjtlfj65AL3Os
EDIFXLulnrk2NNMcPZCp5gyukW+22fgFelii4xcW8E6yalU7v0/2YGFj6Kh8iofVmEO71FXxoBYF
EH5M41vQgvuL0nydGyXzg7Z8qlsNSUafDrDxtlPfm6sksCS+pRieu7qQWk/VyfVrqKYMf+NkIuct
++X1e9eL5vozNXaHbWkM0CnVVqtQO6XrtVR9eb326wYFr/23P2JjL9lIEdULjoePPGs4o3WMvJ98
2bBtlpUffQdE+5FVybOeNZx4OrE0RkooCKdCNvSq20CVOlRZ+DpOwbdZBgeT7MmSFrYvWwOj3Ri+
QCzXcVe2NLSyQZlb+ojrkbBqeHZZGupI5J9NmeqA+4ORDjexA9OR7vHCQnGcwmzhti0nDqOHvRIA
ARdyNYn80eB4Ak87OqH57vy43JH6t26EUW8yf6mdMiOfDhyjP8oMLXoyjC9nnNHhaK1ZcJ4qLroj
dxP/0R3+dfIllOSx9fZCY9ljWf/59a9bqJGxaeDQ39WWeetKdz56qDduHD8S3dXWcU/Wt3dxy7gi
JApNWzENfjkqAi60A8WAezfM6M/QvjpsJ7zPODwmCLO1T8ZyCDAzePN5hTv0XfPvEodDbgCMbgk3
+zbJrMVoyB8D5KhGHatFyxqCF3ihSGsuzLPca3egH6E2BeFX0yX3U54+MShKt/DmNhIBf4Yje64a
n7xdzIByQUbFWEcdzQKpB4abOM9dQQH7tu2wI01eatwDTbsQVnjW87J4lAkGtaooW0W5z2+x31dg
bgPe9L3/HdPMwBmvyu7jAQYJcBc/KKpHi5mAyY6UkmBv3ueW/o4/3jlQ2QHxiCRRWSxSZcjD9IoN
igC9dM07nanXoZ9DMt6WaR/kv645+qosiu5AId3rdf7zv8rW/V/ztwoHlfG3MdnqXb7/c7h/fs/R
Ci7d10f2Z2LJz1/5w95K75lwddO2BftobKzMnv+Y+AMzcQzfsZmmMf/1fu890//hQT5RJTy+4eDO
YEj7R7KOiT9WekfH8Me9Kgnhmmz8NXZv//L1fxRdfiljIsn/9Z+GcP8SrcPhCq2EeZ5uICQ45l/n
wbVDAgK/JcAQfEyEzhFr6Wgrb7rOXFe6H98Pjf1aIq3ehiI7+g9VEE+34LtYRTigjpEJyz1qJMsn
vC7xT3F4Il/qc0yDMx0dcqnFa6ahMHX7MjnLNOPYOVMbMUw3UzSHbMmJQvRhe5KqMAQt/FRXIYP6
NBwprafQPU/Hcos7EpgKmeAlCcZ8KecyP5os0lYJxW20ricU3SbdPtHb+MTsxSXp51ANkukXjv0k
ehMB02Gm+DePmA87bzTH+7skaN7JEYabWdK3oaP0HqQXxFvs6pijbHw1s7nsaGveG3UQ2Usqmb46
PREUARX0tNuDpwrsFaO5AQtBDizjI+zYnLhFOItt4cyvrtE+ldhwz9Pc/Kj8oF7RuFOuQhEXZ/7N
1OhanM7rKCOJhM3LMcv5JtBGbTGJQ8Xh6M0K58e0ix5x2Rk38G+0m8a2H7QmmLbQ4mmNi+q7jgX/
g1WaHzRjvTtJGn83/EeZJxuOkOlrW9EcQ0IZaRcYZgixYicaQTM6O8gA4EuWSWeXOwHdKWNKPEZW
+FwrEn9uqe3yGfqVwNpIAIitMO0IlCorkjIYUurVPEz4dbwVE965nj393jW1U99PdGtNWba16AsY
6Vfay85nKk1NJfGW+DNrm8+eeYMgYDjoebGCgvnskR1az50IFy25Dxyok7FMRuuOUthux+k9DISx
dfPoTm/d+KECW7wS2BNZP+pskAb2iGW9cmqpbZOwPUtNxjvsCJQdyWM+uKD6C/CfnR/oX26ZPzAa
TF6NalyWTUrhDwaC+7iWN00kO1p9gpULz3hvpLmzzUvj7ESKqdDKY2DF/XoS7k1LEghXdgoNNcZg
5ImmpwgF9ENZT2sUXGfpBfBQK4AbdkdxAXyRc5mmyant/bsmMMA6ZIjeoWFAMJscf1NytkpavBqd
I++Nua127CkpkTLpBiCmehB1Y6yTicRQzs6W6K3xKgTtaxqFqJRxUYnl9EZ2jqz+yQ6iZZGBNx3q
iWhGllNrIJr7IB3OdH5Uh8SnI8QOycp1vRvi2qCGlL3CpQaS3QNg8aYwWKdkyRaszwUcAopGyzH2
d+U0nFzgWo8xDA2os0u/NtIXjoCMAyDUhtVN7TnVlsYkhJiZ7qbWnOpdlKepyq/jX/EoMyyCYSbO
H1ibZAq/yPZrR0qgHvwhdPcaPvc1P8C4QqWQnHDepa5rbv0JXFJUAX3lZcz0NnqWDYGjxnPpRaDp
bdKdfeZF75VfOacOoNHatrD9zvH8w3Ya++KJ/qHJCAbjGga6sG4jt9q0zCgWIYv1O3gzmnDJiSH2
b5Dz57UB3HLb+qH90hTTxbBuOnrOL72AqKOF47kf0LQSX0n9GAefIcHqVR4c8lfa8dq3wghXrdVo
rLS8As5pTLUMuhtSUfRez0l2SJ10b03TwyAmJhsl3Ibab6bHLiZgqLf5xsSmwHyg5UUNKpteIWfc
kzukr6p0okM2N+ETwGZ7Zbm0npH0OhrWmIJHpORsnkuxl0NyzHENrbBHO0/w73rcqd2PKoiwPIns
wMa0PfpT8BHMIJT1qG/3iATrsHZQOPRnO43ME6PHU25i8sqDNNxUkQfRR2SgYRsNWhRdhnnnh7dG
aVG05oB3sc2g3Ldde4NOFO5aeOaLMDjVA7tynBrPSRVpvMdLMK3Fg8B9d0f1B03NaX8bNv6SasZq
63f4vr06nGBrOi+JbtMSZBCHa006kqfBMNeBNixi7FWk+egjdCDzYJk0d1WbvycZWwavDY9TaDk3
GWCidcbCaSn1Kb+pnQgOYxjuPAJv7ObRalzwdq4R3Onx3J8MHXKTMIivtjaWbssbNzlZ6M7TrG+u
T3qj2dUK6oGDz7/Pu+weM6LcOb1wjxOuV7D8LC+NoYGpDNLIyY1dIGoqDnQqKfzMjU6dA5UEPGwD
3gaoitb6WEQt7zvdKVLWkGlwWTl9w/EpEw+cxEbmUB4V9S6SJn4WoIA2cY6y97ZGYImVqIx8Z9Qx
40G2FPc2L4teaJiFDB6BoaqNJTHi7GWtfLK4+ylisOWPwCYyUwZbujDYVSbi0cH0tAhw7ezB8jDS
aCP6Fk5E+71TFjioFmWdbTLT6jmBl9NSNEV+nNJky+8K8oZFuU4dcIZGYWYnh0+nNeBdzDz/s23G
fJPlytOrjSyBseCmnY5e21i3dG1vxBxae4LRaN4zIHoVVgwTrOZeMsa71ug+XAgRVAEG0S4fMU/b
aaICGvM6wuB1EGW+HhrqwBpHsp0GidiJHLSo33Zboy13SHEJWyYEhsRwNo2VHLFjnPWKyhCHoVSY
BfWxrRC0bcoP1lbsRGv4WMyXLnVcv3s1i+w2Mchr40OjUqfIYa6M7R0nAQBbTTFvik8GP21IOrOg
01ibs7VdhdgE5iq507ygWo2DDn0RUsnNwPAaqXbeJcLAbGq30VugMX5nPfak1wVH30ksTSp/VkDM
Yyjn8ATw/9MShrv1mGUVBW4lugYLBsrxEjk8+rMgcF2TicENqLirLSHXutqYBuVJlEjLpd9l5l1s
wMPGTsuTTAjfIbfcgEQN17OJL4k5cUrFkMTiiXLykGYQWPzalhTwRGQg2Vu+W2377JiO99DqQ3To
yspgwyOM9/4DkFC3SfRYrmMyIJs0dGvU7D440IByDm0JyrZPDnoNunaMwBhPeQhvdZgWSOHWTQlq
3+zs+yBK4Y27XfcK6f7LS0z9e23TD5G3j/Es611QCgJ7CD5rwRbINbF4FW5gnQgoGCuDHdGqI/t6
HNJ0x9sP1GvhCpLwQbDWBmyFPvRbXGDuC101kK1wHOD6gI0XpMdoqlQOanqP3Vo/xTRALYrWBawy
9P7BI9IhatiRLQ07l9YZFmVvJw+zKxOa/8piPSZg34PIoUMrQuCQdcfUaU5PDbo/S1x9P0dvZcjo
lGJv1mLzrUeDlzfbt514lLTC1VTF8o8UwVoKEfCBrKii6UhyFS+2Vj6gLKXLGrwLrCpnLxv9Lq8k
QzZKAa1Ksr+vOSNl44EjSM0Tol7HHI86w82lb/sHMXFIDDnZrAUHO9/9rPPGWariiDUz1Y0wZnzA
gWMvwP8Cv1BkrmkX2oziqjTQtuzZf2RG9KNs6OObp1eJ+YBEMrWFiTbcIL0nR0DjtAuYUfJIJZ08
mViYjbagssIft/RbEGFiVW6uZptGvlYaNplywHdrmu38YjK/08iKiEAVRJ01m0pqCj8xhReOQ/ES
0oG4TVKgfopb0LWiRkGAJIrTEdWpCwHRhFno34OMTlcmc4a979Zvsd/VZ9TE+pw2/kqm1kct621Y
ZXTIukn00ot3kSXZR69yw3NABWeff8Pzl57KGd0vSop5K9xo4P8ZU8jiF3d9gJO5LBJnETV00Mel
8kWCudrrA0Qh2vi2DOv3wADALY3lACA7RMIx8nrRUAS6oHjL3tR2i5QcFvoSI3OwDSwy/ZXTKA/n
aK7KBCZSUffuDdGMjnO2fOr9crwvOXoBT/C+mRS1PXYmY3aRFy915pWvRb5KLc95LVJAYiaAVzPT
zPuGewIzmGPMoc+2sxMiXcwNOkMssN+rQiEKTmFQApBAZWJRRu1EM2T2EjpxefTpCSNjcsmZJ2xG
gnCQ92cOpk9JSshMqLjZ7KTVduLOH4DB1MeiIB8Ut81Dl4zRzu5NfxWr8Bqs2mSN2bPa5Sra1quQ
W6nibqYKvjUk4HgZiKCrUNzkfxvqJL9tB1qbJKv+Q2MQGdAlHBe/TOqdjfGdBYG8dLSDLYU7O2tL
5e5ay35sZ9AhTs3xrUrHD83M7qcmOySRb5ztoBf3Mpd3xjgU3+xBMdKElqwL0n+jigECKehvapKB
jooIYiS59VRosFTxQV0FCdNbzSNWKF60iJChe40bquChqSKIBAw7DgbzWtKkw1LRu0d0947FxO0T
SlsZpykkl7nbUDRLhebkv3BIctb2f7N3JsuVI2fSfZV+AcgwBKYtcOeBvJyZ3MCYzErMQAAIjE//
H1Bq/VJJ1rLe94bGZCWLzHsBRIR/7sfxvtAm7LVc9yh1ST/SQpiiikG5BbXIPNbWLOvRwkkyNEDl
im56nhXlv7w1p7THNFoz/LzrrUPdNeahoIlgE02jeaaZj5QH1QVJ8uow4tvNfXuaN4qg9As8fiiN
vbufoiLazDI/zZFGsqymyCJuKKgcZ2okah+CdcCGzWdyEc8QNxwGm1NXhm0pIsRti9022D96PS4M
PakTqH7qWRm9D1ykIfdKoHIgXaIenuE5HGLlDQ+1Y9Ciq0hPxlq8gu5bYBac59D8aEszW3vP0Iie
QMcvN5GEzoUSTlNSJYaT61u4ZZ3uytF7wIkLadT38vRkU0PaNUO9pewoohswbu/rgYrZhRAR2ycN
GncFZNiphUD/9EtGUtk7rXZVMBSrywv9v57KmfWr+zTjsQj7iv4h8AkpBWb+UwFg/MEgY1GyHL3w
Dyqf5GgFy28jntrX0Y7OSmeWTpujoRz8yHQBGC3ALYVKzRhlXrat2zSffvGuS93+kWpC7Ejl6KEa
vZtF2QMqZONuFs0s7hMeJEj7ORaoRFHMTRfDLu/j+NHqqD+tK69/j8zso6iEgUeewciE6qsqWMT4
0Rl3y6w+WDW18PPCRMEZyk1NaONmMV4+u6J5Y8EGXEoM96410W7RC2lr5pmG19R9jZ16Rxyye8Vd
1QQArwOEBfNhKT2G+roDe8VcWhDcSUu95zIwTO14G9Y3L45sKsyYBmCHcZ4za8CS5IQ0exlfPoGd
aFQhirDL4txASnS8ca9MTJYA5SFK4ta6Y9BEBa1Zcn5gu4w9sTvKzJqJKw1qr8/VH0BapmNB6Qz9
sEm1mRQk6WR+LGx7ePUfhT6LC7lhqAx0MNPGYFJhojoXLnxOkXqOWd2mDQHTlbf37PKn37jynJQd
faxYczZeVr7W1JAcXVaTxK/Te7d9qZdEu9C4Z4dc2gDw4GOdjNG4wT+CimjbtKxURnX9/lAmsr4O
zlNfR/ICnXXVgn+ITlNnAJ8jkTHawUlQnCdtPvgK5aAaOGcUijl5HIpkrh7Gxv9oXMBGdguFRo/o
e+uNYdyUlIgdRpoeAmIx3Qr8JxNtlfXRUv19bvH8g8jabiv+8rMTjShLJMTHWmZUY2FgmSidDP2a
zmXhLOeob1pM5WX2ZuKST8wbu6bm5LdLzwttdHeMHE91oVFY+RallMOwjpFD9H9NTofoXpm/hgKK
bjsl7yay+LamP44nmvVkJgHuFfPAnkq7wI9lwpVHFzEmpNQjZ28bolmfx9GqsFPYnqVPQErq4zKF
WcEzyPBMaptJ9qxFhFqYCCadaY3hU8+1F2OB7yD1hmlt1O/ornJD3SHa7mER3jQmZrSUAWCYDL+0
rLTZDLq/urQLXby0V4S8FjtD5h60RduP5HcuLvTJwO3lZ87YMmQgOTyo3qh33qLBkm9UfQXOfleo
ug8syhqOUd6m4MyPWVs8z/5MqUisDpUzrRtQNQS+BPyj0RO09XBlLDObcFYY85z6+bIRMMu2ql1C
c8g4BszaEbltT2maA+YIvl/DFiQphjupsbvMM5rGE6fZzKTTaI1qvT3jyF+LSjGvsGysZzoiXpIg
jO8SLGgbDDopVMilZBqI95J1ApLMLimtbK858WO22PVdpfMOgLwJwIphJ+2ahPJRRCku7mQnEo5U
OBlkoOoxh3Buak+1nVfHsk2O7G97Hg1tEkZtbO6GnAs7G75IIDFGB25NQy0Ral3wfgFZo41Qv0eu
oHecFBE31b0HuvTAsSA+NMsGPqqV2j6FLvJdpSkXc7NcslFUl3kYT1pSDdzMyRed6neqlFZQ6NNP
UyTp2jC/zY2OIU+J/0bw9Ijwd6EtQeMZn2UG1b90qKQSbvehHErCshGo4cDI0XCtcD2osJgj20nO
Rcp9sl38VVV6F5XQn0zMvvz9yQ85Styp7qMs6R1TPnOepq2G1fgLrhA1NVB/pMqzXywe1gGhvABn
hDr/3/jkPwUmTNOzrP9pfHL3OX+2qfrHwMTfvudv8xNDt/5CUzu5COEQTPimgPyd+O78hQYl/MjC
cSwcAf+QmLDgxNse9A++1ePv/P/5ian/xWFw4uN+FwzcbPd/Mz75c7DAFsIyGOrYhC90w7T/5KWP
7WLETCnqU6NtR/WzGSJ1sHMCO2Y63oipFZsEjMmu0b/+4UX6d4mGP5v4+cGCsRJxBjaQPqfwfzbx
t6XVDovutycJ0rcyVGg6SX2i5IxnUlpQtiUZshZdvhuFeUlpkm1GI6gn9VtVrCzO6Oi7JWMnkWJ0
/59/NYf3959M4uuv5now8D1mWrxr62v2DyGSPmOL4sgOwnXEnj7B7gXBWx1nbTramkblF72X+3Go
fk08fDOW303tu+XWa+k4d9poZyQgoBMLYIBmJPQNVvMe82KyadDkqTeHWZjHz6aUSPlYZV2NjVli
vEhHZHu3tX/2PT7NqAmTKscN4RrjBglz7ZaDH5SbLjVMQAYF8cJ4BOaXYjBhRCurOAEVrwLZEkPQ
o+YhG7uvvs2ckEUNBtpAiG+UnGvKtt9PbX1LaqLouI98NB8fZdHGLlW4y0eZRNnFLo0TOxx6xRs2
arrehMqOjxS7Zhsa1WX4P7/i/8Ko4RXnCtdtx9O5GnQTeOc/vuJ+VlapOVPLY7stq/8wnQ0wq1pb
Doe0cA/OXNxVHcz1ti++BJ7VwI+ddjOa3s/OGyvA0tp2MrEF5pWEhKAPOohFDJe6XM/0NRAbIwFL
Mn86MZbKRva/4XPCvKt8QnBG+VJl4mAVXh8oQ4ynaEpvpevH4F4+iJmMm5be7k1OJj2lFoVIHKOi
FGbNeJlrdn4zuKbQN7tf9K34jfgP4Zq1D+LPFyN3CRekZbkuBRB/4oZmPQsZfU242Be8/lZp6YE0
8/sy1t9qDp+wsbpjzr/2wKEcxIK1LbDFodatTbCg01oTzB6Mn/SqYRRIfOYkPnCcrViSFGBASiyj
MI61XqnV07MWoCDWZgUBsb8Tk/7d3f7nEa3NwNcWfORRhyb851YJwaizlXGanmSnBHObT4qxsU5V
bMoW40aDdeMQmmVk/NnnY8d7ZdKuQIWlohyup1jzP1xw3MX/8rKCAiGn5vPBxYH1p+deYQMwGThE
nkRKFcyIgEvG95cNHDjspg/Z2k6Y4nbZ1kABl6Q7WDHmnaqqPr0hOwqvWl4areAw2HJVdIGyK6Qj
r/s9xYvE7NL+bqyd0Q6PrUZgRq/lORqLmXnoleRcTBycnzcPyU0tbGyaenrwqv4r034C4nCfeDCG
LlWte9OoeXroSxiTcWjVRdOb/KnnQKWPL9ViT79TSskEvygNxZVy6otcZbGh2ulC3ta3+pRV9xTD
2htNY0TC4T7oz8J96CxOObX1ZcWzIDVfv0ZZ/uRO0y9MrfRaW1CgnG5+lmN7RU5/xfl+1jszdBuq
KIl7hvxupLXjx1l2fmiaBp2IVMj67XPbo3j33mpNFbk8UD7xR5Qn0EPn8axZzDBT9p7Q7blOmxJn
T+w/0QIo4zF+MybvsfGsgdZfo+T/ru/zXk4nBhMEsZ3iPcXZONfRg2fU/VE7aOiomLKnV1zO5z61
TDaWlbeVkQIWmBCbaRpqVSs7cNZBu/5usnXeUGVxpDxEpygkuveNYpfG4sls10mxY+zipjeZ0z+j
En+iL2ewrVyHIDZmNkwzJ9NEpm/rcxopSWQ9xaaVWCh8bBxj+Wx3UDz0vOaCpZdn1jjDLCvSAfNz
U4rywo395Ay/3HnSgy6PqMXO0semHhO8vQB0JpdCR1t+DLWbY/9iKMxl37pmqCyg5FGq7yH04ft7
kYPqGcnoNYf2RDJbpke4AHY7NF21sve1MJLt1iy161LSxMsqwQnJHV9cnAcUWUwPnJn20TTIrUE4
Lmh151nvvW2ORgj5ZwK+Y9L9bM3pWdmJua2f+kGPmFgizE2S5AfoFnx5dbwf5toP2igdeMoC7qn4
Peque4eIR8s31yxi8EdtRgkeKf9Rn5sk8HRlYdU9L6O70y1m2VOKj11Ke6cvLpxScsDa+qHrlq09
DuLo5EN+Kddo8Pdnk1MvR7vSD1PlJQ9uRp04B9xtN6npKHpDvgwC+3ezTM8id/lfTf2+hT6/aYpG
HRc4Icy0FusCc826NF7Xbalx/sYLTBcY6uMlN+v5jKcc8bJfixwxF2dquKZcXXTHMjqv+vm+bL2a
t6yaEa/hgE+DyyQO32mnibOF69LvF7VXAxdrIRgi15TJ4kQhQVdgGW2eoHwdWcI9Rl7lO+966Mtm
55DBn+kXnzxGP4biDh/OkJ12lFrcdXkDqyPhoDk0uBXnotxCIVb4Lie6TSfPe7eHPgrkNFygn7JJ
cqd7mVQw0RZe4IzGWL6tm5yNB9AioacvdLP2xHP2ZVzWgCy3oi2bu8XLDrBBvwT50ScjQ4X1wsVv
/YNMOEAOcjrEY85IqG0fipbeDm1YRc0qXcgLZDeMszS8ttVxbImzQcr5Q/rL9Gg1OMcGjkVmO4Zx
PNeXri1uY6LfGWkXHaBfzwxSZ5rYKaeMWpwEieddFrV1sm6i2cs+dBRxo2iVPnFLvCZL3nOl83yL
1hj8rCLzOGfRR4vZ7dFyzJPHu/OWObY4Ms5qNgmOu40dc+8ytKbmx1leptlZ9om/dAdz8LftMJg7
JQ3tUUiRs9uLfhmN116yhZEB6hSz56GTt79+yORHJvX85E2WvI1dPGyYpjt7M7lSGGG/m9hF9aIe
X+sC33yitK8WIhN4li6mJo3zaN4Q4sjH/ArDbbl2g2fs+8w2LzqQ6IOtBFPYZCTOnw8JWrMjjpjf
61Mq/Mc003Q6paN4p5tO+2JX1u+GwcIfQ5eEpZfpPxFxqtCFHP4QteZ0sAZvOQCeAs5FCjroGHYf
aA5Q8Avy9gl5v+UtRj03fO/2/SVd0tBBmcS8/f6jZ3baDQNtyJqcU9nuVZum94x7LJXGvak5x3GU
86nSC/pJ7Dx1r0Zq/PQknBrYDv1pxnV9cswxfioyKjXSqKYWx8zjJy9ti4fIZRlUCQla0x6tTYEB
g9sSKTXJtzOFOW8Cgjf4CsDKWFjKN14nbpTUvUexEq+kK/pixo7MhjAz8+q2CKe6paK9Shhj59oa
qtv312Oj+pX2+VXMkXzPkERqumZ/itnBoQ0ctR0Ttfd4TD52Y9WdYAZ3uB/yQzEOkKesIj2ZsilZ
dNqtjrjzbORdek/agrp7wyvAy1ILKzHaovrw1xzcsK5TDjffKjCBJOZfv1uygG2cYWkPEmbvKV4m
RcKKDyY57yIYaz/ZkSHFwDo9wZdguD6Cbh+MhqxFTymeJ/zmrVF4l9RYpo96W6c7o+zpZ08crhvs
YIdIYTCaaXN9zkjGYzloHr7/REEMim2hMH/6EcWqDpIRp52gyrX85E9G95wXKV2hJeq7Ts3gc8Mw
99wu3LHf/5WtpHhkhQwk7BQWfDt5ajI2vmkxPcM07k/u6qP9/qxm+fnrZ//ua4lfYiXBod3Kwm6C
lcGeOP49FULzo9fP8pE9LT5suc39moKlipyo2zvll2J3mmCuLsrm2bGW+OJr/XgPj56NgoOFQbTs
otyNxOP+u4O4Run0Fl9U+ruf32ynAweXdPbZtOfqY2y3w8oFx2REEtrHFqLTkL6tJ7BckC1yLx3O
zZS1UGMsh2hWikm88cxTsr6RzVpy2qUjtApPimDps98cU8W5JfTPipDj6FrDiWBnH1JKZh6UdfZq
0d/0KVcHRgN5oPo4OlMJzIC21MeNU1FjpkPi3LQCMtQ4Kg8l1c/Oup1tafyp92VvdLsuTZaXSsSf
DpG0Xwv2w3Td3+HW23t03PAZpmKAUPGeIw99ISTeybj7QdHJtb20nXdijICVdK7xrFuCmFVt3rAM
0yHisyMqOjU99WUyPZVzEggMbY/ff5r1ipBw03wU8WBuZZ9MZMq1EghtbE/MUIoqWCI9u+pZm12L
PHX2eOx/GJxBrkBsSBzP2c4aE5/gYrQd8QwSNqGSeyiROmkvNHEKZtb1+4NlpAdTdPYxhSp3aR20
9Zycy17L0h2NQTDuWW/Yur+NlroDrxRTYJ+RhBjTgZeuYXUT/vKJfQBAFe6km2EX6tKSN9nYjYtZ
KaPCUZD5DDq3iq9EyKrXThSvODu6e21w/XsW/ducWPd+5EzU5MbyMq/jIb+ZO7qyrP5E59t8HuHH
BY6b5gdrIo++Kvf4BKqnAs0VGZalf7Dm+F3ZlAsluksPXB31R/zV+sbXhodlcrLHqPDc0E2wVJtZ
8gIyU+3rieLNAUZe20by4FQJxWkI4w55XARI95zYKalGzeCOM4meaGv2s53OWUmnpk8iAVzQ04QH
bquXWLzHlNyf0M2Qoi87mHUz3fiTs6eL5ZZCndnIVceAyTaGOfssutJhDOvqLPrORjhoPiNH7wKv
IlHjWvWXnnhliBTu7d2lVw/OcGd4lnMd0hiPvozLfe852JtAcutR7yGVdynhTAa2TWlt0tYpgypT
CBFiIDBbuyyC8qcbu88m9EV/OVg5hwzUcS6S5WzEogl7zfODiVl8YE7JW9tE/lV1NGJbXK6UABQU
+CLBDJRUbfOOUvWop3vd9ZsdadnQU/GXnpu/ygzXU1mzPYUjmAV0DAb0ySWG2Ag3U4HB8CBIe/Yv
acENHo86R84t5DVxa6xEX7lwQZ1aN2XxotftYmALaq6mLa6uKPT9VDnI6rYXGNQ8FUaj3fIZ0mlP
8f00jHf+0vQPVCHgskNFGOI53TqSqsLEmA+lLO7dRO6rrnysmiccFnlqllS3U/EcW/Lk5/avBW5T
JSzz4PURM96h1gkT8LjiQEbC2PXwS4LhUiMILl1ssph9saPFIcUlTpC5xLkwTV/93GlDmbhcIcAX
BPsFggaECyzCZXW+FgxN2Wl2soqrvb/GlDLu8SuZnC73lj7OsLLqnTmgu8SW/TMTbwqv1C4nbcg3
LtauKhnPlZQr6U2ThuzR2ANk7jZOYpymZYHfqCCETgQEF3MS+wd4FB+pql3ihBgwirZ4dFvr6/8k
afWfJGnEINSMv8sv/2LoD+tPMlXF53/9+uO/Pj7bTxpV/sne/9fv/293P4TqbwXY+Naf/1mdtv7i
8x8B9lgIdN8W/v/m+fBdLqhpwgAG+ra9Jgz+5u43xV9sgbFf123LXZVl738jT7P1+bNQjOGfnY5J
UIA9/Npy+s/aYI6ComXcF0crg01r26z/3oDVOrOeXSspnjjKxYEpFvc6Zsl8TEVE6s0E4CISWkwj
D6iq0Q/Jxi7cgds8J8DTFVYdCNqkzvH3p4ZelGeal2H9rV+0Zmckx9j9yBgwPSfrB/wyU9qGZrGk
u8F1/1hcRpCpT9+uvXTFA2fg32OshaUQ83tj7ueG9kxJNO0eakuYydYMG0MScJ/SeQu1q9xQq3Ob
J+q2oUhvwX0dZyIvP6JitHaeqcb99x+tKN3WjqCC1FPFVfYu9lPfwc0p7WvpzcXNxJLT5C75z1xa
9VXU5rki67QzU9ffk2PFpOzWlJf0QP2GegqYAcvA5Nt3vNjLk1InBHp64x3rdUi8d0kCc2mJuckx
6lmJ/TsOFPpB4PKhiGTxEzoWxxkkTcsqM5SYKD9yyrrwPzF9bD1/s2RUcikv5oc0HU+JDC1w7xOF
D0ULK8Aim3GyrT55ciS+T/CfAFXAr+Gga/a5kldODfSjDGLcN326LQTKWmoRoTZEjRXk54rhwd/k
edvOl/weA/2kcVNN9+PsvDuam261rKYxjlNRwBZaBiOTyMSL889m8ul/gQDst8hB6p1ioRrhjpFx
LMW+s6flRMtO2jB4VSLfD9LEfdbMG1xH+bFTxV53pmIjIgohM5edgnI7EIs182EO7iPmBIgYPnJ/
Oz3AkgtGnq8J14HTsR4tWudta3fAhqyNTlAajDjGyAd/k831JvL8at9UKCbCIc5mFfIsHLxjua+f
Ixvauk8TUlAJDbERyCG5xEe3Mrx9xsXQsxCximJazdXPNVCHA1lhXRfWdljAGOKFNtgxMcWt3eam
hKiO+krLLqdy2qiDNJ3qkOPn0dJlfFaafEhSoG/dAM+3Ev1jk0IGbOgMDZxoxuEqm73sY4Fo4THy
SKFaZBwDiMh0VgBDYRPHJdH33h8DdKn03IxsDKLJSc6LxSZq7uS0yy4QibvA0kZoBOUHfbBumGY3
r3byBx5ChxYT8ovqNCecLPx7ONaRozvTfIpneWDDjHelamgLsmm2gatO5sJ6wbv1WxnqzhZ6/ovZ
0YedG82LmU8/mqFPYQlyyvd1z3z2zOJoGcZRwpt5XtoMMUjVTajb+fCjmVjc2cVZgDcc6H/TuM1I
37TC2sBGtO4i5XcPi1erBxdwAkGe+P77S6NJuWYhrRtnfhV4HtCELgen79Q0vhduRDoiyUP0FY36
OsxG5Oy6bWriBug961bGKnsYdXK9IIEx1g0c13mk7nQOJ9t5PbU0KwPHa+YDby/zdSIeULHHO3yg
dCLOcj4CVV6+AbAAMcWdTgyDwhpMRDYp3k2vvC8uRCb/K8Jay1Ar24xmefwPm8mau6s5k78VTvZ7
kCmEyYq9bw/fBGkkRre25uSeTR2D8WoUt6JP7dVpHXbRkP3U15kd5Nf5Zsg6gtWJm7uTeCCkEzc3
b/i0m7YnociZuc8WDDc6NS12P6wVM3Z77fRObCqYg7k9vsVYdBs5Dl+N/GXh/WfUUb95o1WSlcm0
He5IZmdV+VgOFHuSzAhSp6FKiMhvrMk/smbhLonL6KkoO2cXcaueGA+Ca67qi0MqmFlcDpFjXMkC
U/VHFKuHhkfvW2PAKwBE0VwXepaxxdUnTLbJJjOb+Zq3BW+ZTlCc0tUXsMTJSwlpER5c9QRKZTzF
af66dAqqKjFM4GAagQlyxlvb0ERIWic/tQUas0baQyatT0DSNY4YbostdQ30oNKurU3IaIumI7r7
VrfvEOm47plHmXy9mZce7xhRr1W2dIlqXxSuotzM6iuhy5wzYnZPcT2Q3RlJJwbVJC3F02Olc35/
FpFUD42lGDfKL9E7+xhoKSVi527CidkNS7MbNRwafgHy2Z+yeKP1/XSzlim5lWLTjEV930XNDnAX
ck1SdmHnl3DUWg54/H/4IJchsFpny6/D2aGCJy47C6N2xwN/rOItzISfy9ReNc6t08BoFMMT016v
aViKsGRTtbDedcUnUvB9u/hf44ovgkVDa9yIsQJ0W6+JxzYuz5NMtziltM2croyzLgLEHQdq0d1D
PbhPQ971AZfjYczMbO/IagooeMZ9YhmvlZrPIDjvfBvZa6lftbwaiaHE4NETFSqv/V0uY8/DZq4P
MXdAhn0+wAc8bucUWdSH1F4gdY6ZZ5w9aO8Q0pf1kI0Zps//MOBpXDIs/kzK83obV9ukQKRpiqz8
6rBbalMz/NE2Q7xSfzc+UeZHgApM21FOdr3kam5LSiuwulHBtHXGxgnbqEhflZkdFt+89arwHwu0
xZCz9rz3yhKo61yOYZmQI16tlHffnzFYbvdkh9oA+ypBMGzcgpEo858B6xVUBguoM2mnsSdupraF
71NPJmcUekeZB+hC+ORct73QkrCrNJ13zzRs7Q5lTMwDZYUmJxMPN9mtUPa+YS59riMejKgJgxw7
PJZef1rzfVY/W/xJ+NcmgUu7MNQe/fInjOiZ00mR3tmmX92NU6FC4x2Gbv+TEdSuT732PW/7t7mm
NW5QBEf6GTtxxIFjnQ15vuROaHwRZsDrILdM3kOG+BlS4ibftSb7nAkpo6mlG02K9ylJHdLQ/mHi
38uQsTsbc9xwvST6zYs89wPtgmzLjOJj56Nz8hPItRZlDrfG/2uWmjDKWuQ2Zqex5agjvKLiMK5o
OnGOcQmqmBBJw8yDjZ7pUZ9sWUbP8kU9YLwU7T4zIdiOLeXsEgPv/SzAbdNCazz0qzlfzjt6du8F
gvg2zSG8aA2CiYM/Cnod1JL6wZcKT3xeXoyERhaqsN5Uv4AWd7yNlSPStHbh4V90uOinVzYg86bK
m2VL1NE59I7BEVdkbziAL+zsLSDALYLvjCMB9jyTLX523UkvwE7ogMMPW+kuge6vvtko7LFecvl6
r+m2UhHRgC6IcRae7YQfKVfGfy8KHNtuThKI5H3gtjqIQxaurQmN6+QRXaEmbLEOZVq/OnkHa2E4
2jXgoNpGbop8Eghj9848CAwKLnGEEKag1qQhfDO26F3CiFNTpZeaOVHYWcMOP8YZ7n95Kmv+xVra
kc0oCb7VixPE3sT6Fr+4FWBr6tKReCC+T4mN2ig6aiDJb6YYtSirrrZ6w0xknOujrffNLpIESmuh
32dLel1cE6yuu5YBIA60fapfU96VsBqWfT40BNf0Rh5N2Hs8sSCJu6R0x4kzgVFcnbFmYNbRtcBB
fTOzhX7IISEGXdJu6AfP93FHJjFj98xABs+qO4zeEfRtEoIx6Y4+ltqtKzQ3bG+DjghW10u91XDw
MV8Z+of1aKFr3clr1we6CSq3hGeQ2IRu++iDsMVk2j+NkkJaXU3tjfxcvHccxnVObf5IMnaeqqiT
I9VmjBCYZ/bsQmCbVJ/UE0/bOc/Zl5QMFi1xNAuSVCVNmjzrK6orsuY22fIXsX8Mm2R2kknbArPi
il2G58LBKO0D3gulRqsvkzhsepq5GbkFQkpBprAawdLopcNG2vkULqW7QyzOOZhjw27zva45d/hD
G4ZkwKZMvmuw8BjO+dCHFIOQ+NMPKTSdvGMvlvWuzglM7I2SkPVoxO9xJzA+lh6N9Xr5Znveswur
yu7pTjPT81zSXeTkE4yeXOFk9eswT3XjrSimvXBtQAZ+hohb032sahZPyjhSkOnB6DEixvGbB9X4
qjT4TKlXcUYTodGu611HhCSKf2eze40S/T1RvrWtKoGxnHOPYVsSAwtzilztp3TprjxUfntTNuwB
a7N3yob33Jb3iIbt1s8tzLCu7LbckRAi82SkfyZBRYFdygVTDwIAjnWc27UUZKaJJuYWHgafIiVd
nWpue7yb6/BbZ46iT+05+ubyL8wfF7t4sNmJdZPtooF6vwqSOlPsoquK99LzjnXs04on5yd/cjFg
LveV8DhaFBe7XqrQhy4jXJpNfO91Sj6EYwC96/ph29KjERg83RnC7VhUe99kq6Y7oVjY0HBMp3In
DcaO4JNvfnmR+5W6Hm+idiZkwXnOo+vAqe78YSWB+VCOFAFAx/Y2IhN9WEXRT1z2oVZ5EYFo4w+5
/jhYeoqTYPEj10Uc6vjow56ug2ApjE/PnQdyyr9tY/C5noAAOlEaDKogczPVn4w5nhhL7ruRI+w4
Rgzp2m4vOue1K40yBAHHPUE6j6LInWf1Gpq0A4OnNAKMax+SjlrqcOaj605kB+Hg73yRssGZ3llz
6WMp673pIlx2lYQ0VKQ5vx1hhTz6HWvlYcYFDY6ED5mbd+D3if5//7GbfS90NA+syuyT2Y2Mfenh
eUhyXPKMYbBclwN16PyOp2Zmuc3smWWYJ6l0im6XudNaJZmckjK/x+WsjmpI7uuk9KGNDc8y59rO
tS+AMtY2Y40I2wT7T5QRvAA1rtTk79hOjrR4EWDQaSJmcV42aDpv0pXaXTWTf0/1+KLPFnA0PYpp
pjIPA5w3KOesubEvtpoRtxdaZHFTaHN/HGz3hyMvfVO8i2phW00uefKUIv6ZPxdp+TVp9fvA1AE5
CWeIzmStqLA/IGk++RHpGLYj22WUe5q4WcuoKFtLoX7gnXiCDnS2Ow7k6xS+54ga1G55r7nqzhuX
d4B1e6fI7gQOcgIGhr6zvNLECVbvFP5pnlPNe1rUt0HkG/R/Q+jVddHcPYt9Eswui0Nj+Y+e0xJa
aaYwxeNVTETSXLcbDghN3cZIqJkftK3TY9dtbQtsKnkrvC4nkS13HrNXJjsxNbuE3ros2UdVfWU8
7DLo3xIbfnNGcc2ildlrTvdNXX/g3/rUWvtM7R+lD8tEVSq/ScqQXMZ7Q+LDy5b13Dm6ZxUDG7Pc
oQpVzYHFbJzAhNR5WH0iFgETwcCxzGlodyf30tProVfj1qX7pV3Ubv1H9W5p70wYi5FRPsDRi4iX
ZT/xmnzFQVbAwM/GlHkmlWuGEdo9pQ9i4sVx+xA+xNVo/BOPlounaz+iDOfWXNuPVRGfi666ECJJ
90pLPmLL3PIIOGVgv0Ijo8sj1qa93lMmopsuurUkE00ffQHV1cjYLgKr8sXwMXASzSUHgthwPvso
/qxw3addf83r/o7BLA1cdIPRAO8FizG84V7/6COjZWSR/4rHNj6advwEdeOYifkLh5nkyGLexSym
PEopHHA5upg/jMH7f9Sdx5LlzJlknyhoUBEAzGZ1tb43tdjAUhW01nj6PkiyySbH2oZcziatsuqv
+qsygRD+uR/3H02QeqSLH1PJbiKA0xGwvI/ia6L0ABvLSKmJ255IpVx4kTJVH+tQQjbO7uLG/Ixj
Jqk1Fd3rDvp2HJNQ0o0PnvqCp7Y71GWyT9hnluZYXAj5+zZtGVZVUf7oVET0G+O7DINNKOODbhPG
bRPa32fEVGnqa7/zf8ZICBLPacVCR9Y+RV1jOFUvncQ6Mmx9cCO5KuduGOo+7/qy+lRWctA0S2Ng
ShMIeaRz5tVn/G5MxeBFOjTNLeniIZLfu886XCAfL2hNHQF+tfLE80PxgH8SVRMuyDdSUYYhCaLn
wuFJpSVWN7q9M5FfIKZaLSq97+Zf2Wh9uPcddmYQkJ9aMb6WDggnM6Gmr3oBwERlRcIsjtq7wj97
rCwqUA9QZfCPFhenrcnueB/F9ziaDwPdthynThY0ROZkCW+vKdjtuxO2xNsYWUS2BVNpJ72AbjMW
ZTm+ZnwtVULGPLYkw18u8dakn1q+WJguyx8vIJ7ZcV2i2wggDEu71VJYwpYz4HKi6mHRK4LlQcGc
HVgFiVHrkVQkX4bGwXA0PyCUInDu1F8j2wPb0up3ma7sxRhW9wmV2HwhzGddGe/WG/6MTTgE5bbn
+EaNW/cmS4V3DLy2fmw89h+3oJChm6alkxIuz/wW3IT+MsQvbfBNkvVOGrG3uEUV2qM/iFXgDk9J
FOypCPFXUewu6jnJVoxqXbAegISiRpEvyDOsPIbo4fgZdFSBS9U2ax2exTSSixylbmwDO7nLW05H
lfVR0BenESLCtkY40NOHYxvL50KVaxSeM8ieDjUqu3ii/hN2LiSL+EMZ42V023fnVgcuEYrhqmkV
yAvBW+tjSRgdcc6dvCf70X50Y/idt51EtCy+JzflmRlAhuhi55vj+8BCu8U6kWMoy4bpW/MLm3tE
DizLLHedaRScJ2IJ3NPRF5lH/0P4HXtxjFdRwwLuVQVlv+soVz5GI4WnLQONMpIAXBSwXqeKosqS
x4bBoExMDqAJ6q+Xu3zpzD7fjFn/VOtUzhScVLFjb4LRxd0xfQaiOxr4XjfwkDdOmoGd5XXo5ddQ
QMPJCEfjgCsgkDdkeQmTuzXFwuMAQ0KN4VOG9Fbb24D+Sben5AUc1rIeDYLL0Ujv2uSvtGH+51jt
q5yRX6m/rmq6XoY5tGV0+PF+CTsvYmqhmnStyY5B7NKtfXYX8aKlwXfKqgCY0n21c3IrWq3WEJe5
5XShu/QUmTW5L5aas5uzVXoHMiWDJcMVDOSYvi5LY68jeFmy/PIdg/NUl/RzIxPF8KzIAWYGRo1c
ZofXxMjs9UCgUwzroi9YBf3CW7CWBhACJsdJ125Ps5VucX4uiwCS0khft8FRrqFCk29sNCZnivK2
LX5yiV1j9MxDJrNVKJy5+eZ3bQHhkQIJy42Uv6IS5sJGyuim17aLPKjkQCd6eUdlREc6r7sHXpTh
SXGfPKt/CkPt1hO5XzGePZqGvCL7hFglqjVHlwbrsnXSi+Ss2yBHKwenysTR3RuabotXphTao2mi
GBSR+0abtcahvj1PUXoOUdkXdijv6th4YFZbUwbE2Ia4s+2jIo60jeeBa61Yad6FxdVAVTyszReS
yZtB4V4fYPDFhROtRqG+3Pyb2clrVgN063R+jm4jq0aO9DuMLVoOv7FqC2Cb8pAxwUE+e6ryiqtC
4l7Nsj7SarnnnvOqoc8RbhD5crZy8ET3O1MaI/tltKXnYheB6lg50oBMGTOyp2MbB9cIyJR2OqAM
9+1ozE7cftc32V5FHrHoSP1kmfbhkVbm+J9D4GSJAkBtcBKYICvgFuCoO2sr9BHJ6sdSvEpFbP5p
QwYnBuzpgJR8UzUQ/wQkbIj6EeerCH4oeLvl1LCTU029TsfmgRdq3PSB+WkFJI+5Cx5LGjOzici+
Iza11bFwOZtA0J7YWyYjnJyrgxQPtjYf7o2NSaNO2LzSV0Rn3oDhMZYvsmzPFc3Wi7FkVBMM6Vn2
1iULLQd7CKVSSRtbb2VZkWOwyge26IzxF+8HmGTrzSyAT8bJC1Hv4lKlMr7XQu9ZJLXxJiId6bCE
6aDlKnqNhg/HVQfe1m7RUFxy6Pwk3o8jPIwUzN6rHvMSgJOyWQkt/94VzkPsJ3tvtK+8cixfQSpW
zN2sjcJ8gaVvLN/qvNsEud5g9WiL02BzhOvd/ltXmA1Yclz+ydV4nlhxHrzQPnJcLd4oMtI2djz2
W1FFJ1AFNgiVcBMqzlZGUo+bohTZydZxyUcwYfjvTQdozYSVcJrkQxai9DRtuwsmqdYpBtwNpp4B
+7jK30aMvXpEoropTHbYAdEiCYt638GiXtvBFC6FG0c4Akzt0Yg1nC5kz4cxzLdYLexNITqMa2bf
rBK9O+Ykeh6kV1rnmqi211ZgjEL/XcspHocgl1wK8pHo7/1nqg0fuKnEm2WIfJX6fnJk8IJFFRq0
oXpzS0oYA6mo7HPIWA5+oHMNSOVcDadmuwPXuv399PcDg2l/rft5v+rVFcBYdrWGMLlR8xnfghYf
gl6Ruvz9OampdqezbS/++qsJI9vY5PkRqj4oad4besgta5T2xoY75KQY+LWSaztXOjZOPCwSn1Mu
udsldG1eC5vjqm4bx7yudpwNsvPYB0tfTuHVmYzZFeZhVwoWXNA3wIhMzoFaDbSgpgvNw0I+Aci+
MW9sVxNfV3YCvNa9Y91+P9iyqi6qhAFHyyHKDO+gKbubblbn0PbSE0KRdfOLAYSrnLjoTgW84zFa
trUATeY5xVoGo3cd/Xw+DHYXLpXe1Zk/hIUjZ1rNQg7o9bwpNEiN48rCn8l11ZM3/JIyL64GpVNr
4TIpazSvvnJKttYo2dQb9vUGYFC+0qIGI+PIX890KW7DX9reaRFth61dbRjHwAFLp3CVobFvuLS1
63hwomtAFepWSHvOpdIBl4FL1bFmLXymRFupLIEyEoybyZ9+8PSXCEcyWk4M9nhPJPFejie1jtLp
FJ1DDW6AWpr+iSJsYV2rVee20s4Vpt7P0Qxfo/gy4bf5Ymna0BaAxOqi800elt8qi2rEOvDso11+
z8V202vZZOKAKdddtWRjCWYqsdXg5dmCcSNlOfUKMvJrKUqJYDgZ54HoBMgdC9qHTuhbQAEwa4Ev
0BiPqVE9j1K+cfHSiOeANW9zUT1rWnbMLFxBv5/R5puLprlmozzSMBZvFWgxACMThlIurpdSpT/j
oFP00lnWKufLNTfY1Ulf/PXDMI7Wsm4LXNm6LE6ZVlrIAQWShG/uBOV9t6BDv68Ip653WhE2d1NZ
3wl/b/FkoXCND7Zg+u0Sag+Q9heG1n2phhx4tQTP6t3j/d4LO/PWZhd9ZRHowskTeHv0lMibhvcn
k/5Ndhn5nQWMOyDRcGQ+XBlcmIh2J27H5GHdng6aHHTUqDZBNX1B3FvYAXUvY0zduEupn21KnrRi
2bYHA2i+X/EVs83LnIXWe9vZF5LcQZCeegdXeDyVS0sD9K01xU4CRV/QGvg2ygajE0MvK/EOtK0+
ojYm2bQcTawQLnGcdQK5THXzHSoa4hUjMKrJpH/iFnjp+N4+ZMN8PxQYDG1azRCJ/+hK+OEib9JV
4zvtfaAj6HSD/hTGbvkuO18HGQ84nao3d1339ME6vbvyQpiH86Nc+tnTZC8iLxqQdLIfx+/OnjPF
a8hp28ys99xuHZx5brr0eEUBTxvFkv7kU+SiqXHr6xnzXEDuAxfw4Ygr032WjTg4vvsOcGTt2ma5
ZTVBiU7MZ2y/eC6SbtejHczNKpmKPhqt7vck9XN0yIcyMftNLWBzADxYlzqXwr7RzsyiDzVUNL73
RfCR8/32q6Ut2mBH3LzYZf2cLzFyYxWzI6yyOn7MUn5KkE7YJ75DasRBR7IWxN+RNQoRbgzPIhEV
0/9ZNGIvUiqC+rI4MQnGdzxgV/C0S0mB1iUQ+UnThLWpfO5TBo192hjWr1mp/TGqXBEqQowddLrp
mPI8AfqwFnEfwduD75tmVEh4LqC8uDuGse6hJjjjJrAiqmanV3fgMFwNzF9tLjsNdjxMy/ZhrFrG
gkENmo/aGNAbgvAcMBfiIIbgeFynFydIP4wqfE5MmkxZfLmzOcwWxv5PWYVAtjQGW2FKJa0uG33b
2b3a2b5+xKG7V0r77HvziS6cm2C4tagmjbAJhouaw0CqolM6SIsqo1RbhVp5D4db7UvhP1fW8HI3
em2/kZr1TtXRTs0tHsrqxBVnysENyZ8HxkQowwWl0tjZtotMf6kHlL3T6fCGUWuhAWojUxF1qyRL
giU6KkMFzX4l3bG3BOdJvi8zxpwvEtkPrSRdbjf3qVM8Dz5tGsP4kefAEBxo9gmlDrBQqZx3onXZ
+xj4wz2c5bdUb1Z6hzm88UNmHgZWAj0bOFryyJ6lhXRt6O6pdYaRA9Qf12inSzz3rMZCPInci9jg
yuCltxi9tQ4yxXwq0gn8L2KtakE8JLe01szbODoru8guqvbDDwQcMedXDMblTXHVCxrShZ9ENxVy
NjMcNLlCqh54sTadKs9mLdTy+CNp3MuolHwEWEM6g1LFcWCGI8dGHZQLAG1A6HQCB/+PEBZBrO4r
RUSl3Sq0TsFYW6cYXsCxBhL995+hRitb2SXuUlzr5onogHkaSvpVF1oKoZzgBFbTugt3FJA+lIi2
J9cCGfb7IzH/CNIF+GKMQvbgqE3vo87XVpbjV3foKTU7cfv9wB5nbpqpHpdJYItbCAN9o6RGUtjw
ur3KrHQBdgDyqdJhnaYIp12f30spY4AQQ7ca06SnnEDEt0rfsAiYNyRK82Z77oaKUfvYq3RLmoLv
Q/xqBdF0zHSalroq1l/d3B/gFMYm5hzO+TPw8NIaa3Y77XXyZb8X0VdHF+hmEjS4xxStLRuKDTb4
hkknCq06ZCAZUeBA5jPw26JnpAR3mvbcV8M7ee/hEeYZzb32BKJlLNVJZT1JZussR02/+bH2B6B/
to+75lx6fXTfMjjiEpeaqMv5TTQB127KRP3MOKtwgCSU4R0zepd0lcrW5CNCDOVYFmJmCJsy1F4y
j4bWyZymjey4gmtmfQVYxB03HJ2lqWMjiyvrq2i3WU/JLPSzhsN4uscdTKAi29u1BYbIJsAUp1O0
n5TxWg9hdK5WhqUfS+qRtzoGpGXShXMPpzYcMCov/TitP5rWQaNJivRuYsq8yUxAwToD8mXt6EyQ
goFGeFsb15UfDc9hOd5FE7/BjxEDydvSniP19Jxhqlp0bf1VMGg/yqzSTlnLnhEYJYt8mgarKaf8
Z8zDW2VXtIeUevikMwvaGcIhezR/Ok55cfi1jv5HyOxziCBZ53+a/zP/tq+cm37oB80vpPkfn/0b
YO3zw+bxX/+Mf/ojAT//7W82u1r/6RNmzfRR3mEZGu9/qOv76/8eZvT8X/67v/g38PX/oyTTMXWp
FDWH/7vH9pxXP0le/0/qw99/1387a52/KMN2wTdIku2a7RBq/wc3mwpD4AKUZEKsBpP996ZMnX5N
fhdViZYOipBl7e/OWt35iwmPgJOSZtIhC1PiP3HWYu/9lwi0MviL2Ty9hgm/mxvMPxtra8yjvsYJ
esd42cZ8MDNQWsM4mtDiVrWXrDgIQIX0gV6mMI4WVSfhoEJeDgfZbtgOHqW9N5gfrKqghUKngDQ0
EQJ8hhXV6SPUHQg6m7IyujvmxtYSPP6H6BKBjp2T1fD8XaJXpPt16mkyXgcQ2PUy9b1vupckyvh3
MFNzCoMUjT2TdNjDTVJB3PP6mbOjz24zDfRO9svgmWk8PlgehFuBcIJ/BSnFXMUzvQe6cjbTfBQD
hmzm+5Qj2oQexdWdgP3zCwGqZx5QBxgonAlBlDXRTcAy75oPWOMwEM00ocxDMXAQJdhjv0FVJNvC
/QbzSwVZXMAHG18KfMF+wWhoZhV5M7XImvlF2Qwysu/CmWskWtLBckYdzcwj5DryOMIxrr5OB3hb
4n1VGnKZG/SPUCpJuE4tC1vZX6Xd5vuc4Ct8tLY+5QNB0rbF8JFiIUN5lOmumXlM7PfMBx3x3s8o
QAtYkeNvIoBMSzmAC2Q77xcGCekd81Au1RNdA633QbQl+9DpXy+7MHmwg4Z5nlltlJtHIGzzhrCE
aFaIFu3OnzSwaA6zYgVzIHaxqozuQRLiOdkBPBqmUlf7ksbJtFXjQI9m4dr4LNLiLJ3gRc8RkYkf
AKgiK93oSbDxIt9cSr0cjsAR86XZeg2uIdx+jR0lJ/Lt31on/kw022zbcCunngl+pT3bemJu0MEy
qTOmC0vxEAYpBhOzrY8xiad7Gl12lp2rS58N0AEpymFbb9DbpyRdtlqmHYokLFfZxI3H5zmjdYJp
uS2JeMdWxHMfPseUgL2rLn5so6JA0A4TPFpecg4ZU06WpKrEtyRxmfTNKemZrcs42cHzNdYd4wRk
12Rc2ZEPPbyJvgbasiLes3M7tDuzgLU3NQOmZW/wQe8pua5Vqp0CCvcguSabXtbOzit1C51W1Nui
GG4eW97VgcG+9snar4K4J2amcfMkERnc1U1/9YouIvZo3zVYGLDa8T9p262VOfkhLgMEAtyuqz4E
IW8pY5hf+ztBlnNpmjT+5P3NQyk6CxHDZSJvchnbo+0F67qcZVyTVDLIOYockpasPfldYnDW2rGl
i2+xem2KNoQes6qb6uqq0f4ia32GL+4dR43rf9agYExw46rK7i6VNS4bQ9XnsdS+CW+5WHvdEzua
2o9a719870ZH0FWPKiymPa0iKq5wLWB9mgL1BDH7teYFJOqrFnFnYjzGdLzsenkvm/CksUatDsTf
TgCnMGc10ZtdT2fdnX7IY3+pKForithYoF+qGBi0cgJ9FRbDsLcTuY6vDVdpOubCaoO49OEX2IRb
9MeVpVnM+iTjreSlVSQqXa7ul3y03galP/NkW5dBix+nqNkunZzaMkuHyehRgBQ1PPFdqycrhRck
dsN3VKty85/v1v/GPvwCMaP4+Q4//nUz/qft/f+T3RpHjYTg87/v1QdMHvVX/j/36r/9nr8TmvS/
MByjNNqwNYpSNfbcvxOa5Axb0gxz7sSwNAUn5L8zMMZfbFunQlbDM2DSy/iPDAw7NYXQptLYW8GL
KKn+k53aMP+v+mepdK4w819RccxQ/4pPaT2rKls9405QWPVeb7TngKj2MdDKYN3I2FxD8acPj2kC
vx3QPVyGFx/VjK1jgz5I9lKPwzunhp5gaOTKWgwom8nUMN8XCJ6421BjI+qy9QjMd+8SpIxJtVrx
peEWsqpdx950eZDtdAD8K9SgjHQL6U46MeJ1IdthBZXWep06j+uAblF6AFEGnJoJS9dVVMUmwU1k
uvk0QadFbMXD0Q/SQ3xK5SGVlXUIebXo5xztyXtn4d9ZJSqAD/h7adQy3ApYyPdZwJWQoDe2fAch
rQ6hEPq97p1HsyqPfWoDN0p3docVwspGbS8j8yciOk31HDf2pDKXWJwgpvc9mAxQlnuRj8aWmtxX
rXU77J9SXdOoU9eSbPey16jUmpclv2K4bdsNmRm3vw1OPty0yX10giDeCDvGF49PPxAxSQJ3IG3r
F/dpeaQJLjizXJQcT4KfXITNOXaNBtETm9+QVcbOz/G9alkYrcSUvuDZUie/Jb1nkUbaalNZHVNY
NOjbdYxSo0/xBZJkvobvlPDPnoprLkMu+T4eYxWYOexMKhJJhiEFZYY6thY9I8EgZ+RMusk1qK8R
kN21aVXqEJSeDrh3IAaV5eOn6fjPeeYz7ejN3WSm7oGkzU+Z2O1dYtQPlpVcUVnCg5eWGISHyVnq
xpQvx7rJD2oiFSOjrFzmxFQxGS6CEc+iHHBW2L0FBXIkZO4lUPp6617U464eo26HEFDt6yI8Nar6
AxDPOwU8TIiZA5UNlY87hfjSxmwHBhvzBzfjzBFKHUJ+hU2ub3s85CEWSJlr0SN21eZGLTGBUz4z
tGuqD3ctBzxoT3qzNygVWesJZ9qMr+O+mHtZLHYIa9Ce05EguVRau4Z1/KrqSq3GsuC6mwjU8iaA
lpXhT/39hXIKvtzIrShjsB8KoqcL0GZvsQcC37SLOz0ci0dyDSA58MglBp3grh3wHmApTgn940NV
n1yg/S3OtZV0acfiXcckVNwCsi08j+VP0EANrUyCB1odj4hz4YWASroZSnvrptlETTmlpKEIoKik
8PkzHqVF2jdqkai0WtVFDVa0BaWK6svpEKGvrsXTmA0gJSdQx72gXxtc4tZU5TdG0G5nW1O7s8Jh
YK5ZRjsX69QC6ZB2jNqLt7OHPItbe13JgJFhGwVrSwXVbhqHcwyCtm+wx7H5Z1jTAOLkvbEKes88
awSxNe9my8E/mb58zqHBXdRg+mvWKU7wIa8ja0+/laZ446vUPRTgCxY+/Yq6qaxDFdON0k7RzcRA
s3amROHA16xFFdHJwtv06ttadypbhutlTboiYVxqQ+sFZV9uxk63twQothNldQdW6EvexePVg/g7
GjrOwpiFxeG8unfzn1KpftWOfb0UFRwcaM/7kPV+k3mYdGwhHIb0OTHxgIPN2HYbLax/9Mb6isri
j16cQiSXjRJcKoygaDZCBz2cozgvCgotGMBDSibk5Ef92WlxkSBAvWgeiMdgAMui+T+oePAvxvG9
5nHTqPoa09hiFuN8GLY8lk24CfrhOOEFRKvOH+s8adZZLck1NemiyDEcBX79I4NgF9ZTuDeH5Dui
VAiloJ7rMAoidu7sajXKddh/gHFg1DIOgvcmvMtk9xh3CXZSQE/LJH+t7EaAQ0W3c0ablpyUQjIg
Oi+SxP8SbwxYo1x7AtV7qkbxolR9mUYv3aZpiakZ7geTmaXnk640B2ervfiTfvMSTPYMjxdNA4nK
XmjNSJpkUiedCkFqydrlBEKBVHa5Ygf86ART8IHFOLxjjbkNHqjNsGqeAFy9xBnAqGJX0vNE4eV0
6CCAeHFUYzv8o2SJm9q06Rl+dWLvGjV4RrnCn2hX3yeuoGo1foos4hvxkM5QZ56/RlefuUWHveP7
L0Zr7ktl3WmigXNlDMwk8mA9lU5ErIDvLoEHvRjoLMVSZFu4u6bq1YTZ2SdKA3kU4nyo2iWlzveT
Ub/UqiD6DeukxwLuFNOnSxBszY+tOH/zaQdap4Z29kxcR77/XmTFVX77eoTyKy2x7npwRRUu2/U0
GT+TS2chIDcQbZGOfc0nxRIhas1fn2rOQPDocgFsc/29CuF0j6z3hTcWi7wXP5Bz8E/ZZobVK+Gk
dKTh58NV7fP0WeP6XLQm07joyRPxHZPvD3VBE4AKh8849PR7XR9vQ1TM0xH1buOhCA3nyZ0ocNKj
xyatPscqu2a5hYJoA1alWSveZL1LmzMALfwjqyjUrcdqqHkww4iYhxdUH+ffj347egtqNK8lXrn7
0S38pSy95r72xJOR0Bs6Etq7atahswefKKTyj6PyTn5n+Q8tiztey3cTM5dfo3cPE3yelEwax49M
XLQAizDkqHjV+aba9pmFh4QhECtUebFHZn6aXTdL3iXSogq2QToMx7gAtUgRLOCFrEiOvSDAmvdp
8+xN5O8mjZt1AuaeREPor0L44zXHlx089vY15Cagcbp8z2FLw9azqj2pkva5VyM1Gfy8UtSRKmAw
h5qIylqUql35Lpn8VghQFJgptvmYPJqMDG+d1Bl8pRZuXa/iyBIHd9zH9miw5JwbLd0zZCtXXpXJ
fRsPOgbJJsLo1VdHAQyftk1ccfMHC7LszgiSiygiix0aU0KUBa+61yL0BEOz5/g4MkjWSEuEhk91
qeqffB2hRu/r5sEuu4nyRdZAfGjV2gZ68yAEHtCUacealtns4FrVF9Hc7pClZgDhSFD7M56E6Ro/
0mXU5OZ18zx2KCiy0jgnMutxZqTEAA+uNEbvYNTWuM5UZ0JJm74Sgt53+FSZPvbOT0nk7aKx925a
QEsovuYbxgDjrOe0IrVp10AwaoMr5U9RPRjvjWnfS29VYOj+GXZG7uPAaobHoWcuRBf0Tmcv2ZjC
yJdTWFn3hh+TPKMX4rPP3aWO8+xP7uLtCMmx5Rm8LoAjnWFF3C/NauvEADy0akMpLBtk6LmrCll3
zzIPSj+nhMU11KY0Uv3B70Bb44Rpk6GF5l/FzzJzLqjm/S2pYQSznhhbBOrsSr7wHc+dT8UDdY5x
A0okC3v3gysK9vcq+cma9I9kALr3eybjic/MupQTgRUnJbaMx6QIXf2xGWDji3MtqvQ1sVlAFGuS
7Hidhc9UM461ka4msSFvyCSO13Hbm6XLVDG4SB/8m9VO+xBC2AK2fniHkMJoJBW0elKzs2D79O9b
LCeFpsEiyx81K5A4BYd8WdrdU2gmwDA7H64HTuqN5wW84T3wkihDVGj7tUm1yV4zn4ciNS+ZHdOO
0w7blJfkU5pEZRsPNPVUONjmgVxeK0aTS0z2OhmnKTjAG+xU3Z+qomXdzDTSE9goLr3pPQ+5M25j
Bv2noJHlVuThK3letp2kRLWZ22JKF6volItik+TTcIIIthTJ5NwTbCjA+91NUYywlDN8RVo8+TFv
OQ6tWDgzLr4vXuv8RM8eUeMgNg8J0tE2KYJ7o6p8kkDTeNTcYjwXfc6/2GewkXfJeKXS+J241bhv
UNeABeVEyrmbnGzbYm4xDPdBPtBOBUNkN0lNrhLifLmj1jjv4vt47HAv1Vcuo9OpQwpBzXH3maiz
S9qRORDBfT5pksKL9jMK9H3CSJmunN6F6ee4lOhO7w4a7PH3syZkPsfoECQb6p2S9mMPEm1RDFxV
Qs4m0zTxkiXRWzNRHJaXVbnWuzJf2gZl5UEdOzCrzG1DCD0gR3kM5wNxWNtvQzWlV0MxivbKuyCn
JCW0zqmNXawePH1nqNHcBp3jbZKWd5oc6J6sbLGhRwZtbXLYYTWgiYOl701TE0ccR+KoAQxb6rbZ
bZvcHB5q+7nuindVWYxJh+IS8c2PZDe+6EQgHauB8zZ/sEfjbz/6/ZTTNuCZ3x8OTIp9FTt7Ksi8
nWVmL3baEov33e5KjJfOAbOrttxaxbMf5Zjt4wQTVviFDmXdWDhgm5Q9wPPhrqM4Cf87MS1VR+KR
JOV4jtzi8/ezbGyxwejdpgl68Rh6BjgprlarfGxXg5rclynU5cGyyanVti24cnH2lZ1LJrUy7ZVT
VrxzWUKBUBx25zY0IjYrTz0M+VeRo4/HamhOHLU5PKXetMp14R+dgDOfYejDDtUxu+UYX3+0HtcO
DXn5rckAtlfa8GRWsX2wTIrnNBndEhsLp/Qi60SxcfacDM6LZTTRGijuo2Mn9akeeqB7YdZyoUoT
7pE9fgVlUH3XW6SVCXRvI3e8pYYLRH0op0sZuPFBjulZE7Y8jfMHKEslbTTblAb5K16TaHZz/X7g
3oAlHDnw5Bk2M2eKxDeGJd3ntjQBchjBtkyGYC3QCjdAjNHWtQzFYCQrOfj9ulNTezZt556UevEs
xLSpspDCeFr9bsFMT1OGedF0Yd/ZLVZatjn/iGNMLiLlG0usRBoUdg61Gr6bQ2e69YltrqF3va7W
jWqpwKuJUlUWhOAw7P4MzKs3CtbHiqZP8bnp08glTart3DSHbYjr+wNV6NIG4wzKXabwqIiR6OnV
cjr9DqjAPZMDgYxtvratUwNfLpiLWpHcFUJQPAgWb5AkPSbvIy1t/7U0KRNyLObUfms9qSn/nILW
PdGYaT1IAzD05IX7svT/FBCPNw6xZoDlW6eQDl8/p1z7vSFWEH2x2RCuBV5wrQUSNe0c7nXyDm1n
qAfGHPDACvSMqaGzprGwJrlBcqssTOiiqf5ktcnzGc3T1FyvsAOHzQlw3B82gmThNdI66njaKaiP
P3v63ENJDK8oXkLZAQSg/wPaVGgsK8bCz3Rl0ItI3Dp4KSG6HFqkfE5R2SMtfdq1bVgWldEfak/7
41hC33dm/uBlkp5ljZ8u5pJWgUd3XyXBK3hvcaZnD8+K7nAOQZsPMeRaGcmCut6JWjnrAnfQW2KJ
+2Ai/lhbeYEHvvJOzN54uGideR8Z2HASnjGvjWbP6OtxwwWmnRvHS1p37GynTUEKX6u3T6qXKNv4
LYmINQ6GjbnqievrscID80xI+Nrk2ocd1utuHKuzRXZuZfqCWlUrrUgxvsId7XmQ4uzQuu6wS2xe
I6IYmPC04JDH2L8Z2xgcGIJo0zMdWCP8NcfaGJqjXHIJ38VeXV/SSsOIOoUvNaPsXhvOaU+BlYVD
4YKZdUmdnXNXs4w3Hoe3OOvSze+Hsf0v8s6kuW0mzdb/5e7RgXlY3A3BARwlarBlbRCyZSdmIIHE
+Ov7gVzd3+276Ihed1QUi5Slkk1iyHzPOc+RMmwqo46W2n23NY1dxoIHnQqN8aqjLom6t0PwWfh3
CxCfjWLpi92VoqhvVVAcpOz0s6cNUSf9p5oQBuWjHxUEx00txGeaY8lrnFNr+PueD+QoeAtevB4/
IZp/ff56qWceLuU6pOdupLIc/5WSj5XePSS960ZYcdKTUqg4HJKweRLJbixY7jQr0laYWfi1HGd+
8qBRsM3BBOXpxfI0JKqgC6Y604RjHFqDbhMMWzrGFsZhQdV9zHGcvWBhOLbu0FA7Lebt5Ij02mvB
e5HYgmRfkR2VM45XD9sD2WkPs6epTl8PSVKVe6CgGu27tvsgZjBmZd/g7nCyhn6GrI24zU+XCtrx
V5uDNksyl19P09kttsbYGng7WS7lKSwgYyie1eh8YMFCJML/5evUhpClw7XOSXBw0b7sjdcBZw4y
KsYk+7hdRafaFri3vxdC82/mVzNXQ6mv2d7aonPIkuvHsqTGV9PAf5HfofyL3rKYZkCzyf9MtQb1
WLc1KCeKiUVOAs3sQFUazFFxexbHRcOOwSZZ2xsF3h/hp0DTXfnDH33GBwSQdW9banZCKzwpioau
xmHjAVKxa8zuNvT0e7L4vxuFvWMaPRUKL30wRJwc/YKUIq4OZztiq974rphvWNn1qxjZP9YqWgZx
AS0yXo2mJc0RxFRyjTXtTnxIvI+WLLlzptq1iTvt2tv4o7u4vnx9SXkscB1SfAFVX66m6jNuB/zp
X6//Pv366tdrNY/TpsX5TrQC8A/6lbiywmyRwqqMMFMwE9Cvq22Jz/Nm5ZJCsWJ5aYuyOH596euB
47Rk4tj/zheDrYAuriBjsgczabMHOdbuVooMoqEi7/b1MJeOfiIlth1Y9eKHMdYY1bk26vpQBUbw
2g4M2OkDSvfmWlAIMMDb9PsB8ua2p7X4YKEpv2iKq0PQEuTwOZ/OqaLLDNE5zFWicf/G4A7uZ2L0
R8T/62XTzT63Pzus1j/8+tI8g+bGOqAitxbDhmNG7ugSWpDsgcLiiEzvmFarsGBi8LNn3NOsEFkb
muzyhZVdAbPJippNYM42I/BZVihgaFcg7bSiae0VUrusuFq1gmvbFWGrVphtBtWWJRMAxBV0CwZa
PMsVfmutGFxWivtlBeOWiuZJ7glvsXVhK+AeUPwZVa6E3YEFy2lYyndsP83j10OjgL5U40yNkjO3
EJr9T0z9+alrDO1JruBe8r47saJ8gT8t3D7w+g5B8myvwF+xon/xYjMoXXHA3goGNiEEywZU8AQz
eFrhwUEHRriHJzyvYGHaKasbsMsgzGcfwkRrR7LNp8gi+43DiyWkFzE3pjgWo5A20ZE6gTCm7HHG
+5Y91lwjLlYJWWRdLy4Aq4oUfoWnZ7+HFleRDR/ZcTv04iB57A20UxoXKaZBk0ZEbO6iwyS/BMOa
0WULslZ7E8RJZsaw/dI8+8L8pVEsajfypjyDvh34zZ5uvWpzc1ISCdpXZZTP60noXGfcz9XKUjCG
ciPj4YG4I3BoKNGK9BkxLv9NsdqfXKwH1sG2tWK3/li/gqbVipw2YU/7qL2mr87J1D4HizqsqCsP
VnVSNPuSPcDsI8E6xBCUGRxbjkIY1/YKu564IJ0gFx5YfRRwwzvE/EGw4rXOImObO9vSCzPPOMUr
SBsCECgughMPinwv+oXFJwR4W8uNB4Ag1lPCCgtnKhaM0h0vA/Hly7Ciu90YqI2zwnFcIkGXCug6
X0vU0cpNulAVbdq2ci6NW04v3NSujCWbV78upqOy5Y76R5j1/pjcDW+OCsD9R3dtVIxXBvnXMwbh
9jGnCttbQeTI5hTIBS5hKGz1K7rcZ4K6IaS7J9iAu9kiirdizk3OnhV8njbv3QpCL1YketN1b3KF
pAtDfXQrNh0IBRc6Ar/4OQnWNdAasLeCuVyB681z77BR0VYQO53ldNSvcPaC6bQBrb1j226u+HZt
BblrEN3HFLQ7UCrMu+OrowF9B48B1hEOvAYPfjQAw3NxrvYlrPh8hcabnGlhsoLk5YqUz1+JBoHj
7qBSr8j5YYXPW1DosbOMa9i4c5r3agJTj1cvbFdwPaDWJ50bS+ivUHtv+PQD81lafXmh/Ehf4fcL
n0jYr0B8AzK+27neYRbNywCFqkAq6Iu4x9iP1wK0MRGvhWSLfvJX4L65ovdtVHvYocZHlb8kEji/
3YDpt1jIgZ14njB0DHD8KQfQNzNkf2tF/Pf6G/ICPZiZA82mPurr1Zms6NbNqQcY1qIADXpqCiak
jfV4txz8XvTg4eN7xrGqq+xtaTi1dZOhhmXDDdC68ugqfeDIdJ8MKxXfveKUeu5zkiVqqzEH3ZSz
bzOO786z04xn0LfflRZ8CpDGUcybuaVIjXI67XmkJcFa6xIYeAehT4NCyhQuM/DzVjQfdLCcC7oW
LDoXmOZd03J84TZCGcMEQN2nn0Gjp6GnryGjrYzaCOsXQ6+L492HM6cdoDnIf4gwhCf8G879/mTY
zeNY7Y0c23AbjPVlndJYFJHRG+GZzfTHz17LkSH3EmfPutFeGDjMNpRFU1UHq7P7wzJTAisK77ka
f+pz+4st8D3pyG6iIDw42MJD0l4AHCCJacm8BjbOlm2VfKLDU2OxKsVV6KCeaan8k8xrIIlz3ZoQ
LLN0I1JvfuVAObZG/sENhIINU0Y2zcazPYtdMJPbzSkSnN061JE1ppbfx4Zsy0z9CdCszRbAA5nD
qhBRsDgEOhnuIreOnSyBSCkdX1WB7azR7NW4W+6rAEKVl+R8ZOU4nuoFb6phMiMvVHMwpuC+APk9
aPb8q3Ts/uJoj2M8fLP8/gMJxr1n8XNCJGADLosJ4WLTO+fwyasYmlq3BDpbsPbCDi/fWw3em66b
EpbXyAWkZuDEuIpSXNcKNTZrQIe7S+FqL/acjA+jqB6dBgFwlkF76BeKwzTahK6r6PylN2tFQzjR
6e4WfBQa0QkxcH9ouCoiXRAocwRZ0amVzj6nLHIx54eWRS3anH+MCXejCjOPonwHdEOBVqamx6A3
YUfn07nSTOK0SQG/t6Xro/SqI8HTbM+nTm1xWplHm3NhT0CatPugd7sKDtY276bgGgzjwHgEt3xf
9o9OKt2zm+HtkjiI6hRNkaxObiYxzNopv3iMiVhQZt/wz9GC0HHeHnDZxGGNXbvFurqPh+VpsbHj
G9IYr7hwWezp433w5w+Vpgw2Zf6KSxgzFzVG3C+LQ1xm5kugW5+wjzg+3PiUCrN/c0zWPo1rCcJ3
jn/oAx3/WAY+hV/9o7a9SE8N/9NU3RuyeP04CvtqqMmNLAOVqAJzU8wEHrrabpizYELT857jDXHR
wbK3naBrblexYJPqI6lboH1xuqyzBvdnkTrsgEklP9bBC3WUzWfX9GuxY+s/WsP0zWIO3KH9LwRT
jyLG27fU39vlrUOy2iSxoNkkr+ednzmUAmZgFW2TvaOJhwGTPRByhU9uMdr+sXxYW1XCxLM+belo
yLHBlWH5uE8NRtIxAy54hFjhBrUwyYAMDSUAPJNnbRsc/aILzmNxTYTRvrWiLk4a8Ri0GmtHzw3R
wX6IsPyBAcwMpKUl/db56H+uNt/tSegbka2WSu9dq+bhwZQ+irkVL7uerkxszcuIM4Eby1APkdP1
mLt+JOl07GxGQN2K1dEyGb/00WTDGXA5Bsk/wyoYdC7cNXL2GvDdMVTNDzWT3FCb2p8sFFAetXbZ
CT8mVC9gZoyZhkTXGMmxMSIctd4RjI8Fyye7Zy0mddAIVAxl617DI9IHOtxdNHq2NbzTyqPlxMDE
Zlspinps/ghQgOD3adgZbf08AjML8aSZ4dd34Qq0oy4lD9AOs3shqFmOh9W/NnhBfM6VcewrRsqs
TQkvgEF11CyP5qJDlRDEXsjpC2AOadglHhmjkjC5xmm7Y7sIfgy8SDfS8zqXpkmF6fTbpXV2M6UC
6QdkT6a8Av6R8+EBwCdhQHirs+S+9YdfOkTDOCfN6XLENDvibnS5yoDQemJugcolXNxMJIfcvZmZ
e+pSojSUp93lkr7Zxs41P2LgSqEDoY781AO+z02RGE8FkmM8fqCqRC0S0Q62RYuBiL181528ocQ2
VwwTjb/JCe2EJpbyRzLCmGqhF8ai2Fd6+TmbPm1d2EPB8ASQ/46csxEi/lo+HElo6mJuP+OZXGJc
Vhvy0Q+ao0fDdEv8DAcMiTaEPOMnCkW5YfQ7dBGMrFeMzHBPq99lWl2aqngORvVHIt/gRZo2tWXo
O8Or2y0+cjI52CYh6ewV+RDbyvyNt0nL/smz/dfBMBkwLtAcaohrJmQQe/om1r+NKUFHNSJ7adAP
4eRSulupR4hzR6tPf3fzRWArSvTmEDf1z87moNBtmA+pdWjF8I7jewyryn1pEg2MWsAZ5Y3HUnby
UHrOfc4LqtagWrVgX+2AgbaBwbi1213a2Lf1nlKMa3KA245wrm4dv1loZ7Ri0vgbA0rqHbYKfULf
mVQlbRSs+WebHp2mpyOp4i2exWueFXfTnV7LehZh68t7Gzt00X2WLmXtvalJPBKww2xj3fwnmGem
iuWcpNjebJufDlCuKCvil4xNj9KXpzju47AVBF8cxrr0eYZlldMVUvZTqBnjb39KgAXO62xYaoQc
ihP9rva96Qr7XmH2LNmIsOERQzjVo3xOO18++zQOY8YGRVnSoGsmuvkajwqdpYef41EFJhi6PRWw
3ehFItkAdocmBRa6bT2dGXIyg1aQaOuetmQNEI/decYLfmKHjiTKq03z51xjRiJglGxBc5gw5kvz
zE13OHBm/ZlpJHixR43BsZdink2C08BfhAgfG/cpmA/CCqazns4hdqqOMdR416jvPEzw7i4EkA9L
7MmfGeovxOk8nU4CTukprX0I+jYUkn7Y5Mk0grroBXlQdiy+KLPQEWLY2aUmyCd6pBezac/kbQcv
WJoYoItiDkI0mcEhxmkHQDcNnPcGSwqEpY2nd7QLjeyodfIrzBCKDRLIPiF3f8AQfHHx7xHQB9Xh
dv0Fczhj2VqkOPEh3vXl9yIzt1QPMadriA8nIjniVCmictTxMtv+thwFVHpR4vZP4eb12jl3l5ND
V0jp5nu38n+0NObogCeZ4phbqbVnrMOOpBjCqNxbOvo09GhdekpEuRst7Sm3alwJPR1omv/KHY0N
7afblg+8E8esb4pN3443T2sfJuAcUMnWOXnCfpa5Km5LK2p6n2g9drqwb5wl8uUA1ShOJMP+VFyT
tnBv3FzDtJbDbVHymI3f9Y427KF8t2pmt7iLMXPdUWW/ob/0e5raTDPr7qY/f6+4Xe5I2vXnDJMw
aSxjz76g+eYkv3uGtH+b5v5H+Zn/bY5ck0H0f+vIffiYPn79Fyb9v37kP6Iz1r/RKGHZ9BR4lm7j
o/5PQ27g/xv5fcd29X+Fav4x5OK6Jb3v0OvrYDg3vfXv8C8ovYGL13GtIPBMl7wN//mfGHLJ566F
lFj1RV0dP//v/3EYygPN55/J/xDF4abxX7Mz2Ce0CoBKHrES+JngiAjNCWsAgeq6are1rnA/5QDf
faxKW/Il23QBhqoRy9xRsTIeMs26A+771aZaeuzw/XK2jCazPSxHepU8Aaj/E/TxSWElhGWQ0RCW
e0+uR+mYvQBcsYL2RY34bnvZjFtjUMeRN+UdBnGeOXfX1YKrmeD4hEA67AhyJlHQJ1sd/0ZY+zRc
CCrRw7ozHuclIXGXmKz6q5b8ZTVdiGHMkSP9iOnANRsC6zGFU7wxsMFcLCsc9DG5Ed7BXbhaYSX9
OZteDyICvO1hoqQzJQnPNpuK7IhQ2+/WZuKsm2wXqvGzm0f3UifM08hsvlbUax6+vlRIh4ulzY+p
4I/LaKpcNRxjcXZOgIoRxO20KdRQHpzGdS9lOmBDjXdfL2rmYzs0y448PTrfVIEb7AcsXk3pXIjX
sYvIIhKYxaN/DdgVhrXqX4gy2kg4OVfrutRtKOhAf2AwouWBMSDpJx9NouMH20Hb8dPauPmL/Yt3
/ISGaV6JC3cvvtWdAgSttkn0HeqfcZ1i710wS3ygoN6PpuZlZKX8aPRM17TOPgk51BsuPwl6h5h2
xYL7JsgMqnoC0KuVcW3s37YuaJHtR8IQ3rArx5xFzxJEdR6gaXvTuclePd0fn8zRPM+iJGY6vBac
LQdr8extQOsz1Hffvi6mvDOXp6hxHXLmjfZRCbFg8g6cS4Yf+qKbEh2xyj/GHoP3HDPc6oMJThcP
lV/NtyWYdhbjughH9HLyqwzA2/osXp+VgfMxmijw6+CdfkRJMbnCspp0UE8Ziz7MhemfyhFvsu2A
U43rmJFXVX5jWqCf8SPq569n/zyMGhq5wfzHUOpsUZ90HiQT3r4hlK37rX6j5IXSQ40WRtPggHIG
ot442cGKH1KHcpfKK34srvhNGKgPbRYMhxjJZcu2+16hhIU+Kt/dqKzg0d2B6sou0nfKAzak7z2V
kZepwYucugnnprtm/wL1hNf9ZrNNDRekqR1gAiMcfU4qY8ZPo7riFUzpM5832vzUkvpawfaFRagT
Azwc3mQ/Qza6uVmenh1XoiQiaKY7nLXazTfiF6kN5VYuLNo1hkLPhXtSrdXu+FZoebPBPCMBGTKs
faGGceMcbk90sQ1h6jMsUj17hwBz/hNTQ/4VHLSmNOGd9mh7I9ocK7dbylprZxol4Knl3chKwe10
ltd62gZesYQsXr2LnuX+GZ7LY4EMdTRa+snNKdZ2i0Won9a0J7xyhJBPAmQqykm5seImbPV8J1qM
LmxhmG/NXdQBHzmVRextdRyiLHdwJSWVRAAl1prS/FNb3cAslmN5kAqrRAbi3NXseseE64rPw9hh
L+0jzdj2ASVtFPkc68lODyMQ+Nhwz6akIG7WMJdTT+q3U7OX/XJVVvVEYqkJFc6FR7x/aIc4xFVs
PU6TOSN45/bByoJ8O8UmKAyy90ezn/7kXFJDGi27nesrFr8Dzl3VBYfUIFExK2RUbbF/Vn5jvvtW
FqVuR/yx0n/Fo25sLM7bdc1Njy6DRXeY7uzffKbpbrEvaz+HHWOx2yDMganKYdeeFtrVNuTJrfJn
twWzRYKD/JlVlyTFvfKiypln68u/z9av+VrrU0hhH/qGOwA74Zs5jjwIP7t9vdRHbE25g4PTGd8K
HT2DeWr88PWAIcBEWWJEXPrOv75WC05LQBr9ezq5AyVoevtcyYbGD+LEIYRd+Zz0kxVRhtyHegwv
txteJFvQF0jxLKKN/JE6Iu0l8+py46Tpz7ogS1HMtN1RAnla2hPzgaudGEzuCLOAq2qKXSZ7yDXT
r6KtTibb9nOX1Wddx4ogTZQA0ncLM1tt2AEpIYOttTVog5Xj6vQM45hQG0Z6qhkE7uxhmlYIJqaf
aQLsFB8DwuJHEYDtWsju4ImYtFueKSzkwt2aRcZMFoPn3vFJhAPB0GdYHWWc7rGnmrs2tkI3IW1e
5UO6NTxG4mNirFB1cCF+W9/1OR9DM+aXlmbPYLmB8AxA5Vot584wca2V1kRLRjQtY7vVFGJprhh0
1hCyQEGsZF1LRgJ8aMPVYPATRuSypHojtSg0qNLvKhjKiL16nHjy6LX6XbdIihXWvFsGCEF2rMoD
jPBhr6XmXuoBboaWxqbk2op2P6xx8pxZ5Alj1amq9a2u52wtZjPh+mFNhxqqJwNikGMOZKWEccmS
ad9snPXUALhXbugw9pLa37JtmeEElcCTj6QSpwMNBddlplVYlBIqJWHLDJImkEL8YnKIpCCI2Cbp
0ZfZnnuVw42neVBzd5FlJwjrZtlTfzYt86HJEvbQ2fDspUHzOBUWc56+++OVcbKxWoIjczEgrWRl
OCWgVEbNlseiJfDnD5D4CskUd7gGpqFYLK1lvCnVgbOn77icAqem3PFWdCBNhEz3ngNYG8ETbDry
T2L6t7qai+PgFpvUS+VNWtVn22rGVeC14uwc42vrvAplGtcqqTcmCMIHrJPlA4mANRHV37XRjPcl
OPJQNsZ807lOfdV9iM5oQsMe9P08OOpBNRABuAzAyYZB002FOLqWdzMsu3wgFUT2Bw1pS0gfKTMI
3hXi9BajwXgThT9E6+ZKLMCJCUQkt2XdE+LlogtCyNdAR+shYhGPcftBkjYqGGKEWjYxJWEFHCXQ
UDf4Nzze62JgprA+9XyczWDIjb0rhbiOfv3YGHa1UT5EUym4pwbu4h+EsUD5R/dD206K/KfBusuS
9Ul5ggLjwe62EEv054J28C6Lb11TDVFd2HQwlEl1nugYISBi5h6PILUYFa9/9s8DmYHyLKz1zz3g
rgwvM8p1JB14f3/on+/8+/rvt/59PjkmP/b3V7hDzEqOc/Xr//D//6m/v/r//dl/vgN7EJ4N7GLT
bDiXagJEFJhZT8WafurrmXwXlCVnmv7onkiYK+hXkzs/o6LuJTc096lO7UMBxCwT3U+UOS20hzzY
ir7eODQ0P3oLt8WKc/MIXIdUCvO9p54sFmkMHzhzP0K8tIQF2b+uQ0ygyQm6kbPvazN/XUz9p1gg
UY0TnmxjMt6WQOX4Ao3+MjsCrhUYya0xjfGPLjA5PFZoVUovYYWatqsy98fsQUKBCnGd+ga9NKOH
Q6/6aTMNyDUev1BrnuAZnir82wcDdvCeC/8193v2+mjdlegeKt+EopUhORG2ZYbSHNwET7cpBKv3
MSnoC4kae6Ku8NFh2b9zQFweOk+4VwYvFpqTlXHRKhK1k4H8kUMwm+BTDUD6iYJTVYkALvzqY4Ei
vHj6jfY4yPx8V9nNUHvoTnF9YE1L6jGQcE+65TSsEjsYYwyjTCgkac61VxrbhhYpBjnOReOtGDLg
cc2SE+I1Hlwlz1nBECfpYGjZC/E/oDa0FnR0ajjjw0AoCoJ/fxhXYdXoNc6xhVIEw/5TA9UOFWX0
ofdoTn/wTG89rTltlAsLDm8aMRddbMXAXBZK2XctWNmryntXlfrlZcuv1m2e0rF85f5O1XtekQqy
iRT5SMRzT4dpWUQW/+LNYOM8dEgdaaJaW58kZPTnNLenUF6oDH+tBv49FDid+5FQkRHQjiBSmlHN
t9rI7kitEcRTHezR/N5Dy4pZoQfa96WywEdq3SO25HqjT9k7sQ/UqAxcsHKSKGm+1SK7i7grtnXg
0Vwtnh1iPMi/TchthN6foviNd4KAXSY/1uIKDM0lPQ8h0f3yWDruaa4coDVm8E4OezesHS/93N7s
2Xr3PS6mGaUMTm70pyEzIgnrdGODFd4mz028o/IUBh7GJzQ+4mn6yQJEtu1U1Z+Ea6NIZmyhvl4m
rpuFss/EeemW+eh4LLFGXQZ3ugeCe+vVJj0qJXaG//xaujAX71sNbsH6ta+HnpgZzHi2TEmyGWTK
htjBokiZ5i+vmc6kGAEaweBZPTHk6RkDl3blXhU1CshUx/V8yaXjbcdRJ/atMSRtQcLtNctoXwnC
Z4fBgoHx9VKRyIxGqSJD9Y96swY7ZPdoTFr79yFh4sdkPG6jLpvEMddALntQdMFDvOeNMvbmbEWD
5gOQa9KXBGdDaLtadqiK2gubvrYiDCPbemrFrfaSrZ9w0a0ryi8pI2Lfo075RPzNRlrZ1aSA0JiW
a0u1PVZ484S6+0Z/AsU/tG8OpdzVMTS5Ql+Vz9iGS+h/TDKN2Bqym5nsZifia0DtF8lc/3eesyu2
iD/hreQ4Sb0HhdEyq3GCBri36hbeTsnBnFbYRb32ibicUmQtCnrIN4SgkzA1nNdEJo/fpdZxVckQ
zwsFq2PhJLYX7kRi+hH7so8aYMqr8cqcfIAPfStPZtkfxym4DDVmI21MKZ9Lym+66QBUXDt65rom
YsziuWnndpOVHS1bxH52WRnc6o7MV4nZbHwpm6BDcKzvntmWF7r0WJ6P2IF7+Drg3l8HH2FuGLVP
Pf1lzDhs4p7KBm9SP6keA9hrnvRCb86U5c3Ftxm9/9Oxi6gq2ggrbfnqcrVupjKNLEw1Q1ofATxN
9Ex5uprodmMmb8XHuLA/8jb7cCGeRky3X9gN5ODKa/fXqFnw28riZ00ZJrPwYW925Ef693gyxY7J
PS1zjDYPExmKvbSsT6yeR+hSZsh781F1ihYePb9iSGeBYnneqyYnPQwATJONvXkUaocg8kJrynBs
LUiQNBNt1UQWtEuxcwZDdYDkKLY9++md7agFBZ4rYK0oFUs9Dupq/lUL70fdp5ckGImIjhwcnlnZ
FyTEDLvIbERlDIm/yLxrQ1ThIIRJVJCYnh5T8on3xOyLvfAg4sHEaQkuUoRWktYBwaE1rLIWmxDp
6KQGXHWuQv0P3Suzc2Dm2WV02voI++7JbuBSdPWgPxJl0I7g74x9Z5l8fNzMLfLK99RnV6fq7NcY
uzJqF473NvEwSlZo4cBdm/KQQ6QtYFg9WvX4x9CwsMczgfWCYjcoXtp7WjhwEVWGw8j5dAKD4ia8
9d+UjK+sB9rj1CYHag2tw5Q4c4S15HeGxrlbyrnaOThEydjnz/Fix+fBDT49K6aoIx6pWmT5vDX1
Hgh6ASu746LIZipo9o3J1TZ1uM1mKPbXhZypgdcuqfPvNfv5OWa3UNXqRfj9hYpyP3IC3YQyOJlh
wfUSKjFKsUQa2LfTxddF8MguLhwGok8u+5+DlnSUS5GAO5WyvylDtk8Q84rrJGd4GSzGcEWFzAhf
JbEiMrjsVRZ9TiIT0lWoCmm8xaPxvfKJ9pZVAUVaKerNxgA7oE5sS8sbrGgt3H+HMWOpPS/mEuxF
M4CnrTHFaYg2q6R6r3I+y26i8Az6VQhB2SDuE/+QvGehW+bzDi/NLjDbYeumVPwkkEFCUppyv5je
VbNTpNpOnb3EHDcVEzciau7BciDW4BLYdonqL5lU1yqlBK9psbXiYAndqsje/Lp8HoJY/107HStt
D1GsUNwSWmfbayrFttfdOMi1QyO3FoPaQ9s4SAupLQ9KTEC7VZU9a2V2T2LTOHScWEHWR/lk37sZ
U44qKezUMUyAzcdz68f2N8Fwg8yPs5wX8zQZ9Se22OTT8+atUzoIeUk8H23jzzKRoPbkgK1LxJcx
QRYmDZ+RAMnSQ9e4z93InNcS1bmpYqYFBu9pWZVDRIkiHFmPPg9h2Wc14RTsDUTFkoLoh6Qu3Kis
KDIlCcsYgVla2/ZRUYhdImk0ahuQcakL9K0r2aQFLw57pl/oMh9Wbf1UrTfAyZH3IE3o36P84CAd
55kbNanOqTSuXa09C3d8CZSZvrvqhEFK28xmPF+xfnC2FcWtttmxmchpWD5xTVrCr7cS1Wq7LO2f
hokIA67ulQ6oN0ss5oH9GUu9Asv4ggGeRUh7Dvr5kJD5Os3Ap06kmIydYS+/Jz1LnBC6cnkcF94B
5WjnBTIr/Xi8Ybpmnli5sLRYErEnrf1RCt+PZtd6p7IDMnX+oTfTAkEH5otM3OXRKKl0RxK48umm
pLyo5vYy8JIe5RZcButtD3bwjF+kDM2ZDx6kIReyRGLe1RNs4Gs0nC0TBFA9Pk+ZxnBNyksBxui8
JIvAYYNPhU+9z4uMRXydAURFw60Uje1J0hFCIXyQE+e/VAxQtv1A8Nqr+3LXrYgIy7tP+DLZXAcX
Kv3e50X50Thl8sHP++ahGRUXS2iUmCXt5qE1mI5Z9bW1zsO6ACJLdHUld4ZJJsUxgWVauql+E22+
SqR+czHYWRzmGEt5jB0WymGw96RGPQxXl9Ts/swZu2fmplT3aP1RESTiLmY1h16ARigtCcHD8AyC
z05y9gFRid5szxWcSTAg7R6NRJ2xBw2sPc/kzd7wQnQnptXOBnsQtpPYHHK8b1h13My6U2lFfVHl
H3Pa2kOYjKDRnGe6BMtTjyrqxrQejPZ4nZ0ioBhxCC6Ogb4Y1AwY01q0t5latNk+Z35Jz2kdKbez
fq8wZgM00ihM71lgWj1oI4tSbC71qcrdPxW0ajbNuf4yonqEM2ALa6r8vUV5FLF3d2+QycoYX9E+
ABPEB/wOmhT/Vj73YL+otkibrD/08keiZHfSsTRnlJRKk5UITTNQRruTkRv25euh7lsbIsEwAaZ1
2REOjGeU5r5oaXyNaZCMzClwokBkDwZu7pfBWXvlCtCmMqUqJMkhZyVNc0txVBxalglMnSmMVElY
TYF86eDC5vwrLgB0s2KRT4NdWDgS8clAa30lwg5kelKnarworf/s0fEPbmm8IhA5+1Q430ZJt2U/
B+mxymiibLFOUQyQZxCeezWJHbii1Zji8GNdzg3Lc25WmxE6paX1Qt1PgDyvdl5HEedYDPE2ldnW
tBzuWb1qGAIapP5cA8nI8L+n7ozUEevJSwZgFcqvThOgoPrCPltVhUd48Nmk5dZ4qdp0uXUJjgju
qBXz7vm3s03wgx2WqZj1zdess+77MbKs8tf63znth2NZ4bVdnCy5xtnobDmVohYcVMiWWmes2Bev
ZJ3lpneb8vL1UiQ9c+vE9I44y+MjyQ+cTUIx0vcKcaKPbvhWrBhqb3SavYcSvcmGQX6z4vEpAUh6
HnMTS4OZ/jt7Z7JcR7Jl11+R1ViRFh6tx6Amt++Ai76bhIEgMvrOo48/qu/Qj2k53nuqSplJsjeo
gWSa0JJMgiCIez2On7332vdynEo6RfLyMx9inqTGUN9VkxhuFldfHvX/6J3mQTmvyRK6t0R9swuc
iwS8whqTg/NkOfmr18TRrd8aI/EqLA8C8+VJcgWkOllc59m69q10r6psr0uCtuAruFem8FdNj6sB
U5te3nf0p+A72Ph+SX4SCN3BDHhiBXXGkz+j62Wxyr1XKQC1tG29VnM7cdBKdTe34kidxnzAhWTS
lxEbKBhUTXM4B+uZZ/CKktF8p2LXIa6e3M4UOR0Xu1K3lhT39C2GR4ptVUsWdwBTOynTvs380L61
DTK3rkkrAPGEJysiwzaUYYXhsDShBqEEMGT0NzxQ7HXQBWI1+TV6RpCyF81USNXUmFwyUJd55lsv
Evcyuh1vUAMiLt505puudM5LmR0ynDLXMu2xYM4LckkMR2A2ujuAzMUznxzUiiRs2GkiQJV6y0cy
u1RlpPh9+GKsU9+0Ym01kdzCifgu9ZBkFrUFC2U6SPCnt6nZj7QNDCZtIQqv2HPtusOzyfXmGd2x
KK3zKPB3NQStMfY1+V24BrDHJaF0b0XuqRVt2eQZ57A+/H/E1/x/BnKiGPzvgZz/7d+m5K+QLwkp
6+ej/uEqwDpAeF646JLC04zN/+EqEKb5h8Ov2L4gefo3Atg/MF/mH3CwQHJ5DjKbzSv8310FADnB
cTimsAPfN+mw+GdcBdLl8//VVGDZUgQ+PnluSBhT/ydTQQU5OWyjMgK5TruXy+au9KPfjoW+ORcb
w+s+AntqQXonzWoqiBnH0BiSSGH2VffLaMhVmELS7CV4pKVaVngDGcsKynlsxnRSU1CO3sPiN3PU
GbADebfWwNllWN+xsRxcqlo2+UBKzcGlUHgVFMD2bWlwx2e3BRawfHLRtOv4UZngAnq/4+VfdkCI
dYVtzbzqoFi4UNSTAM6JqhkEGihCbR7IPbtMys1RULeFMk4V89uammw0BmgIUVDsXGJfJ68xKULr
bTQT7mirwB/D+zCiI2jCWH3InCF/mlFbVr509BUo2ftUo+/g/74bsj7QQ9k/kKSvVo1bfbUGdRlA
c67K6fJ74Fztfg4GbiUg2w4UDMOOaS+SS/oK8wOIRnltzYEBV4lThQOMuJ2FG2uANST8Jr+OppyY
6quLrMn8BAGqZEze4Apa59jE4i1mjHxJG4yyjMLsAMMaY1FUrQWewIORIKEk/h0UhPEVmMbO4J5J
CMDBROblV7cWxZbr/LCbnaXaZ6J4GnEZXDidm81Ulu+hwVKAgN+wzQGG5ZW9Y+1eIiUZFPFEKDgm
BVsZKE7tXatXEb3TezMNwvVglNk2TQEdxmVXATcFYD9HM87slMXJTEfwpuU6dktZNQ9wopWyy85u
QHXNaIIVyNz0pm3AJumUTFiZPIw94mVj0iIMoSdt2d1EBGIZs8Gk7K3RdzDU0k1koF7vELPvs2E0
L04VeWRBRLTmgZ9s/ZpPUhB0GmoTIiNLj5p6QP5+C171ZqaFK3V3lKASI5Uqx3abdlfPrt4NG0+Y
0URU0gPm8lpk43IiQDtPVJ4vfiohWqVim5am2OUhVAWY1UREaEqGXgkLKK365WBHtcKdwUOln6MH
qamyNjvQOVjGk+8FcsVDjctOO1hbRFyWOHF9Y8Acq4s0f6Q+W0jvDvzn9MT7AN3DcO6c9KBS9csg
V3V1hEExdETZWz944Rrsdn6ceiwuXPkc3jUb0yOV7APsWxtd+WwFDrVSfXWDg3xuW3tdOTg9xFJs
lCuozhzgXVfdXtnitSa4uDXpATv6PvFDIFLbJmY7HPE95EI1mrcYH1dg7FpWXjmG/JBCa0vKX2KG
zTlyX9kUS8m6VtHdNSq1a+HMUM3q59OAOio/aZo2dwHOCaWAVAFzAPZO7MzIY+PIBu/st7DUPZ/O
qCSj2ikJRxxOnvtbaZO31JlnsOxH7CebEfvja+1T40Bs6xx6yZ+TlwsGbBVuiW0Dd8k5imqqFR8y
C2Egzuin97Qe300+d3XpZLpnb8ACXeGCbdN38EfaHU33StcehsjHeinJe9FbY3bWhPZQHIcAUdHV
oKMBD+Vvvx1XfvVkX0n4CLK9Lwuku6AeNlNgrtj5pbcRvzkgeObTiFgUTwltOB3lAcO875JlWs8B
9RIUjrki9W5SeRc20PUNU54wSEWbyonKjQIheDaoR0p7ffUUbXgwchy6ecnisPNml9yr8WcMu7aF
2EdGDZytpcG2mUbcYgeYKGnCzt9qAO6gUbhcESWZdbwCMn4F/l7fLBqc62qEbv4D071lKVlcPRi7
kCbEZS7OWWpPZ6/KVmMz5ZexJ4wTRBnrxwVfSmFSEIchnGIqP1A7Yxzek6nPH10UAq9tqs8hjn+5
Y7PBXhBvLWdqDlaBT00oeAcEdM+2X21Ctx6Pbmt0CC7vRBtSVrU0h4zeYxnXFVx2Uf7th8kltCBZ
Vq3j0b7rTANpB8fbOgsBBtRLbHDePidc6K6SNrTacO1jkBYvPOMCItQD91iih+e2q3/5qS33nY96
4Iwc0CU518wR/jkfSYz6IU1DTZfTUNVYKGRW+tn3829sVfJcxIMPsOJEf3pxk+HCWM+Kdl2m898w
CbdhOXg71SjsMxCmz24Bt2SY4hfHm83HyJ15ciURSOsMpTzkpcbKcpU1crhLDBapNGCdQOkD6I3T
O94FBztd2DXE89blbnEJ8AgPKr9kcKcuRm6Tbat7sVFm8zyw0cWFhi3XR1g9iFFde6f75Dkr38hJ
pM0ARzrjtd+N7HSI48249ynbatSeNgCsyRPjafMxxhFVY4V38vE1dRM9HKjIORmS/NpP0CxmN94O
0/IZymk/qHMWONxkUjpQHbJ+S8Z6jElm75en2YznU1HPH8qyymvskBDHWHVMOhy2JLXoofSb+KgG
863PDf8gWyxkxKwxwkn3wF+XNEMPWtu1cvTKwn2iLY9CZ8U6V+YUzMZZC2Qlhqe6yuzgvqPh5vQj
iSvRDbit5aXR7528E79tGFgHUu39vhP+IUq6QmNJunPkS3Woy6ZfS7tD3YFzsPWtDBkr6OIHYhri
zsLPnJflo5d1wWNllO6pjqS/cnCdhKIAThWXxKPNxtrYdlCcDVRUeo/cl8SKjGvl1ebKgrdwaqnE
Gcxlbdp0ZpnhlJ7mxKp3gWnsY2Vhei+/MWyz8uiFh5pF/1Y2Ow8UR7qr0k1BNSwtkVujxVKMsR2u
g9jMY1jCnTGTVUcpTZv1BQC6BhcHFavRu8UBe1+OxSUL6aPM0656qPDbcZ7wl8R3P1HcVkB7GIRk
U2/VZxFfEGW8g7LbNweFEvPm+M4/1S0IErmvqZVe9Z2Z3IlZcg4NZABDUrqWL+1dyjeFh1tpXCL4
zQN4HVItsXdb60om5Mp0Gydlu2Glkx4ljumT1ZIx/YGVGnyL8OkXAsySMbzFIN4CGc4fcVJxklC0
fJAUfr5FpP4IRC0nFMRqEw91c/75ocatTeg8LgCEFFQ9Un/0OyQbUp/s9hxQd/1rpCwEkZegDqan
OxcUJ9afZngVMUzxNmvSuy6jHwwp+6Oa4/qVv06PoI7LvoUr0Lv+YZqxbrkwKtZYf8uzMxfdqz0I
xmePzURHCXdsVb9kYY60mfUe/PjROKa+r95EcNuhGF7dJrUObj2bNNKQPc2kRYAnN7NNmvve2nXG
HmWVZfgw1Gj0onS3BMcp5M3jCf5k99HkhfUNLGY1+APxsGjpD4UFeZ4CrPg4hrAZWbcgy4de/BHD
DoSx/RjP3sOUiH5T23FyCRO+Rqh+DUUWRXXT5RbU1krzsEIwlyOQOqNPKcnuSusiQDUNYmrPwt5h
OmUBHobBno56Tm3gov2yvBOye8V4NGzo3QofkRyoOpq7lxorIWbU5DOdl+Ayj53CSlU1R955JdaR
+pl9XfqEOxGNbIAapvzCPnDSpG8pCebBGaznOmBRV2XUUNhFdxbTMOPGbDycilO2XyR2qjHr+q3Z
cDDkIeXDdmcfnJ50DwUn0dWKyhuW01+L58cPrfd7ZDTdsBWJ9yZdn+vMmFD5SBqfTGnDrpQljMOM
ImPt2NpMHcnGhdJ5YfZAimzXeeyz8Dz2JlVlcehDJK1JizWc4GHd1dS6uPySevBj17+NkedWiBXO
rkvgloEYclaUELinpaEm1/Mqf+eiI916AZA7OwXjKPFCqMmzdgYqYo4BCIk6bfeCBSPbUkK8PqWq
BTDRe2HfUxjtbROvJJ8Tw6VNqjfXVsXJaOgUTkWTryJTyH0cEp6oYfubPE13yAw2O7fkec77G6rG
aE/KFJFCluAIC38qWoBYhAMvmN2nyhsZa0bnxaexkqNyB/VtugFnenH0M1kNH0lpZzdRmD4MBimv
WvTc67qGdC6BniA4pCg59/lEPkK0FAYol1cxRwV8gqELjmMUv0/2QlELscK1pM/lOKbNDvhudZvW
4c4Jp+xG9BWp8ZlNLoQWhhMUXocvtZnGEy8CkAG9y0AQZeXFMItVxSFwg+/CJg0Wh1Sy6OE7HeWG
fTTZTitIQf7hYmjhIe8m2tXBQdUWrGJiVCmKPPCDWttoPIJmTmPvKtIgKCYMYNRzPZZ1i2+G8Cx0
zP3AEs8zDXEefariM3BRkTHJS8fHHkx/OXn4UXZ85dHcuWegEdN9JpmV8G0StbYItfyn7Gb+bwGr
2z+48/81WH3ffyv1rf5KVv/bB/37ysV0gaQT4bA8tIL/EOTA8v8HP+fSZpqBRqT/JcghXZcXAt0k
gWPbelHyjyCHxzaGN4zp2C4/EsP4Z1YuwjXJhPx15+Lqv4Kt8yQ2qyEXiHv99flAFLL9138R/xVO
TuX0hj0ciHddFTZyu4Ijx+maPBElBigYGxyoRnVjtVDtHEYDRNYU8HBBrxKA4w15uOIhCTgxRmBk
szX2F+L9xmkGdzxTXrai+BzhUe/WB71lz/W+XQWoV+zf1Wxx6YVN5FTc0LzGf8Fd4+5c1vad3t+z
n/ldjJdM7/V9Fvwp283YsTlwxWQ/GChuDzVm3am2Li1kAgXs4QkDP4X1k7KPQ7tpZFPsvZ/jbbAQ
GJpyM1J2sVkmMZ+4jc1PoNyuKPfeAQvcdFgoeJ6j1n8KO6c5aV6i0noGAEbnwsf//YdW6x4ZAkir
lRCapZyDWCVaIemdd68HvCGQ4DYL9aGPplFlu7BNXd7+1K7TR3Fx7XjrG523c5BhHK3HLJo4rhWa
CF7lU6VVmwr5xtU6DllfcYi1tjNFqDwWco9E9um1/tNV3BfRgxKtDPEc1TpRqBUjT2tH0YyKtGg9
aUJY8rXCxFN6a2jNKdTqE4dYrtUolm7yWCNQxT9KFZKVobWrXKtYq2KCnjAsZXdix/WWgrc5L+Ex
NtL+DGF0V2k9LNbKWIBEJrVWxlVF0AKFfjZoJc350dS0uuZqnQ23z/IjvKVIcI3W4iSiXK/VuVjr
dAuCnaWVu1hreLFW80qt6xHVpQsXpQ8lu115iH8/DqjWPqcLW4oSY71WDj1a57QxRGwzLRpC/OLX
JoGT0lEfTl2Hl6Bh3eAylyNBSq1FDlqVJEHJV6yVykxrlgnipSqq+JQFePEM4L7btC1RBooxv9p2
sinqtjr24VQTaKTrPMDYdnXvozQ7gyqbr5is3/JwSh4sxSLHU9VN4+XVSqS0Uy+B4sHVYnK2S0bD
TrrP/bevXCZqqV+jLn/BWpXs64sM8Gv7UVvkYzHCIBviKjIK6OrIEqS8auQT/9FO+ic/Q4kFeLuy
fCYRuMYZTHnkH/y+rt9+FCL3SfVX1q3zwssIvoIBpcTlW5QVGA5zAZpVRM7W5im0p7j2V1/AnTay
7jaZ468oKQeUqfGUjU55SZpFA3a5hDr1m5PwsJ6pk9Ux+zo6tOPQHQo7ufa9RZOZRaQ9H81rrnuQ
sRUW89RzPaankG94czDS4WvM6ouhaEHmih6DpE56wrzQloQsjmx6jUe3ZNPK5rpGQm9wdlWUnE4l
3okU+xN0li7YGr6VrmAZ8BR3q9vIjx7YX6QYcWoqaDpED7OYCfL4Blp0k/er0J/2pJvNtV0L6Cl5
sOCBSBBZuvm3Myu5X9y5RgDyGi4o3rYxfByRSU6s0tkLBWWS1lPv1u85iHqmFzC3G8ZmbrI0muRU
m8zcqnzs1xuy8XKNBWfl6h6UQDei7My0289mRj8cbSmzJ15q6lNC3aMy6EYVI8hfC8+9calaGXTn
CluGZg0g6DPUfSy9bmbJr5KalvSnr0Vy42ozLoMBZS4+u06c3Fu/UV+1ZX3buaAlNn/vFJcQIw0u
V6GbYTwqYsbRfRh1Z4z0Z0ghtQemQuXHuonfBrKHz8B9EjuRRzfgKyMRM9114XR15rukL6Jbl7Hv
6EBp9XRFxNKYv3uLLpsWKECLwYK0Un2qOt13o5tvKKEJzwFlOKFuxek6dfUwA+i2nCDr36QVBsyU
NOk0ulPH0VwCCEcnx3OCXddwc5NU8Cz9udKNPPQoV7cG5kTos3eObu2JKvp7fIp8eMhO20UveEe9
6k300jfT6189bW+FXgmTnRX7WK+Jc70wFmyOB+FAwc4slslWDRBFL5hpppj1wtnQq2ceY+/4jFhG
67V0zn560YtqFkvDLh+HYqvYYs96nR3qxXbFhnvUq+7Yv4MZJdZ1ws69H2SJeQLrYeYBx7IjHFez
j9dumd/a3joKYcorZeTFXjaSNCEuPifFLBvTM3j1e3w0ozNjtu5bylKtRJykT5nGdI31+j7Qi3x6
ey/Ep08zxpXDnCmf5Dpj+9AmCAAWnorBKoE+Fl+xFgnCH7kgqEH0UN2khQQPRUFqaYEVDIssigae
AJNiAIQfA1UxD++7mnS0R9xp0yCkrrgEBWyEKGoCXgksl64yLWxYSBmkFs1t244UlNmM/x4cTWMY
3NVsy2aTOlWxIRVpL8pes42iRaJuofQ2yO+uLnKoAyihGe2qunEyuzW1BjM3b2APbkYSHNiyuhWW
tY68H+iq0vxWht+vsGWxuTUCEgFfnaLVk88J6ZBbePG7j9tqE8U0DRRaHsI0uCIwKPk21PcpClKC
koSQ02/mzmA566l2y/bpI7GRc8ZhzyzyRWUFrNsgJQ/D4Kx+Rmg9TI96rI71gC1aFtMM3ILJu9cj
eKyHcUascTsxn/s/gzoTe6FHd48ZvmKW75npUz3c13rMD/TAn+nRPzK4BGT6OuDqi4GtrwizviwA
JbZ2lb5AWPoqwaOSJZ2+Xpj6omHoK0dksEyPMOzeLNw/naErL25IQ/pEM+kOXxAH+cKlsGKRHXOj
gXw1spqtiMFx2SG2u8v09Yen6Q75hjefM5+4YMzA/YnEwydaF5X1ykvA5fKqXkPboO2C1Rn7Ngpf
1ZtVQNclE5ith1A3kLSy2nl5nh3kWJUUgIXTu5jkuRn932maxkf0+/hhceQdusm9X+29LPjTYm+d
wE7GLh+a8OLriznCVHGVd+Guna7DvD2wt19TmwATianGSinjSFi/wKp+7+dp3wKiwuajaNmqVLin
vA3DRGBk1HVFihZZ6y7Pz7IQ5tFqfb42QvUajAZsJBuBetUhlE0sBX58DOryoqhaA02RcevvrScM
JM8IpjxIPOPczi4JYfb3QSaoxjSTS89Sej1QBZ+M97bX3fRzPG4a5d+NDSESqAOG6T23QFdXIdG7
AhA5dcnDiCdwZo7YsHRiKpi9RxZlWae+fbt/7U0lmJ/ip/ANRkm+qSNYM7FPhixpm19dZr/3hcPF
VJT0fsdTy9g2wygT3ZdXV291Y53BmE81NRWIUO8cuLssAIEoC3h+gX0F/PALrh+UHa7PIzIA935L
bSClwY6N3GfVdu/U5hLhdATVnZa11w/lcsqLVZqkHoPJtM16s4PIga2hdhasJk60H4U661UwDbh9
x7wAfC1uPpyor3dOm39Id1Oz7uANr4B6+MVd6fXfJe04aCSY0DXzNlIuKKvkzqvnX4EcXs2kNHZh
FJ0AWX6kaVASnxPPocb3N4QZg+xtJOmwGlqr3AqZ0/4+AKDOBntfjAoPOZQwOmnoj+ESUglabiQh
DTPZV7yDkadwv4Xd9DVa6E4xPUpxd1cItMY54eggWc36DdmTQSSg7+VQ9eULlqb6ZCzhrg7mkxTR
FxsjrNvGcgdmBgOROCNWYjsiqGp7Jyp+9SVlO4WFj+kVp2RC03D1NTq/wYza28Kf3sq0uFeBOKIE
GfzDRe/VcgKDlKz8xvvM4mobfbtGVfASTVEkzYh0XFiucda8j45J1esAyMdJqAkZq1UXWGf5FCi4
uZR6uzK6J+SCz0pRRZvI3Ta97Q3QnFnJ8oNSqV+jlWKIJp6swc0m2jZTYG2qjbDZNBaWcRhbnEEm
JXE7HEPDqYkB5tZMzlFND12fNttRz52Vi106QKxA0uAY9vmvMijTm1CId81aayPj1fX9P3MHIosg
/jKOwDfkXG9HCqHXKe+tZ4PGglOJN23tmtxLI0VWHhg1bR5cMsFw6UggQy4fXip6bnLtfAeFw2od
cJ+Zkg7/WirymvwxRPZiyBboNvdj3E3PCTus0tU0HtElr8XooRN4tNg04zxsQioXqOVVbNdVTh+J
U+qIU4z9L8tPJQUYK5S6Q6pyNrdEPVao/bwrwl2VYhNVgzyXov+EuwcwntgtzC42eX3kYWSPStY4
7golO2MzXj6ONY1STf2W10hDi7wmdf8YVPZDXVSYEGBxrGRNYh5ndVG/9J59kGH25CcU6njVTtmM
wj5HUNvmXxRBvcQDRzU9kHnEbIMjHGvUr0m6364iKizm+362wNqmvPkz97Jk7hdqp70WxAU2YfPc
yXNsGN8q4uiQSn4ErNA9B0OXVNSnxTRs5Hl9Y2qQApv/WLiCJiIAjnl/yyG0bm16x10zP4dyeFlM
Ko8nUrSUEFNX2NUaiWneO0ipRBXQKZmyOjlQA5EQvandvVEYPLHJhVrZsEpV9DrO46dqy99NDldp
Kaq7qUvxwCflqtbb4KDrnkMgQryWVyqz7krkNGcWKxyxXz9/+qTLuOvlo8/8rxrsEpFwy1v5pXPH
OxWV05U8FY14ky18lIP6UY3TB+ViT6YMfwXMlyPW1DwRf4p5+JMgDVc1D1YTKzVu0By5mX3PkHto
5SBRC5oTnXHZujf70xTmD5VH9xvaYAD1L4TFWMK/1Z/Mg2m35nw94YO3WzjDbOnngdnec0z2wq/6
D/J4OhAunp+nP43aJ3oukls3rTd98RaE6QQl3rsRWkEwh8dczqelY2XdmVd8KdGmIZCO5sa7yS8f
mo73jJESVWGhkhkjpXHFWSjH5ZQjFNzMCfq8/UbmaTsZnGvNOEIwmsPfXeDcJW4RkOdNXqEMDVtb
KfoN8OVHQbn1ehzfDl7+2uV6Y2SPdtCQuQnwEkftTTzGyHTlTeclRFQsGwqxNOAom3AT5oSCgm76
Fbj4wVUZ8H1ksU38AmaDzGqgmen0XZiLs406wkX9PWjZaDt2+Ts9veaOInN9LQdh1tHs1lLEsR0D
nPWVnDY+OU6c9TzMCFjhYraEvxttZ4vauO3azN5NWXtbDtZN42Nx7aqohK3EqRDaJUZxfBWxDZm2
ibxHetO/2UpHGyCvM2j5rl2gB5rmftzgvBYs32W20WztjNjpYc7dV7KRb+jMJRxQ0+Dgn3jFtsnF
kby0xnEXUL1KmVTHHMYrN5TQ8MzatI+0wfOydBWYSAwN6dTZuxrJAqPjF9G7FSXf0yvI3We3Gu6c
0LVvhxbXEVyrZruo0jlZPRhHK3bLYycX/y6v503Moed0/ZmG+HIFiQKKfJfOj47Lvzuv8RFTyWNo
qv0QZBYkExfyEBXlRzKcWBQj77ggGJMeBHXPNsfBv/vENJwdcI19iDA1WRBE3EJSWoXqDmGm67O7
wGybdTPXGeBmsgeoG8vRNuJdbCQnoSSNQSMLHvDP68QJfVCKbvNQWpgxi+TJhIXyMicRJiIzfPGx
8ucOVeyGS8ERJsuDYY/tuVxGnkLNmRHuLrJB14Umt3PBmWwgUUJAyn4vw73jLtnOz515pRrnG1LF
vLEdg8Rb1tyGqfhd9qS1rWj8xr1rARWnwZjx1VnlGus2zP1Tno9rKrnw3pjbOEx75kriRv5jfGPJ
ZBtWU3QNKg+BNh15c8Qli85A3TW+C8opBXQFW2TZOmopdR4JwnZCas6ZvFNWlvTCxMbX4OHLRQf/
bWJfe+4EwXYyHDe5FVHaquziMU6Vd6+Sr5+fRO7HYmQGt+QY9Mic/TJk0NJ7TiuBq9iAEvar3LC4
8YDQPYxsEt3U/sVDXNy76XR0sbBu8b17mxG/3cYA3LDpOYnbQtVnx2Bz0geeOITJ9Kbr6T99tJp1
CgzxZkyvLfYjROGR2I1RzFCvEMKL23CA6w2Qdl01NTffuD8pi5Ggi2n9kJCtGA5EwjXP96HqlN6+
xee3ktJYBWA07sPWNe692UtOhQPA7+fXum7YR6Fsbw0t9/iuz7tYuf69ZWToSqNDkJcCzv3kqftJ
IpmrSXUPFIxglbDc65zZ4aHmIrhqZDzejeWhCS3vqqYAaz+UBBx0bnBVXTlvcYzwOknwFaPNZKkc
7qeQB1Xpqfefn/38wLYqOimTt0RFxInFG6mtZLK8eydv0v1UVKxm9U9/fm0yaT+DrIpW33qrtOya
B0l6/yFvvNuA0/omiLqnwk082iv6Cnu/JsQ47w1wpiupQnoni+K6DHW7KksuJaK1x+3SoeAyAP0O
SAerMbtW8Pi2TclO2GvFN3fIHEL4ONyHIGN4e4V74n26TM4U96lb3oPp5xZWA6Mpvz1ZGgenqLyV
QdEvYNekIrvWHqOsTXbTDZGe9uDFBBXrsqt3gqP0EMjU0dMD0i6YVgYllhqC+I1XgWz2FWFC3O77
Htxc0AIbUbF7SHGWnWKol3RzeRHAdtutwE77Ci+XgkNUaRig1d94UUIzWVRwo4B+ZnrlcGligkn4
4anrDk9+xzQ+eC/8M/AIMUdsFk68bCT57dcAPjZH0Nqro/iNyo5m39AYs/v5Ka92teKa+K1wLbJ0
yetrlsviYlbQMwUNiehoxNizhRqYwjGpFo+zGKA3VyAszRDTDcIfE+A+ueGp4N5OxHMGJeZ90SW3
uDpwb0T5WFyFy8JwCkBQ5RSJXvFf+LxSA3YgSexdA2X86VVUJi7SL29CX24WP2aS/YW7ILl0rvtM
mQZ8zszcWIsa7iwl+r/9kCY9VaFskzNQ4OSQ2B8RK55rzQB9gyqFxSUC44qxI+I1zxleTz7UTf26
pm6NjlvySvVU7rsUwNtsj+MehES+GnrpntDx7XUf5/G+jshQiHzmeUW9bOs4vFVbfZdK5teFtRW6
wnyDDUrdNKqg2WmQ90Hv8HiYAnkLjved7DRMU3v8XMhVcth53TsLNoL3IChe5x7LBbnJiccU9/BC
RIcUbWSd5/LRMQDa5bKkiaquQXe5zob8dbn5T5Ec/59qfObRLNyffyb6qqPvavPZff6X77JLuvn2
s/j+1395yj+nr8/8L4S5v3/QP4RJ/w9P2ACPTUdKPN0Wf97fK58hzPkOgRTXdwJXINWgPv7dCy6C
P3xhevrD/MB2tCP9H7pk8Af7SQ/AXCBRFAP5T+mStqVlx7/w5WjxCbS8iUcToELAZ/qPsmRuDXjS
ywIGgC+S7SR9Jq+y+HDwML6lIeAwDAnRgzu1HVUs1nxhkqxPQTEVh8GMgYMmMG8X2ClP9RjeWQNz
aGw4DlVrpvsu87fGb5pPijhh37a4lkzFJskK9SwlOhZMhEvc4TK44ZkErnqBC9vpHlDLKB4tpxqe
CYbs6rHkeV0aj5oGczuUbJ9sDmlwncOnM7cz/tkZmVG6+8k0KJ+MirfGyEoKeh1nbbE92badEe7m
ubS2UZR6myBT6sr9mxafXFRbURrXqaNSdJlzb8sDFIwD9clewBaBPsfhZHcAH3r8VusyoHyT5Ie5
Si3l7qVrUakwk9mMc2irIsKZAwIkvqk9sUVUG+6zJjswVz71mblch6Bkn0EzrEiL8C0rfwUluA3b
mrNLAVpI2dGtXqWtq4liVzfyDNJX0czxyQUHvBvI/qou1CpuaFuDtJzC4TVY+1OBQLA33FhkH4H3
4ZIK/OZ53s5Ge5ozV+78OH4Zx2MWdhxy02idi4Uwdo2kCuEF71sb36Y9xj+HXO/STdZN0U5PI71Y
J4fQjWfY9oNkbbRIrlFxAngk6UcCyrLGPigkKNCyjM8Vz1w4d8GrmsNm69KqsavIl2FoKQqG7mrb
eL08L6n3EJdzdKxJ8oYF0DZcHfW2dqPnIuGJUFb1F3VACBA9GZ1fVoLaSpVvssm0bgx06AyWNt12
o/GwLNOdwKR9gvfyKzbwBc8yv0PfIgscfsaFq27sbrmhEqanIyhTjykMpcQuXuqpC068lpNt6rZy
PRTtTc6KcJ02uYcwcYTfv1dq6g5R3D7jZF/jQAv9k8TVV3YtiDbqjOwvUGFgsIJN4vgrWu02Fequ
/i1+pY4OuNmpVxfJzScuUqow6ntB6ghm6kbE/J6sw8Pk3Yr7funWdbRsK/7gePAIHlablGvMbHDd
at210hExfneRt1z6umPiPlDIteJbsjebZldWyxlXBDNGfs64OuHJ3Kb8a3U+3twWEwGNByyqorbf
DvZnVWLcHh7ixjjlmbCIjPLitEWzb1v/0cEMsS1x8mOQAknWSdytWPIga/B6nVAOA1DoaqiXCyjg
AxlY/Oi5eWkN02E3Rb0K/u67tNBLTcNqIQ7FL0ngMR15E7NGYT722v6qfbBtgyO2QY1YBf+dvTNZ
jt3Isu2vpNUcMgAOwIFhRd8zgj3vBEbeBn0POJrfqk94P/YWmFLmlbJKspznQGEkL5tQBODu55y9
155VstBk6EUpmPvoZ+NZSevNmlrkD+mssS1ntW2L7JZB1DutUnMj9NE6ufcJNinc0RzKibEu9Awb
Y5f3V2d0B2YY+XeT+ei2iMVcoPB+sJ6yrmTtOa/oq/po8TFqF5hDTGAPg+P2Wwo+9O6BATHSn89G
asPGa0BhgYNAYKKIW+cxT2gmevZw8ee73oo52nnjpO5ixjebhHMHtR94kTHjQB53oXlLfFqaVkIS
MqTGZ80uGHjV8tn2ciDe6Ckr08qvATjZCzzRiAZF9WJ6ZGrntmZcWwYqq2aczLVZpM9xGRc7kn8x
0uUyX/bFcPnPDv9Xhi/poQb6v4VH/x107w0bfMSm/735r1/3/pnM+vmDv+7xmCbByDIEARcrXY4M
bLK/7vEG4iO2AQ53ZMYJ0zL/KT4yzV8sBx+LZ+mW6TmU7f/Y5E3jF8fhN3qSw68DS1b+O+IjU8yb
+M+bPBonG/GRi2ZX0l81rd9v8lnuW1PqdWIfGzI8mIlO7qmB3dflbrlTHf0RxHw68GLAknD/nA+E
FbhB0AB4Vi8ubvIixybZw6/qCbdX+c20jyS+F5swjIjUysuBVZjwHScen5IR7aMxp7eyQj0qOsQX
GsUah+576vSWnkwc0wydyFSoZHQbM4MAFk8HshfIR1wQlyIYvLXRlMbWdhnBNmG4bVw6cLVPNIOB
R+o29qiJHPDwzWRnr055AcgH7aw0H/u23wReS8BcIsW2dGG1dZTWiqEJKZ7BohORcWy8JNnENrGK
pSA4evBa98HM342eJTy23XE3FNZ4QUhE7qJqvw9JVr8NevnWxgEGsSTUSdoZpk2jfLqVM2Mml8R8
hUXWsdSk0c5kRTpnJZuCYbA+Z264rtwJirZm3suoG49NVpZLT40V0yC0REEpXkliticKAN3DzDBW
DQMvYp2Pg486KOzZeNPMT49cZshs+xEPvo92vs+is2N41UYxvz8RH0r4pK1r2IUGkpbt/I6Iv/Ta
9oY8U7s8WZ1TrQnSxKj+UVu6QD+DFyKpGDahgouOGQb3DcB9++BY6TfbHiEsEWO8nYgW2bVplG9q
e9OgDb45nf4WZ7a80kx4KjAoTX5SnzmFpFemGTxFh5zRPOxPoOnYkSrG/t4YNaeQGYru4b0wBRFJ
hPl9Km0JguxmB3BIQ0/RgT86UxitqOFqgmzspxZKnx7p5vOA65/RCZOVFkKobMEvGXhK6JOTgTIW
nGVEFdd3DRnSeUpI9KQzcSD9ZeRct7Sa1jpiniOHJwY1Ry2t1vRSu51bcNFXxJTtRalA4pj9Y+B6
/T2Cnr0fuuJRUo+dbLoYS6d2EH9zaFyFnvY0lF75bHpdggerLsho2xhBEpw/H0IitM+MCHHv23Dr
CKofTq0a4A8Z5lOUoAspjf5Z9eG3PkCngKjkqnx/O4TVdA+/4CnXp2rraR0uPM7gZy3Xj5kZhYTg
1PF9QtN9q8BycQ4Pq0NNfvCcIxzPicLEZ6VnLX5Gqw9qICB1eCR+uBCivbn5zp91dsgAl8mcVIzu
AmTMnF6czjnG5pxojCoQxQIhx0FL2nE85x73cwIy9/FzPWciizkdGZhnvUIX158Aw/1nE/qrTQhB
qPWn29Cl+66Kv52+/7//yX/eg379ud8qTfcX9hGL/BHHNoTzWU7+YxcyfjF10NcWpHPHdD2sxb+5
juUvrm7Q+DXZhubNi73r11LTFL8YHsc+XMr0DHiO9r+zCxkogv6wDRkC+zObJNpu/vvU6P5ca6Kd
qpIiwjcRWVMHvbsQB8gE5sFpCDw3lLbyrRp4tc1D31VhTnAdp0u8iM1mUsMLhjGfmkin7dISrheG
xtFA4bLEsrJx0WVcSsNxL+xrH05CdB9Ck8wo9TvfdO2FG+uEkCTty0zjeiha6Az63HDzmkOaddE1
IiVtqbHXfKtDTGq9+gqMy1kYJY5E0FrOfUvzlEAOhJwt4+V7QP7OvV7S5LGsrcfoUMTOU4D7aqW6
V9bABQIqgI9eM9ykF4+3rCCQpWKSs+lbC4zv/EDdenapAO71sBYHJ1YllXSy9GK3eKD4Hba2Uzqg
1Iv6ycs8uRunylt+fmqFZGP09nj0S9nvWgHPs8V4spAZtCHEs8EVcg9AtjqRB0NJ52AJ9UU2lVyP
fagOKQE4UBLupthC0sEg+O7zQVlQ1vTYNddunfQHT5egx4wJQKKOB0NFPdY0rTJPaaHkJS1BuZWi
lh8d/goioPW3ELPk2hFqOkxxZ+0kmrUkTAPkL+OHSFJ0Ez46ESmhhM8PIDzU0WhRR1KBbxzseE+2
GYaPmvFERkW3CTngNhNEXEbf7sZRkT3jmZwr7UMNgUZckH3IudnIs3MrE2vjBL0LroGhVFQeejLm
T2mpaIUZjMlpRwZJfBAOyuDRXYGA4tTR5yVLom7CbUOlfOer9Af8Up0CjNycIex+5MJg8lQ0AWjd
CJVVrKwDbsKLn0dyY+UMj4gCRD7QBU8TPO6t5mpLmghQgwiGfVT2j7YKyqVWdMNG+WTGEeQGtwNt
hZo60Ca0Q8Z6urekpi09qSLw0V23BSEt10WYtTeHNRwNahgcRGGmNzKIna5ttlz/7mMLXXAbd5Nc
QTQjnCd0cZ0YzlrkNW333tyqTrpXI7dQKRbwsHUrsx5BXwQrYqfq3eennZc46CvRgZEP+VxbD04b
IF+YGVSWVqwh06C5CgGM+brdbLrI+KLnfnLWBK45xw23YrbmEcJKFKocx0MVy0c8l9XSj/dFjROb
MN74Th88Y0naN05v16y2QU+wHwT6g2cnpySB8yV6YIP40rBMF025YGxLWx3s9ZA+Iip74/u2aiQk
jDoaIHxNZoigr5KiROiV8xIT2dlG6UNGoMKyZ2+mhLJRlpL1Z0glIAFIjK6VvW8lty513EoHCEOg
GO7Wvm0PVluWKALDFyDSGSQXRzs4yLAWn5+6Nd1a0AUfwbBq0/w8yydfU9SpKwWw+4IovlojO7WX
gBIPmR4/T6LI70BBazTvnWqBPrNbekK6azfQDnqLj9g1a3NTeeTWwWlpa7TrqnXsdRr1XB3NyssT
ElooSzF8Q7yyOb82+RYGeLCAC3T0E8R+SFJI54l7xl0jQHY6H3jedmFemCvDVvflbFWpwvjOT1E/
QBGgqZ8Q5g2BJI2ccVNaHpK7mn4CMhMky+43e9i2qYekwmw+jIQotbSC8z3Y3Lh1szGicecMz1no
kZDTuhe30qOVmsQuq7NzRZAxv2PbcBxZ9cBjuJDbL+1sxLOte6dRRxH7Ao8TRk5DkEvd9w/DZD2V
OtK2YaA/NyYb7DnbitnowxD5/qIVwvxSGc1liqUeME89ByVgqdJ1XthWwJ6FasZYuzvDNLM7l3yk
ZRcE9ofKyEagb/raqy6euwoRBsAmue/Nt3oYvkcotz6myXlo4Ls8VZMW7Wrkltu0Keyn0Qtu0h3s
u06WwTKrKFMCxpY3HyPlIbFy2HS6kX0ZLKQNQhgfrUKqEVRWzFaBe6pIGu/MFUsCYO5OHyz1y0xp
NFKNPN/KhIweo7NiLAfOD6swyRRFl6RF2jcLSu2hrmsfzQ1icqesCayJk8zfBQQwH9KSnXuZlE62
1hXBMo5h0JKbHya/6Q9x6/PRXIEtPj8nUA8TIckidEYNjVShHoyAInSPl2U2Er5zZxubLsmB88wP
/T8++vzUmlid68D9MkVOts1mPE1uNYcI2Od5IovtTHMonYebwMyHTTUFxiWps40YfASR4/AiZbKW
TO3O4Ry5veq9rDlgyXkTjmnd13qSrYWpyW1slSxJbkmWkGDjoIgoXty8feydor95Xs1QCwh0247o
SkaFqkGM8jF3se+3FFOyK0qYstG1FEn2GjOtWdnC9ilKE2enwxBgrxnVslESoXHh3ldl9j1riniT
CoLP9Hj6ofk1MyC2JW5x/9A3X+ixbn1PMXphtCUh51sH8po0CkT86b6q0LG2r53ZMdoHQexWHoeC
EdiZemny8VUfsltE4itZ5HVNx1YTXFbtxWz7q6JA2Dk9V3LYPYzW0J6t+ZMprZuLi7TFEeElyUR8
4rZZ5TAELwDqWlqUvb8yZl2VCzkLr2l4BDXzVtU+weB6k12r0sRvUNjau1a6T3VW5I/KA1SVm9HZ
VfS84Rb6C39y0zOjyYVwjjJy7EtbThyIEmw0GNr2o6TF28ziRKruMcmnE5fDdALhNJ5YKfEdCKhj
jYcAzrnGrjtsYpyPhMr6iF2cqtyarnP5/O5YsamNijZZoCscBY6st/pzE2bpkRMgO3UPWxeGPV2+
ttlJwxxIMJfU3ub0CHuUrct3Lr6P9T3R88deVPgYwX4jKIPcLDOCOWwH44zLDFIfKm6lMsUrCE1Z
JBj2xIddp+XSLGmU9rXlLgBKkV4RyurvD9H8aWx1d8YwZy4HXw12TiJSeQNQxf7whlFd08BBk42B
KqeDsx66flrmMzsewXW4oAWXwQFxKZF9cH+jf4qYiy8xKQJCRaSwRJr44Cgu7zCfRpLBvuSQ8ZJo
04F7hhyx5dw4LqmX7rIw/SLz6X40tAwNG13IGkLdwmMmb3C3jZba0hCx6Y2ArUynhyTFNsCgepF6
iKh7Pf8GwW0TVvmrMqr7sEuHIzfBvjNZJe3IOgXgNPxsuPfG4VVm+odrZf0uG4KvxO1AoQV/5efH
MKyuegEjOFTNQz5kd5I6YemTzXOYqmxfNh+gxyY2m/DZHmC5l2FHwqZ/rmz/ormdccxqZ1WHlUGG
JvwFckb0U1s0L3EFA7kqips1GdmzZ6DAB91JHArN6KQqNw0c0AuBuT3EAbs9ZiOxyvTW0wPBxfgh
yOaqjYhUkE54MPPCA01wbakaq1ulMkGci2YKxksA8aEpql00f1oyg97qEhtzJOrj1Mf6GeaIZgp1
JoAd+h9g/qDyYKKR8neqZfPqD3a6TS0G9HmQb3l50pPvZNbS5wxzFKknL372HoE6OFp9fRnVGF0/
H7wkoEelua9TQGN4MkhEYydtVx175CZC8JSiuDvF80MwteHWgcG5Aeujs9176iWGocOgOs+RdYUj
dFkiYOoPu5sbKW6fXqv5dJQZWfkWa5kFyDDz9zpdireIdQJQci5EvW19DryVkurJAl3Wx8SLwZCG
fNDet131XoYhgkpFKoadb4Z2ITrOh1xoGikwkU3kmto5AH2W9AYJWw10OOgVyYOZxTo4JMYtkilg
AbfW7iwHNTqFWnMJMA5tVWtLcpa72W+OvAJBcbt2XKT7RWgnhLza+xFffyD9bNtP8Wz1K+KDq5MT
kBC26mXJ1tJEdvWZ+hCN3DuHcBQYDyLHWHi+K790oX41x6AKFlpzHKueYKQu9nZjSFHHDgt02qMX
pPmrAN7xiFrpNaGWW/bO4N4SI1GAJjmY6C5zmpDc5I5Rfyfc/j5my9k7cHeWjYZyvunqV9REmxyy
4Ef5HICUX7btxJrgOOFlNEJ06VaXfeg1Tvq2B6feeeday0HNielsTxM6HJTwF2MW843iMtajAabT
2sIez6+5cHxEOxi8qfyyWGnEVpEDvO7agufHEXWMDLUQWmrurJrgqlI3p1maCHi8JDtcI+4QpGO8
6kg9XlvjAGsr1/dd7d6HgQDX0ib1dh7agQzIJ0AQfERjq6eNEwDfMYdxWwI25NBsu/ewEK92He3Q
ZITPNPLQw658MY/GLLbfrMMEwsLvbnCJaGtOVc39IGDmKci+tY8qPAm6hZPo6VdjRjeREtYGWo5d
rTZWtt+HJ4ZwmJ1qZw0nftpjw1lYZAgd9QlD0TT7JMiOz/IBvohb4YQammU7jQVh83CCGrf+kfik
UGtcd7Ve90thPIdDYS8l4A8yQI8hX7AcnGlIV+muzmD0mmYeB2u2FiUfSibUu5SfVqChxpbGYpGS
HuKV8Rrn5NGP5D0h3B42qp7Z1bDnyOafVRl8C63+rrHT9y4z6AqjnjxkLlHFTaVI4lI1INMBztBQ
n700+wiyljDeigDyNrXPBBeDgCE3cIkXbV3NmPqqIQwBFx3azbpNN11bYQ+PsU3UBCqWfVrcpRYy
lCG8+pwLr+4Qk0pPmjPnMTQutZrIVR1yOgJNGxxpwLPiMm3Etx/0K484sGUh2vIoZijH50daSAsd
2CMmV9rPTRbegTvi5Gzb+dlOZmSbZv49nD6Ea11N8BGY7mkIcJMnRAao362+2Wqq75fS4Os17kOc
FvKxi+Hkxkh694aVeJxheLUEeO3OH5MD2dHwcFowE2PiBKu+LuOVBukXgxSXlhvRI/C8/CHHxFSN
Q/hUzA+VDkOoTrV9bgTjueX8srKYtB2IUN/wu6oz+Zj+qgpS9yUL6psk8+l753sHT5jNW9QSaleT
UTSP1g6ZNwwH9ndnEzIreRBhX9GpVZwAnWOFjfobSxgsWhpHEdm1iBTKlSgxTzcKatpUtMXLBGUg
cr5W4Hq+Mpl76Ai3fKFodue0lCxV9dmogEyIxM03XZ9BUG1zJONCMg0K31PLKK81tQrLhpHt9LLw
dwQojVcAVy1vtYo/vI74yI4V1sx761pmyFzBEIR3PLFsSWXHxD0bm2VXRuMXqGHInAXdHzE2ADjK
VRXH3caPiamXTto/opNK123rfrVcnBNi4Cw3jTDH/CLEv+gOP0gBJWJoLMf9ULOEdxiMLgaQaiYR
/Ipq3EHcLQ9Dk1aHaZid4lDjaJ2pRV905FroslunpKfdWldcQ9NxqECnZl1MCBNGNwYOodNiBrCJ
ZiEeN+SgMVAY8ecGZknCRGlci9Jtyf0YmluixcFdDstWa73m9vcvxSyMyjZXis6ZxwrAwap8aJiL
IZ9iaj3ZiXpzW3TYYx2LU1Fo46NpGHtppntXd4HEJsrclFRuKyMZ3qzEqJ5ElH6xANJ/a4z24ljD
j6mU4slFM6AQxpt5VR0EdyUc33I3Nab5wJrOyU14sNgahugAGOon06YbBX3/Bk4JApBcmlnyJbYR
o1pJs8DHJ6JhQzejWvhcwUcsRtFRGxzIy/5cBLehvizgaBCqJxZRpyO3j/BYu6UbrYoOTb4sq63t
j0zRyhxhcsQoILO6+1oNPWZW6EmNVt5I7u4fEY0vCtPJd80uHTJOwm1eLNCK5ZjCZXX1erkpncJY
dxOsGfA/lM5Z2W55f3ciaT/Sqd6zOsBTxAaTU41vYze9j0xrnVlatHAxF8IaIykw9vQjA5HqMNgd
S0hbb0pGCnB1vBxgH4J+TODQU/DPIRvRnUWA9BXRQeOu7SbFHBhUcweJLBeOlAbRsabeYGlnaD2S
Epl4RbEfWtncoUopT8IvDpMzpCtWQppTRbI3jQTQIQhGu4+3Ue35C2ZUrT1Mh7C0tlUN69DVwPaG
ef1KX4H/U3NdMvQL3CB5V5iF7Q5wW5YjEuWawYJeINYYRueVw+9wh48LnbeMx3Wbme6aAWKDv/pD
KaNYlI1qdmWKV6TD+V8M/Vb0Af6SFtt6nVdbF2aThu9oJ8sIM6TowgfL0QoWGY7Y/oREOBEWfD+S
lKNlByN37ofq+4ao7aRMp72r6uTYvEa9Fm2RG9gcWiqex0DkQ+G4tHxgvuu7uqA/Wolum/uwrIyk
BZJmvzZ6K54bf7qzk0MxdNODH8Mf7Jy0XGA3IXXSjuybE+dnAnThfOuTt2VHbDe9rh+TpgVRFyZ4
CXyJalzmKRYuzcKM7xClILVN6zL4yUkRhdXDi0UuxZukCt16aY8of/7U1dU+QuE0DKN7VqmOVIJO
XzdE49rJIn+r9MyE8Q7SoW+Su6rhoBeprRnU42uQEs4sqx9eHtKHpGNC9zjQVp2U3w24BpsIMtGy
3gaNAcxifjDq5m2qp36LWjs9ElKeHm0K0mNfTaAuPr84fn5IGr2/Zmo+EBdNRh4wgPLoQTG8mkkS
kHM1xIj0x3XMnfVWh7nAvPdm0+jcJ8bkXCdzEPw2I/w6EXnikuf8qouspPYytL0ZVd+MQnoHZDow
ltPhzaxJEWMYj2RTpIW/RpH6hUvLOhjSFj89/J9fQ5ufg0yYHXaw8zE0WCH349q2UuPZG6zXttHl
xSulh6HRAiJX+M9T6SZbI4Wvr2nBTq/JHoFe5B7ctgVoXADGV2XH21QUxb1N4kqVDOck90fOGNOE
p/XzAXrjJHX1PG8XVAbN2cyGM4F58lDT12ZKrZVbK0jqk+hslnm/uet9c8AE7IkCVB+Eh6Eczulc
u6e2c4pADzglM2t4m3gL2x7PSFPah8yMubNgph5wjlYLbHFbel9sDrUiW8dQgUl7JTAPooygCokE
0bm0jAuWBVIja5+7zpJIkdVIrpPpZEc1W1ktW1UrM5PWtpM3o4XIT06k9veHJtCj5X/mh385P2Sk
92cqlsV7/P63JSqWHyToRL8Tq6JL4Ud/07EY5i9ylrFI1KrzvA+GzW8TREPCw2Hg6DouReUnr+fX
CaLgh6Ac2640Xd2UwkJd8tsEUf4CYBh9KSYEbiF0pv/WBPEP2GKEqBa/3eKPIBPXLecP2OKEKAwc
uiXHCUpOX+PMbfQZMjyGA0g237H1NufAtqJlgxabfgLwWHsINhyOaCCbXXeWezRep6TU3GdUt/mK
fJ3nGMr6/U+v7vXvwpq/5V12LQAbzPQe/feDTp6oY9tznrSERTRnQf9ebyMUdYgFR+RMenSHZZeM
99pG8ObXmJxElIm9NdTRxmhFcKJvnW399PznT8H6l6dgGa4FaVrXHaa69ue//4QbctJsaOuCPcGO
8EjlNqfLrqufahi0UhP6pW4wa4RVo5j1JDHRBN3GnHr3RqbXc5Kk0caVQ7QBbozZLfAh4CGks7WZ
AudYIBggRXRhfLIxjqAAhMATEycfIP7/OszIWki97uQAdtHTaWeUfr2NwvHqmGZ8tLsuvPSOuwl1
v76JOHuo8CI82+25MOXAutC//vlL8S9XDcilmcdkMBW3uXDmqfRPr8SojGbIbZmdo6xmEJeRbmfF
I2O+1vmuGyHwkpht0GOmEdTbP//Ts4L7Z+GVjrKbdwACI/cGmhadufvPf1vpNmA2WBTk0UbxusK2
QVRqf5tqIDeIpY/RBIO1T8ed1aExxpBpYoow3vUetb/grBLKkIkgJMWlpjBW+NlobkEnFeVfPdF/
uVxsQ58V51I3rPnp/kEGjqQtbS2LtOzahujYBeG2GAZcrGNSLHHbmDsoFeZSOBpxHIn2yF5e/dVT
QO72+9fK5i/DSrcl68ssZPj9axVGjS6gBCOUidpo35rarclTuM2aBjNYtSe4gI9oV0BwmMlKM3X4
RBDvdm2gu8++mCgq1F3ldsPuL97DWWz/xycmUcYLmnVCx4P3h7uZbgtxw06pIAt34T4aVXQkWj1b
0w8D5FehcDLijsNuSIcxxAuY6Bxcy678avg2QTWOo53GRK/2sY1rh5icTMU3HYVXImCTYnfpkUvj
dzWko45BJlsYUEO6nvBUHyuL/Nc27PdxHb73GLA3IGvsiugOvPZxnsUrq/TTb6NIcaZoLZnsdXgI
872VEvnnwpzZdrq9qO0QsZdmPije1HPJsWVlesxYoSLd8JSThCvQcHnkXVjNa0OwKvku42Nsa9oa
a6HPITy7VzCN3l34yJ4u1Mods2wXYZq6G/P33uoMigcN9Hjcw9qq8XYXSUQZ1iT2MRVhs8lUUIJL
GcXaEiUzeWYVCwjF1X1k9yVdZ/s1ZBU/TRqN1m4AZgOXt9k0eNVXKA6i0xhAaXZBZegAolMDeDXL
1yIPJ6JcEPYdh86rIBc5I/N8n+w+euG7YUhcmF6oqilFqmUq7GHfwIIqvUiuYy8j9Dhpko0JvQrZ
mfW981qf0yEBQlLB6SSCXC7aJPhi6yq/QIb+2kRjf7QL55IJqz2rOv9qhzbvlubYp9wDWxqGg879
C2Q35uizHLxBZ3zakaKriJqgsMsWfQlojMReABBe89El9BMV9PAzTVjM7T1qd73wLlPbbiarBBOb
dXC8RPdELqK+cULKZuiy9bqywc2b5bMb+teqHonTilmae83ptllDsUyODd0BkW/7sAj3wB4ekIDO
rUvK7drv87scotQAzpfkq+Q2F25/ftPY/3ozM3djUmuYLH0Cnevvb2auOLg8ARp4/gi6UGPceFmZ
LmPK1PWwCH3L2UEYgzsN738zdCPG5hg6dWJV/X1iFPcT+s43CRl9ZTJb9Csi9HJfFGtFObYjSslc
gVYYxpPt0lnzlNluavqRywAD8TUZtBg8QSTAcOD+NqIIlURHnmir40Do5zfejxi0WVFCy3Oo71Je
d4PLDHO1zB5jP77RVsigDa4Dm1eUUhFWGHnldM8HZnMjE4uaFuIhRuVHtAvH7obsXyesnid/uqJ6
MP/i5cTU84clyGXZwT6k81KiFf5UVv20h8mig3WmKuDmpmMvWsBD2CcVt2nvPSu9dZD83Ru2T7B7
m73kie3ccvJOstr3wGlW4VG8FmbhXRUUeom5LFHjCzvL/JLI/q6aivRghM5DUDNbptezqpg93YyC
RoLvEyrbYWMDExXvywnoyQi7ZsE7ku4K6YdHKQkmFjBURrn2u3Ndu+4tIlitHCyTsWu7LW3Sh8C1
ZatU9OmZmK7hGrr4+2TW7pWZroQMbCx48JydgiloS0pOaIoHGYjnCgHQObPmPp1IgO1pqvmA4OMy
H/titYyKiu4FF1X54pfJsI80HHwgm+UX122GpdnRR7ai/ktVQ5GLxjddMyVpTSOM/MaBZ1JZe5+E
DJT/2FsME2L84FqIWQnU1OdFt1DNtCylBjZIxfs/v0PYVud74CdVti5dC0Eaxivbmw9q87n558OB
4XZWWHskpBvIpvpsjm42MlKVfnsgVlZSnv3jc2kAm/78NM0Khor//Bcf/AEvMQ9/8c90Hwmh/MO3
f376xx/86U/89OHn3/jn93/+0E9P86fv/Pyn/+3b/7evff6fjXndbrGhNPc+836ap1G6GktsLP17
Hw31A4QESAmJcSTK8KD8zNybQ/xUtdSdQ9BPmK7SdK2KzGGVCQYaCKhoAvZV0xERDMl6XPeyza9i
unddtEBguPsnjTkAY4rs3TSJimKbdBnb/xg9qzvrrO9BoW1tjWa6A9V5UQsTR2hMi94grXrJ+ofR
qe0CggIxuGataa40LLywTjDaoJSam8KRu8LhhPYh9l/btE93ViIWdRlFZ3O0XmOYPET3kMsN3BO9
nll/Z7jl4hyt+ubA0tgc06l7MvyMhm8lCdwtTzHH9Y1TcaRua5Y93K/Jsun6cA8W7MDQSTykKXHK
UThkK2w65a2PGJsGzHl59cbgOsbxIfbYViamBPQvNbFiwzU3teOnzFnHlWrUxCCUzIOi1hD42gj4
adbZyjL37FLvTDoy/OqdgeO5hiy+LHuH/HFR3rIozbb0qd2lU5kAagjVPGAXbtYyjzEAuu4Xzrrm
atDomWh60m/8PnuYwpldn3S3BEnD2qsNgbhhlFsft/fR4ygRUUg8NMSidr2DF7tbUvOpTTEB6Sgt
u9hnAdMz3dSPZUkKhhNllH/UPcwKn2rrKbE9WmgepvecURp6HeR5UBEN4G+7RNg5/wvFe1m4yXls
d7wV/sFO7dcA6CRNt+wJqLb9EuTTg51Zz3GCxCKarPDYFpqkY0VwQNCz0wclEG9A0Qa7WDkuA3OM
tyP1BaAC+71Q0tuGJiNRzwgBBnnNnTk1pxIaKtmL9OJz+qdqBpAHEHwGYgo3HGy1BU1plmU/8PYJ
FKbG0NQ2tKcWoRmdf2uyTqmLWpRS5qV1HHs3usHVM0VyCgHOD/2ALrzxCDWZSdRaa15L7TEdT/0w
dB+SMR0er3sP+uy98G2U8LOtqNNIuYp1Xd8LN6D56KfVTdU22Am9+WYRcnZxYgnXnVvB62r7rhXV
uzFF6baFBIoKDKskyT6QqYwS6PGgEU2lQv1s6d0PevTcF20yXBuBudEcUovTSshMIOS0RMkuTtlg
DjtlVfVStaPJ4DETB67rche7FixC5sX9TFZyWUlPZWQ995J7VyIhmA9vNjwuLV71WK124H840IkC
blNXdyeK72+pOUcvyvAu1qKBlmaHsieF7li2Qv8SOOHXwbcKOskcV7MQHHUOEC7vw6dWCLEcv4dM
Sc6ynzqSbMxVZyTVtgDij7tdoxve4auxbO57lI4zUq7NmP0LwonLDkypllJbB9HWtw1tyUlC4vMo
0SQmMjoiDVwoHz2FG7S3QoOMEVsfpk2zlXymJV4ePJJBtAagjgMssMHADuhF7NoEKptBzgg4N5a1
faRwnzPfS3IzxNFlxHWVWChgxyFZ5uYktwVZgR+p9JyWCBgcu+UK8vTkOvX9LoJ2cw3bOSA3uzpd
nW4z0MLhAuJ6WsTTZhjltLXS1ryYmTpLrXuKtZp5bojAGCu+sQu0QlvFlUFcMgAu9BW88c6UBifK
/lXf13twfslLytu9EsiAz9CThqEM9oYdvThIFO6LlHoGgCITTtekQ+MtMxz4916sVQtE2AcsesEC
YasJnN61LuL/s3deu61jaRZ+lX4B9jAHYNAXytmSJadzQ/jYPsxxk9zcfPr55Orqri7MoDG3g7ko
waccJTH8Ya1vkU+4VaN6jhEzYVxKsg2wo3wJpAvkDpvWXZwYb4mFa9/xYFghw2i1BSzL5hznD7Vm
EzLFPnVWU1zie50VDtcdLmwBpQ/BcXZgpgcamYNdcj6LwUZE05pHgjvbxxSQIlamZu475biRVuxc
m1rbO3YK51djsdTpn2mUE/gGLugoSAuKY3dfZhIUYVSZF9hBx75VLNQCDFYsuJztxPi/zAL/EWQz
ajvQVagO8cyAKzswvp0HsR8eOVPCYzeYr5yrmIKTgEzkaT7494DUqeifRlKDI9kmj0Yu4xloUnX6
4swSFz8bQUJl4QsWTgJrMzNe1iJ7DTk0ZoQc+6v7JtowbaJ58jFfm3G9axEPbofRaA9a3fkIleTZ
MCjSQXB5txY/GOeaGyRLd/Cmh8xDIUHCqVWSzVK0bXl0RyCZNghEgoHcU0VlviAKg6BufeG3rn5p
NVbQtFo/tKb6VXRDd8JtXMxIro2o3TL4pC5nlpCTezH44xAG3GFgJjzFLLLTh4F7J8tms9qyeQYJ
RU+9F0aDYLcNhm1YlZtC2PXj0AsNVR+B4X5hkfHLPQx/Oy1yiOQ8EAYtRPTEb0wPReeacwNN8XpQ
6u491dqdi/B+lumD3Afkos8AC3Wf5KHOORZajkRn2hHC0L0XduMBBdObnd3obDXqntjcIWNIji5h
/lYp41SXbFeCKEDri6+KK8Qt6MfsIRj6N9x150bYl8rTvqJyqdmksBXC3yUqe1L3bBy01C91rF7N
VL+yK3xJpXH1DXRpUWhuMVGRZxReSzMgEzrknJQvKAIWZuavfMV4PpwAcONGm1V63cxyF0dVhcJ4
rhnGtbVDGr902qdSvIejh8gtPXAH9VciHFDu9O2maz1/5WTte4hUYK4VEwOhes1nt8xIdlQzt6Ft
P0t1ZXm8gSc6r6rhwx6cjxTqhyYgKYkenCNyiZHLzCS/KiMjNS7UNyyqdm4Uc5IX1jGpSAEpwCTN
XTFV84hu9W5/n4snO80gsKTmG7yWfYZ05VXG9X3rMMkjFMqjqvufdJXgtV77MdrR7YyeRapWb/DK
FVM9S0bvOW+9BNY1pnnMyvWOfhIhPEy0vuX8bwakNbkuGgo7gKi0WDj0hkcvQDLu6a6+LKfhLZzq
Ram0S9+hbewNATSXoFIccXgDjYrcPBxhqj3Hgb82zF1XOe9JC10kFntGQjcPMHoodHceT+0zMU7E
a2hs+iq9WZJLbc9jpZqZ3+vXcmuWECdHEhVc82xFztE0G/S0Irl1TkgbRoxtmgbWDJbkSQ+GXwzH
X5D5Ep+OWMmOw5waBEt31xfPzH5WTIqwoxvpQ5+yJYfC6UYkw4ZkFQcDjPHWBIQVRNUC7zJItaMI
wRHl7aUfQ1akyaUblkZcXDF4NfO4xtASpKcULpE1RqcmuZmTQsxkgEv0Ngnx7ljVUVOr6CvPOmSy
dfYM3R3PPomknBUeURXyEFEJxVH7jCT7Hsu+YziVzKVONB7cWSfnDRs1I1kEQj5ZWrucEuOWDnD0
qoYZD1Txp9oMqWYSNqjhWSigM07rzlxPsHUEUG7CIvDLBRfRzzowE/ikXrIQgHkYv+K3ROia5OTC
yB4LLALQJsE/2UOn4SzLP8Zs1bG1WpTm+OU2ub72/G1UWjTaLnzOKKzfYW3iLowSvB4FL0nTHxM9
IthDH1c1P+ZYjNPPiPlbB85oT+U5Yfi+f/j9wJ6ecM9EetpdQK/v7fvD92ccgmDXjNOKLnuYxKg3
s+8vCPIUo9P3h98PtZEb+++PgKP+/aMQteluKj7L2Bub1X/3tb995vs7WBlCWyz0baNp6o9f/dsv
7YcSX8z3b+HZPOd1h3zx/pv+8MO/P/vbHzah2fdoarbfvzVNXToaZdoL5Ye//9nfX/2HH/vbN6aI
mohrTNI/Pzcm9L8/999+5T+fcRCnLZGEwcc//9cfntifXylHV/7Gtqc1qTa8B//8njF1WehrSiwz
p2ohYAiS7kq1YQPjnVrXPUVyuOWuMha2qChh0Xc9tjalfdM3YA3qboEIIbhUWGSBUd5NSbnQQJTW
HCxqdJDYJzXYogF+c+29RbW0j1ypwtngFB++soJDC7sCYGr8oKfJj6Qb4YYl1qOgNjj5bkinZtfr
sa6+TBwNe2oaYx+p5CbFi5144oXtUUjzRXqjZPAbOVMCl1ywUcCl+qMVCY2RcKKdUnJeqJzmx4Ss
OclNBWHyVsTdHlYL63xUnRsxIeUobUiskWmkqGRYAWVadAd9JBsmqOpmuad0QMjXtJGa3yN/NTMo
HtCiDzZJEQ16/xj6yLPKGMVpk/E0okiiKiq4uA4l1GJuxEbDbZCNIVKFFLknBFC042hmT03ROkuR
EeAeuGWyi9z0qHtJ8TDedcTtFMMRZkyYNCiPatfx932awSxM4j2gGMmVGD24kMFjoX1OdPpUeiBH
07yx57BJy01agzl0LbbRtd3Ox/u9oK7FRQN5R6YR71qM4H7p6QUU+k2WeOHZUxLLu1u4C+Ss0cEx
XQ2mFeJQX4UaTRdUTM/VSIQIjKe+yX9qCuGtKJyl3tpLIpXUrm/UITJ8gFmAG1a46xmmzxNScuam
XncrXSrSPKpwK9nGrUzN7uYWatJ1oYK5STwdIQjT3jeGn0GEObplK7tvlb4ZwQmtXVXX22jgTb0D
1pfMANOHsupuOiH1eJm08YBJGptJnbOpCegIi+GEDpjcpThIcL/bRGyU3LkplOMT4r9orSZkL6D3
/BUlY7eLjHRcawFCsALp5lyLLHGxiNJQQXPo7IIsNllU63DUppke9QcrTT67zKyebBHCapl0NFGw
MpY5Nrhx1jfOk2313UNtV8FCgtVeDJqFh6nJNGfRVHpINKlXbcmUFsu8IXdPwigdmuJLMuahtTIs
yDPxS+1RaWiEhVpjV+K+cVCcDTUmk85ErXQKDJmfupgdgRzEqjQAdY/RfRWsacFF9udxCpA5+HF7
iJhzIyjp1sIlvguhebPMEtM4i8wHWWZiKNDatN3WSfnmD0x8S/Oe+aMhh6zGrV8RI1KOCLkmG+oh
fONSZXKtDMc8VkGzFWPfHXJ4fG4cwB8tvfEEWwCcyIg77h7Zwd6n2+eD/ZIWzLBaWXlo3TH36xUb
mZQCm1so+sE6jc4OsSBz7CrGroj7YuMWF0A6w8zphb00wtJcRJ35I3KAoyJktHdFdBjHXPshwrpf
9uVYM1i4V6JAW+YtXcJG9GEx97zpOdPlgHqqqs6dDnCh9Vq4gnULXKlkDl+FZMPqbHkRcOpvKsIn
PmS0qxadfkNiWjp5r6IzsrUMogNwnHs8rj89KaTvMJckCZIFajkNUT+dNpshsE7LNLmEFplykvvD
yikJrq6KTu71ZnwZOB+3PozWnrLu5hj2nvIGWbVTyCP2Dlxn0NNBtO1qipWd5Q+wI1XreccchO8a
Y2H2SxtaueTa8GiLdO+pyrrZnIyz1k/Ue9Rbj1Ilj+BVrZ1VJcYR1VUZ7HWPKZCfTd22lZ0F8hyP
lbCn4tpzeYaD6+8E7/ODzUgBrOV7oszyrSpw0DBLAXVatNyJXZLTMxNzIayIBNh/k6+F6t+4IMdv
jrQ2cYP7yHXLV79wP5tkFTRm/jqG48pTcbRGuT9yzdbQkYXdmexea6VHQi7sDHBkX6rxSHAUXSiQ
BXjJu4IEG69+0tO++uzAZeHOLq4D6Z4ZVLdZNVnhFclbTvKqAXLAaxhtVxlQgUCtQ52AEP6oJxHc
DbRGJXB12JfG14rjAHty5vBHHpQFeCaUw5Lt4nioHbbwQH13HXBTJ80a2s78lwvJC6sgPbftj8Vy
YjpxAH59rftSHG22FZuqjPYlroWZwSTuDK8DPMKkU3CCNmfVFFUgKfqey83gOCaRZhMsg6Fvd6xQ
HvK7S6EQeX1OLPhcZPSO54w8aJCD46Kuuu6SqhoVZOJkC0+ZihU0v8eFej5gWsOWSMRHHpndFnnU
rRVxunDdhvYJLXfMXuygXKbcHLD2uVfTZkIUlZcdcZq1swQcSDRSHHVLbjRg/7NoEbeAdTyBIccz
zGqRYTVFu80gi60dOc5ODgzVndKzFuYPeWnyv+v+ATQmgMX6rcflYgF4iN0TwF57lVXtOOucONxg
NLtiJ/bWbPR2eu1mZ9hgs6nEHlbW+SuDRWdjM0EhjNd9gJqNaLRF9WlKEl7Y9jszmdblNrZD7U7d
9WfSZwBV66l+a53y+SLZIm7KSumYuiq2kIwzuA4odWARmdZW/sxaMtjmlnkyfA2q+zDOxo9ga0N3
wwUedNtp5DuqMTR3jpwo65UiWCj5hM6d+WZ+9Pz+OI6RuyHB8tTWrMDgPRGpg2t/QSexdYw8BRJr
sX5TTfTgNXnJBcG5IgLSNobhniFseFyKgJFXLYpL8NMv9/+a0qkuNFw4gaaoWNcjUxZ0dcF73pfP
nq68A/FJ+ynLtXNeZWfL7l/FFDTXONHPRBz/KIpkJCMQG54pK1470hRlzkvUpfHJ6H8MgWfsbRj+
a+l2v0yZxxePoNC67S+GP1kzVpVqF1ZTA4tSUgToIn6eKPPnNrxbVvf8U+JnEngGbgUTHc2N5QXg
K51E6Jbbvpq44YLGXmncWQ46TR63mWnf59PZwUK0opPptlWa4avB9Hlgmz48I+y097U0sm3ZKhgv
qEWF77xJO9LW2FfGi6ZrX5DVsnMVw9f3NP8cxEVy+d44/cdvaMLzb5sl8bf/5N8fVa3aJIq7P/3z
b6d3gDXNf96/5x9f86/f8bf/UwBHot3uUpb/GfC07t/L97R/7/41W+63b/sdrBH8FdifZ/s2akYT
VgaLut9lceCd9ICvJj3O4NZv8anfwRowoTzbMRCS+Sz/HIv1n6j6LkYvFvwVNwMoDPCP+CQNy/rf
yOKC+0/64yLRcJE3oTXTmUtBknTNu7jnD9thMM4x7Xhbb/XJeNCgKe4shveE0+YaK3+937FKmEtR
WlvTqp+hDuqHqrHcTRzox0SIQM4Y7JPNnrZr6YXTTnSSk+r+0SAlwcfK+VlJ1V5wfE69vh/N4lPT
dQcFf7FNU/JhzTC6teYYHcz6I2vc6VpHDF4wuJImzwVvXg1MX1QVW2DYJaYfkQPCY0Swi6DYbOum
xwHNfHqWge97wGqLClYnQjvr1UKPZYjbK8cTUFc/GpVDkBrC6BF12jn1zOkR+vSJBTZW8owCALKq
1o351shJKorZK246wB9tSs+PAvgTTtuXkm2/FuCUo5wQKRo9cqkKax8ach/lpP+qWnS8IP7OHn3n
0FIeLwfqk10wGp92VGREDnXx0i0DiO8jmzbXk93KCytvSbjdgZUto6pMTQujrP0j/CRj12Mfkmrc
fz+E4YdDIsS68iMf6wjq8sGaQMO3eB0bdFVzpWf9Nq9fihxwRb4y+1bcCklU7KjLYG3YlAT8VGtL
zICaOy3ZsxBDHthGRgv0CeK57bi9p7UM3msydVwG8CKqs1PGAOdKk+SBcyD3KWxbYhmMkIgtasbH
/gdA2ujojMNwR7Trm6gy2CeEHkySJK9/0Cs+kYflPU4JarbJBRKYVOJNp3M/5NIpCE3VMB6pqttP
ittc21ik8rT6dLTG9KYzeYo8K3hyGzt+0AyCHGSUTw9j3hxDSZrf+KlU0O4S/Cxx4Ycbeadt+mms
7xrrLrIC6YT5KL8K4IM3vFmmrj58OXjrwGmGXa2iH+g3or1jtdHSYNHQcewtRwF0k55lPuRusico
I8Kqar6kkT8s8DYioIJSsUgKXS0idzgSHajtE2NicCY7Z0HpPuyVfiS2w9nFVVPucwbjWjLhNjZx
rhAUQvWtfzC+Mx9kUzmb4DYuWp3BV+L38sLot1iV0RQtRxnrS3eEXWEUefKCApuUhvbnOIz3swaQ
eTyFO2lM1cHqBs6T2IULrer9hHN23xYmMSA5nTq4tBqYNvNvVyu5aY8oNTnZ2Xxh3JrYyB1jh3S9
NHZfRtLuCuGhmQuz/hACp55HZXBHlnXtTnmks+EiMBfxXUhosB/zSqzBhuZ/1sn0mkaDg1fevZmt
ZjCTgBHjWFX4OKU/mJpr7Lil3Pl1XC+7TCPDdcgfk8gVT3H2Q5n+FV2+enCczthpaOPWEufCLnWy
itDseOvqEeGEODWujEiOQre1fVsN2t4eSI1wLFctuzh8mUgTYBTB9D8tzeYweD5UDL5inaRZTgXl
Oq95k9VLXs2flNXmLHbveeYWPQjlu6RwoiztGJnMrLi3jzUWnam26n1v9VhmNSbjRG3Ym5Sp4c72
7uGEAdp8pCblqSqncBkFsAj0xCkXns4akXAhsaNMbtb20AFwaTTn8v3AjpNIEYtE8gIduy4NBv5t
b0HZvH8IEL5tgV8i2r+YngxuZT58JiZm9g5SAdJlS52YlbLRw+3DfnBiasWW2/PuV9ozVacCAzGZ
0HHy6Ni5l0rAaAvKoVwRqhc8+tDfgMhh28zr3F1z6PePsBJY1CQJMTg6k/3Qd1aezySn1IgSkRwi
ZyfKg6VuN2enl+le7527IJePMDX0RO4kzFXTzsoPwKX7tRxGe1O6KdETMUqUphLdB5i7k1cP2jNp
1+MqSUJ3rWsY6sYyuWqx9rPiyvlOtATbwIKEM1Ic4kNSk/dljbRTjiii3dBOG9chApqRUDpLY1v7
GvLxNaus4DW3WACHDptD5nQWUeWBQfqc/ukv/DBoL0U4XWjG6JFRXdOiJu0WAUi0dcqGQySpWKJr
ggyj+wPBqcOyzVJInOikMC045aYLAzbQcfHpufRZdvUlSRSE0wJAgHMwCrtgnQf+MxoG983hNgG3
fT7Q/D80ddBsKuaA9LOZhPwkt6Sb9qcwWujCyh4KB7tOeEV/wX40KldRhewNFxp/UE0+1V2uSZDe
zdBqh/Vy0hyHEh+qYFcARus6tn32q6J9R47n/TSzyKcV0qzH1oJKpfdTupqyotywTH2w0268GVX0
ynCvt8MvoreE5T0mYjR/aBYDsSymN4HNNDKtWxZuYh7DUX8zo8Jd+kE0rJqxqDE1O19FlDKjo7G5
uFJ+pKmwUHUpzEBISnfkwuy9qWctjeARrVmrL8fBuvocAs92gFYxtALzCx502kAzYJUTwxSqiCnq
mw8wXyUqhb5H98FmjtlIcM0NvV1i776z4us7fDjqrjIUNg7yXj5hi4/moSVqwLKFmgdu1W0ZKnIP
lU702hHy3Q6utTPL9GQbAds7gkkO3w9pNs1FWbb7ekrYdgwd6w6cz9s6ZRLYN6LY6jZ8hFalW69z
oss3x88mKHXTauyF8645VyK94W9P2X4awYPd6uS331PTBdzhZZOU0w51Dq8ycZg/kE+sfdH1z1HP
fVXS7i+//39SENJpxv0rWB8OzlojKPY+Ukey8Kw1DQ5sF4wOtxXxXAWctzTPBCN0jonCfpCLKapQ
vsfOMQtxW04emR+uKtFUxFZzMh1MAiWikz6y3DXhmNnirpqYR2CzTgSQIIyY0vqH1oItMumA8SKn
Pzqaip54jyalC/fGaE8YcLT3eYOixn+gKSF9zQieAqm6xyYgCYrNQPMIePJBDlRjIZF278vvx3bC
G1tKaIjWUNk3acYM+hNO28k8daOfrmKdlNMpJxHQJFU8yPodsaukRTifniIwSDu4BJOou5ncqdNH
5WFYUorumjPKXMpavwqu57or3hDm4YLT7Ks2pWzknfwW+MKbWYF4yh1xSoPug/SgK3wMZmM+iXTs
Jpesp0hXQFsR2uMZLM5qYK5nkm5iJ8XOt/SWpMyMkXZ6xLTalclTNpbujIFFi61ZZkGwQKuQwDUg
tgo1K0xnbRfVqEpk7h0nTe5JkNvZXfPYakm6MGwf7bf+3ETgwl2YzanD9rj3nkDGHNtcPMkmf/SH
X0SVbWovpMDSXrr6PBXxrRsNYqScn037khcOkDmTs3YssFlFADgLRuWN5dDQN1wSNfQX/EX7svQO
hayukDjQkYfusyXfyJ9ZTTpu/1YbydzRsn0wYHkNtCBGmtIu3LangR81pMbdk2Y76ymsH8DmcMex
nSXsgDWrLsRB6VPNfYOBwq+0838UsB5mFSzlTajR0Zft0WrN7RgF2FfsLZLzDTEqbn+RZInJeo+f
l/sb4uU8KDaVVf8sU7yxqbgv54NcQdJrHYx53sawGqJieg5SzwiOnMyVOx7ZVzD2a3ejF6wQemtz
GcOEpeX5IDbvMXIYl0nWygiNbiqh37Ym+4Gs5WUlkJJbY/sm65xWxD9UPktjWwvvDQA7eTLnQhBU
miREZBiODsD4JT5AwCYHv4g2WcDmiUCyIBUvzXTPH1RE3ojwlNr+o/wVsYlkDxiue5S2i86GpmWC
GrCX2BHamTPaByNY+W39VHbatnGCg8iSpS7v6039gHr1qPweUX1lguVsflbtPdcsFusmy76+fzMr
6JPXBXgnJSl4lnt0C0fRAUS3LO4Ifk3jhdkTRZ2OL0lSQ+E0c1ZD3ktVFjsbIyjKewcOjAhQxUnA
A33gk5aHDdHO6zer0LZeT8aT5aWzpDSAjbc6maaSELlC/ZQBCNnemQ4sfuQ2IoKkmDaNZHWr4DiJ
tOA7e3kwu/xEeUVlnGLnJWtkFgaQN1JrQe4Sqv8CvlelU7FI1ITATG7cKCnIzNkwUuy6Br9bH/XX
gBTpmR2CkKs1Jo2uSpDvMJVvc9CjgvwUAnLVrtQmzBS1eU3ju0MdfyTIccDmE3sWYoS5LzeEgewj
IR6FER/y3iB4uRcJV/QO4geFWdlM1j6NWHF7GfQvzsM7uiJHpx23yUwgLGQMCTk9y+Jin7fZC/y4
Hq4xAWhO0nJ5JYz5WFWoxyC2TPsO9c3KqSfUf90ymJzx7LYYMu6whZIYEyvjSSu3EAevsHIEiAF2
eHelBySzmfcH3rRupSFfntuExTCmDz4sJzl3A9I/qUpswfavrhNqrnKsUU5z9JC3UbAnRJoDWp3X
bGdgUUQ3M5Rq7uMDAll/tspw5VXpWRCGaeLetRjHNb2/b3Td2gj30hL9uOvb8pArfOcdy8h14Ic3
brrTIupjbTVgmJ4Zg99fdqnQ4F0CeEwC4fP0F24MELeEULTMdHOPtYvFF6TCHT3oTNzzqcJa9Cs5
+WeXl2mhtPSjzCCTmPSFZoHsbMBqC1BqeIZcgyeM28YyhtoVR+Kq3YHL/z/C+nfmTguiKz7M/3mE
9fzVvn+0/fSXz6+/IEt4/0iq+4f5+18O+fvw9Udg7N9/1u9zLeuvDu5M38DybPtMkHBc/X2uRTQJ
JoPAY3IV2Ma/2D3v2HLmYAFTL6ZO31TYf8y1vL8SdeI5hJbgUvhfA2OdP5lImGth17MxzvmoOg1L
/9NcC6te3cBFSLbQ/9B3TNE5pJsf7f4JmANT4fIZANYpO8JhJH7HP9hDueCGsfGncsbPXJIv/6HG
uZL2Ds4CweEQFIXDqADiB5xkMiIRUxgV56yc1465uyPJMq06BA5pw06nfwwqfmkS5sfsfTYomU4Q
Y/JOAyY1/iiy6Zr4xrHsCDa3HRoeMesG7Wqixpw5MKK1Jrk0tcE0rbh20biWTz74zazPiH22L9SU
3FBZC8vgtQ6x1pEfGjIlqy7cUsldCx+6GuI6zyoa8r2SaEymdcb0phqcFWvj1HyqnW6Du+YIFOnN
iuzjMKXFLBmSXT7ib8/3fRcSQDKeVIiY0jAe+6jcC8tc+0DGQqkjhEt3MS9BQcKXI/yz4xBwUCBi
PxNytHNF/MQs/1mbgiM0upUho40epVwtMihHzSXH4d4GLeKJOfqjs9OySQ1Y6OrgpGZNq/2comTf
RtusluAL6TsyUDX+iF0D2w07sopxjN7nX7U2nMGgn0eeYu97W9BtZCXVRwQWPxJQ5My8MB/viDlh
WFKTHeneiG3G1VMvbDOf+WUMLpa3vzoORcciBr8kLzErchTt0K94e42WDa6Wv2MnXLFS2CRAUTKW
zcQzPqVW/u+MHTpn55/Gsf7da8pUloMWq/KfDKedppBnt4SUjwSZDLZzQxfzLkYPURMHI2JErG/1
DFfyUWA4QGEykKwh+50umY1Ky0hnuYkKzxEPrWhOCAevfpurmZ5hK6gBVM4UPFKV1/Es79FNVRo1
aErosFbH12QUx6z9hPD1bjbx7I5xHFviV/V6XZWBvxwyI1rQdn4EQFoFSexU7xTdVjVtas0Av1T1
88rpx0WmkJpaDbkson3EBrdNVf56P1qUbR6F61ECu18GwrFZltnzY6dTsxGdVYFYUmQBWoV+bUrv
paDgqpa+gehTsx8mnHqqPY5TtO4nn7honlVtASdiiJCWywlbRkpgMcGrftYs7CldMiVZSWpl5xZa
6pAlRLcl+TJhe4TcRaDxur/RnpH/mkR0qUo1L/rg0tjlJnPYpzED9lnH3Q8rCEFY46rNyNiBtFga
g3/zvjPvvxtB/2DoMVxHN03TYuXgu2RZ2n/ypweyVl3Oxnfjk8LwMwrFnKkKoR6djmsscqNtfm+V
TIiHs7oiSVsN42UkkfoQJMTQ+ZF4Kl0SlwDOhxgCJ3VClk5QQNYkP6WR7P0qUc/oB8M1JjC19kdV
vii0rH4Nr9QTbnLtZPvTpbmbV1Z7Q8pVIKrr62UTGTsnGaw1mbH93FThXNUHjbXyuhMGPlEkFFaD
YF0fBEIBeE1Q857wt3Jl2/Qu8dMgBfv14BfTPJoCstdZHC/6Pj/j5143+p3tG3i/KpcUz4FVmNvf
MDInG3q8rDbO2j0bKbEDtsxGTii5l89siZe0uIsQu/zLKzvm/cGx8JHyV209F5nyZrWv7FlG0uW9
mt8htGdIAL+l7R6quSeiQ0LmMr7FFtyaduHgKcgOdPg92bkYLaJ7dKrPzn9gDH2aClyahKmfNcOK
yPEhC7dq73FCuljYnRsvNIT2dnPHjDAoR78YvZJWObAfwKRYvgMzbOajFM1K4nahqynjBfKyfVMP
1kzryBlnnjqmeQlJDzFUN02LFrFoagAHly7SF6LZ2QY2+qMfPtSjfprsLasQ1POe6c79qv8keQ4G
NXi1KMXbF1L6R+iMe3vAeluR5NdzFLBLwVR0ZzMyuiVntiXL1KJR6n1/EzAMJeFwzDbFSCIc4/8x
QY5v4LqZERFlz4xRESyZxiuROg95D5etzRsOScJotREqqM7XBGO1s7L2Zay4x2mLkoWK779oHkm3
CC1ta9x7evYhsugcKWr5kZhMNrbXTC+QSmjGFi6Dx+S8fQtJE1j2sIJ0hRED78RTjz/y0Zpozywj
nIk82QupfsR46uqGVAHIzTbyh+XAUCcZxLyS2DvTCQ91gExaVvaCYcpWE068zbPyeQiVewzNLFt7
Prripls7XmIsKjESDk/+EDquNX7tJV3VpUdSSouEZmxku6+llzYvVn5ceES/IzWIGW2MFNNshZFz
k8EkFUnB7J1mBD4fghRXOZFiCIEME49V5i5YZHk07EAU9FbJWSDiedmbDO51xFRut27y5lCK2zDI
bWhbPnd4/0lv0C23LY7cBqbdCpUMgPC6HeYBXTzgLwd6PGAsl0kTHbj3EgbNYjSdHfPChe32mAUy
GyZiddDdcK9Vw41r/EdfrS03PsC32Tk6pPvGHl67/rULYDSqCSEaSa/IkjpK/fqQOYCKvAL9Tgb6
1ZLBz0A7FPALM//JjxMyok2L94dOO8fWT1e0tkpwuZGX/xRCIpwxwNQuC22am6m5HXRGkSZigMOk
eslLpVsBckidm1DjD2fvmE1azVRNasTDoEnuCUo5wNELD5CXjS3Iwm3lldrh+0FLmJwLB0FcRjeK
lB92ZZV6xU65pFrabqyvTb9JNyVYhLlBbQC1LRuuAY6QJkgXNbEee2IR5YrlLcG/cWcve5etRpcU
L2bsHiKRDAwf/ZvUretQU1Jlom0WXhphMfK4Gjat469D+ErzwegWI4v+J/b2W67+W5CFHFJtckUS
rtZpbYBDZ8wc1tSUnqX3h7TMf+I5sXWm80PByyejwQCBpaOVB3BPEjFyBs7I1tdOSXOngnEWMxD2
rolr9vvOIEKY9Qf0w5KxBcMeStDvh14i/hu9fcAN99RpmnGqJAJZTZQcXb63o6uPkaLZX7Gl1Dbz
zBfCzxkQ1J6NzlAjJCGGnmSVJiYRD9004bHWerD8ZzZ7HyWxVzs9Lxv4mtU5Y3AbgsHiHGIW5IBM
iSCidgWrpKTkrQpqJ5y5toQyXpJLJfMSubdjwgHRcfOnVMPzb5KFyfG+t+8P3//8/mgEouUZWbQL
7u319wO0/Wmv7g+dosZQjNNoqzFWm/2indz6ELY80SSxiPAxcirBCvnL6NlkQ8T2xa+nFgp7oT1q
rssWELJJqELeEieunv+LsjNZbh1pk+yrtPUebYEZWPSG8yxK1LyBaboBIDDPwNPXgfKvzj97UVa1
kaVuSqJEEogI/9yPO039zInmT5GImWT35NAoeC97vj8oMjhhASDgxqQYNnBqoGUcbqeiza9kc08m
+u+emSrDE7PXX03qgmo7a1djbuUXxmXfQ31jDwRj2fUg9Flltk4ZbjI3Lrvd1OGM4515aFOydrUc
+8vvhykpCUxX1g4eOVfyOOjLYsJalIfK32b4k1d6VDYrvIVk6mLo/gFhw3vS9Ivm2A4ifwpUqha6
Mq6izMZjWGP6xIHjE1pKp0OSma9xylxvLmHUhgpjk/Zmdp51csJsB8JRrnkP4qADbLxNyhFYW/gT
wci85y+HN80EdQH4DLNBdawS6+yP47SPCYej95XyyMJ9QIVsT+BwwQu3zXAIhkRuCpE+JMxurlEk
3pH4YUMRxTqEZtQ95j33IcAVwAcOMZxsUkDweFIDLdGDD5a2wEO8LJm7PnrUIsNCMsPcCMGee3+D
qTBIg59W8wM8nrlYxnZpfkVrbvlrURPSsQwDgECHfU8T/QQms2fTM9LHC5mjB2fReHKg3BmcRY0l
f0OmDruBGhm22tMStGC2rAu6eCaNUFuEYWsZSF3fcVk+RrDxtp4f2EsaB0BkkRTj6DihcPXazhvp
ImQW1WxIr63Yw9CgrewX1vPiCxPjpWvS6gdBd8c8t5ELBRrHjGKDtJOkpi6wYx7W88E9MqlwmobR
0KzMBKFbLBiNzg5xT3t1XcFIyq+/aKk+wJEjXlIaDOVIri9cIlT1WGPe9xU0EBM/dZjU0b1W9t6e
Z1LfRH4ZXZp0eCU/z0YgTwL+y+jI+BXRa2REMOFyL4E2iXBJjrBHW/aKNx8P6KKazPSjtNtXL/KS
r3wo7oLSSWfA604MfQlxrKK8nN8g7xki4mKsV3nuDc8Tgv1iyNgqeEb+WlH0vqcdeD6WYRbYJ6xa
decCiHzR7KF+dnR+h5Lp/qvoSEr1bVW9Z3H3FeeJc5uU9cx84WsqccXFkqcJ31X84KV1tilZ0E5G
PFr7eChsqH0jN0YNnkOc9QuPteseCG12l0Kwv2PyVZymvnziVMpxIoz249yyEgOoP1M+gBe+ZsEn
9228cPBxNvV8H1dImVupY4hmmrdK/VGhnPGzEyG1UzbMucMwuNGO9UORowDNN93lFowzizUU0wYl
TbU6sEU5BJQaa7l7T7x3qXMQxq5Y3HTbe9aYRS5zx2qXg1bnG0Z992gn3+QZgYpQXNwWD1bLYZZ9
cbVuWltAot0NAW9Syd1n5dpBs2YjVNATCcJtNXcrLB0fDoqS3PJHNZibuKz/ZIY+PuWNO3ejM66M
qAwPGv3iOBQIW5nNvt5i+mjna6GPYEMAsJMu37uh+NRC3NFOVBZQShEQgGx/cs7yN1PZHl0FnbF0
ETeCUK1xlqyS0WF7ojjje6qd8yrJVrPHcNuzH28URnRphgD4VfpAn9m1LSTVNwZriUzS5dTx4iaU
vHBXKy91PqI4MscK1aEu/W0beS85not+UvVCH4Nt2PdMcuCyN16Nxjgcfj9xRfRsC0z7k2i53Uw3
K8veijj7VVI8wC14+7aDE51tzWLSUgKiqjegvDdEqgU6e2nHO7/VfnBriiU4oV6lP579WTTQHM2p
IBaUZw/K/LL64HFIh1NQkLcOJfmBCs07jm5hRYmkK7wVmbtN6OnrCitwXLT3HGuphgv9R88QH1J3
nlsAK4ajv9XeMHDncDhR5dfBBKw71Y862gcJxLsyCI6TfBtI9aspOXnQIGOyAWbA8UwOe7o1p0Xf
JO8QeY+WUd0ao37tMkyf3St7glvt2taiCOwLhMQnbXB31tVyuUcKymoWtVnslAf8ZVJfEVgNS3+V
5cmy3eMsfZUp0AgclRrJ1UVnZKdhpOfEqCVdP5yaK5FeUZCGYrorbPMhzvUTFqINA7d73mzAeTDC
4LhAPDt2uJBg3T9PNfaqOry3I/OOZZwBzjViQE1KezcmUL/4fR3H3ZhGCeB9g6mOafTwMLQRNhF9
Mz8zaZsiN8srSPQNpX5hnFGNkO1FmLxkQ7ioDe0Khek6C3OI7ydi1Pums08FR0+pDExu9W5owwN+
AOo21NqqyUf4esXLQOPDrMR11NDlQhEDQixXwUVM+XH+PNHKe7u8Nw11ay+VlVF6mt/ipnoKM2y6
jXyIlLlp4UqwBB+gbi7sUbulIPEXmp0dWzVyPAf2a3D4ippSrZqxuhvt7BMzDWBug3ntr7pX5ucw
bvZxaL9NXX+nudYGJ+ewfAcndPGMufPKTHZzliOIwnOaxQc8bsdeT/bzn5qguzkZp3UD6ONgbmvd
4yrJb0Yyvqh7wnCnEudKAhETV5DBX05ThtWaZ43aIKPWEIyQA1uruqTjlt3nIfS6PT1+mGepKS3r
4L3TvEcsOjvGYMcWAntr6zvTjy5ZNj1pqv+YhU9b1qc4yTe/7ekCB7Rbvzv8kjUslaVv38aGVmPD
gXU1r5yUIT6IqORXt6e1Z7ZPYVd/pVTwqNusIvZ+skyxYkUALNxS3mttcowJ3atC3WIUg2FPeH7j
o0H6VbqU/K0V72lArVuVp/egK1edGx4d5RM5jxcyd7chQ9UFRVFL1T2PWN7bOoG1kW2YpUMJZRrp
gWpeDNRVJN2DY0ePMFiuuZ5+oqDs7Zh1xHS/6opOG3pyrdI+2jero6EHJU25PUwDHjvW2MfrnfmZ
UmsVczVmRl8vbpKHBNt1nOhBmDXLWcbE7EUM8dDbFoGc4dGnpMEoq3XtdI8ANMOF1t4FIZcRVpvD
ZN2SstqPiL/Q3p6aTHvuWA/8UH1ORfGAne2hqgWgDKZ/3NhmBVUxvitT7M9Gc9JwF4RJd/C8TRnC
xOaAHzz0XL525e9msXcWgIXHAyKSzt/cm8U58U41V/nvY9GEpff5dayc+1mR7QO0imj6EQtTwpDl
AlaB91wbzU4nZGIqkGVxvg7R90i6ASlB30UENrlWQm6Zhp4BVBI+eGmbVL3RfcIcxkQu/xC/2Unu
IvPTRMz1EJnmk48ub6pyPeGv9N3puurDIV54gjNnGowPuojvdX4mIjlmXDL4rYs1A4kXL/Wi07Sb
1neXiKcfffceq3qJbt4pMAsyXOd5Qo1WMEvTNmVjhNrvnfFUSVUua+5TY8y4Oky4dVhv8++el8Z9
7yhKi2ki4Jlx4GnFkXzVc0xRDBJqSNYBlwI2uGvK09wXxRZ8xwdAx7cx3YeV3FbcpeY/KmBWOz/P
Pl+qt2on4f9Hdy3jx1BGXxEdqIvGHD9crX+LKvfHbMTKcfNl4JGXcOpLzUXYOQMgiO4zGtEPenUX
eUwAjP6Q0ZHV1/kt5RpKPfc8SH1b6PVxmlz8scYOr8s+HzUO+9bOZtVYZ3rxYo7pmuQeZWTdjc7u
S1TF97WjtowxLl5OdSWxffegGiqQOsx+zgMb5Jeqh+dfGrduSB5azTlahbVGk97Tw7KoWLJnbbjq
hmUcZDR7cWMKOm42hdzRJreZZVxzXBhNuAkIyfNz6+2QiZMbRjsdT05ayC8NidcfnqKux+HkZ/Qg
iYsXlBz2eBpsAbGhZJjr807AtMkSrLxyo2LnVumWvgtTBEC8Ex08aIytCF4t2M+KsjhSg8yGrOmy
klp9HhrjVEGTc5sSJlTAbN4RDJB9FJjKApiiPG9ay1IDA6lRAVdSOgJVwjoDYPsu5Ni9wPXAL0CA
wI/I20YRLNxM6+BFRwFrX5gxwR4c9lG1jsae7Nuqn9a+rzUP1qTCtfLMdOkP88D7aURx2lY4mSHI
a9iNlf1VtGqv4f/LplpDKjVpdGqSW2xyzKxTSPONOmkWSPO4DZcuaRLMxx8tm0itAVsCcgiql05U
yVWfbRQYq6jAB1MVNiueXlCuU+bT0k04XQT6kS9kKKh/mwEH0ybf1WMmvwr66mdfsW4n41vPoXYp
MGit2W436woT19oMm/SaxglH7e5NG6R3nUq0rybzSHJJ51OM225G3HOH5O2fAw7OlOe+jQwc5n/u
Es1gP4FKCZEj3NmaF77yBKxEkFL1rny5wrRV8oT74TpurIRQEmqnTYMg1usJXwB0skca7K5WVLU7
2w7usiRu7pn/l3c5AdWQffNdjxg66tGVmSY8PLM1lmUp9JMqx6PhhcbWd+Mr1fPuOvGrU6bainpJ
lHi6zdkLp+a9qT+GQ1FuKKMxFhrq+bYVGGHbqtiNfe9esuqH3gNeYfHk6/1VDPTVi4aCpcl5LRxD
fzORBZkFYtykdFYL35yswpeWQdBM5yRrYp5ljt+oT2hdzaM/ejAYK3vEKkGLLXexkdtBQWHcfH5e
FGaJDMwf/6tip0AV0rTtNkFmBgvtY+w1a+X4enKU8g/j3YtqeA9EXm2xqz+7NXfe0e15PDfb2lwG
g2OUG7OnvEuIP5PkvZhMjVhEes5xt7Qf4xr50iXxbOJAKCzvSSYDHoGOowOdyybW8XVulQAOo5c+
TLtFFA7+Ukf5XJmfGkt/Prb09JaM1wy9h/Kw83Wt39s2wJy+I10QaDf88dwWNOBebM9Nu8KnZzfG
MmPTx4QDCEodBvj0pKctmiJ4VUoseHuSv6EMQvZlzyuCcYcuwaDrBS/hSKih2MM7x/vc0FFYVhOS
a/dlE7ctXHtk8uEg0Ogk+mdC0WAvm1B7arh/udZTOjVYmMS+8dXL/LfbE4fqaJgNd91LjjkrJIba
1hgO5Z1Tpf2azcsnQ+gFUTIoFYX7lRY4cGs8oqpEXZ8eI6fKlnZfrFLTBLavU5emqEahmI4uHl27
FHRCk7lLjDufd0vYv4t4gPw43DfKPzA9ueYGPKJeIJGgOu5q0fxAQbpLU2/v4MznpkB5wOReRpV+
FiWDHR0Q/2TlOQMwLKK0ZpG/NlcpLfMro7ZeCRrNx9GnCkr9ubMbrtBil/U+w6WFbjbRQviazqYf
MgSo8T4FXTNXAAhDuotk1F8nIHm+m3wECfWGfRAemGRx9JdQvXz/4qfxd2WNb4gtn8pyX30GU07i
BesiNB/bhjKfZCyJdRGIX3EWfmZbtQyDhmiBS/1XkNsPOOGeAqN2V5iVqVIo7QpBp/JeBhDzSwks
qkd9vgi7To5DimZPIKR98i7SLx/D3M2fE1lF5xgNZvH7qQpryhSYrZIFbaKVLarpVe9xG6WT9Lfk
NeCBGBA0QeWnbxFiL6wu65L5xU9lWOOJOVa/bEum1GYXf4d+YJxM28GwqNvDMRbOO/hPDh1JbZ8a
p/9TjdyU6VbuV7VLQU3pzaUYYfWdC8oos+JKd485DpiKRf3jB2w1U10d8P89jV1BHLQ2XuFKkZWZ
rrhyEmKL/R51xV1ilvZ3oai5tvXnrPIxWnXZncNmXaKbLmjtAZYi8j1Wz3xBTysHsC446Dkp6ci/
jK7wj/iM1tNoMeIFXKLShvwiggaMTFrNIDH93l5YyYyyh42PHcHvUOitMX3u0vpmQfKRsoDGM9Na
NZEsXKLJ9Do2R/FaasnCbMtHWmH3+sACOiUY5Lu2X3mFDmouqEj8qWvtV/7CjbN4WaXxfUajuDP5
tOS6HR52wJGyLCwecPhjzt5DnEmeYwQI3cU5H5GT4sTd6gHYRVtg6xJuzGqt3YdzKiPrvLeQClF9
zk+PJP3C6M7KJ4qAoWHWHVewH8cm3nu28uIu9DC3OSWm9s4EYabH/nEs5j+AO6nPKqpqczX54w5n
aL5q47emls/4f/uNX82SLwy70X0zInl0IqYnxs4mp7tqTQ1wcxjvu1HOOWBr1TbZnaviB5mn7yVW
tUVLyWfucxxt22YbVztlgVtIY/95Pgzpir2fdBTqbfEni4NuEy/bCaZ/zSATgxUfRufDlyk+Nt+4
i+kPiScqZYi0HL2MbBM3rIe0n9+Y5htuxmkx+W+u1LisQTgwhOGtjN+NKqZHL64sgEXsqIvpBanG
ZfC5chrJAR5AxEKZP92g7/oWwp95UaZ+pTCmWNVkqPhLN6ZffBDUaE0dBkqCdYb6Q4PBZt704Uoa
7tbIpvuU1MiqKKLvUU3vDfMWSsQgz4kv8cP8gSGXIIZSsLSNDS8DbovbpEf10oABsWCQanqVuWo0
8yPXrCNcmm0cQltUR8cf/iDbjxQ65W8pXknAgHug9Et2f1B3RnZFTgUq1raTpTn4ICiIv2JWPOU4
ZoArgLIglLcHNIVHNp0pLnX+bQKQDsJVbOTXaN5FKYdM/mz9LGFEaLI54NB/a7xXjyaWiDNFa1cm
+qZ6jCIHApTGtlxLdHvd5iMmjEBcCUTzYrEtKUYGiRHQYQZ7FrMj4A+jbp68Hvho2wnswEVLTsrH
XNGRizbEYHMypgTu9wNuW/XXf/1+WjjdJTawrRhW/GbpPMbgTugvyuQgMiVPBr6izHXXGuGyT6fz
UQIy7U8FGLFNgGtEQ7dPhpzREpO3TRNf0KQj9BTC4JrfOtuAZsilVzucR7vwUFOwjFt4+nBmeNuQ
GcVz541yJXM2IEFhNqwkKRXQeQYI36cxWov7HXgwHOqTMihzyvNLS6jCdGmBrwPoXBqGylNXxOwB
slgQ9S4f3dE1thZ7eEYC3m2s3RIjFZOGuos3TeiXUJbG5Ko36rHujfY69qwEeuDBSYjr6C7Cio2g
Ha/oubgaR3jQz9K2mJMmbCtsO/zGiLpzHAr97Ggfmq9Jnm+7JL5FoQ/rAdo7qFe7eDY8MoWepl26
Tm6zGiKzfeX67NZ5qq98hG7e4DWcaN75sso3CqoZ3NfxrcPoQwWygbk/6KgxNqsvnBVfUxGf1OBu
XaDTFpIhACxyB9LCDyAKI35KDdWvIuzAVyuJvU0G9tArgmy2wiRgu0zM/qrImPUPhb/tWLq2Qc7W
TdXtvRiMXWkKdWq8YW7MnLiaGTR4rZruoyQML6WvBZi8KB7sxJCvknwaTp7rDSdmBSzmgBHWPjA1
QLC9sSeEUl5UUm5YufqdawX2mmI00lD0X22jcqCIT7j2XWxzYcHr1/eczcxNUVfg5HQ2oClYD8jw
/eNQwBOXLPMn5v2M+fFc7xviD5CEwZcDbv3mWukPgo3/UH7zugcPbmH1B1er6nUaVSD3vdwhTtVk
Z7/gVQmrQjz2qoODonNMyeMOPZgPMrS6i01i7sSk8RI91plmf3tICIxBBn3fqxA0B7nnPcHvcBMx
0vgQLxYj3YUbgY5wfLrWKULJMWjznsbodNeq0nqXlBpHOFrGFmxu3HdLd5ywckBwOxipZ9wciNGx
iywjm+phNKXYG4UXL0Xc46+aWn+vONFuTMsVW8jZdI5JMRGtpetKsne5b9wqXJigeZ5tV0UsGewd
ZNT/YdImHlLNeA6SqnuLLTNe0ls23UgEA2aAbEPElKM3Fa67zGKoN2DQ3enC2LIhrbdhGYEK/W3O
lXF+63lHLAEjTy8yIkVuhB5Nhu14wjeE0XYK7kBawWQsaV/6E1kINdbkr83RbDHtqAilyEJkLrB1
dJ1+mkTFeFNY3VaWfgmzA8J7KRB4p3OeUEETxmm615yiWHSVE184t684ejjP2C6mpSllv3Vb2z33
E0lJTFHcyMfRAJbCS8tuPdgCSqSXUzOC8wgqdFO77G6FphN36GOQEEPeP/EN0UKxV7IMEC0FWU/B
y7MfHX9aUi4F5iEkqVHlLBW6O0tFtKEHJbARnXsWBvos3zuqUyfLz9/ABZQbtzKXrT8kn63xEbhx
+KIRC2bzh6XBcj69MmB4EdPrmdnlZaibdwI3BIWjgDYBJf0HOtsJJinJ6KYbPVYNAx+6JVsEKpW/
Zn1l3KG2RctpHOU1b7TkWDDL7G1nDS3Ep4I1Nr88cY3jdWRtq0a3j6NNGz3HHOaQuHP8FUD4ragz
62jUA+Rguzl1Zhg/0l7fLCLPjI+R1p9Nial9yMZsJcbXouLUD/zxx8qiP74wNPI/BC0E9EnlyLve
alkxWeLA1TrbMhSbMlfBumyBIA/1d2sEW6slO9s2xD+GzDvoBuIZCmXrOGReGh8JLEsG3osvdoH9
pUiLNXwKG41K3FvK2VfUPi7SgXW1AUKic1yKJA6bMbvZ5sh9yOmCtZP3VENqwTIoHmvDhOtdvbox
i1bZfxQyYu5FRZU17TGAUuXlYncrZxHGd0PMHJlNoiAwDwyls/UIxIFtnh3fKsZWYLPKK+Q2At/0
Pcop9Q9ua4DrSAk6MW8XJ70H+zInCOxAHX8J+XIwzKNtqzPJ5RdvpmYGvRkvOqBx63S2VuDcD3cE
RUCtAOQSUG1W+Rjr88GJybmZxke204uQve/azw0eZ2rKnWzax0glu5rl4quxvJ+Ke/trkGNcIh1k
P/SSDvPaonsGMF4UhKA6YUnUfpEiaaiD1ZvuSSO7RutwcBClNhN1wx7wc96szQzXQfs5eIYOpADo
SSV65hem493Mun5WHBk/Boe5JfeZBvYn2eU2HvSbETT1qkCn2o4mKzXvHrmWoDXOuK8oO6MwYRnq
9KwhO1DaBtJsAlZAt7wqNjkvxIrBv4ZSrPaFMc7iuewfZepbK1EV3p3NSrXNJKqFUYcVFc0xbeBl
El2qKvVWvQXnqCYnRURTf2oNY2uKQL5jIYR/xXZzlwfF1i9Hee6Z+KwrVmCIYQFYQQS6+yptQRMM
obdK25BZ0/RhAofZEGA0l/GQ1kxQQTjHuqltlQWUT6Djbco++zC92L3OHAMRrv3Y0tcKpurcr1ce
59xC7TtcvqF1oZadGLezcWymnZiz4ovA91n6dbttjLTdj2m8K50Ga0xVob3k6VpqcjyALVhbCpBr
MrDoJ0MQ7kwZMzMM6081FdHOSsty7dHoDqYWXqWpMe2epEUFar+ha8e6i1ux0QK2az1oLhT6gadr
gII0yZ++0KYDeaS9yOZwrYNvItGyfO3GhrFh9LcljpYeITURCDKtbl3kiClhwCAlYHx9ss6GwA+g
/WZvWrAudoLIzTc/yiCMzsqkuQLDKI72Bj7C0E7DfhqJaxAYrnOd+ZUr65XnlfJBn8DAFIl8ECVo
Hp2TG/Yfy6D/lS5B20rhwXF0A/EfErETam/GM6DTsPUbqMoVqcEidNjRa+O6Hgrvq2oYgw59ughJ
tK86h/ghRIHwhP2yh1KABjA6AHjSkcqHsCN+n4F2NF1OiJ3hHusIB3tQxQ/0jHpzFYgP9HfXZeQP
iVu98U7eS/BDmwzr36IF2HURIr8xkuhOjs6GuKPIlF0++R42Vz03O27t6QH8WHoOtSShunQo1tCg
nXPp1fIYJcOG3pAPam7MXQk72/U0mAsguI5pPRdTd+baa7ijkURlm1gKtoWu+UL7+nAZrJzjVKHl
W6tDeW/s9q6cKcqJSu9T9yGfoL1HBWkbT0uei74vdxoBsYm869TM0TOjPDdU3+3xbJQztGH2bvvy
rgkxR1Ua0rKBkT8PPZwHgZL0JpgK8lJzslRonkT4wkVRHPqSXWxm1vuUPewGQt2njrvgWBgJhW0h
OFe3/SMYa3GXxcaWwMVdkbY6jtRl8K534QhYeETdLj+a7mSg5nAUUVMln5zcCQ9liBTnFs6wTwNA
SUwyO6Z3ibae6nRjQEZh2G+Nj9CP8PsWxjxCmm6cSvc49fkFOoWld+q2BGP9gyFkvkR813bxQKxN
b+t3411ls1qh0QxtG8+oi8m67S3AlJKZpDFiPZ6y+iqsM26na+VL+4Xjv7e1cm3i3i1oHDfcco99
WysBRFlTVO0KP/mKWmR3dxoGakyqZ4++xiff4XhSDxEO8dYRV1mRPbXC9mGw2RjiHI1Pusudfh7b
B8VqsCN9LSwmSrIMc6wyE5BalZ6ROAIasY84dcQWQ9WGELuOjLlKZUKewNY4/3XJFmIZzXpmedSb
Ud9RVBQvHCOzTmMf/TqI7EXWUsAl3bd0/GLZgjLf0NZqMwJamnYzLXCAOGvXz+UKhDE8+qjb1UPd
roKyVasSCx1xWotjHWSTliKooKov3jQtg5KizJD8wVNrxfqSMwP0vIY608H/0AIiARPBGfJ0330Q
hJsKKWOLaqH2/mDIdda+6zUzHFGAsG2yVZomn8D6AI/nzleqyWqxLFPxSL1Xt8MB9OEn1gd5UHZq
0H2nbFgDEqdnCABqSr4SyPCQRjuu2YOvivQpxT1kWcluaET3LcfkOTtPkFWOqWUcetIIZtJ/+i2V
LrZsusUUfbW99k3UP1yOmvtktcwJwj5dplnLQMWoUvpViMUUfr2jmOGxhSVLyXFXuhcvLEl4Dh2e
0WpEPNEpPM1zRc6WE+xkcNcAI/8ccBQnl+lYe56bk84SYLVVedAHWibiMr/kUfXge2W76+Twhn5w
biQ7GhjzaFP5cKAOnKaVBTD0a6jbT7YAiEyTQrZAFA5WI33FdvFATGXROlzuIxV865y4UAS3hIAC
v2fk3pW6zYDM2nt92yxxfPwAv+EUm+MeC4q100A7AfGxgwoiBq3ZgGO3yXVQ+5h2aUmMHqV2KhBJ
+tc+94wDO5lXgF7TGbzVQtaaWIvC4umM8/agFeM5A1t9cMNul7nhKhsqeVF4/vI2N3dpgqhOj1e8
lVVrLvMiemw1r97rFGjGRaNvwky8V27o72JqUKp4kHuXoPVOyqHFc6BVDD74MImyvk7FPAFpr1Kr
dmHA9TjRiPU0BQ3FZSqPt7+fdlqUbYTeB+u8bO11XNruakROESSd0VqWqfDtc4/Csoi41+gYy3aN
Sdpc07tjojVfjd0nsCWjgUsmROdhyNmIZNWJ0r///dBUWrkLIZMsgMj+699wG4GcdOHm//1vlotl
bayncV+0sTz6PohODnjtIXSs9tD3YYfmwKeVw2FHaKM4RNUIHZ5QUR/QeraRN5OT7MoRbjuvX1R5
6O2hiM1qWRv1RSrnHdPHpZ37wQfRrzvDf2eRdTdt5R0yUl371o3At8NTKetFpteMjGVIzjz5ieyI
xRUHllWkybINolvhuw9hAOUPTs59YkA9lhGxkprxh50tvTB9l8rMF6g6V7YU1mJoXluRnhjd4QvT
3ykLFasm93aZHt+XkfGayeiOJxqjCt0ZRqnRDsyJHgn4Kbo4whuWdXBr4xoHaImOGsLxw9VMGMeE
7TukO3+WveqW07+DgERt1mqMcSpFVv6kedVDZ+tfttd9qcZ9Z9MS4Ke3XqwezpmfUclDWrBf2tR5
rMy+olgpBgbyx5vNYXACKR1awkb+E6cTGmOrMUjMu0UTiXbbzsh/u78b6fna5CWH6jyrqYdlyMx7
xV+WYLZD16TASJ37eFYoAs6gsXtK5hiBA9NVKXT9wVxTCrS0bWYESuPXHgrnEEwR3HOyLYkYDuxh
Yc1U1aWfzILRmUBMb5eam31EHbUwChBEGzuI69bvV5V182ZH7drg2QKp5ULT2laudM7WaFRbSw/m
RrirPrIvnA2mnlrxS8kVtfYgMVRdbD0NQ+NsnUfDpzqxvHPCItvUTrPuS+88xLxG05zMtUZORl4G
NCGHdtpup4y+AhnTPc/xk/iBn58jwtboceZbOlFsGERsGbXRLb8r39ggbAVvje9NrHGyOlud3gJ3
BLho6YP+OjtOfr90NMQnYCT1RJjd3jQ5jU9cvkwtsX2siYUTvMc7uWlsTIWd7bQPwubmlTpBt3em
tHuwuty9avMktFPgFGZLuCyH6rMwDpZF3NCYnIcwKx91ZBEOqOI8udgyrIGiHZtRBaPyuwnxI+zd
Zg89i+CKW9m41FBTwrraZYmVHn8/QOt0ec//fvTpmog3f/3L31+RzF/bGFTydoG368Xo4Da1Db7r
H9/7+xP+/q6//l8PEtcF5RPFc/bxXw/z+wP//sq/fo1/e+h/PUQaZn/9ilWRdbugS3a9rO1j3j7/
zwPQ5+iL6pb8T/NfYvz+G6S/823z+P//jH+QAaEH/osuuPpoPv7xyTqjhXG8bznqPvzUbdL8UgTl
Tz5/5X/3f/6vn9+f8jgWP//3f398p1G2YvZWRV/Nv4eWffwI/1X+mTfIRyb/we/761v+s9VWkFh2
bHZCHrlkHc7E/4s562JOLNMnS8xYpyTUIdH3n/g+5/94hu3y2B7Ga9ucw351/ovvIwFtGq5Bb5fl
6BZf5P1P8H26M8e5/5EbtC1Sq7agYtKwfYFIyv//N35fhJPJT5VBGnd0P/NOJlu37sXV40aEf5KE
BjGgefc9DQGkg8y4w2IpmIfb7RhekPvlFaZ6upEdTQORCUwWU3ezHSlEuf/94Cddjb2vbPa/n7rU
D0ImY/+VB511SGzLQnkM8R7+/bkOh2fbGer49z+FsnXIas5fnZABoireNVeKkPhucipxSLuEFj+v
/Q/2zmM5dmzNzq+i0Bw34M1Ak/Q+k95MECQPCW82zMYGnl4feLurSzeiJfVUoRpkkDxFl0Ru/Gat
b5kwqgp5ZGSgbXSfIjMJ6kezGNislVB31ajdufo+5OeEeBPV6coxgmhfNzqlyRQencEPj+xCmPrl
NmINY6Lk/P0gex6ISbEj7+lp1y5ZOM8YBgoESRFBYX5iv0GIQmkGTfYWtaPL8hyKRmEX1huFmrdM
9e4hMrPkprQE+WYyvFWlYprYS/uI0jrix0GhmPWUYRCYHorQHw+GX0NFilP71RhBLCch/DT0j/e6
ZDKqD5lxIg4UrT6JWAh44r0MnfwsBrkbmUDsoU2Rn/MSYl8522mVbK20dekrGI/ELrioXjr3ZnTH
diJ96ZhqglyIho3AsrMFOPcJBK664p6ECOo02oehh9c+Tpqn3kczZjS4jEisP9dWfxflVnMtC203
toHAXAd/O07B25qlhSWzxiSMZdi/dZ3zKBC1vwlpj0udpOW7SLkBM9bikzlTfaM+IZeDe0niAWVq
XW423ijBeblnJ+2iLepcyn6vmVMfDGQbhb+d2jY7xsgnUzfz94HRXq2pQgw61R+pasJdr9WSb5DP
dJ+vSqOL9rLM2aiYZn4M/e0407z1nvIpuNVVe0XSOvBXiDaEsE9XavfpEZ9kOfuIXP5WjBB1Iy9x
smqPCB7IwWHvX6B5CRkYD1AvF67Rf6Qhkj9W5sQsuawxSbtZ+UP6BN535FoyLlE4rJipIaXLyE0l
guc0MiBY6AWsG8bqWE3ym1SadjA9hLIZ6W5ZTbgK8zsWmqSnb/yhprapZHyBQvjgWdF1FBpg+7BL
Lsgwq71ldme/Yg+jJlZu2TDOcF7i+5xo2o9aPMvw2a1qQXILQ9S99C9dd2DZ6S/NgKCUDIw4gLJX
f8jdg/s7K2HX0gXq4FTvbW3JA947SbJ9slBt0yE509BW9TUKZMEWPfLr+ijVK2lXGH3nh2r2Vv3H
u79vZf3Az8ggJ8x2v+Dn/3iwEgvXwUyfs1jqnxOvz859hGe0i0lnKUbH2M3G/CzD+mqFk805UHkn
L+C1amlRtBtNi6WhhBMmnEpsUmxFFK/J1iQkEjicOvw+yCYeD34NvB2rFhdkKlFQ+ezHju5fD6LW
7lNyGzd4uCC05bl2QJRwdZQfIScKYdV4+WgS7WLmcO57RJJGZT84JlBS5dhvZorsOOojOAT2FN2x
1/4qseXNfDdXI3AszZGXGU7qvgHQP2R+wFaqTtMTawccboh6bWBcb378LR12YYoj6dDgEZq8aniI
RUVNVwew0MBM9bRF6NFtZnBJhkKvdx6V8i5a7qYfZYbP3xvEdOpqOUCxo2Yj3JEXRuwmN04ye5GT
zH0VbWleUMxpSKZU/GHN5LiJgQOQwZs5pDddJv0xzhiHI8UTbyGIsMhn9aTKIHpJa/A7PlAvX0n8
xmY/XRL1wx5xfDWM4GTbESDNwBBns1QlF2jgrXqcrHtTdmxhMT/moffGqw5OerQD4p6uzUm+FV2I
7qpFsYZtQ6jxoxPdqfTr58Rp7g1hLhLhnBPXGzF0MZd3tHqfkNDZFM7rkGLTj4uYXr0Ley6RiFcW
ywqB5OINqfvbkJKf2qNRY23H7NJEwR0mToDyrDl4ttSuGPujmx74O1e33xO07Zv71lYvjRY91yZy
7VQX93pQ6PS4jo1RID11aKEZWS9b3CHbyKcr17zupgbryXP1T3Oq9n5kHMmOw//tdMY2LRJidnSn
WDZNoq8mdna+SzRzDOKssNBhIN15Bsb8AbnwQjDNKjKiHlEGlM+a9ONC4fF2+m9Rm95OnrDytqwZ
5lXi1WhUSugKZp3pNbFTgbvGJ14vwwGdy6PZxOaqyFDXmG6zyXmqFhAucGEH9dOIdYh5FT4tq5nh
e0L/McakfbX8etNGpBIbumZvEkAlTeAHlxSZdk0wXD1v8ctB1KcISHlVY/aqWD2vZ6VnWGuo6HsS
bdkzY1ogjszPtpEnpn1VqHFRtdkjc9tpRboDg8GBD/nkLe0YkMaY6YlZwxKr1/FH5/CaZllyYLZz
bohwA0aqqTXI2k3iop5pYP9WHCrKhzNVcenLQdvbUb7Ry04SIl68e9J5rjoVLlkZIeYptHU7au9d
hIo/iV6cIGvXpY22vKyuOL2HnZU7ghdscqJCQgIocYuWRVDAFNZ87lXtPmh9iEcTf8YI5pdWfs+J
dqh34FVC0R+NbW8SzIDlIFh1Q7FKDLQBLIcV5ypD9DQLBFg/4wnHPGCOyO/va2xOpqtFvEajn86T
MQtqLb5WCrUZSsSMTWx0QV17Kilr1lVGHHlSA2KNGXWqTI1rBNvpYrAa/NLrzkgfK1s7MEBGcDnK
M8KHN4N2aOHbYjcQyrdpewvAgD/u+7g45dxOnTBl40yzn1rOZYjYUlgdlJZDQ5eque4abhuv1pGI
lbImWZDBjBGZX97oboTGyCK2ph8fuiXyKZNrckovSV/W3MVbfUHnGA3JIS2y+JZjPgEKisUCmeHa
s5G9gpn8ivwSSqpp7zOhwntoD9QrGNzlV6LplIiBP9C/mkQCqPHB4QgE68owCHl+0t3tpS+6tRFw
tP2WsEWH/HwkErNpey68PBWnrIKSxoEGwstw6tPvw2C2AlfOGgGwvZoURmtBz2AkVX2RLt3+yA+3
Sn4L48I7RsRvX93oNRQsyJrS7O/8sj7+vpcieFnp3qTjtfffgHE++5WGb6rVtkJj3YxOo93HOaab
CgqEISbzzPTIQd/svTYDEXm+BkuP19/NIfaFUQQnrBUKSK4YJA7hCBvswD1M/GG2tGFTQjUSutNT
mHrzChYVBa3tRq919yvLLpOVvLa+7n7KRj8PPfeILG3rFSfJD5zHKzoITKvQXRkBYdY0XcEq3TEW
vYZn1Kx6rvpo+o7smKPVpYKMW+bQoD29RUzmxypr+jWHAZJySRZsDonxKvF5rysLQ7RXTEQej9G0
1nuv2eg9uGvLQhmlAn8V5H6wEJqOTUb043kY4UyQuDpusBEXt2TUEM51b7Uga8dRhXYZNC/854PM
4F+K8E/a6n+UJ4Ozu0ojIhEr0LvogQL3gorUhVhZblkaW4tITc1KhHVyDuwwWQ+mzEjlAdXTVXp1
JrCaeMMAgMZfH8Jj5x+YmK71rhlPcxSnZxIXOlLYwOr26CBQoSh3PZaxOiuRYnfrjUsppFirHGik
5XZfVCH5D9mEZoN/cGSkdxf0uoFkLvMuDsOjo930zdqCVfimlcMWb8e0GXI73LukgqN7YrYc9+GE
EXLOaBnHcaNnzZ3hKnS9XYfejlQz0dnBR0cBsWiYwQR16Z7rzvYOeErNjWm4MCwNSg7pn2NX8oRk
GEyCOmbobjk3lwQ9NbjcJkT1ZvshqJ8ypRtonkyDLNvEVpdIada5nQXI5THqimpduc5LFVnZ1qmd
V5+59Lp2XMKe0lWn/PLK9FVbZSQ4qqFRR9eyp9PY9iZZLll58AbNXfTUbXWqfWmEvuQpshmHDM88
bL+c1voJocUrLWaN3zuoBCt1jlQ2bccg6MB8ZxuiEpx14JH8pHpGYAOr567kZVPn6BaNZJg2WiT/
9Fp/yN2g2aRNPWc60I7EsXPCFr9tR6p3y62IAJJGvqOMB3jSyWM1Td61FHS3/ggYt0L4ie8uWTMW
8hVo5HDoymUhmk8ame2Eh2nXTVpwqJqzCdpirMt8neUcrBAFdkbqDUtYC0/kXaKgjhoOGN1kusue
xEaqtTQLkwqU3du9WRSs7guL3gFWMlHE7e6e6PZ46d4ALXm9Zqw8gI5N7upPGYagfdRCVqGRpTZp
qhhWBWGNqIzANsfgYmWOR8YsoGlWtKJkxYEcbkiM6IbOubcSk/can2S/RB4MXRjLbEoxw3riEe5F
cA2NeufaenHGvfCE/2kZGk11F47ls2NMsOOlhdiprR5J+su3Q1TqK4aJxapWQt8MhorufI3dkD70
P3AB6j0TZBR0Isw+amvcSyDiz8JUgPoJPd38flx62P4x2HsYD0+elYUbYVnBNihLDDiOrO8zA05H
rsVnwc6w1dXRtOBDJkV9YcrX36EWu89slys1ietl3LgbOXT6fZVMF0K2qj9hGb1KnQ2kBhABjCVd
RD15ZG2ErXwOu2o/JaRnGgRIL31ZQLGxk43ms2oHOlDwPbE8SV+FG9Tw0a7njLfDFvybZw672gzU
zslSgj9ebdV8t2yojvHsN7O3eL4Q4UV9uVdh3y/k5JsfunhUUuzskt+5qtrPwcEK01Xtz6gFxsoK
I2cTdRGWORb4aNkQvWOigDZshRXCmpZuMmXooM03Gm803lVsVAcPf6Z1wOfenHD839hRxFtNk/2B
BJJ4qUAXbCDsI7Rjt+tluXFuRfrY1GOCG3XissN3f3U1WEBuy7hGtMmhBHZgZTqv2wKPocOIu4SU
wIW+rWY/VEzqJOfkbSKL6DGOOa601FOHhNzPWZ1XcUe5jSkMO8B22qoqsEvZdqEWI7KApWmFz8IL
j20rgerkA/5mBa/baDLvoMf+uHbs2YWI5O0YB9VeTSRCNuYILK/tr7lviQN5GMjqR9aYUfM62fpe
7+LvKI1Y40ySNCc+vA6rmW7QTtj2BIaFLHz1QohgpOBGW3LEfPZXqY69wd7mif0RiLCntq/RNpKx
C2qV7sSyqLVDnbSx6F2rg+yEJ55uNtXJqPH0ccnivtvKoT1zzy3TNL06qTme7SB8i4yJSEv09nxK
W7xUWraNId2iaxJnjFXwT7EpLYpEa9d6c3Vqqz02icAaUgQ0H3VBqUiRjMCYJ0wwwaEg6vKCgUGH
PhpH1iGgdT1o84PvCSIyQnGu+ulGbq21FVbTLIcEY0Wr6znOJu/Q2xYqnyT/crlnrAluMqa1LKlE
BotsMUqhRORHLNFU/E3+mFd58VAUTv5gmjay78E/ZT5rDM912vs0EOKGfH9JaLZaV9JmfxATXRpZ
Q7p1YlGQ6WkH60iyjbRrMiwa99ksrGQ14QkQhVLLugw+pdT/WO4sOWilszL64SBruzvLJuvONLQt
Jvbih4gvn37toFT8E+ouVhz8WstGTPMFP2xzJ9DOU6Wla2fCC9wGLGvyWBpv0RSstOIhhmDloJdz
qzxYDpPRb1irbziIrQv2jXylWagSZir770PJ1ZQP9rXXowc0KNlRmBFmiFqyfudoTMOI7Nc62Re1
Fh2b0qgWtV/DpMq66WA32d8f3Pld+uZ2y1b51e4BlYFV7ZcpclNDq4ZdnlovaprFOLiyAoqaKytU
7oG2SwKawsKUNjEDFFW+mZ4e7tFhoBMsa3M1yCS/tQj5nTLiz+8+enUornbXtA5XSuNsM7R0rA4H
ooL1rwafx0MWQqYZGv0ZeXUBvBwQAfrCEzQuZ8lf9SxA4BdxdnXcpNvgmbGqItq4qrwGGQMincyT
TKAFEPCErHbIn3THeSCvIEUSwWk1Gu0mmfxHmTGXaLWh5AWlCN0g22yR6gHxAR0tet0+lAhJlphe
grVuUik2NcfriGHbNoHpAVGp48gCYaFVG0CFZIVUWbJK22a4j2BrrJEQbnMSQc/sxT/cEhR2mlj1
fZRSHte0QLWvpbc0ITRbpNnDGBEbonSH2V+Z/Aksx0NklpcrFOP28y5/1+FjaGlanGutpAjOk50w
q+BiFF2xjjVQSA1DiCXm4RltHIdrn5P5kuLEuIi0R3uAElM1DtDk8oFX5HhC8Rotoy5FzmRYj5I8
hBUhZCVYaAYxZtuAkgsTkGvj+wCPhPUhJxADwtlMx18qCduC4bD/RHbeLeN2GyeQw3khnSDovhuJ
04MPYDjjtQ3AeH+cFpYXQ72JNW3hBNV0KApk0R2Dym1cuMYNFTNFWmy807G3tB0PTpAwys2tLVuw
FzTDB+kO3345Ef04sNjXGROuKs3FKjueg74rTr8PZFw/4uex15ISYXb3rF2dfA4LfkTCWPUZexOa
qKyyj3CsLZozboyh+WHnEtyY6ZVruiDMesSkPNFwwGRQ2ESI0TqBVh/PzmhVgKE7rrAQCFiqMs48
vBxWP67VBBcxm3U2fSTNjcsnM+AInmXlbMAhD8uMv3GicmPTJEzSuuxope5KC3SEqgX2wwAraMG5
z68CpoiiwxwSB7+EX11VJcfL2GETJVDn0W+UtjbN7uaMhr82rfoBwJLam567Ror2XEspnrpeGbeY
VSBacbl0c87LmLXqKWYmumxJIV3lhe/OBwmSE/yj3sa1PqU/eJj5Gu0UI2A51SL15ULq4HX8BJFf
l8sRB33iXOWM1rG9b4+0yevvgwnl5Qp7X9sMPrefhGW3P8XuNWsc+cjg4mfsfFhYak4Vs1aeH25K
j9+JqNHNCGlqzRj5qyOGZ03igVq4+O5d2j/GyfBLdGfbe8FbT3uK5BNEzYh8OaPTDLxnI7LQ3unO
XV64aMB7zANdKt4LAmhwIU7PWVbJJZaIiweqmRXUohiLAyl/b3qTfxitjj0nwGetvlnhhng0gzvP
wsTTW/oC0IgewXg1zOTo2+2L8MxdJiyaIRvwULWrXHeDRud7CmPq9fGJkMKMi8Gh/+zF51CVLM2n
CXEJkmQVaj9BGt0Bgy6PmPZ4MVSWtUYZscgmICRM6ZnXbSyN39dKqmM4hSD18ubokGtWjcBVDQHb
rC7/9G7+nffJg08QDKgP865HE6e3cu3ikPftXQv/shfsMrySCUq2bpFHCns9pWiwBml+OsuiAd8y
OvyGkc2fCoYlphJsBWgkvoxi+hxFtRkZj/TdOsq8lYDcU9ok0mEhRawRlQA/FArcokUrG2YZsYK2
Si+/HwuSIVmWmdOvkKSMrKwZTxsDk+lpfvh9qyCbczO16A3jicG8NvKAJJ+5Pa0rES9B8S7pKmeV
R3/4fcvtid36Tz8W5+oR4Ui3VU78wLRtArvNF0OqbN8DkWwfMTZz0Oq6ARom6R67ghFtmnPT+P3X
IkNVXHk+ttDUrc7wu8OVNQdjIUDCqhF0j3op7hKaisvvewHKNPqN1Nx1sWue4CAzjtdYYyjXje9H
jMEImgbx4vbgXL3Jq7/oTrfNYPcx0/UHTDPBMgrMeNO3xGoB3qu6QzU/GCXOKeE2zc7gzruCa1S8
Yl2Ye67iQQuVvLlJ/P774U53yy3Tw3ZjMFl4jfC04zQ2k2tWRc7jaLXr3/8tr/rkEKcTzrYaUq+N
o64ZyhYKCtA3McTdFlbD0RrJXmDLOHMRGGyMYf0as6FgPvUnARJ0Ky3J+gHjxzG2m/Nou+Xt9+Oq
H9k25eOhYHsVdCR+KsRZvW+8+llYvLReZsxjTqK2wLG88ORka6eYFsoZGMhgcqAFiR5+HwqSXdh1
5ne/742GNDZ4gSXHrE/oRmcmhwKt8cHD/rbTE+PTzhLvDI/WmFZyqMfDf10W8H+x8P9/KtrPYwL3
v5MFLCscPR9/FxL88zP+UgVY/7ADyzJttv+e7xh8sb9C/ex/uPSniJRMjLjBvI//N1UAyX0A0QkX
sv8djf6XKsAAmQ6m3AwMx0LWQsjtf0UVMDOi/44SRhBA7DI/nu7xI7rzr/p3SUAopewziSMrQUZi
ptkShfK6lQUhAub5b0/L7Z9f9L+VfYFJr+za//HfCQn8129GBKFnuz4aBMd3DYPExL9/M1EPY+H3
DOylE+sLl3p9EUtrSdmC+NHHxzL5WC967QiT+LXoZ+9395r5mkcstnyOrO6LGvW1j1BTV3VeMi1h
e9vYIK9iTuTsoAfpknawOvUor2dbz8ESyKCnzIKz2Ng3imSs2bq/bSgCGKojnyqLjwCAWuyw8dSN
l4gIp0Vfg2QxDf8WBcALVNR4YFFn1EEEJ2x0voZkXIYFga5OHIxMYrfKl+i0ylWWJq9mm2nL3mD9
1ETejZsIVgefWLD+FQsl7gpstotKVzdW53WW3oHaC5f1BiNtgCjOMV40s6avdBjC19pb18RPulfd
6/AZ+jK/TaV7idnvZyG4G2lCBmjf7Di5GJoi5ShfVXmJ5BiJeB4V+bpEG7QYU6Zp5misO4++seuS
vSI5fg3Lp8MubNKmFS9xWa61Kkoufd5jgEN/N5Z2Q0SEsNaWTa6WmTlYw62NI1DmT+5A7zOy7Jc4
QAvqI26isEgZcUiMSgwy5KIkiTCHLtaYuOdadTfknHCp2qhaoz33IZXwE8o1DuQUJq87nGJucAgd
9GFRDEou9OpHTGR62ElUHvJEzaHBZwAweuiJTzOqtqPyMvZPbgy77M5hq54wHxzRKQfqGKgAvSji
/6HQ2yctxs/jJd3OGZDyTWNlPHp69BM1sdySVmUeLZ7JY4nbY+5mxbIwzc9gTIB1dc6Wu7rxKLBK
be0uXQ91IuBbuQGeSHlEcFCvvd7blYrqDY8I8a92Et43HinOivvEUhu6gxXr5lPLD7KvQpgIAYGG
aeuLh7EagKoRlLUsx9QDJidRa+b2nYdvEqV/Tkq40LbFON48FXOBGMN3X/RqWeQ4lpGHLkG/X0UU
YnAK+5CpwHTPFT2XfY95NDY79Cifls1Ex+jJvDFKqDYt4ASsBS1WCI8p5YBUtvvQDJ3MNA/bG3MX
Nu7yyU/Su6gJH9N0D5QBZbRb4eGaJmeZqOwa+hRN0pmjVjDzLRqz/pgwxOG/8F5j52w62g0NToKM
Gep2bV8wZzD64QVlq+FFGrxIppbUJi790nMgq7SCtoATATZLlyP6pDJ8BEw0ADiV7yAlt51Obkpn
2zvugp+Y5rdROu1p0IAZfssy3Q9Vc+unTK1ybIudGz1agl4TQm6waHv5TFaNiYFqBlACk5wyrKv+
k0jbeyYZHmJgh9257GvIfRac9J7ezquaVW0ZZB7R1bJlp8W1xA+z7IcyITjcK7/nKWbtqCcvY6//
0gX4UoJo+qwmTrVORjC5y0vk6rswdq5jMpMAaqSqALixzexqOcFdo6Irw13dls3es3J/YR2EbRHW
pBd/TLKumOYAIZMZ8l382YV3Z0hMBqx6F9qQwu1nZA+clPKB6TN2PPbq0bDrExxc03cRG/eAiRaT
dTWMTizRamq4Wj8cPF9T8loV1V1L/umKBuuAbuUS6yNo5IJ9VMiu2BTM4lk2KfYIlM3r0CG1jvPm
oBXdl+kNYiOCCHG+6q+tY35YwuZEAIayGJJo6UCzhNTJnnqYdbzsG7g6AQSLEJRC6gGyzAl8aWKv
gNVHkmEhiCFVKDFdfZ14UbcFV/zFBIyv3bnXSv5xtQ7xZ0MwZDkSPap2Bhu0ta1PGlXRiEH4CAv1
rhzykwwSykRtjwzkLffVnxpxgFnna6saN5DAOQLyg0OSZlv3RyN5LYL0ZNXVuinkT1Z3a9jPW3i+
V5n7W1KNrhmTXeASax2Su7QfrCb5zL8dwN5lNm87+p0R7AdpvI8llahABzGbVNoGE55mwmULzonv
Xn3HY9Gu7XoMQewIrYWr8h/NsY4FVjaGqm7B5DWSR7cAfuFI8kDyDxKGvuDBNjxfT2nXk37VnziE
+mVbO9hwWtQ57O6KzL1LrGGL0eSDkcYxyKxzpjGwDVjYApv0LMIQOsJ8rGanQMoKmJ5Z0x3aPDy3
l1HHq1vJlW6k9IzsuW1jo3n5UoD212NjPWJdWUZKfOtOxYY/P7t+XQIQlnBOCGBc1LXaW82PHrQf
AIu2kMngaF6j+UxISBUj3NBnyNo5F8+SOzTbCMrzg5jsr7BCiK637kur9OPvPwSo7MIzOJhdX2OY
NPUVWeDvNbcMRGR3YipWXfqj5dWym+beJ3uHRLIXSf2kBX/cqPPXgjjVpQWT9965SQN7scrzfm9N
aljYRagOccGwSrWee4QW9dI7IkDvrplL7gjG1vfGbk7mZLFDruResflfadxoHyp/2CAf01Z2D2oO
g6J56MNwWo4GQhBuK0fiV3fMeNKrLh2OcfHRB80PVqaH3AffY9nGOfUZJmkcZBElCnCR+sgaSV+Q
H3GvaY11oicC2b1F+QAYOA0O0jGBt0xwEQa27C+4IvWFnsERT2zvOLiadzNK8qtgf743Qe49OoXc
AeB6VbU0H1U6wWbyscB39UOkCIV383o5WB9EW8XryXAv/78R+D8GJHm2TjLQfx6Q9P7x9dF9f320
f28GKHjnz/qrG9D/4QX850CRtlxSuf+XbmAuw33HYQLvsu34qxswnX8YjukGc/fgQ02dk2D+XSNs
/EO3bMcOPHR8FtYS97/SDcAF/tcsJL67MzcC9CUBdkv/X7NFYiPLkKbb+7I1um2ViheEaSGbrc7f
j5k8BnZnHszcRBD3++bvgz+apNHN//Jv/zxT5oPxRTYkX6j64jQ2kh1ZY/h5bitLPdCNyG2mKUwP
aagdvfmh8CNzLwpwlloGXp6icx20db1Jah0DDzKTnLnVxsxdeKRtYZKr4VJ2JNihCXClLBLszpdD
MxXXuPWQnnb5Ms9OSnVsJILC2eai9XfSq9utY/X4HArFMl8WLKXaKWVFP2s50GQQW3EYPMIp+r7w
H+0yW0lcQrEXEnBJRtpdm6ftMTON99/3tMQP7mokCURXmsTDqk/bx/7C1uW+lMm5AqV/6bqBm0XJ
8kk3p1PWXklQIzSczOT7oPKx9VOt0jGtOqPwsXORj9FDqyXUPdgiUEbs11dUzk2H3hINwV5Ls3e7
GsZrIQwia3Q4Z3U1PY2xmO7x4G3zTEOJFtVrrEZ/vNoYntPM4Vg1zKdeqr0WWYqkBkwNeiiaRQDC
5Vy7HUOx+SFlqZjo1SEUGJG6RojnrkieI8gtq7FLqyPS6WZZ8k1PhU5Kp4CtGFm1uk+C8TE1DFAZ
Uo/37dQwT9GNfheGQq59owsvBmXxFnenfRyFcJcmXxdpUmRwfXF/aNdT3FPQZpa1CyMrgdqGt9Vn
FY0myXNWLcAYiqD+gPjFwq9BcmzjPUnpNQ9iLBKGprI+IiZYdLFjHxhoNWvZNGDtLatCAhBk4hjp
DNiztj2VButm4Kz0VK4YTkzZznmDUAAqQn6z/L45V10CtFd/svrMv4nQfJv1aXcA7mu9YgXQoDYy
E1a3OTp7dNTVHyVcrlvCIzaIJlMQvciBpT+r4W2dddnnpHlYJ/l2azIQn9rB8CAHtPltcEoQgwrS
rKNrG1zeGu4+1pSkdoF8EEPCTxbzVYZxb5hujdk7ZBg+ELI4hDJbBYPbH5Voe35DjfjQiY4a0zw0
G+t1CJgcyVFcm6JGHJj04zHSzPvan8yNXfgxyuDpCOiXJX43+WfTZmWSR3G/8pRBPrWnlZeWMhCC
k0K3go5LX7RptBwg8YKybsAKd99NivURKvl4SRx/3BFKO+P6Poag8x8qayQTZZbxNUHGtWQlBIGY
EEQMSewBDJoRUjoZJ+idSBenDdSrfM+25ocQxPyb83FZsO78QA5uI1yR2kaTIE81E21gHlVXCmNr
y18T46PeDTe79C/gNrPnjjbgImN4gb3c1mZhQBszgbBDsCMRa1oLlMV7ZabzJNNMd4ioNx4A13Cy
GgR8drpP8zC6d+leOsUzbyO+IfM3duiYufybpiOlUSvIIImn4suKqMCS+A8vvTmASi9vqeVXB3PA
WGVFSfmcGsNjm+oXvfQdZLTsiFvp/sHnjusaDccJSOBnl8FBYVVzCPXSPBWRZ56kUObp9107AkPS
1KdmCGButWmzDQCsd5WxqObZI5r76tprzywS5bWt1bUaFTllGO+56SNRLSxNOyuufl7VuGnZgHWy
7O6m0ECDgnR1xbnGXpaWRckgeHfoloiUO3uiReAhY/JlIfJNAnqLL+3nROAAxMsQrbuE1SqyY9Qi
MVQLjNfZtuoMrA0y2hta5t8hnrf2ep6+D7LDV1rGsXb455tVHAcIVgEAkkQNe6fxruwqSQlpPetU
xe64chrk24yri23olfZKNtAKgyAyt3qSgfB2ehashHCTY4dlgXycIwGn/UbGHr6NISx3XhDHm6pr
mzeC4m6j7nP4R6QklRlVP5ZNXNGgGOhiNVbcqZachQWaCZrauknngI5wyPYYkRMrrD+bqO9Wo513
J9FK/1p16GLzUNafQSQuta20p5AnCtSHN20TS81aNMzPI3nXhHJxfVh21sAdssyT3UKXRLw3bkjm
IhUThuWbJdrXpqGTLVm8FnU3fFpKHBpitSnk3I/Izu2lsPz2WrGzPgQpvrmB5XXDHm4/cYt8KXNn
ZRLkvNXLVlv6ZhfOaOcPp9C8U8Ce84H2E0esgT43FfwmnWXXO0RxyTaa2KzyDNSbeMh98MqIbeGn
cTJ6pfNQgigGDDSky0Dr0v0koKnI2r11lu7ewuJ/sndmyY0D23adypsAbgBINIlfgn0nSqLaH4RK
VYUeSPTNbDwWT8wLus/3PofD4fC/fxgiq0olkUDmyXP2XpvUv6bS7uC77RtDAoidNYHrEb5e37QK
51ZhXdsBcPrZv8ap/tKdbnpg34DPxOI+WVOzj8h59odwKnwUFPTwqLqzgnb+3F31rC0QklvV2out
eANHtC7r6FnMZv/cEJ/R6134OMzdvRjJXm36sDzapKLCGS/OkPcelYZGrx4mxvM651P6FmoJ8xAH
cxzsc1kD3SErSEk93+gNZKGo5FYPaJRc284bCP9o+51FtgBDinL63Qh9bbVx9MWiBQF31oZri/oD
YGMXb3N9+Tx63q2qiKrHYrbvkfTK9zJVcHbBPKwmTZU+4VDtcTAMdTM9uqxZ2zjfpvMetk3xC8Fl
stajKbzioVHB5efB7m19DfeJ3cG4h3tNzuPdSWtjPZQIf8IxukVF4Dy00JR8M83fJyYrD/04ma8R
Kv+qwc9SZE75HLYCqSZoqG5ImivyL46qy9MYc8jRwKzg/zytJqz+ddif+9oEqxBG7slUFZiJutZu
Qwb0D+eaIgECx3ols3pXT5a7Q9oWvOWTXCsgrV9F5pJGSS7DjhlsAsVizPxWtMWdCY13m3izeBc1
vKNxdgXmOSt7YnnP4H7QRZmjaDwmvayfw779cAQv5TkLQF6F4JO75AoOJAObzwEy9dSxAWz2MocN
H5YNttS1wnjj6cp+mVS7RknsvI+Scq9tIR+Xi34u0517aatkVeBzIh2mvcnYLA6BGFP847XxFGbB
xsIkxDifT4+B077OJkaDbrsegJvvqxnQY0UdigKY5Ttnm37G6+89W4uoX9okt4dMl1qCk581XU5+
G3drArXVg6WS3w2FUp9M1UdXdpjCrNG5uCIfETYblzwlr8Riu3Yyt/fNricpTsJcI2woB4WAYiFB
mbYEN08HFJcumX2gwchGSJ+l1O9pZr8abuY8zWM1+3Dh1dGojPhFYCNaIFze/udp4+LfmUnU0UsC
1ErihtexWQWHskPkDkJYP1cmERFD13yXCldCbCOS68XCSMB9s0tngmqSanpswmR8zZFKbbpoZNQm
KTBZgQyuI9p+ujGF2ylT+WPX8Q+iNG++mmqBAWJ/zvu4ZX0wa792UvTySNEgQJtWfBGN/t6QNbcc
MRiONxYdwYioDfoQqZ0euqBrbySBRXcsWY1hfM9a3+wN9g9fGZm7cWmEP2SuzjbTzls36gC2xPpb
xpwQUhBU0j5KY7/rnWIjsBNZBYlEbjyalwoLw2WeQLoSFzEE+c3zIoGNZMFIB0PylPUtQvq4oOjW
/1qTbtxM60LCEkRWxNdn9OkYkUo4/4EjxvtYj58uTZsLWsd809p9ucszfcVG3x+kRp7DqMOm7Sqo
kpkuMl/XIsX9PGGpTL91AnMO9Wzq7725gB3Cqy5YWMnco4AEocLRJjXeS0ObfJvB5WmEX/FOAMTo
EOM6pe5JBvSlGdDfOr0RN3IuPKBQiPmyYdN1Y7+GU5Q+Ep/yVOdEG7iGeYqLfmAHBQlHHxeXtWvT
BE/ozW7zyNXoqpIhnZu92E4OPZMVDnObUCoSbkfAbL4cpbPFDKRwTEAz4Co5O8pxzupfX/WdfMZ2
E+/H0KHv09pi2wbCozdkZ+Kc9b0ATCZ0Xw0D4XdubJ2bzBbnRj7owLdO/34lL+ds15ft91iahB1Z
hoc+jVnBpNH2FalznGJYkO3ijPIWjxSbgQcBtlwAEMNzhZEK4XV4pPszrtzoj1i8VmpxXVXYr+BI
AslcHFkl1ix98WjFi1vLXnxb8+LgyouViaErWZxdWovHy1jcXsaI7wtSybVfnGDh4gnTCkAtWo0h
3axbTsjGbAD48RZ4OKYyQ80BGqXB5Qbxnmht4j9bHuTyoGsyYpNqiBZ1FU61bvGszYuF7efBoCKS
MovZUshSL+Nqi3QCG8Dif7MWJ5xcPHHZ4o6zFp9ctjjmXK71YvHQcac2PraGCkkv82tr8dpVi+vO
Wvx3TpJW538/4JlJATFsMmx73OvYfP71oGbcff9+Oozv0eIADGvWKDD7iOclephpcQrmWAb1xTvY
KlyETvmZLa7Cli11cRl6i9+wSN6zxX8oFieiiU/MH4y0PXbzDxFYC29NqBureXExIms9REmQI6yh
jeqJnhVlsTnWQX3BsVkeUpHEBDOQ7riYCNKmfY7AWF71HpINJ6doO7P3Ivwly8+WoBnMadxxs1GT
WskNxrtPgWIdOEOTepvI8hwCFI5zy0XoO6wNY76S5oViG3MnihdcnplJwGRAm0Oj4zklzRewbmJF
OyhWRddcwnhYmz1kd8O7yznIdypFIKp5mu1jlkGcy/Z8Qww0PaSRhncHL6pRc5mk7g18xHUyk6vE
y7ejrocHT34NgaGWz7jou8Li2o2w0bUxCfZNVLCF4jxRdvXQE9l3MAjx6JskPY0k++ym3NN9o6/2
ufD6o5fl4a5xrEup0v4rkow38rIbXnL1UZQVekoE9TdNT5hkmExPilZ/BJI4+U6dhB8qF3eHUcWt
jgdShSdSc1pSuLaNF3vrSenVKbG9fdg19UNrNo9Dis5GNKnODoGZb/ET6xiLncVhHCxeYwi35UOI
/VgtPuR6cSTD1GFt4ETx1hm3fExshIIEAC4+ZnNxNIvF2+wtLufhrfnxPMeGc1DYoLvFD42w/lCJ
ICPYBK4CHn39LMtcUa6rp2RxVJuLt1pbXNbmj98606cjvTjtSZ9htXX4y0JcZkc7y62ThTDSxxT+
YWSaTayIHd36nlQkx4afzR72wewQ5kNfOA/Mg/tbHoKrqhxdfHAlpGsAuvmpctL4VWb6RuZt/4QC
XhJ8ifdc9cyEIhrAm5+nzmJF//nKtBVfadO+NbB1wJaESGu6rX6aAOcM3qO9FMj5pIYt6Kd7qqfj
gfBCYj4Srzvpjn7KvRmnILBHHQzzpO89aQInGanv1WLB9/rZFv7Pl0NSEASTJCcbC+ju3y9lHbMn
yMP87Z+/Upd03goDW/1kifnRQRx0UC7tnZ+nPw/9pDW7uB4a/My942e6zLaeSsKbh0CUdBHlky2o
KWk84NgcmISl8FaIWmXRWvADGnvkzepQbBme9Ssf7INn5cbDhD/roaoEfMrckidVDC57soxYD6v0
bsJG2c01rDg87AlcF3xNw3pAG7otQDGuazcOXixOGLvUOXXC9laJVxeEcsI8x4BynHNb/+dDhR2B
GVrncIo1kgdXhemDILfv0hAbkBXjn8xLirOZAnD6edCKLjvUjXGvO/1fL4G2mhMo3x34RVK3i/oR
gnV40Xo8IY2XOCxeyNTdnyV/sRyTnYwF+ef5P790lld/no9SorplimvF2mXRaJ7RrUNMaDRE1LxU
ioroKptckGkoU+a7XtBvdFWHGE2m4TL14Rk1c7sv6S4S/njRW3O8gmSCNArOd603nn60NSM6cAR+
aBGHYbv1hs/Msf+UZjE9lorTiGNULyWYvn6VVp4HQ5CoixSxwMxYyWuaPzhHPsqJeTIn/GZrEQO0
nTA5oawHdcoqThRwk70jN1nsuKX0ew1LgdeZBptg+hcSYHKiHSEXKPUPmTrLk+KAfW1hvNmIOc36
2qqtsZBbNS2Q10yQnOcKzheOIEAlErruF7gNH6a68sgf6wx9JwMHPpfU43BTFaCa53mrEvnFv0Ja
RrLZowDyHgUcYKZZy/A1luZ1HjRhEiKwfFkEfijH8Txm6MzYdJSPZR4cYwjBPUgs5yH0GDu2fZtv
Ofa0ID55KFhS/L4YfGXnw4W8v/iQRla4bTXvkw8pvkDkGdd9XiiULc3Bmabkbhvqy7GKTYLMnAQQ
nROOqvGPFknOGsrhqLDt6SlJUo1vT5fURFf3ZMbTYv+Mxm1CZtKjJ6OKHLx6OjRtCtWW6SfYDGc/
i+oB5FB1s8ivWAP6mUufM4y50TiF3/t6pOboZMvuwVP2HXCphtyWNiQelL2DGf/OaWyurKj+smS+
TbvgSdTjnpJXPxE9vSuK5BUY4YFW9QWyk/Q7HaE394TlY43FD9gOF5oI4QaffLzRbPnZurLcT1ZX
YZMy8u3PQzRLtcfmu1J16j2aQ+aTG5lcA9odp7KdLymWU27E5C2QBl43wcGVdqGx1h2nPUVaQpgL
oLxNVpXJlupHrC0Z8TT2Io6uNU0Wr9rSzxr3SYwvLWQYuCaSrrLy+miF7MG2N7rrYZrqi4wbtL/m
V5bqD6Jp5WsYVfapNwmbLnVHvrZM5HbxoHWI0B33PM9Rvokjt9gj3oHp7JFcOtRLS6fV3R3sXo1j
GkGmKEmaT0NynAvdOjjXVqlouOQarELtCWWJ+ggakljtaMmR41pYB6bggDIpJPb5snsVatKgqybv
CQEVhwxA9wMNnuEI5yrbdaJ8Zhc0DnWg/9VGXg40Uns1S38YTHVvu6DlerTEkUbTGyeT4ISDlxjy
19Ej2IR86YxFsMaFTArU20wC93Jw67P0l0nRprW2daJ3SGZUIgmPsZpzWvf1Jkw4R6FrxZ7a1n8r
Kw1WuRdlN5XlJ4Rq2UPp4INETcabkVfOszCOXRHIB5l76cY0ria0tQsI0ghRzUBWboswpIkb+Uod
iidsJAwCh3pdhX/jOYgPeJvPQCwsBtKdd65CwB/cWC+6M64rGwxyQIPqPQzlV8ZRRCwgFa8IzpCV
LGLKk5xJqIURcdLfExlrp15FTyXnp0eO7g+4H6E7SoLPI0poHElXsh6jr2hIicQ1pn0IG+SdKlwP
flVcSfTMDH0bxT2/tMGhuSGDu3FIKdEbbACBM7QMhrxmSam2jxwd8afYMM1ih+jnVpqIVyi7UBnl
OTw13X2cXONqdEhdAXWYNwi+oE2diXvQLF9ZZp4SV3UXI+g2TpgZjx0zYDSqnokhVYptnY0Ruvxo
hzarJ0LX9l5zhXMXcgXsBM+ZzpVNiHQ8Z/Lh5yEwN4hBobbMu5qEpTOmLPvMOMI+k8bBbqGj8MVb
e81tM0A+MNzmeqZIFFO2KRVqD8casFHHaPBRuAEsmPFd65WsaQdqz9iTMOp4wduM6vY1M1rrHHH5
YlQhoSNMjb1btC6eFow8NIe26BvKGxluzcPvAlBFFVrFzTANGNMZEppQLyNa7QnNNj1zoNS77Tlz
xvZsiO8uDJznNjYhHaRxf/EKJNd4pEiorYW7tnrOlIaG20YnlJ10aKJFJrwwx8GZvbcCnmZm1QjO
A9zJTTRo95n+fD51WAwZKd7xW/4Cp4WBYXnGECbyOyspjqU2Pk5I0q4dTmXsyhbcmm/4zO5JwxO3
Km0a763o6x1eJrT5odc//P8p+/9tym4xdwac9X+esoMli8qv7//+34r/+P3nPx6+v3L1vzC5/vMb
/Hvg/l8m7OIfroXg1dVNw5KWYLb9Pylc+j/IvHEM6mEX+5Wt80f/OWE33H94Br5d6Qpqe9P8f5uw
m4b5v1G4kL+6UuCpoF5BAbBM4P8LhcumTWeQL5SDwqTXBfX0BiiDLpGRrxqB2SoYWAzHYctEzUAs
E58rbDYrb8KYII2x8NmX38nEedM7SBetlVwCEcFv9IBMDJtWEB1gdzoannCTK0wiHUDAiVFd6Dxn
iohaZ4wc0KCkvQAm2dFFoPpljrdGBXmZ0ubakc1CVJCxGRzgvKN0t7ZJtTXGVbsiOi/j9YloFo+8
yaCwN+QekXXbhYcE7d2qEA4KW1l8hFJwNxrDY6nvAtu2SKab/0hkZysqmgadJpV7UXPSGDEgr9x2
XDSXOTqw+ZhLDWMNzXn6QmW0wUp7ycL0MzQvdMUIKg473qikeGb5XFIR+G1nkzUGc5Ij95ClBEM7
hs6Nlb5VqNlWkefcbEVgrIa328tCBSGpYA5hv7fo5/1Uy7cEZ9vrvj9xYbCkBM6WbgKerljCmGHh
5fyYqk6taozOU4SNFRch77zc1wEeu5Z62h6f8eiealNeOi0nA40JjqjltQ4CJIHxqq3Jic90fcVF
eLfM8H3uS6SmzHFT0USbapeEEv+bKhDrEJkGMFN8RHr6UjVO4muVdjEIZrEqemV9OVV0HiRcU8ki
qXSxrizzu6r593w82xrxP+SV/jsCZ2O1BJb2DaomiO1w0ZYAPBp5AJN+x10Ll9Lt3prYOhg2LS7L
mMBMNLFcOYUzYp9xyKcFj8sQA4AvuzyxsXf80/BkCs7pdlY/uqirngNTUsVq5o3QK8A6LUBsB5IH
b39GXh6mmJKMpoEtDfMXbQz6Q3JLjHsN4i1+S3XIBMV3q7gKzdZFE+0ri+s+NBYyeK8hieyT1wFn
HZlp2OSwfB7toaCxMl+iD8xvW4qEgjZMkyOmSJkMrex7bhHmXLK574xvwit/e3G/9QjIZPJhqNM8
IPVgbEjisB2f3VRtzEz7i1yd0wvITFs+0fRw1hkR8CtVAq8P+2phcNFDdCHY1E5JfgFvcp5BcUbm
u4uK+o1JIGyo/rtsCKBIiJrfZmQYsxZBsenGV0I0ZrpH+R2yMmE6qfNlNe4x1JM14GDU4cQQDAJs
EVPVJPolQ+ualSE4FdQYjVut3ErFm3pqme7r/CCRlc2cCgYYHjKAmx1xYaVafx1rcUppC3OzCs6F
HKeoYSi+IqTh2mxfU685CsMdUMtw6innYDtONtnaCGN8ehDfWUiORc9QdqUchl/zYH8ZmInXHEJR
g0s18PZqyZoLitSEUjzNJKj6gZ0QGTaiocu0cp0jHFhZHjrFoOC0xMTuu8sLw5cl4K3WWSWcbI3G
fOmraYkQiU5EBmxz4uQP6ZR+C9PQ/EEjp1fW8nOsh1tFBMGMSnaZLpirSl8HRvEw8Pf8WmfBS5sk
2JglMo87pVO8JtPgLanTB+lG+DVn7UlNlVrrZo9LPX2LQKyvODOBWYZ4StBUdDf0t9wFtt6Jy0g4
+CYuHBxvrnb0QG2uB7Jse6jHM8RRX4/bNTEZNsF5qPpUWqwZxjy6+Mj8rHNfKmHv8Rx+hkRGrtrZ
O6vEC+HGu+kGccSJFQamq6lR2RumX0Pt9wGrI+kZXnOzIRZ+kGpD3A61Hovk89eccX8WBuJ6WC1b
cMR8HnG8RidPNGnMP6ydyCIS/duiFt0FtapWXvHhTNq19MSZ4ItHWMacI4z5b1H327bRN0PkveWS
/4LP+y2PmO0GS+QKuw9iKC1lkkZbp1Wnwil/zRJodVrzqyQ95jhvLHoabRNTBMwkcKQctQXlFb/l
NlLmKEaFEbXjS1cGj2WkR77O7GCHxF27j+G3SRzDqayQTwLZ9vxJzx51vI3kbRGcRe+GlAoTobEc
AQOx2gc7T9H3hX2V+HMn5qOwC/vFMlTopyidS9WAfW5I/Y4JtqEP+zdto/cpSNgQjI/cK5KLsPv1
stlnRDf1LH3w0lkaf8yP+BxmZ9XTmVtPhnHqmx7EnZvZ256zCIpRU9vrBMmSsLcec0WrGZ7O2lGZ
7pexWjxVxq9msmt8giUwiYcLlTmGLFrEIVejJ+NHk41D1vHVvTeECLODrWorVnuuwHVv4QQJO4vR
AzkCOnIkF3Qm0tAy97XfCW1up3K+hAlXAUdMR881IQBpVXnGIU/yx6DU38NZiU1Y/rHFt63hMKR1
xdQKBJWmaqLFUbDJY2A4T6GL8K42Tgi+r5U231J9piNaJd9epx8TFyOqZ6tj0RWvWDVbkh3lkHgr
JpyooIySxcUmbDpsb+HonnuzbHdeO37Pztiti2hqoZns6DVDLm7JRou47acEyhtsMbgPLVNcsbNg
PUHTAtvSNWaB3xh7G8ytdzycG88M/VaHhJV42AHK4tMLw+McF0ybZU9AzPQrreIbuKRLQjjYqsBy
mYQE387T+Mexy1uqajw0Eiw1wjDRZJ8iRMCfRNWnsrpTl5A7GGSYN3ujPlU0Y3akwvgjuJQVyRkM
IJEfxXFCWuKYMfha4jA1pESWgRikWHRbbv9RKvfFC3TyUQe3Xpdkh60Uzk28sKNvjMavwLEfvIKK
KNUXU7m3TXT7w2sZwXCVG4E4xaJC2DF8B4v6UGf8wsmyWHxEbrSK+LtJU/1C8Q6ILQNoPBL+tu6+
4APee50kHJGMb1lb/6m1RwjwzrOWMwfxUotJNLwxh5yljejzq0ljlXU6BIHCOWUzVvkpJmSc0Pph
XcfNpYoHnDfXPhEsNnp8DlKDaBe0wn472bcgC1DPG9ChE+PF7Mw7qqTJrzCVr5B7n1OFM93ZS1YR
dJS0aDoL7oIFq+YgGnfyvdzQDxwLDWXeZIrIhaRPHLVQSgCDYZutioEVP7eCdQfcUoXDR6KqxdVt
+6NGbZpXhJuQBdyNLc5FQrCc2iFpRyf3FL2TEwf6JrEl2QWzgULL+6v1u1oXj70V3HpEi08CnsLB
KYLfI6NCUTbTItIrthMzh30lY7XFZJquCwPfMcneycax3kd4suumzzC/jDSm0+5NdQPaoNJ8A76F
jAK7a+8aTOACazpKyfsbxcYBxQkLTSGGVQhTbfQM7xDZGoGPXP4bHE1ypTyaDXjBvUev0vatXv+a
E6t6MNirE7dxjmWYP01xlDFL/rR5i5gAoKeJvfFSJFvZpOYeE+wrVQBbnO3eW0wM6wZAYTRFf8kj
MDYhrB0GIuExDvoLqMCXrJVAcTva8tk8gqVruo1FxbdLDT6ksCZi1RF1fkzK9z6K4BFw3lg5iJc2
KnnKJyEfC73yay8n01jYdIcQEe7scTJOCWGP+OnENpF6tyHup1hXEE34pdXVMXp3q1di8FGE2PxW
kbXq4hFxfqmsrScC0nOZnl3R/z1lBsJWx6QONALOC+6Q7qjP5IaumrXpbO3UaZn9TE3XrYREtglZ
kdoVpIKeutVplgQ2pZnkWzcjuCtiSjYpVDOkOSraWRpgeKn+sKjHTwgfv02rvDCfCh9YH6FuzobY
j0m/lXbELZPM3UZMieUXswXXKmNEQTd+8oXbQ7uje7LmWHGsdUlVAuKJrYllyuzE3m0geRQLpwsn
AHemARK3YHIz4mE+AHOpfUFz/FxO6VfbdN0dweergeCDezrUnulL9WuZu2/9PH+I3NTZCII9tg+P
di1v3MLIMMaGUQCZMy3KPy4u7uWR0Fha+tnOpprtMlP3IfqXlxRi15pZ47yaujA5tBq9xNnrEFJo
4piaUrsX/VitgvozKxrz1lVWv8ejd/KM1FjZzvSbJ8axsIRDZ1bY52mE94q1Gi4hKxK1PHPxac9C
zCGyyLahady4us4Y9DACtd26iQmXtEJiaanxhQYqJnRg10zD7/bVAEaxAkxI2gsQNW9w79AJD1bl
QQUKwXThkdO32O6/CriDNWZ6WR0x+/hOK/4EDlpcS+R/+nr6GENh+6sBHD5zONAtMLOX9OYEY7Tc
zoLQrhmnCl6PYZUY/MgJ6VsMGop35NYWi/tA+C950C5b2cTxhW+AjkNZ82dTa394y/56wA0dPBJE
amSfAEXiNUrWwOd+m0hx6Hq6ktmmaaLwgdIFZ11dMa0yXITdtcBClILkjBfNUey4cFtobKO0SRDX
NuAYON3FWz3p5mfT+YXkKzwHVvCM77e5Dk56SFANnScz/93MnX5yrxRT9WM02b9qSyHIBUp6bPRC
P/58NQjOtVVpQ2W1lqiedL6oSjj7oPD0sxDqdWxQV1rxCJob/7/GjBJno5VxRhiCY2PODy17dgpT
zo+XNwor8XcTu8AsL3rUfzIwUrGkYR6RzaQFPfERxLngO2cOctbnjisGlYFXet8JARDpbPwaavvK
hJgiraIWvXQqAdE/cy/wf9WryLS3jFxgE1r1ewqhZlW4zO0CPfidi67CQks0lMZMYrRfmK1+AMtb
2waRPBWHt11L+CxszRX5iPARcfs/mMQVPwLxI+6pY7JUut68DmRw76bRxhLZt1ts82dU1PWxdR4n
qxF7BJcndPbqmsz2Rqq7qKJbOamL2Zif4+BxsI2I4RhSGi0O63qWqL/Y6lcAasi00EjHCWJergjg
A6HHmW1Oj6QwlJtWdTF8lHLXZYx7rdSiAWyQxbLAuQLxZkSKw2lAJ19NpzxoCcPIERDVYjvOHqed
msUurq2TncoXpwfJCpjaJkklSwHnUgRW84AGsnzKnO6lV23s474jv9NmQJoYpL21aNvEEA8QzvOX
sApOlbfTOykOYjJpoI7FJhuBtXsC60MtrL2VSJCDVI3rMsg/3AXdQKD1X3PmP6wr92Bq1gzcJPeu
QY1qrYL+gMWUY7NtevzIQIjIvFlVmFAQ4c4ke+GpnCt+81D+8wUMIfdZCzp8msF7ZCJls+Vmskvm
I+NZ5c1r1CrsWAtZxo1JXvZy5WcwTjehTECNxnLPtudrDVV1j8m3DKx+KYC5WObhWAhY8XL5XQwV
0JmX+kkaqj9U0ez4yPzoluQmJLEOMtKAlNEX9pCsmlbsoRcv3W/wCfgV99x9OV5Ect6tznrolIta
uuGcEebNxkVKL4eSUy+KCWZfR9LdMGPqqOkp+o2jS1QWxlVOpcLLFvsdD0o5WzV7N0mq33Z28obm
BhHgWlHPuwgh3YNbAyWxR5gyqGnU/M6mSHHfh/NJLZ+3Q1ztxYlrGJ/6pKGZmrpdXtMfSaP8FJUk
KbcROlaGbhCBUoyRZgdNRKa5vhE6pZ87SXFqsISmPckgXa/HB9Vq7YWCHhts91SNeXpKi47oy26p
0ZQQOz5MbZNGOMaSJbmQcKtDmE7Hdki0VYNF0LcKCmLNwbQnPdZgm48MXDQdqmR6jxHCr+qEOT7L
8OR0HPG86E5jsmS4AQJYdmRF036E/i6A9CB9dMJ+JXLQ5QmmYADLV0d05zbJq/UcGteK3J1VV++H
kiSkoRnA8k/n0aP9VUy/wKIgxHJ7wIdzH6zRmLPDgJNyzSV/Tn3MaGc5YXvk2k9wlkdQLqoxScQ1
iEEqivzoOi6DwuQ6yYz8DdG9GZ3zd0iQskUtxLsuvFcG+30YWBcXKWgBPGqNJvMKsz32pyb6A/Zo
VyDtX8kcd7mJMEDCjkWAjtSP3FOHdNA0BoTpAUL2DjIpXnRva40MO9qYaaMhNqpFZIVSXfTVWlGG
8amkW+u7152ncUl/noa1mvlolKXe4mD18z97sGkEN9c5PDqqptHZQ8MsDawIhS8QLAKWSY5h6l2x
bCA0ks556JOrNdYfqokY9sRqY83WAzF1xsrpnPuAe8gqkdMyHXlqSbvCDMS5nABByHPetrFZLWOH
aeh8abt3aXiXpuNQDHMRlO/s7t25gJndRJPfd0yda/rAKyXULyDI+8jFquUZAkrwqYzsv63dPDL7
ajnYYtUKKURmSdhCUV80pMKKceWeELYKqpX92aZ/WwSAPrm7L6Ca6O9OO5gbG7PFoaUH6iG0MdpH
9YsuGZ65NUp+Awc2MuF10ONK7pBaN9qob3o+Xz9X09YaPsgHcl4nh7TYoXxGFnIuY5P6g6ZhXVAw
xKm7BP6tZGCTHmrTHFGm+wT+LlrXNOtc+xe2/A06qfuo31T7juwTSq2tyFX7W5bJU5M1L0ADLrbw
XjIMJH4POmeiHZRO5uvYgjmkFlvbbfXkxvZR1P1pzNxLpICY2UN0CjCwRR19kMqM8c6PgkxWQig2
0y0byZq1Ne2eRY9JEl9qK727i2RRxDly7HblckV1Rb/VrPEGjU3zY4UmKqitDdwn30TPu4IV+9xP
wzdUz6vlNS8EIFMGacXd9ZS2GVP3mfzZcaXX1UfTiPchnZ4zG9syllB+CZfkHqOInqqYwjY2IZCm
wRkVIRLm37rHZu6h5mxNouroJwDC5UfSOyqH0iJjsC4e7Kn81ffRXTneJTHli5TdhW7/J+IyQgLM
4eY481OC0DLSOb25V1zxX6YWP2bijnlgV+d0AqZfwM9faY195THbdvZVUy9AjNYWW4v8kwlar16i
51vRa8dOTBRwaxSMjUwQu5vzTSiUv3VOSV9OIceVjG57Q7iUhv29MSAVDkNHSDXISardkKC831Wh
SNUNP+EDrgtTB3KcR5vQzD68bI1/O8KjNvyKa4meiHiMKMbMZDZvcxw9xVOLvoFY8hFKq58k3V3z
3qRVq3Xg6A13SPclcTaRpEPXXyTrsQw3lslPa2jtsHIsIFRM6rndXoeeCiqKrF9Dnwu/MQkoBrwA
LtHCMmBMl3r2DnnJuL2d6LilwUM1vnuts5ssPinT+WPOdn1O8gyg3HhUoxpBve/1yH2mj/DG9vIC
n4iuJu/PrIWPhs+kq6TS0b+SjHVYV805d92WTgjaRLlobXFB0ur1osUAQZxTJhh+zMbNeLNGuUNW
wRFX55DjhSSzkmagDSKHflpfRea9zRS4ENlfWjiEPho05B19/dZ2nGzw8NHpCMgL0FwFbbV870zo
bEkPri+HeGaV8WODfpDkrBk+ZvRVGooUdfrzwxiNe6eHXaINmCYQcf12qjo+tMvkplB/YKGigAWj
h8ncIncsazfMlO8TyZFgB/oTBs4tS86p0+UXhFtrbes44tpprUXDJ+JmaE/hn3AcnfUc/A/yzmw3
biXLol/EAufhlTnPmmXphZBlm/MUHILk1/eKvFVd1d1AN+q5gQsilbq2pUxmxIlz9l4bN50bjO/6
WGrQ1rmHqTEE8e2tTcegqR2igM2OEgNTy9bTeHcztNVbDrSTadCjCCT7qJaXV4d1e0gR5Lt9q4fQ
mQ/zRK0W2KsJVfJKZw61ClKq+NIYWQb0Il9VpCJnK0Y7VIGiuxnyNaa8w5PVHokT3WYdAgOxGjP3
idWxoKP5Akd35yaKAqu+igYGcjWsrhApOdEHjjFt/YpuFRAvelLYXRbYyDHUtBJme1zLnLBTI4LS
J/6IJj13kykOfiPIXHSWPaB5tCiCN0gXG1fa9cGeaFrF0DDgc4SVNtkHxuHEiS5RfeR8Wh/xsXJn
TYtPF6gV50VM6dFCApKb3XNTeMNjH7e/LQzNWILIAqwA9Zp+/EaUNtu9gvVSyuKQD9iOrDamvYHw
ZdN0fOBjyIEXqNhUjp17gls3HizZ+Zu7UDrgRwor4sHwAi6kWHhZsUbyS61pLPlV0A4Wk5U/FJgg
WnGymFnttJ5KajYL9xwtJVoXVm2tKuutrIS55ybwYFt0/UXGTndZ/OgXN0e7IycxuZTJabHi5mkJ
ppegbiDnpwPWLLd8oPrJt+irX/oEkI/06+mhSlix23JGO9oH5xFpetPMCx++0b2ZmuPeliEY1z1c
94iEux1CMvOAXIZTm8f27EiTIZ/Qf2o9nfRC6L9tWuCHyq68M2mzcWlIBWpsaaKL6OLbuVxrc4PL
uIVWxBuKQVIzvKehn9MdZTGnwpbzMHCQ/eItETc+k5tsTdwfQWxDYB9tIn5oHTKarHwGpJ6ordcW
WrDTIDVhBh2srVhWqwD59apCRhtCxbB+BIib15Zs8w27A8n2QIY3jaGNa+IZ4AmnZKdQwCrp+ZBf
2z6nVyCZgrgYu2e8BZpv7lpYi+sxGpHQShFsh9ii3pw1kpxRrTyS+OEgaSFyljKxnozhnR/cXEMH
55Zcsi0VPWKWCHiQYcNy5Qz6NlNNHhBZ4mZMfkvwoW+VZWzzdHKwGTnIxFpMbpBu3ofaFo/NH2sB
jhmZ7hsn9urRGa92TW9SjOWn0a2s9H3UCHv3tIHETxZw13WuyAs1HMMBGT/wqzb08Zd9lzm0gWmj
rAzDtvZKQwbca4BMKkgWTfAYEbVnSnyoHcuPtJPDPOY3Vp6ChuBkuq91bRK9Cxp7srSnNMYrMuTp
MTWsYGWCeHLbUqxMPowCUTViWYZeMT0sxanDRWpk237MIKAvx1E7wcE6xymbmDs+x8wMPZBQcac/
IV7bGHGCL9C9lg0kkBYzk1c/dSClRsf/KCrz6JlpvsP9/o7FBv92vfUVjYpTyWMDnYp7O1C0qsXN
/FAHYMVEiOBocFsxzWMPGDKoUchDpvbOiXLd9/1Hpe+MEWSQpuhYEzwmC1wWkd/h+Bc/S5ApoJha
jCgeyKZnkWkYlzBweDcqkMBm9awD5IJoh09XIbpAdQX8S1sh7IdZUbxEbEM+ksUxoiXIBLauz0A4
VpF3yGLeIhDQNPyKra1SMCML1GJWJT84V333S//mD8qy1oofkRX/CqD4ammhMSHwjmm+OKfOhMeo
qyYAITFxCbdm1CeCApuDrWcRrR1lA5y0Hy3W+B1KdKjRTHfSpjSe6mB4Q1uxCiI6DYgXe7SIK5ro
X83QfwDD9lZGQruQ2wERP5TvVSvxYsz12u/YDx0OqmMz1/tJjteWkm0zBQRf+50h9oSSrvnB6p95
1T78QUI4P3lqSEpe4Npqh4PA5AcYISWA1PRJpk39hsl114eORVMjYAaIH6H2D3mkTD5N0hwXwtUs
+r5p3ev7lEC6ldPBfJvKhfHmiOCWPm65ivNsk8/yt+3gGbUjwm6GeWFQbiE0SdIwc6g0Muxj23GM
7ZeOY/J+mQyEw0lvv9An5qa0ma6Qy3HQMYTuSH1baMbHgC3hm3kSNfSMHGudODNDg4AfurajbYCS
nmwc++Qa6vDFNsP0jp8kWIjsybIah2s3Hop5ksfCvnppVb3FHXTzuEzmA4kalPlBYW1o7Gl7Nu4J
9Jt8CAATpMY+CyLyeGV2IuqrPLg1rWg44A+sEM/gCSz60a6Nq7HBETw5NBWC/rlVl3w2GNh7Gkgi
9RVsCtBrxkBvvhmehZFND3FJK51/EFPmG7dlDyhAP2Q7+Oi0YRzYDcLscfMvjuJTMUJjejqEjVfK
tW/vfGTju5HljYNY4x8Gg+wCqfnoQ9t3v8o72A5Yn6Yo3ldatam63r+1TODsOR4vPdhTnJLBmfgd
7WrTDHdMrd4zot32KuV0zNGjmvizXceNk1XXkgJAUnIWuN1+cFXuqj5I+E9cUAU35bnHeoXXrH7M
iwq7uaUDIli8y2IRWIJ9uk60TxP47JDrx95JwHiJLmLfRmNgMIUOSbzpV/++BA7Fl/j/FETpQn78
3xRwqyRNhi/++1fOzF9/6D9Vb9bfLGztng5mEaK8bfyLCA513d9Vb5bxN4RoAXuTH1go3Px/4co4
oCl9wwgCFw1pAG7h3+HKIK8jxpI7c47r6vALFqShK5WYa+sEXYK/0e3/lj1Zu7GG5niICCEgdEni
6NwszHY2WBdXo2a0CGGL/gm2vbVFXImlUCGkFLO+obv1bE24iAuUsMRZYz3XV7kXIHyZ5JvoGnPZ
pATDbHAjfY8Kig8s6eiXfrGvAzASQqHzKwXRl73xYJvdJUA6uovpehF6y2W6w/f55j4B4phV1nRw
i+4gLMfliDCjn+H8OymMfwvPn+5ad0JQW6SMxYZG+KFhA3YAb9ZeCtoacYVruXMoNjNPnCXeE/Ro
yWeQx8slY4Zx4wTv1cNFTn2PydwB1M/BIsQP0hIMTyCBFn9WEQEFjsUMewAGoqvwAhqhRNirQAOU
zV8TCQdSRR04KvRAV/EHvgpC8FQkwkQ2AtXZWlNhCaOKTSBsgYVbL7w1neffloIHZIP4wXHbx+xG
yyKmNxSYw83Sl3Xf+iT+ifaQaY1+KlQHQ8/SZeMoLa+ZFf7aGmj6Yzcy1w2JD0jT3mCMRZRuhEFU
KhZCVwERU0ZUhN09QOYBC16l9Ha8bD4WVrnAt7a0FyfRHop4CYEBWCtKYpIqIV4XKpjCTet9RTv9
5BEDo6IrmKKuKCGjWxypQlUFXFQxaADo9S8aasUL2B4ikwxKqW5k2qQiMrDuDUc4l/jR5QiYdxYo
yk9jv0eaVWPEtD8X+lhvTHR4D4kVDSs6JDt3AKKuExqCCQcMm9YR22GqAA9Co4x1R6bHqMI9qrr7
GedE8QSu2OfWi6iE9WUIxpl2hq/cNXhxORsTRPHC7myf4nb4bX/a90gRFS4yecSMWBHolp7QD3RV
ENBUGEnjgQXLVEAJLU0tNFVoiUd6ifqJVnNKoAnTSqZJRJzUC2EngYmHhHNeHQ4gnV4DjloMoepf
FSkpg+z1p5jcFBYU6teUQzraeNIeluEx7RiWGOStCH06QYYIHTO76Jo0DvHsNU+NN+BxUKBDFzPz
1lURLigudJIsQMbBX09VzEtjEvjC65W/QXshnYvnaxULw+7TwKcY/nhIV1ejQXhMrWJkUDyUa/xl
OjAhQmYqFTfTWwTPIL44BiTRBCqSZiabpp+NV4ezzCUgtcbm9HSbvfYlU4E28N6hTE9iPI4V45EF
KVszOATgFHxe0bWgP/MLdI4N53lcFftycVy6H2Oy63ImKbN65BYSgqrfTmTkzObBiivjFUDNhVG0
yWgqdB5mFdPzGKnInpnsnkiF+BgqzsdQwT4o99MdS2rLGBSL10LdeBSwGKWKBMqF/6qrkKCJtCA6
RYClAD9uBgmJwbg4smYRrIp8D/JgHwX9z0CFD6Ejo30GLFbFEqUqoKgbvKuIZ4R6MvLI3JpOw0Bf
jDCMYm+qiKOu5VccxnnX2swWyyk+aFpnhEkH/LrXhmNEVpKuQpPqghlgp4KUUhWpJJVZR4UsNR5x
Swm5S/hCaHJJFcWULJegZwwvVUwTc2jCZKw/uQpwsut9rgKdIpKdahKeenpcrtTcMFXhT1NHDBTE
4uUsJdFQGRlRsQqL6lRsVIHO0WE6Axyp2bAV/bDjKN9BIXpHt6nmDvUpN4613tiXdOG+1XLEsVb/
qtlDtqsXLdTs9oPmprdiloGLPnUfEjf7hO9YEEbjule9ji5IyQ4RoC8cI44J/Tuh+zDAWRgN8lkk
JKM0q6IvehBhMUHMbzpbQIYEhlM7M/ZgJGe4VPWwFFDL27aECA/NkkM4y5Unp51XW+mHzYxoExSm
iUNm9K4JxF7OC6OE2LoQoxjdKqZGfzIJrx/S6mYpDbWoW6g5hQfaSxB4RaLRZgRTxsR1SzJvqzLh
Su73K+TF+ey12cYCKHucioj4MtEibMjK6sRBe/XPp2JvyVe+ijprVOgZbmKxhiKF6JNENFBZ7hUI
o3utVFwayDD4mUyrR6CU5Kk10a9BxauNyih9v9gT4Ws1iSUbp/9IVCxbNBHQVqmotlGFtgXtMJOr
QZCbryLdJNlupgp5WwYMFUbWfttqYGsHcYLmINdCI+snbNZBjV4OG7WXc8arNGQfOtYPkLVMVNFe
MVCpm5tzukNknBlTGkP/eS1asUejjhqNqKSs8Z0tKQ/R7b74M4AarwQphG4yRzcnUpLJTuNOW+DU
LGCNcweOLoW//SClbz9kXlRSxgoAP874gKSNvE1+Po8NyXeEYIHkf7pf/NmnYy6rj5JEvLWuoY8a
Io9W/UQMAuAH0ruWwlpRem/Z3lgbbsFiNja9tyW9AfCnIImqS9OJfYRe4NR69PtoVdwaQoF3Gb7d
EHEu4jmf+9XCEDsVHXSu+oSY0NtaRsoC4FhPLticIzak8pIW6VaqZpY5MxBwcafviW8tHkxhe6sU
Gdnm/t37c3a9VLeJRhOdvnVdi3iTmq53u1/K0kt2lk+sx/3LTPmCcMJyxBDeRTOV2MeVFtagYr5K
aPhm3BQn283hYJa69mGW+pcclp99F2nHXovLK84eP0ykjD8ju3/rtA48s2Ff4M4Hz7zwpzlSCa+G
3XNCMLD86E0NbjuqPjBe7usyh77Mh/oy5vjdMs3JNk09dQfLN8j+RNhxdjyvfW35RLp13XwYbjVB
aaYFwBDZ3QS5SVaLLc6+pznPrR8sF3eE+nQnq6CqHleBQ0sAwdm8nSN4TozQtlUdkP6SFGcsb3LX
thkNooJUW9PyTxrl83Ns0XxHwYZVgJ36QerLr6AhGcNnWndGIzG8wqHbErMlPlDNA0UkcgYfoyDy
2moc9ITBze/Lw1Roz3mbJ0/0gb2bkxppOMym9mMWTrFZ0j4/OAtrEhGrJPlI/2hpX76H1ghihX9A
vRytvco1P/Q+fq+CvHgSk99cwXW9C9NBvzrbH1TNTMzisboYNDuf0wbOn3oehOiwyaLI3w4GmXBR
07ab0mMtI6vyFe5K5k6f9FF2I15HejkFcr41dos/+InjMEnoDooMNWFgn+NJvkjc/1vPZJoCcSZs
dfNLlLR0+nmvEde9MpEvrtrK3y2YeJscNjRK7LPfV3iumui1BadKRyd5pRaaQ2HjI2TX+tStmu16
eZpFBqa3/chH295iNX9w0N8vpkPropnX2RRtvNI6B+YxKrvfWum90Jm5QGJZ9TmWBydGBlcGfMgS
dBtVo0PHsknx6XkjrUkFDB2GyfnymFALVju0cCs3b8mUa5DwE7Dz0/SrVwTTJf7HcF4ggBM8JVce
YU0owqqdL+VPD0aAG2dIX6fm4A2sIeglsW6yFkCrQERHE3CSr5HDsNKtDea/RXcSGwRZvz0CP6FL
eCvbRW/BHIOCXCz6rSUv0EQs07jte5wQLDY69iNtQXSW3ZfpT+uAASrzi+m6UGQTKD59u6SNhYHL
UhHhrGNu+ZYL56LsBBh9rjVYCFemlFLtCUTahbSabdsq3ziJQWHisQlP1U+tU8bp19okyQhAOn/U
a/+QFXImlnAH6itmVoTlImnTJyOPnZAzwQ1dI9DPFBwIfOBq5u3u88s4Nr+aisxzH8jSUrxXy0in
omSqoOvlGqcREX0JJo8OS2Kta3uAKugXfRIVk5a4jTxYyy5FVO26JzrJWzqjn8uspaHDCm8GfMFk
LGQ7fun7GhG9w6RPy4dz9AtRiP9Yrgac3S+DSnER6ROKqlDmmk6LQzRh9SwzSfNRScUAiwQI3rEF
+R74tdkjb6UbLUn9SFRQjDGhynvlh3m3tWgOixafgacV6RkJ2AASA8V0cKHBdPFw8IAhM7cj+1g7
RJ/kuiZgfMbTkhhQgy1ii6UePHUJfR5nKPYiGF5Ns+VTZercEKTQ2GX84i9Ym9wBpVuZKQEw1EId
NDVuJwDl47uRoUH2leQiEdRnqMCvxKI49NkOWD12LAvnpqflKQz6p1XyrkN75NTFcdK2ZxwGeFyq
NIcfX8JBHZPsYwySauWWFZiqPv70B/nIxJzxXf/g8qYTF/Te5BLzM8l7MvN/xzNjit6stuVgodyu
6+c5OBvd7BKy1G0A4hT70Wuu6czLOHl++pmNGlNdrR1WeYt7uMdt1O/nmjPLOO3t1N6ZjKpnN4an
7p0zEeH0ycfnSGgnbAxvWZMDiWne4aMPh0KXP3QpSFH6br38JJqoQoEy7Jgy78m9k6FgOHmdYC+m
KeefjmQ2Q+b45CcHNJ7PnHRB+k5CVgvxOwh2Jl4VIgWUK2doHgd2fVHp1RqkEupoBUu0ie7rYUBN
9AzDnoDE9dR7v2ufYTShqtkmwQza+x1/GTLFbtkVhjUg2UhHcui0fiet5FnmeDDGVEMfNYAA0Oun
pUYWPdrlC3npqCAQkY/w+drlt91OH3VWvPZl/j2k5kfv82HzC+2VsTM+jn76tGPnMzDrGTmMSyos
CCjR1VSQTrH/toVGt5MM8KIxHwwB4a+cAS9gi14JYk45f+Bgw8mnC3uFDukDytU+1yVyCMIbGj43
cfGSLuJz/tKF3E0U4Zm702tUUJ7dHYjc8dZBDYQ/TvsVQ3o0cq291pzIBKlAuPVE4pbbbiVBqvVM
Vee/q9Tneh5elqUvaMgWbyLIXji2PsWWH4p1Uk7ZUXbix6x7V1QuHzrt99AxiH4gy3qbN82rvciL
jV+FfdLeETe64/z2QgCat3PAN0Ih2iA7R8fcGmdcet8x2/7aYsvh80m3mRErFF6k42AAJcZEhqzr
QVDH+UQMknuxTaK+R5eHU8oh5CL1iVW0J/OhRyIjsFRUFsq3oP3TFvXV77wp7Mr0NgYHY6DJ35Au
F9Y5hpa0LhHzrHpg6Qfbix+I9mOawDhH15vbrKkGJ2CKDUdvm2pqa0kN4kkH3BJZ6W8zWM6YHFaU
w9dp5rNUIl9UvZN0jn8EBUFimZGwDBGXhrJooLL2yt3IjsaBg1No76WryLK/Gy3/lbv2L+TFBw6N
e+mi0+7fJQrYkGClx14r3oxckGei8+lNWY1iSdZPyekR2sO8Rt1srfqufO8FtkMTJTLqywG/f1H8
0HDJIfsaOGsSGrgEr1NEYAog037TlQ7+Ql6Crj4hEvAhFiT6etilttEiM4TyGtvaYdQb5MH5aKj8
hi+qyj0hDDYzTAwwZjVsxEjiCpokLCHwz1I3wdkwLFsn02DMzg/mUCVr35KfS16/pNZu+ZktVbIv
ksQFxzvvWHL7cECmsABRcTw0+7jdaDsb8uKY8E1kgdi6mN4t3boOuvtRF/rai8w/eY10a54Hj8wI
7ASDvzbcMfiKjO10qsG8b+XcVaegTV5789VISUz0i+RbN3MOpAvlWfHLtEolfBm/CC15n2RO/z9h
2/ANddJtjr6T63jm7GIrSPkJ45y3wn6TrfHk2hrWOy/Z0wBFQBRjC9eNSWexIn63i3gOT3myqiOw
O0nWv+lzt6XyIWq6H6/IdT4iPdj0gmWkz9tX+ELoL9jnWizoo/5Vgfcg97LbuNZyQ3UOvSWJfGQT
Wn3GoMPptRrWblZGm1RjWYuDtyUpGhT6DBn0wBu2Qsu/i5EdCTTEFotXGaZ6cF4gfmgJOoy5WOs9
f2GU6Y/MhBE7pFZ68IOKvhPVjL2P2lkPzYmctomIqtg0Cd4Mkl/QiVkerOQ0GdjmjHE9+BqjbBi9
iR5/tQUqThABPxcDfV7cRY8jiKJucC7jhPwLvgfD4zbAy+a3tOBKIpyrlJ6oi281pf0ym/27W5oo
0nvYoHquo1W0c7JQkAcwqpoQGwa4cTqG4LiTHD2z12niNasZzTcjSSWQMqjBREkJ25AnMaiDrrA/
687x167pEWKQLL9ZTfpLRVJLN6E3AAmban8Gvsn7THuEuEGm3rGBlzjxglUEi6ZCJeNjB50XXoWg
M/TznFKJFv5jAup8b9kVJJ1ZNhyiwR8tBkeNIRFbSKjoP2a/3Pfszxs/yj9H7MOrsox2lsYh2ubQ
+0QU5jgfJlTgYRR5yELSh7LvfnGSqFeRr09bzuJvwURy42QnaINtt0NFTJiimVShrzX9HpQt8Xr+
ztApwvKI31KMfxaRvJcWaDwLKvc642c2m2baASnCBYZoKpkBLOpjgJInw742Bh+9J8pLMU5/oHbd
WnJTYs2HdNHgeMR+uwJSl7yg299P9Jw4E9CcNCx+cSDAaqPllKwGvZXIa8xkCEAreGSQl/NkiVHO
0wlr+uHs0vSEcknzgvC+rZDtMevsD2bIzUok4gJLBNjV8grmJcxxSWhaT5fPmCHykXi+SoA0NT0e
PpN0vViWAxgou0IQtGJBirf0odiz+xzOieixA3nvtkuFrUuIu75r7n256CQNYqNqGZ86eR89mhiO
NgaObUpt81QHLcENRkIu4Vxe09qioEbv7GW8MPXSJOcOPjqzsBafU85WyS20GKoToyOfLGVFfnlD
ymET5NuI+L3K0H/Vph7tDCJGwrSgw5GUvHZDTRG5+ATy+fV6wV8ynfTOQ1FLuBbCIqq3k8ktmdO0
ogU3ozyxm79f7l8iGW0IXoITP5jyoI1WhfRwtBtg2uohFA5GjnX95GljjgaBeNUiFOPMdYnR5ZHI
MqF9VVqetAMK4iBLjs36eH/qfinUl6PtMBm0sdwUfnX85yVx8vqYqUsazWg9OUIOWlsdx3mpjn89
6tJ//bIuvZkd3UTXV07lseETCtNAPdQdpzzO6hKViL4jOcWcUkH93S9a+o9Hf+H/FPRviL570oEP
Ws1+05QeDr77w/vFnSq5Nez6Addlfcx9qzpmbG74sJTDq9GA9qhLz6jhr0elHwA7uD/pVy1R3PeH
hWG2/EDzZ6k+dCJx5TFvGTvfLzbOi2Mmz1YJvG8W5jfaR9iH/IQcM9DdBZ1FgRBA5o0U9TMnS5S3
qpjOGVNw2p41hKWO9nIkRwNFkc1BTC5yc3857r/w/RGlDi8CAyNdc7CzDozOY5pmaFAjezjmCuXg
TKdSvbuj/SrgoeW0KEJ3ZlIC9P4wJLkFJze29/5oMNqP0pNEchnqKWLjf75R93frfkGZAIS8t4Dn
mKZzzpG0h1g28h3T+OVGQMxC4FQXA10c49WSmO7FTwaKS2jUz3ksLzRT8bxV0NWMqTUv9wvwNa+a
L+VkW9tu5BPdLwZ4SuwGG0M25qkUxU9iIGBSuznnWnXBmxtfEwp1+EI0z+Bi4KFQhpT7N7TF1S4R
h+gtqt8lTLuURrzDQoUJwbo8T/5sXeil0Opb+CeXVBYs78ABTY8cMLu11n3U2dtCYA6OyrK4yL4z
91o8MLmaU2+jUU/eSFjAh62k9JVV52cBcSYlZlSOVgFR1PvsJ+SSpVPHD561xA8tI4zL0jIN8wX0
hCiwEbxn4kStUiiNKQZS9f/WKJ1u0E+0m6gANmaZfyIe4rnLGDzGzC4gk3Pxl8UnHKh77TW3PdsJ
wjMQ2NVqgOb+l7zPHKb2PBsTpv5MJxGhokBoVBzzVM1im9NwpCr1412OOkIDaLHLs/nS6uQD4Eb2
jkaMY4ozJGnlxKxl//n4/n/cLzYbzTpGwBZawpSnTJIjjjKJqj6owpbQIcjdRwIFtL8u5l/P0w/Y
0DqjN6u+48WAorQIzlqJ2uCSKHVBS0cAIcU6LWVxK70h2ut9g0ao6dKrRm8Mq7kbbZehk8Aear3e
enhmw6J3l/P9Uun1yXaclIkT7B525lwHEi6XMxt1tZcY+WrazQBNlrORZogELfcPozC5duyUdnnX
IUQaCpjfttMh3gS5cU7iuNhWfYuO12uoetXl/uh+0cwxO9H25jyNJfV+8RlKremySJriROI21dZP
oDdCQnCuXT9xMXp/D1ni19TTUKQ0xj9XNT+nxPOuM2lJV2386YOQuuqTZd40HWcASVYum/PI+CrO
ig+T4G9maZwzMZgMe/yQOltBuVe4Pf7S5AxrG3mcqd88uUn5zEFIix40U+i3xOLilWg1DHeu3vuS
bhk9n8bNfmPJrMtKf647vdjVc9WvRy1xzxBQGjTP9fRSzj0Rom7unAGQmGdvYzgLbRy9zb0D1cy2
IwIDfutJH5zsJOo5OaTMKrypyM6DNmBEmWaKKd8vaQJ0aR0fOkxyq7mixZySaQGOr6UNupDr5TGk
2fpDzieTYRrW18YGeS/do6Rkg3+SkRFtm+HiGHh9Fqs/KInPHAkEcYAuaZTJOITwjYrUawEcx8YU
1pVRImvzTmNH0z5DcHiD1ECUV6wcf2OtnXyXio6oj280lKEe59ZjLzUdq5WrilWIIIx4Pzjt/DQ7
hsNekxLvKF3SF4bik05ysDaNgr4Ue7xXl9lmMGPS8yohw66z6dQRmvKi2x6TFm/Td1p8vAe9tsvw
mmdM4LQiq7ltSIM1KCezykMaWjy5LPs7Zh3bvDZeOBkPO+wzFFJyhpQmYFYa0kHQDJCNuK4WPUQa
/yTPcX7wsw8/ceJrFzfZLZqLMQSeMKyN0n3Ny3NhJ5+5ROKQoL6XI11MN38t9fR9SAADxaTvrgcX
K4AtMHaVCDdCUqLivZ7lwcU0aQ5UXrDJx4F5hel5tEJA0ARFvh0ci1U4GpPVBN+aiTSrsyddbg3c
RZtUj/bGqFf72Rx/gmNoL4bHQBfwxCEWKCL0bte3zDK6gBhGzSk/fJSCmxZDXAg3RuysUrsNSEe4
C+J9kNKF9c0SoUI9HAZ/K2ATkAJe/CGE2d9gaO82MJu+h0HM32k0HehhQc2LjJ3MEF+RL1of/JgS
AUcP4Wc4vitI60cs/RzJEkbmqEKU4QyYZSiNWn4SorZierojetV5VSO/xfMglKPBW4/BUr8yaxcH
uLZrAP141LIyf3Jz0ojcxb4SFuYwWbKnUAx0brplIoG+aKGf1f63GHP7kmge3YThMDIRYRxG7hdN
002Qyeo649GRIMRv7sLebCdts6+oeWCc8Nz9UpHBlsXpKSh9EINuhdkwZn8CiUaCRiBKpN65t1rS
Zu2Uw6ESqbt1CSRjojOurUjbExpafkMgeO1zLxwJVTn20IBWAK9KpVB4qvwH3t6RCUszXXoPU/r9
Eb/adBHtk2jNW4Waf187tNubyLDXkRg6wiC1Z9JHEMSUMagmxnrr2YnQEKjL/RHdt9+2aQVbjzso
gtwB1u0M5/XYTIt9oA3IkGzsI5DNZUUbzianB6zw2kHWvTJTPATmaJgbneEz5ORgeXB1+DkYxHyi
Zow2ybHD8bfiFnBCP0mfcjKPdiKo3BOn4X4LkYI8uv5i9LI+KBs79o8TuDs0k8gdLoPI+8vSsTcN
TYOrVMRfDeEllzkrszXHJZj4bBcV/Sf8t/drU35JHILXxTU3kVnTfbfH9GwEnHbNutn0ems+gSF4
nECA7FvG3eiUvqVF1Vf39g0LD4P3ur+ZgXUhjyPEQ8MKVmhonfx0PUl6ukGv7TxUdicFzsU6iE+5
I70DtmW+7kr9e0TEjSP4OeMAHNkAY8kUblfj7CQ7mT+6ZXDUkyY/jT5yoBxjnw0j8atlyrepUqaU
VRztB+w/+MWZpPm8TgKLxFRh3jXz+SVAghAWSbVfFmu4+H1enAO6RXRsUCRo0FhgC3EetqCs1AYG
NNplpJ3EVQYNrDYIKSx9ph9G/uACVVjT9NlpgYfOhtQ+NSO7uzv+eJRWEJXOGB7+oAbotvf3YWjs
/qIPlNcdiFrTpcM5jPqvwNN+NiXIjbmujkZppetAuG94Rk/2QmUQRDh9+MSUDDJltvv3hYf/36Ku
cZD9rwF3CA+/mq/uv8gO73/k77LDQP8bFn/TcExPv2sGEfn9Pes6sP9msHeYrm3rNnA4lSv3j6xr
AHtKZcjzgPtty0L8+A/2nv03xzLJvmBX1Flwbf/fUSFaKB3/iwaRLR6to+fpkPwsbkWlUfwX8p4Y
BKpACvhdkzEEiDQczz6Jb90DbflCIarycHCZ0E/uly/7376I4fV4bkNEQqw/ZwBqGpkuWwoxQLi1
GFZG9wyHNtvGLYRdO98wCBm2S4RxSrd7fN4MIxAbyAsmQcj37FyrstfB9Zplx4z7E5kkCXa+xWS4
Hqxn5FreIbCgWuY4TSockP9HArfp2P/zJUDUaeqGDm9Kt0zrv0VwG9BC5rIg0EmP8CBO1hpo+ytz
JaQpSA1QQLIy1s8++JQWzbQAuCyQ2kXs23YOScZ0j8k8HYkX2fZ6vY775pJ52FgVvG7pn4XVbKom
lJ154o9SXBoc5AYiniJWsuGT6LbXW2J0XzlwFAqoQ2L2l0z6EE1ihk5nE1WMizP7QzbDhpb8tTCB
cbXxNqv8Hz3BZthjdgsM+36MdkkUknZ0rlrjYrQ3B8220EBhMKlv4BulfY1XQx4T79XKy9VsN2s6
qy+L2a5rgfy7qHLG1ene405Y3GUtLO9WjNUO79omJxxX5r+DDP7SRzkjDKPNHA7WqYgOWETjaYNu
bHr2IGZ9A1opUZcxuusgIrS34qHml2VmQD0onD8S3xcWKDpIu1jPwVY9Cu022W9oHY2AzeqnrjEg
Axnu/wd757EcuXdn6VeZ6D06cOGx6E0aIJE+k54bRLHMhff+jfo55sXmS0qhltQT6pj9bChWqVjF
PzNxzfmd850Dd6qEA3sbcRUGOAKydMexNyEHbTKXLkEPoZFK4HFOt2H3LeddMvFiRQskbe2R3X8b
6hSzPVVCKeA3ygNFe4gwGeYIXkwR/CrOttyR75ycnwdTP4mZWgLakVz2YuKy8dxvxwQhduhpIRwS
X7XbG0nxvbbQdwgksIztZ4Mp8rCEQMrIyGXsjC1B5OHQRh0H30+pKNeIgaKdv1ehfoI767tJf5OE
MujN2eKnxAyQOU8YVR8jQx79XZPqJPXJJlClcu5jzL/Y4EKiFJWYuQS+k7xaT5RxTciLnxOP00KV
NKxB8AorIZnXyGvbvKbUsEQc5TqkFJiEyKfjuyRY4CxYzyKmFOExuoZSvspFP8pHQdKYjn8yWFis
TF+xHALpGCtFutsMRY4sRR/iIixt/rVlYwFwdvP+MM+8XeQhfG3lm0OuRzf3k/FiVpdpoMXS017o
atONH/giN9iR18r8q585X1Ms4+JYShOTjCOga/HeFzFgs6dBx45J9TPCpt5sc1rdmo90ekncXSU/
W+s6dM+4dp3XkStq23lmfqOzyZvjfddBRtoiZygYebrojBtN1ozYGo57OfmMztfsQ01zWOIGMP56
3LP8MAmcFOEHUxO5N/RrJj7MZAfrofwEbdeWPjfnjrQf1ljyIM3OqAmmGub8+F7CnAyITVhYiQMd
JxMOIxT3BVYjEa4YQyfujUattmrTrqyuvSqx5lfjq5qGZxsYofNb0zt/StVdiq0n0ZS1Tuke9pwt
JrUVXY+7tDP3/C//if1moIs+omaLH8OslVhEO7oC9W278KfiLZGEtaqgH9HxWww8BlnE0NXwO6Kl
ZEoC2AGbFJIB9eJlzRrKQmcIwHsU/0ztsLbqyiOrEyh0MuCH2yiSeGqTHGyc1DMe4mEJ2qQ6O4W4
ki8ParLAUTMcW4pNB4kPrKPnZaJ8niGmK+rNmEd+Bhru8WhLpUD8ljQpobCOR4G7RZgrKkYduuQU
Gu5uTb+VFcnSfRntaqZfCNd4rFt/gQwkj5W6ktDLeSqWYwQ7Ht0gm1+19Cczvr0FR7NApIa3jS0c
35FhrE3aOicoqlFYk3sU8OxwJG4rHjqy6A4/7CahpskZNq0Iw4/CzH3IbhoBvrk9GQBhAYcozz1n
LY9lJhtNfavV+VOTRtYtj1UUesLoMpdgm/Ih9YhbJk5IlCWj3mtUMiOoCcFszKX5SlHxr7Gwxid3
GoOazgp0TpP1AVRXIFwFpJOT78m4G/cqnS3gpSqTjsUmsOOUWz2JVNADETgQN37JbKMn1+kG9NgT
JVPr9xyTrteC8vKb0k2DqmnxnyvDR6WP4oIV3FXVHoNeW2ELUGisM31tcBvQrl0WuIJqErwV7btq
DeYKVH9+UvNCe80Yu37/scoZ7P2sJCTrH18lwVhSO9nWuMTBeg32xAYzHxItYgRLYvSYl7Sc28n4
qk9W/vA0D5sM/StAJB7eDeq3gFtYLxMi3qkcDQG5B6PD6E4O+f++DKC3nScGhHe0KG+Oumaz9NhA
9YdU/d1i9/1BTwbHm3I4ho/fLxe4aigWErbA0mq278ymVzrt5Ksz0bSH5J/IBNCPYtKm+7e/qaGj
rNY0fmJt+hmqMyUkCjGC0IGW2fSJCl0cszbJsr/8w99f+P3h+/f+65ff39F//d5sOX4uecA7oywf
5EfG02bOEUki9i1b/TEmkI+5wJw/uCo0VOCVtxsMJjk3VwwZj5HB3z5ERc538v3rons4SssWl/DU
94ylH8o9+qHicxU8W0rBOE31sr7blhS1lYYeJM3N4i/PI0wAFu5YMB2CQXVHGJr8PSctOjDDbvMY
lg8V/LeGZ19251HT2Vhbch71utdmjPy6Z5RjQPlmoGgfPUDdRJxGTonk9s+M6ykG5ILZ+5j5/DD6
TDQk3s7wBpLaGmB4szY8IyI9WevBSK7OhKmxNBULJwahctmXbQQLDxMmaJDR1Tbq3PhlC3Xd6Ha9
Rg4l1nZtzVkABgnLVWnYWzx3G9LiK6uy1zQYnLSmBGd8yJwIglTs4YRgLG2xCLYeIzjfVhIfqh2Q
NexPyfJw8dMXCMF2HLb0acJiTL1sxlOT0hNbmL4Ag5YnwldCw68qdzuD1UoDWVmflQkRbYw9coOb
agBEliSnZVGCssZsESkMp6xrZSQXazIus9WsJheXoDpfZreHfF8TtihOhqo/DUvzo87xrjRvgFvQ
gZdXPJxfZvbS250PlehITNUfHL4PTVwiUDbQNa+x1QcS10+d+Z2NVsiL1w/Ohj4tLvmI9IlyHFt2
DawrjQZH1LY9bX4epszLzXbjLu2WDg4v77TtTIWaQKBzNXNdVQqaVbprHNDShXaRnFXcCNtlMj+V
RbcTBeWZqh9J03fx87vtJRpzL/udgvm3eWbTyfCjdvABElKHoR/tRvOiTPrqtI6cjq7XMogz2j1Y
0B5exhmERKMzYG+L/UhtLPKWYrqPIqdtDkm2cxmP5sdF5TikY47TPkrGgsTwccVZG6NnVuBA/dbV
bT8Mfl8q5PD3SqEzMVE2M02LYFbcsn80NPpWOPh013tup+/NR8zwfRTOtQZswJWb82bpKzwL+Go8
dUyeBN/gqPIIda2XwEeael+bYJhSFQVf6CiUzAMBtyF4Tpy+9BfYTo//7H5atoXzqnLCECVJzL7Y
2jjYEUJAOD48JwoxQ06rDlM3h+COjufCUjbFw8FvT7umv9L14RWJi0eP9YHzt9n21CNBxY00WDeG
VxEpHomRi7DYuFLxwoG3ddKsQ0omc7nFWM9PLw0gtvKS4mOSeyZrFAHPR3eqOWuqdygrB5zyx4Ec
tIUtTotdv+Rwzwk1MD7TOtxZS3Va5LyqWShtU7zQQhJYeXcIVeH1uBpZp7fLCPhnmqhWulVzsx+r
iaD7gP/v07Xt1VRBOaVHDB/teVajJ24U7ypyToXVlYlLOVYXpk4kORuedvTCCKdqDUUEMqEc+JYp
A7PHp7KOd/SGY8fJ/VxR/GZAkAU2AsCQI7zw5u4CZphlFcAVrsSEpDz4QJwIN0VlmWIwkD/22Ej1
yXTszYa0cj8yzEv38NbvZVcdze5NWYxjMp65ZXoT2TgaI71c8l7TTQ4+GJD7ZL8MM4cea80NdMdm
78/JfGyL8bk2KC1dqv1QvjJIpbFyudOe8jOzmsDtY+ql6iuvENYl6Jog44HQVWYIjGzyeTUPUWPf
mC2GqFHiGqXS11JCM7yOhp6e8J9v8kVuB5FsVcCvZfH1OOdrZGRszk4a6neYolZioQKkV7P+SpfS
Z4cVphq2Smxsc5H5OQekfPKGCtw7dr2MJTCxb9j8GeArP0AO7jCoUqsXBprBgDTj+S95HVmbZ+R7
TKP9wiQWgntm7Cc0gPoH44ePujH2JRmHPtSCGSwbcETi9Wu2l+2Ur1trpqMPgtPQ+jYehgXimpK9
67xByAO1LVUyY+I1Nt6WUb8U8yVazN/j+GQUyZXb6spoi/scmQE4+elRXr9caU850k0SwFdnRGlu
bPVLbazd3E4BktmmZAQ7qjo2BtOvy3SrYsEA6c7adLdseYH0tc+rMUCcJ/bf300bp6V2TAwuBTsc
7NvMIPXgheHihc3ImdhroEFWoYQkwRuYsIBjVJ9N6CXExnnVAbRRkppilxpLWN+YSRV4CmpO2Y+9
1UsTHGp3ql0srCr9qYxFT+4UHTtV3WuGDsYrWmPPWddO+Yam+ZJO+lNkcFgJaZk0MBAD5uLgYWAf
thJlR432M+fBm1Ebd9pnL1YGgNalHE274N1b5dNZhntnZD+kU+dTlfqWykGL4TiVnqE3gfZuXtyv
cLwlXEOF6TfgUDBtZL6jtieCQV5qxUc1Ll8UO7+3oloXNgjtbDmwIAex6uyNLn/PhP1rsOWHMbGx
qsk+ejRyZuXxsf9NNfgjtIYMc2bldjvb4puJjJMw7XuBK2NqnypWDmVbSPgXRNIFMLVhyLiLmLv2
yVDaoLTMzaLMvrF0AQH+u40/zapHJvIMmB0MNO2HSMhnYvnRCPOpKgNyQbAEqulid9vQHPZm1QU5
7cQhd0tQFEwJLl1UvDJbOTua+uCfbGrN8Ztw2U/5TbbDLsdyqmPgXcqdEmY7U5M7oWKNJJKaZtmO
6eXG1l+z52Zhbzfhp2qHAr+6ET2oo7J8WWi4mojHA8WnMZxhk2P66YMcgwyVCOdMP9S5Waaz4JIT
5/F2MHccJmlWZfvMUEgKbYdMc44LeR9mqomi4V4pE3CtaO+oBIPu2FeNIj0pIcBRmgw8tQq3ErZQ
gb3JmGPeea5fIeZaxHwxeD8rSsjgROzoRNoxy9mZcOlBmj0rwnlFRL/ag33viL3EdXo2AC9lPaag
mFotpbsREjjlekQdVrcvK2ujCMrmksTPFHGtHvflBrK+uVwzrdvV9nxmgAw9abmlyYKrA5J9d8Xi
9xxiRsxMznAZEcWRW1DNA4ZQ5aBbu1Yw2vLej/MppjCSop9gIZgyWPtJwYZVip0a1i9uDnfiQdbH
iNyiBkhwP9ZmmEbsbNMhK+QOP+qh5l0wkiM0BpAiQ8q+P7/pS0gvDijrvPioEvOtieZbroYveKHv
LaiH6bFSxuqJmSkmbPWDlfLV5VRn1uEGq9/GGuuDG7Yf1hJepewD0ZW0lK+1ssXEUt5U2tod6MLF
+INmsfNS9de2KP34EY6MqpNgaFDVOxJRhAz6nXSjp95ubnVp7FOAWiojW1Hbd0e1+Fua186mCq83
GN62qww8rWHtRvKeMMxvSK6bdM7OjeLu21jcmqQlX2ZukxK0Hj6KTC3usog+CzgcFkf9x1tcTSSF
dEOQ9j02Ecg2tXGYdFxO3Z6p1MFyR/oSs6tjW4eWS+E0vahsjcB5vYK/AZXwJ8OOfVWjRWghOZa1
SfW54PHCYAwgKvRirTn2CVzX6SsD3aHZgWPI+wg7ktTXYVDW7RhTPsQrb2BGR/BOVqWib1z7o3GA
K8zkggw0AUM79HMWOCoM7zkBkxO9wZF/N1L9yZawRqBTLsZ8qWjzc8yD3cen0tGCVs+OllOcmFcf
VSPch66yC2efkBnOXGXdO+pGFf4AqrcAouzWZA8fxbfeTIC0sy3AUMm2SZdLL9VrwmMseUoX/UVB
cpPRjEpJ0qSs/MxqA8KbT71qHyRDHtMJT6miUXEwe9J6Ky17T50cZHeu+G/CWA7hVPsqJ3jNyfYZ
RSy4tc6NO916LrLc8WCfoddZycGdpzPG79JN/Fjl0AqNXMbLQdebV4XnbexxZtaS54ojoKJxzukC
q8uYlIl9eoQK7tmmtUPDKQgnsIXGpifGcDt3NU9NFHD3VWxxtQmP13HPttKfMKxc6BgORCsPM/W7
pa7/GorukEbdPUWmaBls6tjXy1i9Um94sXX9JcsE6/T4e5hsFtgHhyjb9enWnF4z1QiyfLkYagq4
a0CHI6lQR/XOhTs25uVNWRzgf/ZdduVVjDQbivQOYBf7zy7PztMEraVL9xT5cnFHbc5pF5i7h5J5
NIpxm5IKtHPO2q2xfxi0hny5Cze5cBc/ZzIC2DkFavNjiqPjEMLCzedns9d+2p22s4x5N1JMnxbG
TsfZQx3sboj7wzib+0S8KT2ZtJxFjP+ASm/8vh84uLWsVN0hqNyKsHx+sLWKzL+zsZXaN3qbba04
Jhl7AnUD9PWarnkjkfuxFMp73MurQpgXbRXzddJtkbsmpm30oFZ/enPaVPPFRnTTVXNLe4NHwMiL
Z85ARuJ3msXdrT+7lkYlBLoC3PN2wPCvk9r60xo19F/1knFywzLhWXVKbFIxkToU259k7U9h6wnC
fDamlhDMD/mgnSDukd5qo/xRR5LC7JJ3oes7eK/L+JVn8MAChYm8JUgr7vHI5Sd1zsS2uDyeAVyg
RyqeYJxsFxiq5LTTJjSkgq0I5365DMfEFfi0f0w1adKUfH0Ham/ksDJjzi+41DcIKIXeY5SerLUi
I74zk6CBvDhZyJUzZzEyk/auqs0A9CTVt7M+2nQhpDDpMONPYgl9Q9HylWvfzak8Atv2U1s70gXw
lGAGZjeDKOw4265n1K/HVr2eTWnCFMjTfafbn3HeIqQ5v2oj+wIMqq7Bz0r8ggrVQyllsbg0fTqj
GvJlXPON5T1pjCMFSnjk4xaSWTz0UPhpc1BFoeGcBhhdMY7pRfFbxpaxx5Jo3WjUMG+9QyYrmqLL
VCvmbU5VcRGYJL7/vyrpqJ9mFmTXaBCs8KxDnXRWmD5gy/2w+oTGY31yt9+nrT5CL7HiPxC5rhMw
Ru78hFpi/QDOg61a/xMSJLP76KCb/DCXUXnH7wwJrCzPFnD/ClpHZ3Hs7Bosw3H12S9ujfMjfVaq
6pNxlbHi0r5OcuuLA0m1ASn7w3TbgNY9L3XkaewH8lbo2B2DePog+ovCc9gnLKvTlN4KUbK65CDM
LJdRiIkrfrMUNHVjio2ehH0RDZeMPP6NE/xFoJfopRiCUa+N1UyoB3vVtYra7uC05StmrGSNXBlv
u+WPHiK6KsovqyJ4JO2CvlcsxbFZfNmQo64xADnS0Ale5Lgzd6P5S4mHcTvWsfSsBKqOxBStJxQM
pKkHMThbz0CLSPQUfwp6FtcN/SkrO8Pc0YjxOsYkW0Efn1uz3xlcs1dQwiGEoaGviK98KSCuj5Vs
P7MyWjfanHNNr6ctr6ZODVJmXw0Zc3wCnVf9LGLxIzSZQNim03uo1udJDhSJ5ybAN3coPkbFfW3K
tiIt8xmLiAgorqjAtVKvqaZgqLoa07Pd7Vo4AJx95YvelGhQQoLzpn5+vYTaw7psPRPbhdw4KmLT
pYOytYzKz6usv07Nl0DPvZr17MKDJB63zKGX1T2dJ2H8bPG04X0YwkOr99fY1KxDLcZ5KyNxSnvg
djYAyzdwV8lHPVnJa49Kv2P04HMmbJhHQFcYZNqep44Qc8SV8gNZYNe0dfgLyMbHmBf5a0iz95Z8
tgoylsN3O4KZi23DfuerD6lrub+ctnoqmSq85SNWo87U2iNsfPOoaPDvljay3tyku37/UaG253Bx
yvfRTMKNCh2M87NlIEA2zq6j1UOrIoRZAhRKhws/LgEMqiVsqmqKL6ZpDvD5q5/ktOc/Aoua5UDW
6jrzotOAsuXwK9YRBqZVa03La1M/oLaT454UyB4kr0/GKNoz2PsIZskzbSCQcBXw2HaMc2nCJLaX
EU4ZLI5Mhuo680oB3YzrCm+iTBf+kg1UQGgxBiIHGhs/QDffSehtYwWWSs+ZCCnDW7zMv+NGe64H
1kLwZYhDJD3p59Eb+2vu+FKST0mvGR6K7ppJnLjTj1G1VNZOEZd7Aict5sNN3EE2JRYUrqvmAxBH
/RJJjZO/Whycvg8DK2KhJXI5QZTWOS8arv2KP/fK+4XC3lCCZ4wMDhw76AZPIe0LzO1q7Htdhtyg
/dagQ+DmHMiCaIQV6Go1aYu2aBbFhDnRWWa5KsquiQ1K6366ltTXoYY8bGMJnaN4M5qx4zmxe06w
rRjshqPOTkqg35s6DvAtObaCb432qUdZEqVb9K/mG6WPP2e6QHgZh6CxXXkwKaBdQ+BHg6SHtkYx
Ic0Xsa+mXyrSIdUceeIp0n5VY/WPVjJ8sjs0qnzgoWpx9ZWzunEiCqmpasUNSPPDlPe0Xxt0IPe9
vme4vbKL8JLIUwgqcSijd7fgIS5pp/Bii7Yz3YSRas5WUNjVa99OPxVis2tNsU82MH1e+XnCWhlE
FQSRueTaomgwJzlX0pj5ChugCgiWq/6oMjgkSzsc+84aSEzoQEYbg/7fKe5zbGHUtpQpdQIL+/hR
xxt3FFp2qiZbp0SO2i+FSpxjadJN1FX9W5sP12pc8BZp6SlL0I11fR8WpF5ly4NNIem0DtNsIG8i
1wbFAWYjiiB5qLjzSNmZND7JsDxlBgiCxaG5mok/fPOUN00sTdAoKtQf6KsF0/eIcXwqX20l/YFb
j3lCiAAhhImPNzLQC2qA9i1XiNx5p1pc/pEWGBk5DT8trcMRioZ5N+k48sp4cdAjkvbkViOhNi1q
9nOp9GvTKb8AWsVPqqt1vMWYuNFK+tZTuuA3WhUCDInn12xUoJDY0Vcm1GrdptV8ZvsJAZEP85oh
a7sbklJuWs5hDzkTJNsEB6puJziCZjduW3NyPSpHaWuMMKnqzadrgdmbrKnaLS+wOoytlmrUP2Yq
VeBRoXmKBfQjI4uzNnl0SaMAQW7KH1rfk/7PHhP2URcbvG7sW/rJYvsu9HmgRqqpnpaIEmKJiC5i
Zb6IijSrUKy1NSfWkcxAhzJfaJQW9b1tBAQcT45JRhNsknJVlMpgn09hzLQJdsteie62jZvLimBX
I8LoJ901rwJUTcAegumPQMHFjWBc0Rl5nOIyvhZan7y4C6W8Scs/S+g52rRz6YKfjYZVD1jmYs9f
dLky4Wcl7WawwJrB3Meg7G9tJW6yTSY72eRW/kEpw4L+N1dcWxAKc11rVy4N6g/CNc/v1m26R+zz
gfdqKP4wKakExQ8ojBrkLFvCgzlof0yBiuE0ATMedNjc9eaMcCpZGqDk1D2EtbdgpG4LFGxyMBW4
Eg1/RNLp23GZT0JdRq+gv8/vh6LcDjK8hqPqrBOUHK9XmMnovqIuAOax/FM73x1ax2oPJTwxOifz
az1pypH+KOFxWwQi1Fk2sK1Hnq98fCrxBa4SS1g7u6rU3aQCQcGbvcvl2PyIrOEURRNap8qqhfSp
U/LuxcoYnWWTzv6DIlp26rCLiFdSHMjcvEkG99Nm4GKrLLJELDilP57y2sHVPnFHZb9a1rWSICUC
s7T0vruYUcVYPJ4q4j9Te1P1gt6HeqZN+LEhqAM3bci9ABFZCnoAwWEzCWbhdCe0mjjV5kthjiGS
EKaPulHEqdKLX5Ed1+eeNGBRcLeWmgOMtQvS1ixvltmPKxUamWeazv4BUD4PFtxPtxfUX+mGcSh6
2mKmvgPsMJzUrA5UZ6DjoVke9dR1kPWmulZYChCZyasaTCP1Cj3K6ds/I5OStUUZ8FUkw5PZTOqm
wzIG/JuninOaT++07VlW/8t+YKgUWGkrpTLvNTgc6rtTb6ZLaJ3DCDAcXzGGG77SOVhi5zbZi7g0
E1G97z+ypKhiZbaJZFLRcBDjCYm4F6bQxN0YavODmz46s7HXZbuKYZN6STXQYlhUNvqo/tl2+Era
PKcRTY5w9IkjS3L9GvhfbwqxwNQLS+/3H0hnm7yOspXhalxY1wa4KfR6J/pKV8KEJAZzh6XDax3V
qGPSZP4EAeKPYMLycFZZp3CI36nqXsC9FxH2FtfymbAc4CABfauzmpw960GF4nwPY+vQQDDhXtB1
AZu7+powshWJzbcsqFyNxoFAX7wEwtaHKyVgjCuFKH+aRbvlmDV8zEv+bI3sdKx11j6tovJWttAP
agbIX4aZXDI9Ly9NX77Bnfz2aim73E24bakPL3PStz/nvDvBxUvexMzNJwU7smqZoh1GhvCHDASX
x7u8uUtHJyBZUjI5Zy51D4r1p0c6pLU3e0mG9sUYpmklalRIjf13Wzc0cqoWuLVWYXJUuEl/yiLD
2ILvap9khC0eonXFFFYv/E537zKalj+m/A0QnlzLxEARcG70C5zU4PykVFd5D8cHSYm68xczbzmo
cuS7DTG04iSksq0fsninT3F1mCIM2xGVXbsOd1Xu6sqO3G6Bsq+ON/ToaLO4Xf4awXRbtcIBRo++
3/bntlanH6Xi/FnaziTkDAHIwZn84ugKR5amFreldlmFpTWdKSXVH1Nh86BEpo5pgdqMMHPrfd9W
FYdy6QYNNMI9V7kh6BMlOyxMiQMxj+qhSVGFZNEmR4KM1U6U2UJCMqLkalJRwJLsnf5Y4c8tcY/v
zxTakP7y2fi33+NB5+hBhp2OriLbceoiN6bWVRANQHmdBkG8h/8WhJOCGbMj7OvAs/Xamt2jlrD5
FGlqR0sL+6DMRuKQGYFvrtwrYDvSj7Wiu9AbQczdEKjx5KmAE2vW1gaVhV3TYE2Z7JSMjh6oWsnM
g2sDAc3W+/+W4vl5rn7/x7/9LPuia+Y7OkJZ/L0/GEb2v0KZnv73f07xz3/o7/7+ir8aih3r321N
6BZ2YU3XDE1gZ/2roVgIB7OxaaA/mMJBO8DJ+ldDsa79uy0s7q+25qiazbL/j4Zi3eCyr6pCN5iQ
/b8Yik3c0X9vKFaZSmFXVpFAAJ5qqvNPUNNGHyB3gR0+lXSFbuVIA8yDYkrjL8IkIVCuR9fINqaT
YcfzXz5Qi/TXz3TKXx4uLpTFBSEvPScDpS0RlTyUPbj9Bd4Y/kSdK4TaqdnraIQvAMS3aef07qrV
Yu0EYCs6kOAqV2PedE+OWYzXnOqmqcIJkmfMlvXHvxZWTbNbMP3iOkSDTFvjd5JxlS/m6pN74t4q
6oNqR02+MWdoYcQywD1gp7hYAB9AeJA+jB+/hKZ3/7sX+/oX/Ov/Kvr8WsZF1/7HvwkVEO0//gR5
4XQs2fi/keish/f77y3ZdP/Q3dZVw5Fry0KCJCtrXF1NtOmjiduz1uYnFlZCOjpwD13t8muYpssZ
6wH2LEnmaWq4We8tS+IpdH5pYfTFLaC4hlStXV0jH/Ypu3GKeIACHGNvUCcClY9fxgZNuhX+38Ns
DDYOVzgDfVjrbyrc5nVnLyskKaAZ8QXXVvVRaEUc1Av1WjRXVhgwc+Fr3YPKkWriNgx4brLOjNFb
ovrQ1Ul15BqHrtI+XD6mclzyeL7OkT5d8blRd/WYzGsKXP4ZJryip+lNdozRnbQc9pFeFSedr4fX
6B5kr6kn6mCmTdE34/37sxj72x1kxpCHzrqrLe2141YEz0m6P0cZbW03syUSY75tQOPgowKIUGWJ
ebGBKCyJgmmYg7UnhwXAvJ0/f38Ye7RSzomXkg7pVTfYrR/zwz+0S4ITp4rnzwHxPamZNFTOb4Pa
4JLihxhzM5U12ij+MP25EnLtfmQdKIaaMeDrEMf0fVrTuPnX75z//uixF2umo8I4tv4vbxxN1c1O
jJk46ktFSSLVkbBDajA9g0VkulsyL+x6yAeh5sYHpQzVL30Cf5LhyQfZilu8z4fhWehSXIdE879/
RQ6h3hgJVb2SAwjj7sGxXrJB+xAq5FqmyPO0MrIBVkiZ08YwbGtqZH8PFQZvpRHac7fg3kBPwVKg
v+hWMwR66AoIQYP2kkDVDcYaXuTYbUdMeEMU74Xg8Ih+adsHSop+jjbt3OtF4a8g61VuLKOY1+Tr
1WPo5OIo7Nd//UO0//npc130JQIbDihjATzhn9avVGeKVencif/y9InQMu/cB+SmDinLWrg7nLQo
L2laMbQTR5R44nTDJGCMbfXOid9dx7HIfewX4v79e/bX1MbdvctYw4C7XFTaPY66huzQiOZmYpa6
ivTb/utEP9whzQNtsLSX1IyApiW0nhZFQtF63pnPjaG+x/qcsQi48TYyFPc6wi2NmUKGjw8NhNu1
6Bae+8KZ3RXn6C5O85/LghlhFMl90GP1UALQ3WKES65qiuQ11NZ0naalCbQ5xS9ty+qtTyAsRTM2
vLSwyOLp6mtDHq034/hLeQSgFlPipwCHksLeO9FyDms+6X7LxzrjPtaZ789KZ/hdanIOsAL9D7kN
459eJ6FqrgPOG9yuEBYf/2mVFOUsDIXemUMoqISYm/nDGLv8j20jBtKF+isZkTscJzefFAjzQBzp
Dk8Nt+KapFVvmagy9I+Y0SC0Z8hASqDBQhjM4TK20npalhGNti1tzzTKSzwL2mXqLgIEhDrcOcaT
KfQyIJ1sOHr4UcuSWUnMJU8nMLiPJDSbSuwsxwwpiAUU8P0BVEpydFWGCIPNb6W9tfvX712iP/+w
c8AxcQS3PHB6nO4fn/zjzlHEUUgjkxgPcfar6HUK9qRKTxxpXBKCRCiazmTipUfm01ii5E+Uinmj
wQGbuokSZECnv5hl9BY1bX7lCSR9l/XVKVs0/c0CJJoUv4DKTTulzcpTTB3QBK1vKE+AOcgyE458
ySyz8tzBbPeizOsruIZknVup9XN2P2xZZ1+mpdA203ICVRqQIaB3xlNW8tDAoJ2/cuonp1rmn2hw
GpS3caDovHRv4E4eCRom09RgvDAv+x9WTuO/kdh1x+YtZKm2aloabpF/+sEtpWIVydwdoGRklynU
WAzbCQO9zDrxNaOMrRBfqS6opwg/uDGsWfpJlOtKe581PVzbRin9emq6O+LS2+imxYbZb32eUzKo
oz26LyDKHYpdaEqFvTyykOgliQI6aZwp5Vbm6Msz5rjIi5RUHhu2zK2JcuFlE0b6mrErkfluInSh
sk82yTF9vCgMNVdRJ4cXa0Zzkky2t8zWyQ1p/4e981pyW8na7BMhAt7ckqA3RZaXbhCSSoJHwiXc
088C6nSf0//M9NxP1A2CQFFVIkgCmTv3t5Yd/Pzvny0d7v0/RyV8tjyiUy5fNYYkJhHw/zxFOead
jsao6kThJd2Wrds/0mtwxgynvOl9Jg50l+s+HZvMTQfcJx41d1hSgElmD5KaftREVWhgVOMb4oWS
63w4bFmBfrH1ZufWc6fzUnsYGY1MaxEm6va/vwLz//AKuDdqXNY9nVSdO+fA/hF1M8YSrFZV5idX
ZdyXt85GHbrqsYXs8RJM3kYxk+oxs+inML32mnkuoM1+/O7SkEMjjTH6NWVGsKDDdK/Unsop2Ygf
ZujA4Wvr4o5iMDs7rkOqCo23JhcGWnXV6Y6P9bQAtv6vDUMWUm8abN5Is2gJTn2jVpXr54DSaV60
Bi+HN0boUFjOZ700MK6RkylbaxbFWVVpXsNWvvz30/O/JQEBUc83PNfTuXzM04H/PD1VENoujIHh
WPRgaYe5dmWMJBto5h9WlJTo/2DZUpuQlVuWAtpEGszRwwZtlooSs21r5xUnZA03MmGZs6B1VSjg
paa+yR9SinAiS4wPXbefkqwafyg9cTM9j9T3Is5YJvSydldYRr/RMKuIOjHfJwckHH8JjGwp8rvm
xTtoVPRMhMYLgMfhNu+BXuXdc+109d9Ph279j8+7ZZqm4+omH3WdU2POP//HpwXzSWZ4Y1MdbQWh
yY5ba3ilppn3ivVYEoBmnhwhmYxYrCTsDi0fZdR1muo/uqO5oDAhI2fxQEdCy80fKBlToIZWI/po
6PUu34Qw7I8c0DqdCdEvfKTAOqUyvnSZWfw/PvjaHGD8p2eCl2I7TO1s3WNAo9v/4+pGNzrvklGU
x0D22r2MyWwb07ehqB+MRsa7Gq7CU0h2/QSvK1qlKKdWKTGXdTn0YDUmVy8JB85Vo9y52GNgOb4s
GOn+9xM+Ry7ne/Y//6PMaTX8GvQt8BWj3/h/JDGbuBwCQWvrzmJh4iuJ+ZXE/EpifiUxv5KYX0nM
ryTmVxJzyV+KOZ25PFo2X0nMryTmVxLzK4n5lcT8SmJ+JTG/kpgsd30lMb+SmF9JzK8k5lcS8yuJ
+ZXE/Epi/n+fxERuAZ/u35CrpULiWZL11L8rJkud5O+yyQLR+nuXltbM17IWDVtBg9R/gLeqLvwn
hwtvXVAG3d5R4ff1egSUqZk7Q50x10B+wGQUs+Ri2ZQB4j2lyDs/mS0Ky7HlUZGzQP75xDg1IcLF
QEVLraN5JZ1lGaSDXJpNtQJ2jDscdR3LRxtH1bGSZnlUmxpIgoYMSqUZB69C/demTBxUHp/70Jtm
xMW/fh6wRE9T4rBfDpleTAuvgyn3H09ZDi7/+K/f8/evmJpBruoma/zlPC4YruU05f1okMVMyMbP
p0k47ZtReGQWFUM7LptEGMHKhFWwdmZNRzhLPIoeicXyKKPHiFM3ViuYi29yPnPtfKqWR0jvCkjB
YXnIAqAfM+vs73d5LLDksjL3kZnkwFDDDbCsOl3Au57P7fILCn0+o5+/a/7VrpX8ChxIiRGN2ZDQ
yjUNcrQxz39xspCNLE9dHi3HqkVIEkxASaFPN/Ov+PsZy6PlWELzxPj5Z5Z/mzSJA0QnfWpSTn/b
8/YE5nyuEQbUW2WkXa9T0AAk47Urm105Vls5llsHglego5VryfrRNNj/aSHW5GO18bqOpIQFqUXb
mQ0aTyvfJNqwk73cqC2isGF8Jjf5UykvgbbR8F+HDzWug96O/bz7Q6fXjaQLfJx+I6ATqjPhKR2v
4582gMU6TQdVNqc8IfkZt5C2YXGlGCEy3+mSzVhap6BODlPu3PFwP7A6uzMOMQuhhAl5Y4obZtBT
qUYnfBuXrFY3UVvsFGOtkUFrwJuQN4ukty0UsQ9leET9tElmGECaXsWpL8N9pvCpJKdbCuRiaHKD
ZLimeL0BW/2xlG0fiBME3WIla/FEC8ERNPe6lWjJDGtf77Ik9tsuIec8riOizgrnI4vRy6bgn+rp
LMA4qHmy1xuSg8q3oLPvRgRLBAs2p2EK7I2dpz6fSLoZoKVN1YZkg5+q7pbmvF3vShAlvxsVbn5y
gnS2T8xpa1TRRkpsW/A71NgH173CJuIbWog3ScGgkwPACfelpazJdNB0lZLITf12gh9ebT40pdqm
EzQWMZ2xLPrR5Pp9CFNjdHeV5vC9T3Zmm27oj1qZnjErgbclULnWGRG7YUurnwM4Nym6EwFMIuJP
dIp1GF37ITFYmy8fDWd4VvNpj4D3uTU7oIk4SiYoQ5F2T6r4PDN82gzDLzF62SEMbBA06WpLRIH2
eIFvdZhRHkAsJ+CiZuvbHeYzUa9aLyO7r+1SoGZlM/feWH4CiyIFeYudAusbcq7QXGew4lCNbCNe
XidIftE4CTxzbytvjYpy04BdJsN1Gj1r7iPc8F1XkD03vE00dH5+SejYR5qW66vMRRcxIgEr9rHy
aPYmanesfvlHbL3b2R+jJcDoglAZaj9w/CYttnZbbjtV35dEAZVM+jF9bkEFBrDswKZUG3UO7IFJ
r+zep4fId6q7kBm9zT0B6mhlTyEEowShfIWog4bVkYwEr0yVqS/C8qTrxsEZ7E2FHQwfKeZDe9MH
V3itkQNTLm1vRVB9iwuyDvyxhBhk7DlgoK0fKMV3NFZu5nRqEugrFEW+OqV+zC0lBK4mpx8V4C8H
CqlNEwLOXqN16aYtt2HyDM0J6aGfejBkbVDAxGSU3gTnlEH8q/3QG1bSJKCrWDSaYqREP6FJHKMk
VlT8ak7k/ASjQyuasqvC8tXBaiPd8Gh18BpLnf7ObA1onvwS/CT6ABWJh7yVcPzaNRhrP4FIkO6S
jxFvnVNf9NDdZMG0KSMJLhbjT7pJVN4sMp18eSZ4m1MuznGY+n2gA0vod8XobSc7uBE92xgtXx8X
xETPi0jOdGTuXSXcRR7EOBozU7pfW1g1svtl8EtH1NURLDqjrI8GJogoUdepm5P4aHYewMs5TjhK
EGLB5NMOm6IfSaqtV+v7YSR5VRFe6vm0AaxO8dBgRd40PRHGMYCRz4czr8ir/1blz1yTK5c/3XHa
ZHbIzWM4xL6GcDC2VB/mwLYNy32cpGsnlXvUzYeanKziyHUY/BlrkATEzVTPWiHC8+MM6kGtTA/T
mO9FikUMELgD23fQorOXjpsGap9pAbTgepxA7sqyPzIoHwcwsG7V7iPILjJojl0D+sQ46RkNKADl
ojw7loV3DZ13Y8BsY2IbDsp9ELxaeQlK2dmW4FUjOnIzbhlWZ2POgj6rmFuXnhXhFDsT1Y7CpbLx
CGg5+sojDZriqQ7AyFSZhxZoOoaj2LmEz3u63Q2PXGcz9/as6DGV1WbsQVjlp9ZSnyMVor+uHqvK
3ZpAbeUQHrWmhTryECTWXXPsW1mVT42djpSlmlNfLWDzDfcaOGLp5O1CVA3pRCth/CpUAjtei8oK
CiEXz8BL95pEZFDSkV7dTMKFZd6su5iQ3TiuNQ8dhNejZhq55oq1y//dJu1U50AFLPc0kkWvlWGt
gWZzZLNDXroh0MRnAEc13bAx8M2+V8k5h37hPEiIQFWI3DRO7hVXejSVAJxUvyNoWCUGgmNcL6b5
y2lL5H4S6JqzdkaxtrFhScx1uR7CktPuSmztIqkfhjb4EzWHaHwyym5aN86MArWOcDFeLaPd5F1I
fHU6xtmwcQky5PolNEIicHwD6/G9lPHL0BY3wxTvoYi+G219TJziUKTuO6Dctci5IqIAAiHR7O00
vKOwoutfW6W8MFO/ioiEBrd0u7VOHc1OpXabBuWAIugS50+6112SeHxCbflNj62PqYZHI6yXmkC8
VWIenibrHOnqI3FbchY5qqlhXcPZMe6pll0RtTOwYcDUDbB2lLU1BrtSaJfQi58CzXqog/CbUJRn
V+PeUsjnpsAFFDt7PZZbBMsgArez9s1pJaiwcG1xDR1BQdN5+YQVNNBv/RCfKjH5oLg2ohC+ESPN
g1wB/IdIJcdqbpdJtCNcXrrcuk3Fxzx0FJp3GlEYzqdBHw+RCjmq58e8+bGeAACmX7y+u5Nx6JxD
KBkhwOJIaXOPRm4WXXLxTPPC5XD+2m/ziGzveCPavjaAW4bDuFek82CBhA3jlO4s5ZDq7bES4Kvs
C9S5l1rXz4XnnIpSO/Y9lvfExUEenGrcz3WZ+J4MdtX0HbsqSfHkEOvyQDbuoIbc7QyX1GmD8ZfL
Pi4j2ZwT5XtvqMgGCeu2kR/YjC7gz8i0WRXmL9JAqw4FYVj+ku7TKG6O9pozQi8yWtQ2qgkTvn63
tWdtuiFpBxNN/HOcfIQhXoIa/C6QQJq3aq9ENyl/57ZExgSRsEt47rPRoyLYezqf+3vhvBoKcPnD
+KoFK26Y9bMerzNMVL/zdfAg3uMB6jsOo62nrr2f5g/vjWtKvtZoXruWV5TwB3M1PENnZpBBuL4H
efwkuVSaqxYvPRTKVSTX/Z9ZzwnJMOX+BM7ITmrudz0kDaebQJ6m5mlyXURwiix9muK1Z5n2T3Ff
wxdWC64xon0E2lcdrQF3kWZrBGRD3YapSbsdf0hHfxeFOHcdSdiCNAiemGLfRplcL+GQDC/Yvi74
T5mZeg7JsX80Qn2y8nC4Kk6HjTqSjLwCA7XWONR40jSUn4PtdnwZyG1YpXKq+vCSe73EzqLrrW8q
FoPUIna2+JPQztVpAR7SjYJt2hliPcy5n2IAbWyOw82a0/hdkVW7JEwLrnpK8upN+jlToZ/1U+Ru
3A5vr8c17SUdx2nDBVo7exFRJaGijk7m5FL0740y2ns915izBCNd6rYn/NiaIAHhHLgsx9Iib/aB
nOqdZk/VWYkImIhKH7/raXloJshB2aA9C9QX94Vwrnva83Io1Up/bIuArxHIYNWuBFAaVSDE7Hzu
hMpJhyJ3XTaI2GIIYUDbtbNdhuJMTm+81kk4XXVNG6+TE8CzwvW6HILPyzw2j6+dGI2HSQGlN79R
y7vFfJK5a8qXP5zGbTXHaFTGpj4xsHA/tMrwlIwarZmQTWMX+uXyL5dNmfyINd24B6nVrOSoelut
cuszHtTmvDyylPpsD9lsF9SOy28GB07eVJNoxdTyt5Ko1pMEk7LLRdT6OePGixkzzJ7je4qVDpeo
I5ej8+Z2EsaM6U3OqSeEsFVKkdxLVQFq0gM8dowyxEDGCK7zcp5dY6PGONbG8HSnfPqRRj9Me1S+
Veo0bdXCM/dJ2QcvUsUvMeSbCA3qo2rUwaU2jXqV6YPxluegivv4N1xx5MNpFkO/mFairy/gYWyM
6Z13VwfNQvQomicmWQAUkin/1bvBo6lbDOJcTfEbszsqdW6cSUAbt4pgzC01+GYpDazNZt71xoLc
tmreAidZR1bbXDMoXMSv9dTPTXN8j4x+dvlUPbafKHlTsu9eneqXosZApoaZjYYr69ckpvtNKBw0
cXimNWl/yGqWjCUB7eJTn3NOMLYeUlTMl9a+o61Nz6Gq3NS2KREPd+VJc5LkKoK+8YdmgLfUq3DM
4+FGY77xxyAgbgLE/BiiEYiNwncrTpSjpooy9x2gAOTYlT8gLS+hVRkfok8vQiVSUUvwYvneaWEz
uUUdoWzER5tnoJdJHuV+ItMHpfasXdzG/cmyK8fPmjr+WZYPE3M9cMs6CJ/5Y1LZW29IsidTAjhI
B5AS6VhEM1wivKSqbm3jR2ADYuPRuH2u4SKe06hONyhjv9tmLQ+GUyPw8voeFAI4sxQaCU5qL/Fb
T0tu9sCVLOiMlx4v/NPMHm4MLLeDWYLWpRxlm8L8E2n6jlKS88Nu8RAWY26QA++gFc/fmXAP84L2
6kYnhrZt+7zH1C42+ZTpT4I68RAH1mtNQO0aeniZAqe3XiNdB2PfdTCBzQoukGa43KwLi9FxTa5F
at1zWATWA6qrk+NF/XMLi5N8dVGuq2Tqnhlh3qC9W1dvVLrnglO4NoQTUhBIO9+Oh+AUPqZcQKIV
8p2LE0b9j0HTCdXlsnoxwG/5dTFwA8o67oqmyT0m5BPcqHt1ksmHmD+RjVT7m92A+rdKkYLuKRIw
z2n4bKpYXNKhsz9MZgswCKOfdc1tKseexdAwdeGo9uTpOy07KmERX4qh8qA4qc3TBMWD6bDYtY5F
5lJYzQMxDutCWpZQjGweBFyOB5kH8arNxHQwMdNvPNwDUO/qHtqWcG6f4TnAL6CwiQJKs4BimSn5
zdZCsqeAdFbJnIdYNmqolbCc2nE9uiD6jbqjdsL7BLxEPIXzt2dy3FUyZg7o1ixkzIxnxq3y6EIK
jeBhkJT3EOZ4WMrsDHiN0KwDAcIXJNe/5x54ax37Vu9UkCN7AGmpMUJJ6wd0KdNI0tRrBKJKcCqu
XhjPgK3WQeERMJw3popFXKEpHSKah5Z7jiiOSZvc+0l/E0Mf7qekaTbdTKVVJRjVeCAXqDeMKJY8
B0HaFJIb02qu5u9Vb5lvpgPprIwd7cEKm37vZtvPK4De4r2rJ4uwBx60E8UeKNLSvCbTNPh6TQlz
CV5lWjgx6ci37py9Wg4tm87V9lmuqmfHCtJjYcpfTRUx2gaVy0gzPhYF10EqJyeDPv4aOXwVnEaF
SWBgSLnu3KxrV840CB/WJaMSfUjRisTVMbKD7FRPMAD4SLVvWRzCi8+Tj0Sa3zpp//jMGee6AqLN
tKMnwBHDBbLdzTZk9LRsuJDDRUvhNLQwJ/aRbRfrMUtvqmpi/0hc+Cq21TxSrNrlY2pejSzC6ZDM
PBZ9FCXRUg94Il7BDSAnpjnBaHt7z4SvYFlc4Dy7B6qyRDG1kXOFVHW8LhutNygDWeTOyvGvQ4OE
dFP1jMMZ8W0wAtbfLbOc/K6xsXwj4zjzd22fjIwHDjfQ9hg9lKT7rtWlREKrV7s+FON3eO0VGg9p
qsqGj5heHK1gJM9Tt7sEtjmolOyigvi5hH2RXZbd5REcSwXnhb7/+5AkauIT8jFnl5N2HkypwpYy
/9oohhArVKnFVjGdUa6cBjg5YMVqPDYphBrHLdCzstGUxt1ZintfDtk4qj6PL4/+OqbvXC/Nj+gr
uU8WWQie3PVzyFhYDUWDgsjqKiDB7LeKIN2SBSD668pvq7p5SCdIvcsG6W3EZKGmgvSvQ8sznPm4
4PnLcaMumkMvQvA/QdE9lYT/09jq78ueTtzMF8Lptr3M4kcXlmGuVw8uM8jRELDk5w13P7zzQHA+
j4H7qx4CntERK/fJZYl9VjLkKPWc8V2fOd9inYIOHOniZneF/VB5WblCd+x8C2WnraEz/bZrxdzJ
SK3OHQAQ2KdR9hA69RlEurOHE8j1m6HkY5Nq6mM/D6jdsu2O03zMiEQxJ91DbI1RSPkMRQHTpIn6
p21V2dlI+wvoIONmAh05IK4AGdAh/AkHfRM2U3BvDcaO8MG6gxNBUluORW5WnktvvCwj2FSrtHNa
G3yJ1fGDqLWE5DOEurItCJZeEj2BaoKruTIDUIZzTQQBkd8PptusTfMVQkvzDNQmJDPfamRTU6BO
1EZOTlwrN0vtALgEpvwZJ9O9DtUWsJSZ781femrVe7vL9Id6dAoK37X5pibuu8M96Og2tfDNFq3v
KJmLLkFu3K7/3o19Uwz51cF82Oaiuy45N0/zNpYWGp+BWTUufica1expCohSRfmznkFNXbnpqHC5
0eU6mSSXeCbSeG3cFDGRrmMutSidMNh5Dc2e+ZKqR7sOIwIj2Dw4jHwu9pDTm4uT6WJLyayhksmA
ITOK6QUQkE6Kb9Vbhfer9RIYVowQYst4SM1++IbJZlp7YmKQ2kt4vzLpjlkpiwv6RP6kTB7T3BZv
wqAM6WZFcIrn3bQJsOfGiFyCqV5ZKIFf9OmG6H16XiLb7ESm/gowJ7hneYBrosjFvoKk/hqPCQpR
Xk4gpHOMYzV5BK3UrAZ4lAcgwlCo3SdgwA7gsc9f5gW3sdTcHTO7ahthpNzoRVFelarO9sAvYXki
GT2NqpruycqX1wxP0KbxvPgR/pa7jiQEwkh4ysUtyyelc/WboVj9S4nQb3ltqXAvrT7qBykZz9ZD
Ub61VaHspj6tNord8HLT7zAz4TyNlF0dVWXgbhep/qBNF2j48bryWM9x9Fxcq9YtrsujMJxYwvGQ
TSRtB19AB81n6XWxT7jf7b0W4hAJah1OhaxOVVnofhUih1G9FELEfKz2yhJoWIf6rU4wM4fV6e+N
i9zpc1eDHbtS8hyZyPyUUtaITcvQ3Pa51gtkhpqxUXNsZUUfgCkQsb5FSt2flrtCKJT+WDX1Wcw3
ClCJpY4GWXvohzDfL9Qz6Jqs+2B3ZYZAxtaZSWhaWWMMU8302Qmellg9rmNtPbjAwoJ80E6pchwZ
ie11yy52OF3dN+lM0H+b6KdrbpRKDXxqsmKn1YXxUupdvhE9z1w+OhlA3nWkILmxVcqWk0npZOZ9
LpsF/2nVs6Rbhkq7dhpsC00ZjvClw7JaoV2kXG+1XkFdnsLaqydaJXmGAZEfrMks8NDFybUzrG2B
x+w+aUlzr1Qzvrb/cWjy6oNT8onobHE1pz64J0oa3A1nCvfmEGbr5diy4cQ/6xNjL6Uws008T57S
eeNEVXdQU7jfSjEaNyuY1FMFYDIrjB5fPEaG2r32LMRemBwg1Z0Pjyn2HimxPiTUd0ZbBPUmVMth
RwyZe72YCL5KZPervi/6/aS23Qa1V/XEyt2j67KwpLmUdsR8faw9Kth9aUaXoXF+Z1GVvbEKlfup
iPObYswiLCeIKQ7GvyeI4XvT0eM7bAz8dlosfpTes5qighu89KHpvfw5UCQzWG6zqAKM4q7Pzgmt
Ny9NWew/6Q2l02wA8xmAVvLMOyFREKx0pUa5GiwWgqLZWqLOgVUmh/UpMGedJmMZp9Htj4aVSkgA
xc+p9U4aIVKq2VN1ZPUmfnc6SqNFNT1zPe7B+at/miJN3vl3RIshO5l7O4tgHkbGI7/B3qt2bnFH
spE+BE3xO8LcUK16rq8n2zbuXQuietlj8JMDOLV/LDCYHIr4zcBvtosbE+bpTG9YjlUOBkO0yY9a
+E2tw/wximT3lMio91UEodtld/IK94JW+s5swINM8lZW4bhjARtv8miE39LMvJutIx/tyK0eEstA
XO+47ak20oZVEjg6ZkIZfzmRy2Ycu8L3THdcpQ0F6GUKGMADQQeouKyCtHBCP4fKHqC9lT4Mzps1
BAcIqOV+XGbRVJCgw0QCy1MaTLflUVKV6g1mGMeq8D2yBXRAZldHUSF6gwVsXtw6/o3Y57nJuvF7
ldoAxFoN3GGQM02Bj+C7ouiuDirV1RIJ5yYAnK+slHojyke71dRbEyfMTtXmvOwNloZ1QIbO2uh6
bQOdCH6I0RU3jOkdHjPy33jQ6z1S9noN1Z4buQXtUk/b+my59TrvdedmmZELGdjZmWPZXJZDywYO
CdaeEopOEBTWua6mF6rLyOCiMT1Hk4iOYde7+yGp+ovjwkuOVLhosAa4U6c5dODCm0sTgR8ypH2o
RdPczZyFgiLXPALNY+DXYRNdhZkHG0strXsGcckHFqy8GCYVVc3r9e8Fc/5ktJ3fvd6tkwGWjjaW
0aOVYOkp8/RP2M0UcSzifadrK90u5IudMTIMmo4bm2v1CKOApDH9PSayLHZD25mMlftiJ9A0fj6a
5mPR/NNwsMzL//V5QqwbZdL2iL+MN62eHqm4FfexZrEtLIn6h+lCNysnkudT7IelNj2JXP71KPr3
seWnAOb+ep6wG+sobByay1MgcU9Pn4/GLnk0uxExY/SncTpu3qqudpuxpspe1iJ97I2AS0VctVtZ
mD/iyrROCxCGVQPrzPLhU6+VLIdXXFBkxkBbSH3cL5ec0kDtIQPXgK1vl0/Y+SZR1xfPogQKWsd4
WXadebedwQW0OzBkTePB7wIMVmixx3dF8iqTGl1Bzx3zPbSeaulah2pWJkJuLCEQd6I/KUOoSlC+
FaKBhcS0bAaq2TWlPREr2bGY4j9LLRFZa+WkzeOyk9rjLGSzsg0gge1nSS/TWQM0ivZSQyj6DoHG
W3X8d5/yoZk2kZsbFwVYPCCY3kEq4MprJnrcq7JXn8tKqitVuMGPGklKEERPLNmIl1bDcFrGVvAE
J4dxJ2zls3QB8jUqGDqN6+ITtHYdI2fbveqj/Zo9KKCzvyltIY4TKCt/2e0rXnVXtxr066x40i3r
Qv062g4iTvftmEzbTuvGXZnW1TdNDzbc08eXfrSLc+1RlQ9zr/yW15EHVlROLAh5ml+pEbrRzLLP
gzNM20lDXW62nX2eKJZ2K1PFFqWG5dZoofxY86YCGLZqRYqsqWycS1YqciszvYy2ZlY2D2E6sCpo
iUMlbS5sXKkRA5WqYNSPO+uzoFk7cI91ispGB57RnIvSZoB9rKgV7utzxdoaQ2arXsoaeJSNu15j
ReGvyp4J9WkwWOWLLY8r7lzu6ycj2HTNiOMGTGaj+6JvqxOsl+rEy/Dc9fKwFma00xsQ3ziI9Rij
FBVkZkTNmZ6dl6KX6m45tGz+rizrRiRB9LbhqmS8Xa1iI1VPSe/A2Apa9dR9GOAiTxSPumq1HFme
sGxwvIwrfUpZJpxy82ywwMYCoxFr3IhbIGFZrgCtzmdpbT4/9FzXOC/7fci8IserM7nS2nuqd20Z
9fMt7TP9wlXOXVGkh/CbGvGs3zIB9Dj1U9q8BlEgo3WYaMWNvc8ilhVVy1465M19dPN224vY9JWx
o/ACoe2zEo+oGRx94qbbZi4yyogq/PLTWnXhW80//dzVWWPwsrDbeTOnCfPd2nHa8iGff/tyqIHi
aGZJ+bDsLfSN+VmJPuA4qae7MNPkGmmsivWhjL6lQZX5LL2azBg8+Z4PQNa75jak+s8s1C08LWrH
srWisjTepgfGvoU/6qP6alYdbkCv1/gGzT+l8L1yUDuh5uyP6LxBm05Qtl3FfQbbJx5USjqrz+M2
/4iOPgrX4ebzJCmNyDbL/vIfdkfNQbJEHaFSESsnofKvJy77jRpDwo0Vhq6qfV42Vhj89ejvY7UR
+SrEpe1E0xttBSb9PTgdaldDNNd8r2S+1cJxPcSDTj2m4esyUmIQrF+pjh7htaX46RU7VaOeXKjx
qtPkq5dOOzfWyo0iQX0X02GoGX6HZrSSLZx72TBZ1uyZWwckivrvtlF+Mb5k9bOF/RLUJ2Em27yZ
djQlNZup1m4SxPnKrBHSeUPjrm0XPm9p3LPSTVZWVJwNGVqYJ6s3OHa0ngX7uaBOiw1TPHqcPMV4
4NaP+5PROxdhLSt/gIhtzqqus6hU6S8yAd6mlJJFREGhBIGDFwQsXkd3F60EjVcdK1TIzFR0KMLL
6dxMf2R2+chC8lYPJsEiZImXMZnrHziIYLYPXn/OdQyVuVs8Wh6tLmFsXSx6Cnm7WJ+JRct8K+n2
gU0dJqJKn7svKvguvm3uU5QP5yihahH0XrKCZnqOudSs6sr7Foj6ELfay3wtwaGOwKAVb/YAy6lL
i7vFxw++yjpPfzZFeBtC+XN+SxPDYBQJXLpW6SpiBTBcvbc23+feppYxTs416RUsXFI/j67HIisq
0hR5opcEr1OnPWeF98AaGwKvdGCAaEc/9ap753pWrDRluGOpFbscqLdk/boy9d9GZH8o4l2E47jK
K4ktsnqsgwTue7OmvPfRC/lRKdm5rJlYekCEV27bbvlLWzuknKKkh6ZL+DBl4ezY8FY1Q+2VbumG
b7DEbdLemCZ4yRWcgk1tH/ssWc/y2YD18Kyedmrao56pm21uZ49iMp6Cwr5SM0vWNrWrCtHDqh3i
56rW32JvCDeaOR47B6FNO3+4ndy+6YUC1zXLtwZIwqSXMMvVBzcZHjzPeMhEQ1dVX8GAzU4jniea
dXZW5b6yAueO7Y+m836XpmXRiIPzF/+e5qjOOjJYPq3MkwyNn66ClTIstpUxKrCRgOxLrXRXelCP
DALbfTVAGQ7VH1ZEVyXdldzmtHAVDtlHqIM7qtrwRn0MBDx9qVHSvZeW+6Z7ChU2KzuxlJyuIjc5
aGV7VLiybpJ8pI+JKRsc4E1cztIOKUO/pBYgSmw2brkLKzv0nZAb5aRqJ6E+VGVWISXIdt6QY3Qf
PERjcb6LYCStOkjYjDfOcUCdr26xtTgpupCmti7YKUOWnCVtXD5D0XbuXel0SprlrdWyZ8+Ktc3Y
4PmmxLa2hOmewqmHZGTj2bRT/Goa71qh01eFk6W1+Kz/L67Oa6lxYFvDT6Qq5XArydkYM2RuVAww
yrFb8enPJ88+e06dG5UxBowsda/1rz/ULXS+Kf7BCz6CNh2yezQgZCUrGzMRPL2O3MsNiwdNi2h/
4V3dbpu8pr73yE31MJYvic+FGUMAcZERQu2kIKPFmbfG8rNOAHMImY2MCUvqkiOpwQ9Z53wVqUjD
dPHutInfXAGpVcu3B4cNhgXZsAm51AJAfdvDFfbtbmPktJQzmZI6YbKTtp8tYv+mVtXIA9gabXkf
NaQ91I54VZLux2XgugZuj/AZq6GugkVTfhRbeasgodQxnCi7O86AZX137Cf7VFvVgeD6IqwlTtoQ
j2y/q8x3K2c1LPT5d+xGBhGRquWT9tRutITW3DGxmI5UhX9uYcMlyCcFu6L6BZhc8mFnZApEDFuy
qM7isS3kK8XTDxGQv5wk+qby3bm1yo5PRLE5rQkDTeeF9m+S6n7lMntWyNXrhj/Al/RYiqVBNSHi
K0tCo4ZqoyswluKYENY8Y6Zs1Ou4Q3z0XZ9vx4YPRW11v0s1/sFkIS8y/22W4nP23B+deFurVyAq
ac0HsahcC0MBW8TUyHIRu7r7tpxSC6oyfYjMZCtZfR0bRmee4KWs221omFKeGV199g42tW5yqtq5
2M45VMOhehqW/DtuJNNrW7waOf7NvWf8ENFtBRXRqNNMbqXX7eNl0e6GcnpMBkGk63CIR2Pv5aL0
58g2NpmDFzjW0IHqdOzYhIDid6cERTQR/RAlJy+HBkiSuGHj11hZP8o0v8JkBy/VeIWLuV0rEjIk
hui+rPoDtrgFdNvujliQUBmXTQTwlJthcfFq9703rI5LbLyn5DxiSQzLkOxsH+DvSYv4nbWnYTZa
RIFKSLSb6d+aBikrIXZYX+HyNpueoxrW0hgzH68y8rRiGJ7YeUlPNwLX0OBODB217uJ8WfYEqaaT
z4qXbNxOun5hytPs9k+9TXoEk8TJaJ7bao5PA6nPmiPnje16BENgs+zaq6F34htFNQRm5O2dXifI
Br6uywJkdZyvWQ4Am277orjyvtPcP3EZEedQlfEWzGII88jQiOscrkMx/hkByl2TZTMpyjdKjReu
nn6rG93DDN9PW1SVtOD+RwfFDBptPE5KjjG3WkDFLGDyMW06Qqi/G9PoUsG9LDqYphrJKvaAz1s3
h8Tz/uiFIsKxLtn+lW1CvVFUxOBFhr2E1AP3eK+nk0qN1VY0ZeLDZCrv5732gvNgGdTcGP4k+9+q
WBiqRvO5G7P7uCe61XGbDuoerqDb3sNQEa5Wd9GqhYTRCtC/sH85StKTxRFVmxkE1sfWjVRYwkv9
3p3gw7uQgC2su6h7YOtA+yDMPcZTdymqi24TGZzl0wJs1z8NECIOkLVGsqpE5FV3jSjHzdABEyQp
5DJr8V65PPEYNfa6rjuBbICWslR9zfs0C6FjMoZtRvoGdSYpMVmgVxPYLYmSqCo38aUTTTDnhfsE
WhOOlp5cnKL9wvFdYJXswX0TyyW7GTSvB4Y5yw5CBlEieScuLqaL1LwXdaq+RjF1T7F1UU0c8n04
cVICWmSl8oVfZhnXPeDbEpNQxGaetgY9rurRRskko3PIt9rSfGN931x1qXVoGmqoNW6zFXUVMpBP
mSFz8oYUSuzQ3ttJ/+lNJpOazmZISQzWOF701XLesGcW3MY7QToikJxFNS+oA4WXHUVkXEuH9dht
in0O0Ts1cHlvrGJnW0kWpLCPYRXKXx3sFqLw6nxLCGvkT3Xxu2Dl1i1R7yqbnC/TUXdqt/wWSfvj
zghAdLpiv/G0Mhx4kZ8nOsB7IlvIewWXc2oeROLMp5jNOZHjJ+0cEbwRDnFSWM+mK+1NoxcQZMHX
x1h5ajO3AA1vqQH67wKKg5+od12RNBtQ5/dJKN8dpPGYOIvAdF1SprL0fjikHilBw+TS10jw5HGY
XrPUZQPw9Dk0hvQqhfEniUAOh/fcW1FBsWy9PNXhCXbs8iN05SG1wdtZIMxEvjqevq/obIiAs7fC
pVAv1G3ZpI9xq+zcmEzwepoIx6H+SVVSHIehWo4kjR1hFWHEWKtmoLVMQZYYbhLXOoZ1/Mcw2wNv
WJghLu6XFpfuZlFkfdfXkGgbNXI3Yko+lHRc2dfhFC2+o4zDpcyWy9w0gmAXCAgUG42p29um4Xdj
4vzp8nPDMqnHwqmvU4NquWofllr/VqnQ5OJ8Wo32bZvqfYMWiXDabTNRBVszbXWnnKHMrYhxDCmj
MhN8uo8McvYJ8EVYZyXknrgaNmUyuHsvcl+ccVECyrWrISlNF7v5TmYAbt3rSIkH50i2rosLdK/R
jJTRp1Uqiz8qf+Z0iTaqkPcYd9ercIGKNMrqgFiz4dkkEHTM5tcK2AQjZTyO+/azSZIhjIY7M7Eq
MqJ8A+7HTlMgJlsTYHgew9ZRubgNncmBDtDvmy0Ynd7MxPRE96boGChwa/nKOuS0a+p5y4kYZT14
jZxOal6eNRKyNo47vJJcvZ2xrQwNcob8zircQNjwOavpZfSqeU1cX4ARiIPpba30bTN7Taz2jF+i
sTGLzgqKuZ1QTxC5qvG3SXhzfcsgSK/B57PB7lz1gmoSUdDTLgZt4b6k5P6BR6CMiOF5nKyEP9n0
jCRIckHI5mCgPGhgpA6Gnr4lVG+jm+xzLolWbO8LaZkpMeK5QFExHKwahnJtsciyRKIHEG+qNHTG
QMRuDANtGfbcq4oHOq1Dkt7UVum5Vsk6FMawbTL7lAL7H8ua/1ghYei4siHjmnCvmOV648bPTBOx
ls3J91xzKKbE8rEmFidoabR7Ot2vk1cbtc0cemjcjNW+3UaNaexqrrlsSe8WR3f2lVOOBA2pW4Kd
1DuwTOiIA53wQNnvqARS6OjZfGkB1sFNOI9Q1UG57+yxhiYvWMVKLw1n1rUH9moYuglaFYNaNRaA
h8x9R39oiWd1wKwPJLyQCyfhjnuJ2mxghjpBdx1UhfB6LIqZS9Lscen1D6w40FMEQRg6hFud6qqU
exLFsWnuo48mDybd+q2BEAWqnLrrsuDPa9v4ytu1/k6Dgpk7yYB4B0VbWEKK3/cd7b6sPoW6TJs5
p/DvS5BDwzzoheUhRFNbZANMoIqsvU5W801Exlg3nq8mE+qXksmOAuersG1tgxUsl4UCaj7JqfGl
oqNwItBQWeuzapRFqJY2cyv702QB2w6xecon8nesLt+pin0xGqU9GhB5R52fGozM5h0NLKwCWh2J
Kyl8Xups2896Rw30wtxpJcKBUYvfYgY5oSxdsFm1fMUi+skZzIvV0wzp6Qmc19rZoI2+l2MpXHg1
yjFVey2KCW2EBQHPyyZ6hrUqqlEmdGuKmBGDSEKMV6Cis6W/MFt8bFO32njrWtktsJeFAbM6/pPN
zl2Eo2siPYMGxQQ4oq7TLKNBnKbB35YQ9BZxpxjlH3fKSHgoKXLBHN5got/Dyuo2lKlk3TismdyR
CBryBGFSnLAO7yOVC6YezB8S0A9zxwiB/BJmFdzCw+AhIFMJtua238jO0H1LjcdAnRi6ATwzttEL
f7GKBws1hZgsCISO+13obJSxcy8a86103UMde2itGhiGk4NcarmvTPeXUxVntGpEQVZwjhyiazz3
hdUeN116bkGcZWdwVWqmdxdBzYjyS+/pr+6o2gxM0zMjxEM+twgahQklTP9yI+crdVw+ROWUOqaA
ot1Co68u3oC6BmCGmwnCOjIOfPfNPqii6LcDJ02p2BadUftp1j8Xk6/ry7R4z1UT3Z1gCe0Z31M7
aJ+uQ3iZG/2xtMHjehoPmU1fOsjCxZq5/ixS+Th2807AiGOoSpFOr7Ezhf0iSo0aoje5JzSLS0TZ
ukav7HXTJlyvRCPoOh+NU+ZB580Hx5lwtC8Jh/XMFOLL9FYmoExOWTNllfhnV41+5xYpwxFRRJTR
f2Kl3M+aUf66HTLmCbsYxmFw+1LQaaHVcSHyzl57oLjclW6i0t4jquuWNt7G5aAdF97jsZ2tXZtZ
M5xXVlJMpMU2cybSRYuEXKD8vlVLeZBDcl8npbdfeqiYK7k0V77gutMqsUeAkTORiLJ9sTRLICWR
ciC4I5wCrwxVQoJnvJZDz1BfG6dRLtXMhpuq8Vklny9UVCKCvVLfD7OVb4SGJiv2GPFrcXdGp6z6
OPn2h8Fy3u3mjCXNm1ktUeg2pT+BKh2YpDwVafk1AUgNcnrEe7vZ42NMJGA1Jv5YpY8eKOzG85bN
MjY78uLZyyaKEQDm99IsHwujPVlCJ50Yu+0+YSpQO+W94siLOy5vg+Pu7CK7mHhwB1mHdtJwERPm
FTQZ6l/WqfYtLerrQFVhFi8aHMe7hRBiQzESf4Zhyc7jQcnqjoVoJ/IMGNxOHkplRwzwqR0Ragly
hTXAtCfdtMOdcXErKuy+PEI/uLhKRTOsxpuID78ViFWiCuYxmbfgqxtPKV5thuhZhPAj0ad7cm8/
Gj3/VDrClqBHbcUyYeLPO4EwGzfxjllZ5GeLaYTq6EATyYbAcIYqkLX72uqIG3VCC/Y1pFBDAZcq
yscSqv7JmRxSb7m8SaB22pPTLXK7/lO9U1pbHcAs0sqHUiegVObZ746wCUjqRWcG2Zi+TZXcMHum
ls1cwAZODlK3lE6GeAqGO+PZVZHTZuSHATL8Wql05Cud1xRZJuDJR2zoG5aAY1aWMtCyOgljZdpB
EGVN0hGJyEaaSAkTdIcqpuJDA+DomcPHgAw5bwTMMc3+JGXqk+b4MRX9XV6TXzVWQW10KA0rLKYX
bXgl7u6jJwDBbyowhLGLD7oVPw6xOGTm/LUQwRO2o36J2UxZSgc9cNqtQ3bH4MZPRkuoZKU8lRa7
ibKqH0fjV5bfEyCQkOJJi5x7/dmoiws3EgrWk0gJMowqxv3Gbxj3ZIyDnW0GRnB5DjSk6Z9c9Q1X
7XAUbXGA7jQFmK5f5nQXO328BS1vwtRF0Smk/t2myTa1UFo7Csho8dXVC41Aa2ibeIh/5gxAQu3o
CGI+6L7sLN8sbYHQzTxBF3/0MitElwJmYg4PY9v9hkN5hE6q+sQKensd3K+KxJ2moiRftawuNH0Y
2yzD7ei9MBrYxqP4Eg2Vetq1Z64fMPn4rHTMVYXU3pOFPDw0er7Lldr1F00fDu6SouDLONsEEEMW
RoCqEvkVu+zMg7R+q8381rrTfjQKaOvdazkfCymxMF5mONnkkrKy2In9aFn6i1Sbi9uLl9iOPpvv
eTYep8gOKafOZmSLkHuEu9dQ2O2HMwmU1zkzi22hyKfWLS9pJ5AOtPNbxbm0C3SduCiA6cbywVy0
c8/Jas1N+xMl8YM36Ne+Zj2o1vbQZGjhsuVMHbtThIMDE7AwaWAqrrKZ2DKfamvhNEh32VjrBZIh
lJxa7S2j4Q6dXiM92nb8Oe2wNG8VToTxguP4h/nedfY2nRLYsZRvvl4P71Zrh2WOIlQ7yYj9xwO+
JTFyoUlFzl7F/VM6aq9T/ton3+SPP1h6HvnXrDN3Ip6UMPGm5yJLDtUCLoyMyBeQS8xmputkPYAA
m9EUKvKFJIzWT9L5dwKnbGsxP90QwnZeZiX3ZwtJALgbxECqo878bIyO/BWy0hbUqdzf04l0zpcG
dSQMzjt6TiI1u+oSKeIPpKZtNuefto5VgNd/uFeReHtpTPcqgH/rkvQ7xPTes6vc1W49buFqfw5z
+g2aaW0Lo/levJJrBt0aSpN9bMwfEwvtbuEc6/TE0/LNjNihjwCIrIx2Pxhr/y0Y35JYrDEWLc5J
+p2T7RQqRGKGJmmk6Bs3WW0DZlYAvHpFOsw8R4rfqKW/dFugeC4bWflWYVCAFk66iWqPU2eM9Xau
xmehtV9aQ6WasM4ks7cvxuV3ogwol6x0K2K6wLK6tCDmMCe/psY9ahWkV5CBxl8SyZTQog8Whrud
6ZYRlqXPYAsX4ewSsl69EeK+a46BmIni9sAFPBfsRIUih26vf7MyZdeV8aYTOTuhMzNeGHYmXh+b
oXhVln4+RENvsGMg1fYEs8NeeVXL5LtkVQg8w3tzapN6XtgbtUbcGw+pF6ANDATxqSCNe0P299qA
0B28zKEFi4udtmlbHfFmh9y4/YpXqmkFjofeC3Z3zYpMPCzCjuxoutNboWMMADZgKtOmGRtWwbiB
aHfIEkBJNHhkiI9zSqVH/dw2ibFp5o7lnFJO6iQmmk9IFO7EGhfW9TsrSQFmjWNlVWGquApXwW1t
yU5sCVNQw1kmRlgxfMf7RZDEWz9kEYYSDEJG68FT1SGMo+GX2tfkopbeM4l8z9BG0ZNUI1QisuN1
6z7VmAio8OUoXaSfW+aZWJs7zYlCVKIo2xdK9whmza5Mf7WK+mQYpHE2mfcek0RJUd/fkdp5l4Ig
Eo5tPYhcf3SJTBSiCko0+1siW9DdEVtQJ54ZstJ8kLQVzHbHxSq/QLXfETo8jAlIo1aidZsV+8ur
v6GcvVUAcLTCPBcpW1Msa8WK2YlaEx7UIWT0iOGuJKfLK58JnaRVKLx7A5m0UhIAKro31SuFX1Mi
BYPV0ZYX496wAP49NduBHUAotWToWvpG7XKGKVA1NSrCIIWiFGa69qufdS/QCbgfZXWwM2w0PIKp
qkr9jDxmFcJZmeIsUXYBYBppy0NK5FBAqYuDjNuwdHQ/TCLw5cgNcjATVFhYvZDLho0JM+FGmb2N
jQSB+gpTgNmBHglnLIMFFW3KWT5yQ+FAkpDRmYh3nV7w1GL5US2QbVxli+6MhQsendKyCJuIWRk8
ITdQHh3iT+B5bA1Cb1P5VmdMmOMpCmRuvVptf9dNMZsQSjU/mco7azQvvQZJOWpajFEcurSoFc/q
dMzs6YPJ124g4TgDMi9QEHpz+qcwU4CtpBkJMikvDKTO8TQ+jbiYUBhM5HETbt+q+mcHiKFIdL+p
M5KzrDKHrtCOm9mJSVbqd5TCrqyYPTTRc2sSNarVybPWMV3tTIUs4KH5IGj0CLj2a+4ylpH2PR9M
c9sP8dXCPmNBg8eobw6zCb8NFHiefoxK8aOUDrEr1l00ZvzPbqBacReWJfOPKAF9rRp6zhZNTCJP
im1Mflbnh36yPhmhuZ13l2ptEdh522J8MbSBk8S/dbd6prlh71WQASfDDsLcGDild5+pc7Vzx/G3
A4Jux9k1nqbm4PRXZilEpa8jLQuxIZDBuNGn8TmyJI4D9VpuFeLUbQC1fpzC3NJlE9VlFyyIzGdY
eBaGlSNTsJbLx25f4yQjZssyH0YgFwTvn7o7hZ7XB4U7TJfFqqSv6tOXHWuL79k0y5FdvVCWveSU
MbZHR+Ah/4X8bY8oKKE7R051V7r2toVABpsCUkbiLCAv1W8g8UthPCObiQOXKb1Pj/dnMLuzXpY7
2dexjz7XCZMWamcOQ2HJ+ntLqXd1lp7tDB1rNfNxy/wO/Om7YQ/ygfXRRrxWy+Ae+jLfDyr57rMe
ExkI/NwBRQW1ShByBvApXBaOhBG4h6nHKFKI17Z9GgooCWP/wZacwlLufJ3tdBmh/gizewJvt/aW
JaDw5f05+o6W0X0ogTNt+URvbSM3/EUmkT/mCh4wJXtg9ThmY4kwEHnzoDNRIzEXrSCZ7NyHY4oX
k4FdC9YEXuxgtpJLqGji1VTgFRUI+oFmi/TMbdUjlAtNLhpXDHdO2W7ZgvQtDVm4QkimYGxUxwPZ
xXA5XWMC5Va9XyJRD5nVF/vO6591veWu0qkH6EF/4OM/uQsEBLuP8R7J2CVkDIOmcLkmJADM8Kpl
GeWAzW2adAXs6bq8kPRuYfV06Ga5o92EXDVtOgpMCtnklXgs21dtil8Tzqdcqtiv0nygu7IN0vKy
98FLKigEVbxO4D8I4npAyBUYnrzafOhL0bzS+RLYswzHMXN/4lkdfalX2xLnHb+o68fZO2titsNe
QmR2vWI/oCVIZ07j5LjpRzYok88q1Qd5S1kpx2oLzFZH22aY9mZqYunSg1XEl6F3zqxVLJz58Bh1
ykmbi5esyQFGmlcqs/5QqOObOsIeQ1Hu5KeuAfSzoh5gD7Vu1OJfVfT1ZVKQ0KXp1hEaYvYxX1No
qDlSFwhuqeh/fNkqB8vzdoQ4WpsiVhlf9c1DH5XkLqskdoFi4SdDRwzVYZDk58K9g3zHHgQa5/zU
LhlKTWVnm6TvH6Qr+GW0WXB7Cs3ow2aBJ2wB7u/ISXscc6DNIVWgSUA7KtX61wJtMRjM8kkd0sMY
G+Cg2Km0y4/ZTu91VjzLMv/qU/1dutxsbqE8J6RO+4ucPszY+vD0eqa/tHE7mGGOiXr0DavYf5md
kvmZ0oVFo1+1jvS9cgbvBH2nvaaipyXztEVsVdpT+vh3UCKi98YXYCLfabhv4uIpXbqP+VPtRkA2
JczsnVo7GjN3caDMdwjkAj3E4gqat4tAsYXMht8EI+aNEyPYwyJkO2IBUs8PcIhetVj/quf+aVlA
KyureOm87EkKgWrW9ekZyik7jmzTs+pclrZ4VwtISJZWJIxXVFrY5hmhAEMAc+fK0txZ2rJbmLT1
dursrHk8mamx0ZDA7DwUT4pBhLxdTaHBlsP9SelkjegmV+QTOSkM6pF+Oew7xXfc8TiMUbFNIokT
kkbxb6kFhJGiDBl9XmXabLrW/qwM56B77Z+2qC+ucCZflIybvINGUx00bbYG3du4aDFmbbRAtvF0
QJd5pbg2wzHJSFRv7iln8IOS4DKwlgHv2JVHQs1MgU2eVxpMeZdzSqi7lrWXaeZeQmAGypritRC/
edCK/UwDc/fKiApqJMxqcMrdwI7GOBvbMonWPjLMr0bJv3Pb/J6xtEsl6h4bqFm+jhOaByfTH6QC
RpN300bA4/ZTVqN41JawJBs6tOUcFoNtBFKUr1Qm+FhBMwTU7AsqG6Jaq/UNk+LkTOjOF+8ZBw5q
lmTBB6i0ogfoIqmoUWk57rkzEzxLdqmptUE7WWAQSBWJu9VYewcNXkv2abhiTw9p4nTVjaFekRc/
VMS7LUgdlAgmj82UaGIqQ6kfanK+6n2FY5cxfix5/ZQau+U34rxkTxAbqA1hrSy5ZJQ24rxUrIMO
dkOmykdC4OYdsqE4GAvvXBfTq6Eal1613+tCDZ1I/5PXzC7nuXcCEQc9fJhQswfvM9K201o3aTgc
EXfttckzIi1E9ewPRfKl6vlIV0/0d/GtG4ALkHE+y2J+nUZqSJGwbbhavKmzBrM8zMHKgq67MyEF
Qm5wMvNlbLVftqmo9OXJ3tLouqK4xqpLm1QWq5aE+YjnLCCvoI4sIyAf9EWd8Z4zGc3rEg0BbOKI
qZDsWEZk3j4PHUIWjX2uZfIxqJ9VNx/ixRMb21juJ8nYUE3Is4XKUeO4Vm0FUWKhnUHNT6Fy49v1
siRFs1XbqQ9Vz+m3aLu/ioEdSTGZeyp0WqnqnRfN3SrJ8AR9KlQlvzDK1AeTfwDPHyM9uB7QsU41
Y+6jdlaRVixvzYSvVayDm1OCfGPrxPJA3zFpBmSiIeyhjATLAENBjT/bArBfbd3fi0Yzi8ndw9BS
5fbW3TDhv1XLZQB6Yg6EEsT8WICSoyrFp8UGbk9znXpCvtql3rFPMghXc3KHTTNXdiXRvJYQUyhs
GqNcYJwHqGepmRmmCW38PBOqq4+rgQrYdNCVlLCN3n/1ihNdOvOjFqDotu4UlCXLD6uJvGN2tRXT
HfvFQl/2p+ebfM49OtOYIfQQa4ZvJg6NZbPVKggKLmYn8zo98ISmnueUSrRwH5LKm/cGeWkwlcZm
Y8li6y3auEOW1m1bxc553i33kv1540b5x6DHS1CWERgrxpwmHk6/6nw3zAdC1xc/ihwIKem1lOJb
tmqNYFuF9+vML96km5vJBGPLTEzkYiS+vZ6sfJ1G7hnRYhTh7sCPhyCHfR3Aflq65LU04Hsbg5qE
Ge+Z5n1CipiBRhas/nOeMXz0zoqSab43eO/SwcSsGKY/0p0BY7moFHQJagNWmcxLgG9L8mRLYz+1
ZktPYKZbDaI/17a2brToHDLs86our4EI+jPdlpbUNeSnlTYRoytpZH+2cYnSGdRvmhrmUze2x0yY
7wXGHgDx3Z1pFgdyUp+VjFGNbmwJ/FwBTmzlLF2zg0TL7htpU+0BhsSw53YLbhk+ui0WpHg7rUMY
eKZMmDqJLtV5NW0qbJVUPsu19T2YuPowq4xQIVoerFxGDzraF8jsOJPZlX6qvdYKKw0e4TQDryHZ
I8CZNTPjxNRLk5zRXDP9xqzCT3K2Si6hRYv4Z9TK8suRSZgD6qA3HlZNxfRUaep3ravRTnPbzMcM
bWa/5Nz1NUXk4soA6yMSdJWMcbZwhjAhKdwXCtXbSeeSzNOs2phibo+difPp7XD70m66Zs3F++WC
Ix/wfWXobQ1Yov59iHKLONe6hsYzICBAZgcrtRtmjkvsoteMLJp3IWvoieIMQU7ZZrGOmnV96naA
Ok7LZlonu4f2bxZudfx3SKy8PmbrISV/eY/sNehX61AU0BiD3h6tFqH/vqxXoytDAdXy4LkfG+7Q
/O9DdXUbnddDVEZMvxFe0qVijXo7KOn/Prp96a7GqcSISkzsDkrNftOUmAdSPPPwdrCnatxCKr6a
q3dt7hoVuLvFyMCJyPRdZ6m3g4yq7u+j0vUGbXN7EpGdgMi7vqjQ9JY3NH+U603XJfZ4zNvpPwfT
TGmqx7NRJgpCH/3LKzA4dHiHtBla4ACKUSB4mEZGitrxJuyBj6qYzlnCZMQsa9BWAekxGhlidTaW
VPq4jAyRODO3f/j2iFKHk0BYt6pY2BogCV3iAlO4Y45s+wijdWtb06lcP93BfO4EpLEkhok324Fj
1M2hT3IDW4DYZEyjhd0QpadR4ayraZds/n0yt0/rdhDr5xZJo9xAPirc5ON2HaSz6W16zfzIBDz8
6qT8mDFYxMRJsrXHGSprWNYt8zl6cUP7BhD9iRdDQWuO0FXyWxalF0fsp9B1teXJ0bP/d15Mxmek
6u5v5+rvt5lvs2lZHkVgKydm8atJb6da+MfdHo65jtFtW45ig2L26+9zAzydv9/ubw/j1q6Pt8NY
2mhpWxtiwc1NOHWkm3OTrRfsepla+uJsMpm/6oLG8+/F9P+vq9vFFeVltMXB7sweGbVvt0tSDhqW
tzWOL9qUZRCukkMMwWF3O6XuzYH3drKn/94af++P/35ZiRKqKiQMm4+1xCrgeHtUxwuwXcecEWIE
kGgruuPfg+r959HtjDFNYNzbMcFPWrkcCwqn4zzl8JjWQ24pEoogJUkFL4aOG1PCoW3TB7keGCv0
gYtDztZ0IvrG2Zzxw6jYJ7FrSh68OePD1duMQTawbtoCjZjT4iCl9OwrMyTrPKbzUZaGEfReImEz
YffS3Q7g+wnj6Mu/12vw1HxdZuJw+/HbN/TEJY66Aia4/dTtG82cyn22kDitpZpxsgzvGqmxd20d
nTEtwHBZ8ZSSMXTzHUxfDacc7m+vSKLOu5pG/wENfOFU/u9Plv00MTxktZ71ImyAnR8sxY0f7HZU
N0BC8u9zozbFD4pbNXunrXW43nx5OxCHO50M/GduP3X7eaRH4n5mk+j/+6q/L0VjVDVlf0nK9Oqq
tX3K2t68louKMAFZNH1yZl6T9bkZwfOmZOgdLmaR4I1DJc5C2L3fXvLvdXZ6ihhX399+0bjQHHMB
LBs4H/B3p2vaWPrfP3J7ASock5TEhQYOnSSrIH9OtRp3pxSx7dcQJuEFJHDi1ToCa0/tTaEqmeIX
Vm5dTaU/tktknOf1Z1nfrasioGmXiHF3t+duB7ZfixIHIODfc9qcFee1HpzTNjpM7fQHLDJ9aJx8
vjbNZgL3enBx3LSh312ws9Wvtj0/ZrlanaRMjOvtqX5mKuh4kqk6VI/bU7dvZjDXD7ZOM3B77nbw
jFnwYf/fZ5SWni+mpTL1SMfqmD9yO1SjwN2pmZjhry+5PZdZ0jhK23z999dvz+Np5Oedk97/e96j
+AKSZi5/e8W8/t5Sym7b2wr2QI3TXnFdrlwrum/WQ+fiV2um+m5YEAC58WhdtdqxriorclDbcwv1
kOewf7KueJxPq1Mpk7D1udvBwynitGaDYx3x7/LKFKu42KbHwO00Akz5eds7G2XBpLQdYgXAIH6e
7Cw7TbDnmQpDHugd5sMTlSje3uNVto9msjx2knp9caYQ0d+nkLlybddD1U3JNtGj5H/oOrPmRpls
i/4iIpIZXq3ZsgbPdr0QZVcVQzKPCb/+LtDXXd0dcV8IkGRbkiHJPGfvtefSeXBdnhAFecuGi2zH
RkeLo0Gl8qRUf1hecnusDo4Va/7r7SjR9MfGl8fBsIwdcenRvtRSGiQyns7IAu6mok+5El0MRsND
WNs/uWO9NY2kl8wyK1ExyvuGdro822gx7pSmx2u/GYh5rzdTrL8kveHfFRW9WKV7r6UR7BuAqU3A
G2bUuLNr585xUZI0/mnAnzTidGtV+Kv0YTXGpRuvm8K5q9Lp2GSBv43T9lcwdIdExzBWxUF91xmy
vvOL9FvJbZvj6s0N9dupUgEI/BDmJlUvpyddPSh/Wr5u7s0wPsgO8TZX9Imh2r6fmKyX/JpTpqav
UGvRX8E9GNFwVJh02V02TusJ5neDq62WXWs+Xp6x0wK0EOTnVl6mRjFsLC/w0yT457XLcamnOlBT
fqr+916QT+P9lP3KI1dVwJ958n9ee3tm+QkvaQiPz8Sh0jSo639fffujHRRq1DTz7+bTvKVlG2yX
n/uPX748e3tjE+AGt02yw/J7KGyad/VoWOvRC/71tpdX/8evvf1gYrblui5jvE///X71v5/99if/
fmI/Smosu/7334f+44P97zdli9HbWxa2q+V/8PdnFHSwFeY7QJqjeq5sO9mBcrdLSz0WZdk/abHy
9+EYuHekEcyMXQvJKjy35GAmev9kiaF87KnGzAfLI4lbq13pReTJxxgp6VUf3LRHl9AwgpzGvhuP
ZTFczXHX6YP2phytPiOmz++iRLlPVtpThJh9skd7qke6QHK0aYbGVE1NluFj7SM94vVrzZr6p2Uv
zNHv0n1Ojujba6rsfrcVptY8OazwKG8BnmGhobPsyp3+2UdFOsd716mODau06NN4g7+akJLulp9a
NlqWr2VjHbwKQqpjpPLBsOjO+K59b8tePthcy3eV7ml7QCjUt3P0YJE11Q+9r6ZDBXRiOSI9YaKB
gNYkbzCqhcAHLjGM7m0+5pic5z2tCJPDQL8ooLfn+bSXuqe0FeIZvKd+zNMZVyg6THlYMLh1jj/K
YPiMMj68l7PAFwK5aGk3wRFJiNg4Ru2+Zbm7w726w3yvnvpxME+0XMMVdB330zPpE9MHzs6WdLRH
Lfc/BjoLn1XpnTMjfQu8YPxhJciAaG88+ywLjqltlFQaS/+M/gGjUqG9UdJ1H6tprC78MD6VlCIO
6wHKbPb0YYQZNqCgMt9dRqBRs+InX8sLChzdDLXVQTt4s99aoxl7KtIQuI6rV5RPWgm8sjvayzmQ
xrTuOQ0pJmJ5v9jMSvclZT2gPtF2eZcQcVaTYTjvRTftNaVRx6fkhVq2wdKRi+ClBFUwN+mGU6il
2r0zinBlZfovaefjlZqvum0qSWUuwAE9qOYPNKzaRK+u3L0rKMHkwx2IuLEDXI77wtXGXSUUfXzX
TcD3Ni3+BIRAGnp7vxvG89+NNh/WQ3PNinTVzRizFmAJbpSY1sJ8WLfC4ozy1RUIJkWF8jXNQusP
bqdXmBTNB01Q+O152W6DmESEwtlBaXCbVaQ8TOQRXAwD+/5dO9KmXWUatnudldgxcMzg2PZdcNuT
1leSD9pDJMfSXFfI2O4mSy+f7BlFh8z7tQ40/7Gix8IlhKRP6xzInpXSsTkkzC2DwLOh1iCo7RMv
uzeyYDhRgGjw0gVbNAPtAaVQ+c4XBvc6L14Ni/tmKS2Ya8i/By2tHhuz/PZGGb1DVVRrZNHJpQsQ
2tklbTCzVN8xGgciCQCsRI6xtYayongOcHWIqCQaDf0BS8cMEzfUQUbZ+ZfBZJ0lJ6ZtYj5cHgN7
cu+XFVEZ0zD+iLlvWE37OfgA7lMmeFvJjIoxJYqomtXlucaENrimef2PTVpfQq/0jpZPbTJTFkTb
eRipYq6wfBLX1EnKU1+FT0QIVPFe0OY6jiZQcbP2m0syE6ZpEsfbHqrTmxYXjzJGjAztMQA11H3o
lu68d1aZr8vKMC91axM+EErYDgYg2jLoHupEsQqmBbSVkaNR7I/sZy8qwhOOHTw34yH3o08zSGdL
TzrSzKkstTzWCfOktzAmtsw5vcdQQ2xsY0BWeBsefJO6lWV7xn3oudEqnRE3UfCbvot3bi2mKCCS
ImZCrtvCH6NYb2mt/RzYdb3xkOJvWdu5D2UUf6P1Lu4x4YFm0SIuaNCIPz0VIMek9PFo1ihuWdSH
P8QA0KEITAqVTnaMSu6KwhE/k5yAFU+L2sfeei4nj9PWSiViE7cZWN3xX8MygulXdw6JKdt5UGRe
2/avugxGJv7e90i6xmZ2ZCCu4ep1ipA2lG3Lw3JFj71R7zGf9Xdq5moaGbyCDB5tQa9+PcbzBE70
9aM38waKrKdM2gfokeZDnB/2mVXBxU8D9xRrYfnKMM09pmcS64biAAia95nbz83kWs9mUP3J9UNu
Sf2hmbkGtg0rWy/7/FTNh+58GIlYrTBYBCiOnPgMJglTVyyzbzvfyXasv8YZjRqht6t0x/9E/X1e
yLWQqlcakNhnjS+fEpVgSOvy4g/6lVn8hxD/LrYTaghY1h4Cv4u3Ud/oz/4kzTvaod0qaJSxXWiB
pTJjCvV+wWkKPDBGc3gUwzEFY87lrekrXdQrz7ZnYqRw410g1C/TczBe1g19Xsvx6Slz14bIka5b
d7DkyfnkllbVG8FbWOluXZyBTKitGyM4hl+vhv45bkG6lMIHBs5R1ND+1EL8zwOnUVzL59v4ngBj
P8BYCwF5Ou1nZZcn15JQ6CX93zzv+dSc+SuuR7S2ywicLVt/IHpioDJ6Gw0xbaDWTs3HaaT/YWqB
uWmwOj6GpvtQYVF9G9sKa1WGI3c5xNmj3aGuhIqVcOUuw2BlAelMfeOQxIV39kuR7aMxyvBW9A94
0cQnuAyfv2I5lym16QWYjS1RU072S47ngZ71XO6d3Q+O8c+eFo5qhfkPBOuMkPJgJu1rh/ZEMpY0
6ZcHA8insYh2Utkww5tuq4uIWa9S+ioKsVhHuZtvGrPLXnJkwtCBnV+DRy6QHpb6BkVFey3RK6FE
MV6XI1H59JC3mtLF65DV2YNjU5EsZoxLq+HjGQzczwNSwMvkjCs0X+NHW6PURCRdHmJLRM+JcO1V
OSbbRImd1TfIwJc7qsaStS+oTyyPWU0JWHAY68deRv62HskE0cAUDlX2rffOS2EN6b1FNMU2Fxhp
qtqBYOk45nXZQI4hSoRiE6opHosURgYvENtlUiYs090belSvxqTDKa8X5S7qUyIzMGZv1PyWB6dA
YpgykcLfqF/NENM954zzyxlBUfbhdytf0w4wQaF70VdnllyYU1w8GZOy7yG+4A1c7pgBfYeHHhvx
I/RSf7t8suVQFzBEW9cHUYqoVLCGfDYj8922cPfksJd3GpDaR1f3KDihV17FXCovk75t28F5jmu7
f+GP/jLaOngYNGkT5xJ7/dMgYzJRQq85lT4utLzU3BffIOqhjfPqUnQ0eTq3e8pzf7gYrMpfdat5
6u1RXZZ/cBsMT4U+1ccqra4ga+NrF0qmOr2bfgcRlVEr1z8NJ8Lf5sf5MRS8otYA0LpaAvKpo5Gg
MZptR73vjqGZ6l+ty9o90rweSYeTfwQlHHnlFXKv1U3+0XDXdy1mBtLPxKOb6k+WGWQf3ET8XVal
W9NBFRYjcRxn1m9hMczGeXmc7GI7aMHad4v+u3fQBbU9nKs8H0hJq0LrLLA/UpPBhxhXzdMo8h++
T4EPMQM0yKCQZxjGb5Q+9BfAldEL6CVtPnDwXl0gGsEHTo+oDdvnvsq7CxqfBB3Cdajr9HeVPgaY
jn4b/Bqm24b3CsV07VjDbFmKy/cwFoSLZD4dp/mwYRYAPqKl51Vhg7XbClRY5csHx53kQ57i87wN
O7HlO/RuYOWXus6yNmEtshwum4WfLxJaro1XO6A+wUK3tXJPWul79xOzxBCxOiyL+bGAmfmJ9a57
6msDr5KUGtSkWqwFHvS1N0LCvdO0Z7gs7gX/K0dmN76mlpseXUoL1w7nx72uT1+UMvHSlDV86vlW
t9zvaAZmkARLHCjc+Mo6aY5mFb4KkXcP2TArdOdbk/Hfh3+f1aITc5w/vUrUUzN59UGf6PCUaOqo
pkPXW05DVwka/Ymureo4dh8cbSLJLDbORknbqlhu6U1Ucqt0xmJjWtTAsnpM3oLE3YUwP5LWRRIq
mog6HBKI3k6KszmVBvPXzmBOSt37ThZgnW7oOlEgua890VM5YJzSabR9yH7s1yhtxcGcD/vQ3hcR
gLNcXogXci+5zSqE9eH4kQ3yyq2vpDer7GfLMN8VYjQcfOFvFPoVglCwZE1cF0iSoZ7UC7WslXAo
GnqF/eiWn7GQ8E3M/t22De8+i2iaZyqvNspteya/hXaifL4D8lA/OsleS5p8G5Lgdo4rFwKVMzXM
KVgYokdFt24B/tSLUD+5go66lofJS8QwRSCPtwUxKlaqIcyLdgjHTVKKlQPl61HLOO+WL7boIkSy
pE6sHCyy67Co1cnViC6hwvSFcAA9sftDS4Lf/97RNPVV2ZX1sPymURfvuVDFcRm/GtRX2H5TcZLS
CnHc45kiWKOFTVAOP9ApMwo/SbCOa5TYALy8mnE9qV/qUr6wUJfn5aHBpVRW2SZek/lJ1ZQdPBps
pMuzief9JEkh3ZYhMlU5ExAzgdhi0H33YYJJ8kqa12Z53J4HeUjW/u0wDO13QdmAynNXXA0Ep8ur
vMkqNgWgTMqabbWtY1vb5L31EQJZ/ZVNLPv1+QZMcled28g1MHfvYyezv4tOfieZLj/pWFM7HOpo
nSajdVBJjX4k9HGhd/05Nfgq6AxtrSrBgqoAqPuq87966dJsdp+lF3nf/eBvMs3NkcKBRg6MpPvt
a0Awktb+IMmhJDAMQStlDSbEQ7hrHS3BytgNDzP8CVoUjesUbQLooIq4D3g3INMALbJx10BkQ9aR
QfkyvBuxSeHN9ZqLr3Vo4WvLo+JYNKeiBLcR6ZW3Q2lkbGeiXAqKMpK6/uI7w6cyoGKMJIK8jBAP
VqzZg71wy+3EuQ3NF7eVozg9ZaOcNyE1luFW8hxIDEbZJNHb2xbLW9skfml5SRmEZ1qcIZrGxrhP
KxU94zZmCuqMj8sR2BH8Kx7VzJ6smuUhq/KjZ0v9CecXeVJM12YyEET/a3nKRwDdquvAf+fV6oT8
eVvaKIpTWZJLZTpMsorA+UkBla7EzPgTrudstNrB4TgfjhV6IA8Wqsxy+Rm5xUtHDkR4FwKnYYL3
xy/CD/whD1Pgq4dMFvJVLRWW1Ghq5ludg4cfqO/twkp776QqAuUYhYOPpvuK4k5/ZyrIwpt/sS+r
+KvttEuf5e1rYJhiX5Xdy9A7OOqqHM3ilIpLnkVi1SpzLdvUfoYQYPMf4e2EQmmsYjJjNZF/d8U7
BfGf0w4cy9YLWxxhYBZ+OtV3UrEIAAimb0tueTjUZfxmRcNKa/XTxMwdlSCxNgj/zZNn0puQ8OCi
GlkCrLVoRiqQYTIReRb3YY5oOYShJcJ432eIwuGEukTplOoUFGRetV3pb1OluedS86jlGMZrWTvY
ACzGes2dNU9Z3V1xPyE4dEPavzj76QegdJKVsWPeq64ac/Wr8nu5VzmpPaI0rU0Qekw27K7n9q7t
cb7NJL+pb8VeTf136TgspMPJABm9/CXy5DZWEJJqEbdBtDc53cBF4ZVXQdTeO2ZefMA/KXoToXTT
bjOGAk5Ruzjr7WDSMW6fhV62Byhg9tYrEueeypCFOK5pHnsxMy7s2QY6PeNrbTZQyDQYNHbzdNsA
fMdUa4ADGqyq3hbJ2oqJnejbuH1aNiotCZCU7bSL8vQrlFn9FMoU6pJZ/gYTdduZHwklxNLJiAPk
9MW4ZZFY7AVO0vdi2Beez/rLg88RljQn9Jo9xTlVVO2lqd3i0sushcIViK+Bz7EnK5VQtSR8WMCz
BGhAF3OMCcJBF59Bh5zI64vmpD0KUhpfFUjvWr/EyMucPtDOt+ppW4p0DccFLUQPjYx1azRsUcvt
iISawdZmQ11RFXg0hvBw+1fgfR43cQh7pJVMXbxMf+C8TQ8DsxGoh8x+w+5KrWB8bLK8eJo/Gc6L
cBDO97xTeKP7HcqBehqkQtX1L44j5vpja+3M0vXfInM8iCb/1U+JedX1Nts1PiSgtMm81Y2WqYXc
f9y8vFQNSoYF2mmWPtSwzD5G34gr1RklIEr/2S9+O31ykZ6qWNNIFSjPXaRLcj47eYQC7B/jEJfh
kkZTBuAcu9SPjpDj0XHk6G/k0AME0QuyNFUtCdkMxvEqfqcVMwLaVeTTVkLfL6fBOAJTQGAUbRDZ
UPegMrJsdLg3aLlxdpk5PGH6O9vQVPLJnOfuQVjjE265txm2QYDUuA5naKaR1d4uhqq0TQk9OYHq
Q5qNtttPq4i/y1ejEKXQBXmMpB38boc/GLOiX7mGDKtskGHdMkQSdLs1juBs3cmk2JN69Kh0nv37
5syM4j0Br7dhAHKgEKshpuYkm745gphkXW/H8ZenH00NZV4t4YC2In7Cg6s/0SNf+/aQnT1PvXRZ
379EZty/SKKH4C8/B75Z3xcFqyFCKFJmoKbRvNSCO5/uYFCJow6N5HwZ0S7X6YgBb7KaWRhu3feF
IgqwwmjQNRlDhUDeG3qdON8+mNmZ0Q53o4vay1e7CpnLLvUR/CUS00aROt7OmqfuVEOquwoB0akl
wAe5XeHIkxj2tQsVFeSfvTdSW3vvFKYpli6HsZrpx10KCOa/npSF/9OchHdeMLI1049ThWJ4AVym
A1VUFEkPbt/WqwKsF0ikFC3nKFLyCELjuvynExCsrZARTbfaGI9RUQ33esLiVMXD7+XKyU16TEmS
H5rQ80+VlXgQaDyJIKv7aLNC2xO5hdc80K4daIDPlEEJV23kX/FgGTtLM69lF01rc17mV4KoTz+g
DWzMBO2KousClWcSC3llGbogmZJo4Pr3jUbF2Fc2Xqi8m6oD5fG86WYmAxWLfphxIjwSyscoczlj
MZavNdcajyoMcR5KXOcU5KefHpWqu25Cta55Kcbj1tCOVltOG883qitQS/6F+C1iLDkAiYtCZzz0
5O+/O3ITBQadRll+JIEMN6U1YRz3xS+Vx+MmQSZwoH5fMcRl3Z4SUfO0rN6TOVRpMhoIRB11NIiW
yLWArN+lGDS+jDDe+uZg/eEcu/edtNg5QPI2tp+NJ3xX4V2jp95PJttE3uA7OkZeae2ZURR0o31a
jNzxdAtdpt92u9v4AwqQYIPM7t5ckj0TIacfgUMkgqUkVdVABTTtBX58yzYpAvrEReQGBifTf25r
zBPDXEig/tqhphwP5VwcISFjXVdgIGQ9AZ40OI/dOHtcBvsqDh+LRrfPhHbNluA6+07UbyFE87NE
R76GC73qVTBCLGQmNeicvyXxMCCSmvVybQEka5+GlJRU3Y07hDfo8GbQMcsNY50OyUTeoUZwJEHo
lh1TTRhFRHMdPpZr69tlpHDnsWyYJgzuyG9vYTGTUn8E4+KjJdR3lcL+Bgo4rIJo3IH5Z76jFel7
57/1mTft4WVA/jQCdV8Y2NrafDROAA9wH2rDa+ZM+jtiI31teWF1hrDZQbOqTh2aJXwj4PNwrFc1
8KswWKnBmbC3FS8OiPg/tf5Fvc7ewjMtNgoE7omi+tqeU5dUOWYns0djOpBatGya0fWPVH7J9LVX
IAriS2Nn37dvOaqM0zIfaEz0q0MLIIIK0C/m5dqq6NTMIu/1h9FJSc8LCRyBi34fG9yD5jlmT9/9
1CCLFwKATFlq4tqTp3Ave+vojD3V66KMh2c4+DZK1aw+ZdhL74jQGa+uAAWYEbhduKn7y4tMxFml
goyeBRAswvI5IOUQdxRIyREtFYoumLx63a9wX4dE7kC6MbDV7FSOyXUaUoINcxzCHob5bmzFfRsp
GL2gmrDaKUbMqt0to2oSQgoz7Onkx40OHsdF/B2acHa8yX+eCFxBkz48a44f75azqLY6dS/dATkk
HeDz7b5aMFKelKQJAVjKP09a+ctnXs5keQAXmTeU7zP73iVA61kWxvOS/WMXeB1TXz7WfvqYmDRr
Irfxr7dfWMdUR8K43upEk65jh+oZxQ1zYzs1Rdk2oYFT/kji8OiFenfIXSs8UbkyUekyWcEkdied
pLl0nqPu2i7AJEQekHvx/GmiWPpWdhWJBFPhuGsQHvTR5smUNzB+MYMhFdDJgJIEUalTxXWxBVfV
e9QXBNjE8bgGdSI+Wat+Jxa91CKFFIXV78kLGp9FGyTitIvvlW4PiL3w2hVV3OFdYy8x+3/2on/v
TYhNlCis1///tQMoerxjuLRqBiQ1FdAC5nADukga1mDqzUuoAaVkmIjec5ObO9VlxgEvf7E1LCE/
4znKqw77r7wzENf3lnaqPJP8kQYEG3UZM9DljzaVh0SxMkU3/pibafjhuOh5I/yBJ/Lwgi2FwlOA
cf2AeI7eadZNZ7uFPi6bpH2xomIWgoCzGjWiTikgbPNZK7XM+5cN4EXaJVRHobF8B1XBfzYl6cdO
YD9YGshhdCssbhv8LqMlSPWadTiRSIcNNdV6I8kOIgyaTTWVw8GpTK/aRYldAXeG057Na8ysgw/V
1hOu+6yEBxtTYBkNikT0gY27iLUkkFRcQzrI2vs0y3F0YUV560fUz1hXwt1yCAMKIRP/95jVKyFa
AcRol7axMMf4S4ZMfz3t1y22ABNUvXcLY6Dsj4dwxKh0tAcvOJbB3PRHo77wzYRnFqdlb9kEFEkJ
NyczLKqseGOYQPHMyRL3BpbY5SMumzF7o21WfCT6dHTn+5aJoDmHY/xlgZEaQ0AO29wYrLXoTe6g
QXoQBJfhrQ+NYz9vlseb7J8UuTwynS0RxRMFVxq3nEGKxQen1RLQtkzfg7L7UA3BzzYcDVta6RX3
lg3OuMO9JkMcCAbciIguWhH46HMKp9jnFIsfVIWOXGpYDcBskbsw32iWwUJF/tvtnZo1MU/kBHoQ
GxDndnVyHO2M+6WiCl6nBoQuNrjr9GNTlmKTgtEHuivtRw0LHv117S0KCQcF3g2BfD7ESxmsaWfb
GxUYCgNXbGKLm1Cm7W9dHyD5hxhdOYCVBhaQu/SsCK6KiUvOACa1sD4LqgN/FRwWtwTe6I9FiGCA
z8ZQAjQrUmX2qCyJjGJk2kl2diLd7EXz7GgdjSkK9ZaEt9i3mnXeeI/akKrv/94JmTpNWhQ8WGRa
0PDFeLkUpwwD98Gs6D67Dp2AUGTHvnZmBb8Oy8wWOEu0pa/eRU28M8N6/KjxFhxvg2RlpLfTyhUm
+q9EcH7kQaRuZ10+DWrV1tizVJYeVVVmrzlfFCteyyW6wHskwmOuX9Ctdqsq2Ycllokoslh8EBV6
F+PB3OaeKi9LjVIrYv2sFzTtZHOw0HRsFmEJk7yNWXvaW8AS+pAAdl+BzisgVemU2akHBgfwSqyj
qtxZJ677rk/M6Zcujslk/Bo3Dqw3f1Abez6UkbgXTWHfp5PZbLzv3IUmbM7TJ9fXjKeEOLwqNw+T
xsNjpNfPtAv3KinNd7/Jx/uIyiLqqW9CS4Kj0cwBfWQdsYvfEBxzTFWDJEkqSGlBpkSH2m9RelSz
WYLLm1h6DyRRLrxw6+RxewpK6tQN9aRwnieBPuwOWkUrkUUIkBJjRqsaEa5/kFr3dP+Ks4jxb9Dh
HSjnxgYxuNq4pcZIgT73NtpAixbTKaWyW/6ZGTMMavRzyik3LwaeJOZb8zgy951v6/KozFzcG0n+
EnZSbdtOsASqzIyInTxco67nf9Q2tPVHYUZ75fgPdtUwHyEUspyTUmzOrRODxjFvkgJCsxkH+I/h
15jguyBS9OOW0FvjdTmsI9fYpGAMgroqgxVgj4ecvvweZWG1y5tGnKgO/rPHSf7PXn5SJjRKX5P0
dQWqE6wSn5at4VucN7lfQZhKZ4lWXOUPxJqUl7SSL0LIGc3Wjrjfo2DYDPMdE1su2DhBOu7tG6p4
0crV0UcAXdHWlh9FD/kQWqxGirjmfSbyZM2TvOV2n0bU3ssSe28HIEVaeveMA7iYlVsJl8WTrXs7
amxy/nZuX1EeWQ9WPxz7Mv0Yk1G7pJ7WvEn7sLR7UI91Z+M4Bc0vvYsDbAMIiejgF/oKr+qaJEsI
H1ohYExk8U8vk89Ov3VLPfqyaxb/iMez46Ck+YgjeYd+nG4Uk3ZhWucSbC/Lj3gyKW5J+aIZdNfs
rMX/1rl9sXN10zqQpx3gzYydVTuvFKou9/ZNkOG5XGZ8tPtPUCiqXWsbTC76RHvtynaF3ZLq7lTT
cPIdvmnui46KrHuUEcjFFJUV2GRDhRtViq+ZbBWFm9A1xFfS5Z+LiqM1B/OZaAXP1k63xWDhDxTk
g1x78LHF+jhlG0hHfh+ZT77vtHvm4smedV1O4YcGUK8RbBl0aq3nq6VrTbJjdl32cgh5nr5pJ4f5
tuS+UtYssSn/2ecwLl9x1NtvhrDAF2UW+iyfqjhIg45hfNuTNfUaevpvdKqH0ORekNZXiKLU8Myc
s2tZ1XZe3N6HadJsWmYdB4wxFXZDuVukIjpV1xV17B3zi/RJJ3JgFTvp+JlM8ql1Q2rBycicQnYb
Wu/+ARWD3CkDI27i0+P0h3k9QJFnu1wny2WzHHoexfXRyre2yrULvs3o0g0RUhSoRVBKKUfOS7t6
bnl7RZDubv3xesQsGFqXIK+M/VJ6H1xlbTExyc1y6EWVe98C4SDenHtDN/4iv4mI7Fk35ycJiu4w
ti5JYDSPQvifZYpQN6u1n9wBjkNNU3PeGSdvvBKyIFeTsIK5B064ybzoXzZyDRJ3n6DD/gpr79XJ
R/1N1Y6xIb/POZK/NZzafDKwnkJGN0taVZru+mvN0OJTYA/5AzCnp0zgDpdUoV80kgEpauRkBwfl
QTXRXF1HBVGj+SFsokbjNVDIlNIl2Szpm0fD6BFqGBQrwXdRgeW37EAEZ/dtaz0uN2FZoNRpzFZn
gYodMy+KHog+F3SjNUe02enFosUGfdv218acGx4T53JGiQm/fqqiDVdmfrCiGomX4LIV8K0vekMe
mVCifR9zKpqGeKh6zTvYVuGSgjjLTtF/UBQSHalSVnT0zCo6L/fJKUMahVnlvVFQWZcLyq4gPDbY
G95C1yRlCKtrNAHTlMvlOV+o9VxOuQ2AlP/jJ9vo9B3LSbVa/geeMvx1Pkv6JqCAG6IBc0RGjvGK
iN1+YEJ+0VvSmpWnzNNgM0XGtiDeaGn6nGG+hTh7PpxY+4Y6wis+VkyQc9utyZSbqBy6VKnnVbvB
sL+rzQ6n91xnay3zfRRWdEhnjZ9e19m9Z3bNWhoMmZWrTRfSWNNLIjj/lotneQKoNkzQEYKkQfPk
1GrQIibLp+TDydAPifvaatwwsgy+iFfzZt3Qoto/azAIiDvqHUTDyOsw7rvI6MzZYlEiVuwwWJ46
psU0x7KDTy7pnafXFXHbNAyQ/Y1Xu4NBM7kpyRYGGDukBjw7q2SCic2Y0yIvus/QlwIy+KBdW9ee
NRyIV5X2pmvF0/Id5IVjP3cA5pMgqQ6jE0AHx+N6CITlP4Quyto20ZunrqQ8ElNT/WgS+53whFmn
1blgwh2KydZYeSdkPU5dgSKZB9VaYS5gmppeMQea+z4ezb3Q6+isomIzJJ24syOmSCbxe7u5HghN
qQzfTdNv1ty244NIemtNhkyyqcmxPmshvjHfGw63GSs8S0xiqfw1dmaLHRzHrakP0eXvxi/paI9a
9+vvQ5istlXcVw9eCjp1maoVA21MkUJBDZnOrHMv7nfx4uWd98Jlb8zppCQJXjZOj6GoQUp0DeS8
oXssqUhjmLb6F51yuq8b7lPjNfIQ91691hx8vIOHfJoA8JNrQxeej8ggI8Cjx2zX1SfAedPPxsaU
7YKau89lTfZ8rr3bxOOeAqxFK3twSz6pMtbIKbAs4LQ8Dh0TIrzr+os1+B5kgZoYM827K1n9rhRB
jne3+YtL4R+a1p+bzmoc9Hgj9X/FwA6G8g692ezNubuUM/HfA7cu4NlzqNt0DivKPiykypFVE5vx
33uTNTHyd2KftD4KI1f/YAZINg9RIWBbzSTZJUigP8bUwWYhoq+G6goKPW9ttn73rjv6Wwsf7zdi
rJVKR3JM9Ry9tkdvzMQffaJGU757FB8nil+vjkth3bb9CnuEtruJeNrQeAzrcJ9xtp7SlrFnVtdV
8yYYTYdclH63DF3SNsTaCAjKSaIa+UaNYcTz5/JAiOeZ5h7aL3SO9F6scz8fxQRcXlMD5AP5W7Ry
5sPliTDx78j7HTaRJHZseRserertcqjPVeSZ6EGVNLlk9QzJmFdDkKvSU9YaP5Yjm/GVBTT6pZzy
9VYLp/7yd09L5ro62bjrskkgBJZugGdq+iioBz6FffQ+tm2y4rqrkOKxR+2Z2/i8F8+PaYP659m4
56PlQ3l77fL48orltXkMpVoq93dD6WJve5Pc6H5qvZuJRQ0xhTI7FM51UTYkg434c3wbTLD0OtHf
22XiVJFXuxV0I1LpTXNGFKDcucAZ+OOl0wh8dN24OCwv/T/qzmS5cSzbsr8SFuNCPOCiL3v5BuxJ
kRRJNd5MYJRcjr6/aL++FiDPFxFpaWVVgxrUhEaAlNxFojn3nL3XlnVT0jRvYs4pAgs90QYP4VDE
D7YAf5EorIYGFgAvrcyVVYpX+AzEg/teClcmUOs3M6zrL73OBXjS6w/tFBReGPGeANGQVODxyZUA
L9M2SC5BNbRHp8yI81Ht9LXKtYOC7thUZXkrjKh+ZURlJ67ykoS6/+TQDpn3+i0oXmdoXixNVK9J
F49HJC/tYiAL/GU0zj4tiE0+Tupsq7VvmsMVlDg55w3mw0sdhckL8BplC9VJ2c6bvYxe5jdId5JU
mbZNJg8/Pv+iruxGRPYTjK113noHv5nvVP7GdQLkgprmHZW+QJZC3so9dN1LP4byOQvy+tBLZJQF
8NI72gIALn7w1cWCuLMV3JZk+pWvZkA3KkKzJLtvOnT7PbGljIWnTSWWz0SpyFsm++bckCkJ8ZL9
gVcP0BrK9DjQX33RUppkSHdpvPqncpr+NqNQ9gdct1TEBVMvgVpj32Rhs6sAkh0NK90mueCzQYm3
mi+PfUM9WCkkJhrIi1jbyduQmECGNDX+0RIRIlT5wWc7kQBa+WyFPWlDQS6XfaSCqpL0N5LG9Tbu
AeEnY5XGr+QTQEL1mKWUap/bio/nwYMjXjT9i1IWtPKp/i9qMNisNJTqmMWesuePNXckAVinYaQY
K3v/Ya4tkryKLj6Nl3kLBxnuL9naD+SXohuhSO8EXgUrH6pbbVfajiPf2XYjV7CCdeOWcsze1k7r
7IVhZOc+h3mVdIr2mun9ewOR42dEpAuL948BTcsCBkmQdMFLZ7SI7EtuPoLv+aGye6IysoRE5px7
0Wg06of7rVeNcd3GpXKkCqCWbdTq2nA5PmakZ60qXa/uqabtOyJAXkMMaDv6qDCioVwgSfVZ3HNY
aKQFTwKh0DGR5YiCm6hMgm8M50nG4vGohhGjMpMcsRoDCGLG6Bkf4xRKZQQ/4LLCWw9r0kj0F9+k
4WmWWErAm/YLQzLhC5lrSPRiDZyYByb7NewRNmkF9CsPkduepC6JdoNg28aD74app99ZU62lmfS4
SgvZzlx2zPvK4dVxIToEuZlsNNWJbl2vjnsD7ynRwwyR531VWX4vwgSdX4YfvmWQEqyhb2gMvdiG
MzpJ2ibNfpMVX2dXUSNksHc6ZacEGt6nKp3kYGJKzKGIaQC55UtZJA9laQ1ngogUplNueQDbg+Gu
SV+LVoWEHpX6xoYk/00HGpTXRf+YR+4kWqY4i0vH2M6KYDhwa7A13otlTdkLNtNdH3B9XmfX1I6V
q1WK5oi05FZNUJz5oTEqvOOJd+7BTr1yAJ0yhsNvmcOSNfSTAputYT8EpgKKJHPTo5IORL50ubsQ
CKOmLFL1pgdRjssSdl4ZazeGyNotjlEdIerFg+eW3+OnuUKlfiaz+pTcxsIfNyKN9S+ZDonRix2V
hCwpt7IPmH1g1Ry2hEMGGjKcwjmSUYwCKM2ITo7CSTG4Ix2xPHIoMQ+RlVIfEGu/UIMgVxyK4RxL
aj6/d+ydgZfiEsUC9KHPrbXLRXIgqz4/+4X+NWhDb9Hqsf06/wD6Q/uVlZi3YATnLPCwGI/BRBHy
o/Rdp4e1tFtdPjqxpMdaB5tq9K0jkGZ1zdwsXVqu+9LYUX8i2rl9lspTBa3yJaLyO+Rh1h4T37jq
hVM98N/BAQMjqV1VqCpW6RzdzWR0STXaXUtxT3UP3lXvK4e5/jGAdUgTZXIouCHF5J+t7CQw4G84
W9HpaENttd5qvncLK6pz4ZCUGOUIhsZ2yuLWOxCUKBxXWh+W35oCkILXivQxme6kfqydihSZxbUM
k0l/krQdbi60lWZX3OPQ0o9mTd4HQYzBru0sqJu5/RJTS+/ymlSy+VlIDwQ3g11uW1xt2wDXy3cE
LXnTLd3RCKBvqr9eahSuFhUCP6rE+foGMC+G9KU3lzb3g4MiNAEubIifIcIF8cHMbqkYh8dESTJU
FT3Y5lH9bqMnPhlIJHeja94Izkx3DvrhBTIa7SW3yg+/jJsPUzChMmv9bcwYXxLMXlxj+Iw7m2qk
JlJryzldXNUcxbVK+vYPMa7yXLd+9AqyNuEPDgJb9OgxhK0cHvNaBV96rz6ARBV3IgX9jRi7bi+a
Cb3cetkh1OFi2kWa3RsDivI0EMgjY4Ma8ztD5uGWGi1Ra+BoCINxh68BKsm87pRnYSKmtIbxFX1t
fYxqDeH91EIoKmpnblXNyYWURpqXyVrQRnNpYxvchB044yWRMy+O1u3os6lnVbjOqRhANmBACt/K
BPVqrl6laPSnrGzCNXY/Y9dMoynRyrPBxetmOCjB09S6ctsMllgf88O8ek8UepWYyWKDgrfV8RPF
ZhdjC6GRObmzUiQYuABgYWWETQPHHV8Vv/PJGKzU18xHWajkdz5ztMLWSDqJjgq81fBYF64Z3TRz
6mqJqzUmXFb1yjskPY2CMqSQzBxarIlY0hefuIVW8pV1nP8Qe8WrqybmEWEA9fA0J8xqgpYjxBSk
iPgvJV22U+WRZA30YWWo9nHuCLgQz2g2Vueir+StGLmsWaPoVlTr1PS9y9WX7gP4CHOgmVOM6i5L
PaSuveZOt1Lv8/OqONUVxIA317eKq1boT7niqteoi2+WqLn6EhqxCZsQJ0Nif6h96l8qJzNvnued
8EF+89OpKi4xcbH8+BaXtAXi2NQvDXP+RSkQk6RIi3DysewsQtJKIPK6sHWnRSkcCVzZmfJQJ9em
q/RH2Thoj/hWX5DUgbl3DOOtSWzalVX2fe4Ugq28akFN9gYpT49e5enbNkyDhzRBdt0NSb1tvCG4
GALgft+STFQCUduIqE+fqStoTPp4IOdNWmr8V3WoMRYgv3klJ3Te++emOm0aVZ1C2THcbTNKBdC8
R1QsJr/1fDCFdIlpr7rgsKS2//zQNUG9N+aDsp2NOvWIb80n8nH27lTcSwo/h0I/pXoVU46L3apE
Rytmg7Nk2qniimeUUJAhOW0KxYoeaQ2fKr3wfnWKoHiSrS4O81LMKLr4WJPgVhCWcFHK6IUPVnkl
/UYcWo9cvNLEV+Q3JE46SftGtwubyKhWT7Ko1bMck6NBFVosW0EmWW2p2YE2cPXkU0sdRAUdUiVZ
XqCcPpf0CWyIU2EKaz0edp/bZIQhjCGqalmYxPpEDXJ0AczD2FQZvB0gJfrB4yZr4L5CylEkayVX
jCdROMrZJ0TLBSo6LwA/H2KFpaCdfrMUexpssTCc149O3nub1MXpOPZwFAhdSjYhtrCwkbDGGte1
UVzR3IttAmX1MHS+MRjc2WEIhX9SEQqbs9ptbYyP7TrImOJzBaVzYBMFWie1tQ8StVrNlxA/p8uQ
BGHxUE9XFK1Vuf5G2Q2JJ71er0TTFFnNzjFqbzU363uboVpHEvW+de3+Ykv9Rx4My8aqzS9MbJ1d
hIJ789kJ4c4RlIHz4NVjhmIBTTEZQMZulryH6fPAIb2CyGK+lgZpIZnlavt5s2YSA8Zv6uyI0Hqt
AnNdqc1DYfbhQaNMPwkuij0i1HVRcT8IJUFURsilwuEAR0mrGDn2jCpLDnP/yx1Qr0ALfZi3tKkb
5sA3Xnm4VIEpGoe5/JkfgNoe2qKozvMWwXHyMLIqAkOfSO6elEqRpuc0alX1MU+9nkz4qtyXtabs
q0p/MtRp4DnJ97qs5uxyvC+xV6cIBUoAVdNspowUiM/Mh68WlLUDkwl8Z9Pm/IA8yyAOEGCcMRAY
7ArmfPOplNTDKSL/+/x5mnUu/7JlZZ8vzu9oGOjbzEbO85Yfs7gYGhIVwpGZrCoyrHV9QOxGx6Ko
YjbZrJHYPXg9YwpR/jr45iMwx+bEPHbMUGD8s3tBFi5GEoI7YhWTm5lm7jKQjn9LyBY52gXwSQS6
t3mX39bNlvEUX/30jvkFQ8lUFE5jvp33zQ+oIy4Gxlkot0UC/FNId5cCw+tLwQQTONlqxJupE6WW
emcywbIHDr+DgnGKJZtDfEhL2kzHgOcF0DhGOeBuL5mKFWUeoLWDcZp73ZPCTAxR9WDCE8YxWN5N
VwC3nSwkqK+SVVhF3qHtg+ZLxv2jKclLCDPnNgv/06x78CqGB5xK7bNbmZSRui7XMBWf7BbgMDUv
kkDoNDm0GZTX4JkPqWeNu9KqkMzTxoZWOT1EbfPrWQ00bQ+QH+Okt6080SEX5048m6VdIjsOo9m9
hnVa7hzSRRZl3vWnz+npZJafn4kyvak+UyqTgvBzV5gQMjuyWFtLoxTn6X8FFde7ZDOJyJTeRS3a
tRRueJ73zw+KooWsQKlgC80DCBIyglC10KW5L16DOFf2DCrVNyXv2y3h6cgMoz75Nj8jriL9fPa5
T3DlpVGzULOqvpohXe6aYm+Dcyv8ihV5X+patWPEo6J1bLfKkDXfxtD1Jin0cMxE1Z5022lWsVGr
KzMuUS5443c9w2ExX9DbCA0M7G7WdMk1LJBwdvYh1Tzn0DWmfmqmh/kZJp70ZBXbz40+Mk7ggQgi
CpG4idk9GxqFSxgHLsu5m1cN8Xe76vKT6eRyC5u7XZMGyHhm1MwVjb+Ceb2uvg6Way+8XJoPUe8o
x7SoNFoLhEgMSfM6Rp2+18OaK8TUVAoyk/6Ojso+p9HvoUrctRbTraAOPFwEb1Xr0MjHQoOfxnf3
RvjIhbn4YiJ4d5mefNr0rcS6jmPi37qq2RCHpz10lGrlRgzcFWr1zkqAqBCXBVIMPWChSRvx8PRg
sIB+mDeBmXKU9TbMi2le22fxdz8y4o3rlqjWBfZQsLOEFk+/XGVa+NC0TbdvmfD8uUt3CWWcF8Jq
aWGwm8o+ZOb6vgvpCM6F37yvix0yUgFXIMYhbwzDUOPn+j4Ni+jcJkSm0jlSAftZxsEzMcv3pGkv
Pgd08zYXLjq1Kl9VFgTmTnP18WjafkQzl5mGnXDPSYeuPhh50p1NSNnVuvZkvPRN1Iel7C4wwJIT
QueLMyT6yWiN5V8KXKaM0Wa8VD1Ja0HowlCZZlBzg3d+ljn6gE0C1Y2YHgaSq1em6k7ar2JS/6Sl
zyLGC+0nPLTixbEnd6LpPpmZqr+Mxa+tfBopGWrbH638B5MryAu27Z81f8wAE7FJlfKYDpp9U6cl
XJqbD7gBvCc9L/1DnCEszLwJGFlGzhZdSrWMq06svWTEQtKKKQBNDc2NligYKaxco9BL8aQZjfVr
26Fu2ZiF2S61JnYuTsqCL1W8ZtXT07zM++B9dnuVVgqxYNO+3O+p6YFHqlGOZp1bJh/pzRhLLM2G
6u9ixf31rOuUD4cBxY5pUL2iJeh+CxhGaxkBBhQO7aMfFQ9FZ+T3IbUd7pfh+BQ6I3yYoWk3ClJZ
+hCt+ojgFalAKVCvGvCeE9e6xGmMGhOtNyFKVmQSGlSiym6iDfJB+DZtQRoS8pIHd3qYN+eHMayh
44/eBahtd3Sl18KV5hmpmZCbCr1/8DLsquwO1L47Kp6NqGRmZyiEYMQ1QdpqiaY/92oyUf77Qca6
cgoBox0l0ybCJKFFTvi7rOgBzyNnBvitrT6vvFaQH0d6bZ8FF9Yg7rEqNrG55JLk5+6GSVBIfa8t
UZBZh1lCU2oUBBqrOYNgv2tNPt28O24zVmusMtxmuA8l6xLFzrVrwfG1zB0HE6HZq9f5BWsi5Rml
tPd/7uut8WI4fkOnkiA3BEZimfd29ahDpluEkeYdUEDUyzgnUpF8Of1L4DFhjtPumZuRvFgpabbT
7oo0ZFw+OMIRVm907qZfIPDuBYiAN2nSMBp0x79QQ9nIfTJ7hfonfqtr1EPcQoMIBVQPF8aZ4CIO
q9ttmTfOobKmy7wzNShJf31S9JKrqTU4d0P6ROriCrMYVjop0UhB1zPcNg1GzzHB4X3JEtA3cIHr
ZXzR7GkQpGcKGB4q+xoH7I88fg6kFB8MGNF4pkGFOriw1pakCQ05pziWLNHWJHx1L0w3Jw+hKz7G
9hvwFP+H0BxsK0X91UtZdSdMMrE5xeNVJ7R4HRgsZ3umK1vOIvfojZbYSUiMB6az/QE4i7IjTLRH
pGyV28gj6IGlmMPwo0+udsvqLqiH6W6mXZleA/gMavVbpQum2rH8cCOyM0HkBAsDUDx6OvGRJuUr
cQDONzX06IgxCX4OHSlWmecGF7pnqCQoXo82BL0Dhmuxs9tTlivegxIhCRyGwjjOzyjD9aNPaNB2
fvbnvvDv+/zYtA40M8nB7bN9SwdrZ0ZWfx56mzibUUtfAibciAG8+B34OoOSHgrkCFzGj3vtjUVv
vxBKnz+WuvUY4cdboSlrH/WIgbhu42bhpHEP9Mv9HXgRhwxpIPFD4AaPJYbjwcQR79SyP9DqAjBs
U6d2iFs4/lXcQjiNZOH6N7Xk0IXOkH7O/Vj1dEqoXH//7T/+6z/f+//pf+SXPBlYZf6WNemFHp2s
//G7qf/+W/G5e/+DTROOJDZhxzZMQxCEYhi8/n6/hdCf//G79j9MAMmV1eLDMmwJFkBJ+isET6IL
iBn/rlvGyaU1/1MI8oEaUb9bDkEbrukXz2bH4sQpCJ8Kyk6u0jZjM7Sz57YKIBGZaf3OUGDV9GWy
Chq/OFkMoAmzauhyJKr9mCvjBOOW9b0usW7WeckN1sAMRUeqW+rTAg9ij7znuYCm6nsfyBIvfRhF
jIb9ekR4BmbbwT//aSGPkO+h1f7nJoB6/aFHovP5qmnXmDdnx3Kad3DoJ4XWLNNqQ5D9KO0W8+f6
H3/7YOv5g34n/gS1OK2Kv2/+1/neyo/yP6ef+e/3/MtbTk+b5399w9/ez+/89W+u7vL+tw0ibEM5
XJuParh91E0i//m1T+/8P33xt4/5tzwPxcc/fr//SENSjmpZhe/y918vTYeJznds/eXAmv6FXy+f
7yk/+Xx/u9fv+b/5mQ9Ahf/4nWbSH65jO45hCs1gFmebv//WfXy+ZPyhCQNyvW2gN3BMl0Mwgwsf
cPw5f1jk67iqbqq6gfLH/v23Om/ml+w/BMeu6pq6Sw/HFeL3f/79vw77z6/j358Gmua4fz8RmNKQ
rK3rhqE7qqOaGn/vX08EG1aFJStHbJUWf4o5IYrr1s+RJPf5wTUbtNbzznl7fmXenB/06d1/bjZ1
kRAjTQODBIL5tfn98wNAyF+/eN4kgMUrvBasl0/CkAgEo9uAK4A9pBpAmS5nWAIGd34okMAuFMYb
q0iBjzvvm59lM8p23g5jg8576DuMQNsQjeLEsi1ntG6jZdm2dbjqCHDVMgzKQ9lApVbryltHRfS1
yLLmYKurwNDNQ0PJepifEbHNxbKNqQds/doU6cZoYNMmZWIdam6M2UKRTavtrKSxDpmh3lXNYewU
jqS4StIZvax4buDOdC19Xr1IboLssQUhDO47YQQM6Jm0UJ+kjyWTOZQ62K60NJ+uI+NrGzaX0WEe
Q4S0S+uH6WGUqO41caJjSEzOqjAbbc2AT5CZCu9qoQ+Ge54cqqTSbiqVO4flBS9ZjZUx9X4Qxa6Q
cVPtRhjT60Qc8hZYsZcqTzrp9UusxUBCyp8cASQwl4/Yb1wEfNTvnns1NeX7wgqGs95Temetnq9r
e6tGSrAUHnFbjeV8ZIAKC0Xfx4pfH/Q0Xaebhgzq1reDdWObYgU2xkZ0LiBs8GU/03RkHjU+dIoZ
Q4+6c4cAxIuZvDmYjdoc5medUTWHDGuRtvzzFf4Ag8mj3NnQ7S++QnIGGov+PmoEzybTpDgN31KN
bEP/FIQrYVUbpgHGKWiKHRrYXdh4wZFidoGU7NkUEskd/WTLbac7U71sBw535lENw2YfIlIidugE
+l2dx+r6Q8v7M8ELZ6c8t5IgBW5+2Bj6c1TWyiYt1WWtuVCdFVIcUIZ/GIKYGtIMDtrUr2MMqjQG
txOneIx8lSSMnktwXDdiqSXVl7SIXhGivFE3v1utYcPc+cBBpzHU1qN10YTPzaSIlkUjWYNycM9H
+Pzs81yYaOjzs3nfv3vLvM+IdIJdOhlua6WtcwQUYfTw+aDLdulH0bC0GEt87mvm90T//R443wxv
2lZfmUG9rdXhYAXpAJuAVozGBB6i1lqpNeqWSKd7HnorKC3Fakid8IFuZbfq4mZJv8NYlfV4b+G/
kKQkBNUQK1cU68yCKh94O9jwVYnvYE0AJRnQPRJh4baI30c6odoQl2dQqni7xbFHzXd0GI+qYZPt
kiL6yOsWsXpn32LTwUZZpF99zXxKiHGMURXnJZMCyd3b0gnAMYv8I5X8xyvTeSprFOggwjaKbb6l
fE3mCM++1axj6Xi7VEZQSvxTazDVTMpqO2ZDtbMKhbXUdB6MfncYXFBgjDLDXaORVdv2fbhWxy67
QqpuWRVZ5C0cSIdASIjQf+nY6TWkB0pCCbTRtI60a+AsM+i0kRllTCksuW4colKIN3XOiAAKy4f1
PyjgAxyyZ4mKXJfSZQlXxjSp0sq9ZaXtw/oMUPFnob6xpHYePUzakYsy1K2xSXgd+bBhskNpsuW/
e7opwpcLEaOzCkpn8qgFXyL7GYrWYzAaxzYhpxpbwhL7R0dGb/Vs2THqAfU5bcHbBkH2PcJc3k+t
IPre5dBRAHcwCJqWOtYl1iXwCXhDPN4fZD2OKzA7DSSbgCGpAkPAzKN0rTYmrhU9alfAxghS0NWS
1IOei5vuoPEM9Sg8x4rqHIPiXUTknVp8XpzuCTmVFsdHJ8fHjmDHPuuXgbGKcoAgtWbcncC6ETZw
C+lpATDWpXmos3bT4OeAR3/qMKhKs70bVf7VRwFCC2drIuZPauU76WO3xG1ilMvjg5LkxEi4r4Jf
QF9vS6rOPjeb4kEl5cyI0d96CVA7eLqI7Pgn7B9ARRz0ThytzM7TLYUGuWUce8vO5HOH192vEV7q
q7bu82vXRhlCX6/Z0nj58MBaHbrSdK+t7ROQOG36SeCetJblZZdajxnKir2ecRIlG6YTaOVaSH3D
O1zPH4nSv7qVSrKa7gSHoezbS9c9TamXfpoP57RxbW9hB+DpUmzvO9eeHPaZAEowOdeWgWULkM+Z
fmk1Eq4kjZSFlNU2cInNHkdtUQv9ZpMIQbfeeQHFCymuSvx3rXONvUdy8TJCqRMUx6rS1hijAFyO
LhRn3eGrxvlWyq+aUxgLkdsHml3HJsAEVL97jN5Hy3tIzeKYYzIkfgplHc7FTpgH2lerrLO/mGGG
gjhuv+kq+YJmD0l5LPBpushD5gNsU1ac02OJ7ja3nJcUS+rG9tu9rTyh+yKArt4iHTqAN8qPTh2Q
soo8KEIev8jVwIZh7pkrk8Nu6VAuOhEfRz5w8oNKpX2MpRLbnW7Je1c2QOOcbOOmIDTrzrdXpKZs
gN5eZdePiyht1y2U6NqvroFtsjycVFUDahTZXgybZkKGR5Qz+MMTbrSltWOdeit+9WomxUHu7quA
eUDuNvgLoe8hfuD+WS8bQz3mUqHBMgVgSpJtHRTcgfYdy/OD0Dw+afJepV6HN/BOL+OAm4OLA0CD
OEIZWn2ThY5+rtH3ZHdgWBiKJ+k0F7wAGuHL/sVS43edJkoIsdqzYdp31pfJ7aGsOhz+UKi/FEF2
YBKJwAR4LCr5fAEAbRU3JQ2RyHz0Ytff0NQ8u7TqaQzDcepCAndiwPTcVHGv9fGOOUyxkI6zQ7O0
iAdWwgIK/6Zi3MxcDWFPbDjFMhPxXhrtFF7BArQeSKdIfEJ6yTn1CeyIh4o4KtCMeO8ml+OeUK+z
U1ziRtyEl/qL1iKgItTgCQNLWGimMSLF1F46BnmLDmy4J9OHwcckMrospmEYrVoPT1PX1eXGQWyw
LLK7Els7Re0m44n/FeNQvNBLbVh7NlNxaQElx7OzyiprGsPFeHp0/9C59YWBEHPZPjlH0nlUfDVf
J72+C+JLlwKpGKMsRYkb3EqJdzagzrVq/5gt7Uo+mma+jRTvxesQHkZmvYLkYfDVEAwz9tz8hCQM
LHZPFtnf4Dc+7FRkS6Jz7zpXwoVtN8mmFPYVImlFjOMIMH1Z+iLceSNIiJJ2MrHFeWT+tASkK67e
27SLsH0Z6spICTgcS+rmQJbN1jPLmAazpu6Sdad2E6/HX9HDqC/I3PmC+k09jfY8RJLbvjiSKbp0
HQYxRtjq28Ln6qVMQdu9mS6I+322SlTJfSTSdd3KGvyvzdQuj5yNmqf+U9gCHZSR3737lJ8Ss/HP
WPO+JhVGq6QkHkmDGMAY/gjYnMlslEZLvc/utgxfywT3uqUVWB1IduOO59BRxdBHYW4TuVQQZYP1
zllklngSvfW9TAS3FqiKWutme0hlhDZTxU7VgB9V8Lwc4uS9bEpNLsxD4auPNTNsgJtYzxP4xJZo
vhjQditXZMfBrkj9RUBAoBj59EThHXU1VY55HHdr1I8xImYjfcSZEO/dWlE5KKVFLLc1tsde5eNL
E4GpXKkwdFjjq68V0Vo1TBR/9TEJGov0zX1hGD1MrUBdpKZ78siZXMq6f0/t4lWGzt52OCIsWYA/
EyQf9tTyi0qLvjaRAcGY48R7DNBDW02jHxi4boCm2Bi8/HJFb9jiLmCtqnxQV5VX+2czbXeW9HZa
HtG3D9WfduW+lrGkjx4wx/f6+C1UICw2rKo2ql9u6py5WFEDdbZdHzxpu58lCV4TfoeTCkcIl+VC
CEgwetYz+CleOjnFyGv2ptVJRPMMariQtB/PO/PXO5u8T8MV7kQP6ubawxHAWdG9t7ZJ+qkQJ9we
LG+mjCAIABBBAUgKLOYwaYulNhSCHhVtPs6rC7P1hauX7j4wjCcfUFLg6MgDvXfVi5IVluWLP5qv
sUUq8tC7K+R/ugXn3E+9fRakMGv6cDXQsX+R7tchjTDqT7CCKs1gA/IpBkq2ciuJx4eIXozTN4kg
XOe6uCG+OcQAuqh0483POVAzxmR2UtbLon0MKvEcjMNHrLRfxjYqF0jhtwpxJtJNEfxUGwKnJa4v
ijU0ZbGubQFwoPcHB3PMNNZrbcn9HtRayu2G2IYOwe/Bgi2wIkSPGHNiuY9j8+x7SrDRO60+K3Go
nTz1ZkMyP3EORgu6shxpflLSE5o61EppciWRXLotuqJ8XYkdDD8Nq3iHwIGAuejDR1PNKarycutJ
AruMkNS1wJDwYN17U43OTlL2EQmuxKecgd2KIqf4WrTNua5L74cZthcFW8qXqO1Ia9Mx3gSVDymX
29TaN4aM1mj1NL81dJUHGuXOV9XT8ClAPicFMtNoi3mIHzI1fY2b6BsNFu9HJYkuC0flG2uLYgWw
rCYSvfMOTetVm1iVCPy9BjdTFr8mSfrt1NLd+1LD0V76ljiFukCTj5b8oRbdBaEbcRF5C7I9Tp4Z
VowHneQpkZBFlni6uwIAHV+k9ebh1biEQcVoX1PWhYdgNqUrt8dGiK5BdA9Fa+tLJGuMMowCI3Ad
pAunb9ajFj47XvhIYcSF1pa7rpDlCSnoniAKDtp6b7lTrPHA/DN0ip9d6X/xZZifUludvIYEWkmU
H+QFqWpwgeD3qucADcPwyUwJWsKt6YsgX3bI+xeKRzo8tomVQkay1opd29Y7GYWPFa7nNNTuFFjv
BmU1MDLfNK1L6nf6wkGZu2ZCk6IQIBnQr793JNS/o+l/YwnLxLGxgF4ELBNiYq7rwDh3vUeWukqO
SqY/9W6YIGmwfyRhsWRQ+mTGNZIdclo1JjC58myRMVGMDRYjUmD5HcRe5lnI5ArXINhNqHm0xjm4
81Upj4z1/U0VaR1aqg/LtFiyt2vF3wVA6q3U8y+Bmb1lkpuiYmVXoLrmmryIH8KrlvX4E1ZswEKo
QdFX5695gB4KYX9PGuq6U4jUIJi53XNTXxOShoz/QyXCYENXli8/eGJITVALMYUrJAPdDhsJqrSW
AFWWMVfccMrBtg1Avs0jC/0M4FRF+iry1Aj8idnJjeHW+zpK70JXkWGk1luSCUjFo7EYceTbIn4W
JSbgbEi/l7LKse1qOYps52B5C3QNZ8BXYjt0yldB/xofkXLgL1lRWfwcE/kchnR2rXRYgt8hTzC+
QOn6qSq2WMWOsbEa+KNh5+OG+JoYFpcrdLTosVVrTe+rxRit7vKIClbqo3lVyULqY2AQXamY1zbo
g0fpuJCRpquWwhDgILXswwUlTvff2sUBX5DD37yMNS7CVQEVqvMGvOyVcdTHrzpI2FPf6kwwiW3b
lrG17hrIrEESbr+3Lsseq8rfAs35EaT1pdbt71WexofeZMGN3qdc1g0pYLaz9hHyrENSCk+BXj5F
9sTrMreJkx6D7gY4BUuzNnrbnKBRPXIDTF+VjRmWUUWsJQzyg/LWZnmzdmwu6P9POttfIAgXHz/C
+7+2t//WDf//pP8tuAX+79rfi3t0/215T8KfSBTD+29PTfXXVvjnj//qhMPy/INWtqqZVFjcTkx+
869OuKaZfwihqo6pGYZqiKnd/asTLuw/YA5bhmu6tmbZrsVP/eqEC/GHQ/NaVXXN0HWNUL7/q044
jfi/DoRgVuo2p69Gc911dfryf++DM1bpOZ9D9UiqFkNet3kpSBg5RJGpr4o2FyyvpINtGFiLQZNs
5TIgFGmkP0DHN0922t8Q6U/ZBFwI/vKZ/ptZlfYv/zVNFRa1ombrmmap6OX+ZVbl00sI4aawWk5N
h1W1/F/cndly40qWZX+lfwBpDjjgAF5JgjMlagop4gUWI2bAMQ9fXwuRlVV5b1bftG7rp06zpAXj
KiSKBNyPn7P32sgDZoRUZYflcRnKed+xsQdzpAxwot2vOX9qmDb7GdTY2bQTTmeyximIv/OvX5ll
/vFNW1+ZsmzEb7QyfMF798c3zZQ1zbzUiq56rlHFW9PBj3Oyf33rbSh6k9oONz7Ehotf4ehQHUH1
M9pi5Pn093z6ZHU/2YelZ/bKuJmcB0IiD+bAUoSKFTmVIvFb5Mb1r1+2+a8v27dc5Zo2wxcuHtf6
48sG7teLGknuxVsgvS9WB3+wNTiXYvp+NIoBsJysyUP27Rc3tKETh56xg0N6++vX8fvn/NMQkrfP
J1hBWqZjcdGxKP3xdRQidx1ZDeYFUhg5LOvRoG0XgR1UJgGKOkJTqFydovJA10JtdFP0W+ReHSLb
Tm+LMr9j8M1PZW/Ge2WQoGOH6UvjVV9omLmnsEv1vojVT0bqz5xGxWn2VLZx4ISe6JnkOz9UFIEu
H49Xqau2K4TqVDFwmZzhQNxtu+7OxaVoNUmtym13Xtba9ETS5sFE6cL+5e+F8TOysTSFNJMPLrld
V68sHxiyF+ATkKIM9WjS7wrbTZ/DZ4is/KeGbHACqsJVU8vPbUGKipWRWDlhKSk09k2JUYQY4y24
gVW5BcqPm/ZioIK+w1qe2/mBn+6eYm3dDHaAwG5x2WCv0FuMifHurz8kc73x//AhSYQors2isGoD
KIr++CHR/3NlPto4lXAf7JF49XvbZWJTxrP5ETsn8gk15oyLEZG/ii8MKK4VXSSUaeqzMugMxFC5
waHKVoZ1qFYh2l+/Qut/eIWcmiSzQN/mWvrz5UxzqNJZhLsWgvO86QFMHtylO8E2NeiUzlBbOOR1
dp4CXKPF1HnTTbUoj03sG7WPaj01/G9UJiSzxV77VY7hD27THXrnbptO87c0Iq0UOXu171uh9zIz
yK7z16R4Sx/9HvHsX/9C/3pfSA9zsO+wJCtLWJb3x7dcKGkTGrms+BAP+tVCRGHhnErirgIjxZ80
K3pXPSavhSk+BnHafINZXSUaf5UCC6Xb2L6NrItydn+iGC6fObnisuYCR4AZ7gboB09V+RVbxBJU
8xx/UukDCORPWZ54L5kwonNJV091BI+mVj4Fw0I+8mDF7bZGBHyW9X7J0ONxSPX3lUDJYhpOjDat
Wbt/AF9dt6NOs6roALgg3KfJmpwknP6pqRsSgFf7LrNDUM7JeG4mUxEPTCZzp/FoIaYvQAzgefcc
JbZwnNOvuuv2Mr17ndt9l13yE9/xQKzgfLAqmd9mhAT44Rp16itSNIhfdS8+JanqWEKp6ue7l2cv
f/0Rmeue88e7Au8fC6itbMGIwvrTniQXci8W6D/IbCsdLFUf3UFa3QCTg0w/iJ5CNBSqeJPkQux0
aR5WFe6J0968s5aOLkDXHP/6JTn/ehtwmwqx3gjM270/XzW66XCnd2N3MQdiVwu8q0RTFQtgyWR+
WnI/wfZn5EePO3NIKgIKunLnGG5zjTsYX3SqvlruVD7D/um2pg0UsFDmsNFWqfZOXBe3vklyIr37
X1YyZ9tZ9iGpX8aM8bvyEW707gn63U8zdT9yU4pAksawhdjUXLHVx3uOtasOe8AS13nttTe8/UQP
eBd1uVhjzJDGmc0FeWx8VuQYHF2z1eA3dLodeJ8DzfCCBnLY3NyZhB47aXD3GuAMEux/nKnvItx2
Y1Pf8P2R3yEgiMKDN4K/fo/X/fxPn7pL20Z6oHKRLAjxxxvTNrvY93ijL1Pmi6PPHeq1IDNt1OmD
aPigW+c+S0JYHYk2669/trPuyn/84b7jmL6PZEcJ3zb/tGt3YsB1hnbyYrAYnhJDfGl0sY3GUV1K
CI2bphmWx2xWB9m15ABM89EvW46ZiyZwCoD7tpvre2Fhgl3tOqEyjl46v4Mp7miLek3QZ9yqHogz
prd6vg7ZI1OcT0rBHCYnS4C9wx6Vg/vYdq6+ZqQl7QUD363TyP0IJn3rsYYiz6yfUpg3ZKMl2bvB
NHzXNwbZi6t5vartS55Wt9DMe2hlnQX01ba2/qQeOgA7+zmWXAxCt/xay9EthPV/8SZ6fH5U2hZk
cvPPu9mQDp4V66G4xCMTeosm33mocZ4JeNtu5lancsnsTdzY+bZyzOXIdID8BWNK97nbMS6nEfMk
kuhsstMyGzPaj3q6dSg1kVf4H2qBdznqBTEa2Qrw/6r94LQKqKrmF+dToGsb64aaThzg5HH+7PJz
RgP9NS/e5xQIumGyU1bZMB3J4fS3LRw3lCkegWaLn70ssQU4fCAeQRhrgypUybsn6nJbDHBOhm45
DhFg4siuv7YZgOzChnu5xO6/qwl8Z73S/3Ax2mh3LN90fIF8x/XWEvOf9GOStdrQo4wudCRTGleH
vEYaLBeMY7OOEWYyEKRmG7cYi+PBIb0risqHOEy/5AS5b2We+Jc6HtduQBa+ogd7mTIcnuxTuNKi
+nXUlrw5OAaPHWOwym2RuPv+ylKIn23txbsxsowdwV5moMza2E3rwLBfQeqo1Gm3r08RJfHRuDAN
B4UQQ3XuV5fJA3aPLznWko1p1J8NdN0f2HcD1+y6b0yG4Vi2oXEz3Tx5sOVr6OmfoeHY198PNMtY
PD3l7zNop8+GeKBD3J0H8mjOmgShU1JljNzd737XRQdsPPANLc4AsWOe3G56aYAeXYZCfpnzGpfY
ardwvae+7OF99pP6LAuFnj1WzM9d+JRyjC6FRGTtFsUPos3fE9xLz1bXyKssh1eLBXjI0g/Z3UNj
iM8tpSfOSws2CgoHD60JqyCQ1DevIUpqJBLvzAo2wj2D0+AzIgy8+XNLCsS1Xx84eRmbJMGkmfbF
rTZpjysnIdEZOc/eapJpA3FDQgJokw1GMrFDEl4EEvb1pxjzKril9JdjXODwI5q2euvU2iUddEc8
T3aVrlARWlSRLm+FBQU1HeaSeJu+XAcNe3ushrvM21fVVWlQu7p/WgrrR0fL9E0O8H5kbH9qBt7h
NdYi0FPoP+bQ1M/t0jzjbA0fHf8dWCy0r2KGzWH7F1JaPsUJAc51PdcnPzZczJN4pZr2ULAiXdkf
JxD2PDjCsDa+gNLTG9ayT3wGVnY0picnRhfaONiretwys4dNNQYtnrUof7U9TYc2WsPtSPdCQNo9
LcpnR03IRCKx6eIniUWPDg7jlLM3Rrpa0RDeL1Hgp/gWLt5Za6c7YwMHvRSFDH3TYtrlBs1fq7TB
7Ul1JMSNgLXawpfClFZipTn3DgMql9FnToI91b/gptPmdglFekPte1Rt6QdwYJojYRv0Rl3t3TL7
Das0B6be2bpujP5AHkZHNVd3we+m0UrvJscHOuG76ZbySV5CU2DlB7NmZxL/Ib/d1gKZt0O1m55q
fyDizJKKkQ7LIeLg7yWHXGLKEWwMw0SwV4ItkjE8wvzRPId+9AWRdf00VHIrZDoemr4XgTlKM+CI
qwNAMvXdzZgiJszTkMDALTeiXTWV3gM2Yfuks+XYok4f3dm8uRwqb0gTcAq3HIvsqjxwhdKOlsPV
kvP8PLdUDZFb4WPVcbNvPAKxctKdGul3pD0yPrG6dP6KY+0zYZL1C2KuZpfmE304Bdkbf2Hxyc6r
txaw0NH9ncDExJMQxqB4ltMSBSQfOacBiDwj9LaC667C+5I31tHPl+4YLe57Onv6NGblcm1Gf762
42PdVwhkzJ75SmN+9pAcnOUoimfLabOtBdajY5E6mmOSPOb3quuhPGesBj7JWJuUiJ/raDGvFWUB
dXYywTevugzeR8YlfUhQzjSck1SAgAEFEAzaRbkddt4Gg09/SdLkR96phEzHIj6kVRLvLA+mhEGr
CiVSSGsdW+F2qvNm59p1/l6+TCM5tp0Akjb7UGvKjPZ1EU3tPoG4s50hFQTxSiryp4yJVDMTXFQZ
SARRAm+G3BiPdkqAY5hw8xvMnEE/hujDmepWBEOMoCNk5m9A7CcnkuCfddU1J1lLysqQzb+27A9K
S+ONozC2qaY8uXScN+j6HlxZgGntdXWJJtcPbIeTRejM5nWp2w+xqs7xxCSXboLUR4jG1gQmdF80
H5+OtAdYAaKk4SbNRUnM6bauAUNheITx1lSB4079IbEYdmUq0UcdQYCLO/19ilJxcrDYjKacTjWs
twvdGn/rpmq1OnXzRuewL2o8JozHjrUXpS8zwNaJ9kQQLqTr5mFm4y2gyOpKVJdEFudbphsVk9rD
lLsLUwG3ueWgkcgyi3cgud0vLiN5NIYOXn03OSZmlbz1ppq2Vl1uhGrGZxIaaWcU63ygVjII2SBv
aoTjuLTMqfs+KQ8GgipLa+M5062xLSFeADfhCqdyq1lZ5+TsFl176aJq2WclZ8vEzKZHtmM4iVZz
Q30M33jxopOTAaqw0Y+Rb3VVEuaF16GNMXBlH/q2q4GJ6A92iuNQh96N+TnD4PnVttK3ogi7B9An
pSXU3S+6+KGccF4jwXz6/QCpr10Uvu2R9QybyUvddEcm49zMXt3samrFi7LfaznC7jDi9IrVJt+a
4fR1GgoFqmvMbm3bfs/n0P8O6mOzgFEpmROea2Uz9rR67B9KrSrSezhnn7qobN/DLH+KCq87GPUM
QEvY6tj0w4lw5OlKdhkaT+RJaPO66FzYZbrxWRp3SAzDoxVxmUcd4hJftfWxNQt9jcrYIVHdXYe6
E3lQTIncLDbAvTfNEb2WJJ2C7cTjhPjY9tlrZKXvXpEOn9MSFQTDX1pb0vyZrs6RMiWQhGmM9TSb
ig4UHgk0AtFzkS4Pvc8gua2W9MHVCxLENPnG1AvAByXgU29jQmvMKj9J9p9HP0MfQgG2WcLaO6mC
YOhOkPsSVU51Xrz1za5ZB2yrZYaex4qeknBOos9eXNzpj9qY892UpeRARX6zsVLHP1pp2j2Z1bbv
oUhokocDFXnocQklJL4ZAav9bksiskykHvu8sJi6jBb5kZZhPGPOfm/smEHvGg9gW90mTYoV9dGF
l3YwtqD63fNg6omUsuiptdKjNXXZ595A2JORbHLM0/idAnd8lHNHjqgr9AVAOKfJ2Uzu5ZjTResu
dgrMkBeVQfhzNoUB31epEC/0ci9jHT9aYQK+nObVaLdGQLOHuPEZGJYWmJT7kFxqiCzFyakS9CKj
bwUD+DzBN3HNYQtEDaJgVE07r6cX5Hm4/SXBjhuLH3RZjMrbjfZ7i3mKw8W9ZHE7Ob7+1q7GELUS
lmY6ZlvIN4IQ7TR+HRjDUeDAbJihXbT1W1Q6CKRJDL1lNPIyxCPa3MzpQPBa6l6MMUNZVk7mw2jq
Z9Pu09OQlTujLviidSbGkafbI+ZOd4a02HDbNOjqGoOjAPVhxlqeSmF+JdAi3LdytTF7RRAKx7ui
wcNdwb33Mrrj2wBMF2TQ8PSzHob6E1a9HH/cG5JCjyuE+XLVf/wuAxjcseo5x7yFZ2h37itSzW3Z
uOFNue4lXMyCBtHk3Cvmwm4lOaAYFmIiSD5DM7zrtfybkW6XmZreG7QyXhw/mCTAvKJjITlngTRb
NNGObttyD2X7ltiTwWHJjq5WnJ4WRtXbFDHdjjY/zX+MzOxi3fLhjZ/LfHj2xvauZhk+eWJ6ReYQ
Pad0pTbMbIi5ZA57LenWhAoSZT4hWDEJoG0X56YtLzmUZVuDo7Vl4MZxvrrd2FbqCZirXtqjrkog
BJlvBxxWlk2I5eVMXs0XGufTsYHnEHVjdvKwJ52iQnxZjKbY43pxz3MGh9434CnM2nxUSfQFccdA
Q1v0JGKOt6QD2B75ejhGqFTOIb6zjRPW6c2j/e512TMIfGO3ZPN8MjyzD1AX92b1UhTj3UAL2+zM
aPrB2dbe2CkkTF+LY6GnN8a9XCYSyU3rMtisijfUSsTrlqx+SVic/WL6z4fZcYpzxdb2b/4u7kF5
bH//uxDvT7b5336Lf/rK//mPv3/k73/+++f+fhpmmj79fz//7+/+T9/j3/znP/1mf36Zv7+l8iN/
h9YmNYEkJbMdiKkzsW06P+bBtn41rf/kOc+kkfcvvl7OseqzB9az1izFxWGlx7U/uadGkDFQ5MMu
a53oAu8h3tvToo5FnH2qw2DizT5XeD22kNY4HCZ+ceA+lA+jZ7vwOx283ZiVBZWQqElZK7V+S3u8
r7r/0Qsze+89jiSOYpsgmKD21QZgdHcDVUehEOXoWhdkfl6mCiJ1KAdIggy83NHHVHFHtGhdpAHr
CvzTzTZVuksb5cJl7rMbSAt76yIR2JuyNa8eDO9NhMAzYCfLYbS19i6Ugx+43qPvOs1Bj7F5rLuQ
BKuWiX0fMVmjvCw+RE9QlNvzzoWzTxDiDPHESaC21NuyYoRuk9N+BBMTryXM1JMeUYLPywcnus59
diVfKTq2PdzdwnwXypqukSTsXUxkTxqDOna5askS9TiISvyCsR/QV0EjNryYWpTHoXlbatu4Yc6M
T3NSP7R1yohtsJNdpiWywSSpDy25Vah7TOvV6cNjRf71F4BjvCI4hc7QN28tW2MpyCNcs2B3bdLr
B4sKllX02XPniGSoFgRMaqC1WjpkEpC8smtix+WubrwwYA7/EEZ++OYkYVCJXG0dHZsntEV5EM8y
oBlVwZVtvV3jqJvtOTc19N3T7N5Rrnpb4czpwfJn8Dfte754OphrUR/Ay5/QDUa3Rmv7tKZtqLqF
kZISa9+sqRaizx1CYMOM79DqfVRW93Gqox+2MX6erf4DreHwopGvDl1N3F8xPYxfOk+1ZNS0uCmd
7oXOvnHoMsD0Q5kHsz91N5lhzB87wDhDnx8n8qUI5DbjN7URqXMVJEx9kGAGpMob9XMHKCRQmb8G
wk1Bl6n+tfFpC8WgUXF08lQ2rjxTMBImv0q0yo42kYf1yWv6+RZ/6gwzXoNSjWMylm/gsGgmY5Y/
pcC+LpyBjcd2eBqRyBq+Wg6auebnkS7x01LejVbIWzaG8uZmazB3iW60K4qbqR1j1+Nm3KeeljDI
hq+KRKdDBABkExsyD8D1lgcTex97rPDPUszj97SLJaCGa5W0C9lZ+biHlv1chnKkXTk7u4Vd7eAC
uZk98/vgVftFRFhztaL/knyuK75PYwOU0IMDSaTp+k0q0vRa2IURmC23oRXmD9CD0hNd+l1fDD1R
xuEekwMVRDaBmIoK4GNNvm+i0IHd6IlzbGSENoY/Ut939paJ3gYk2wzJklOWID06ymb6SSFYsSwu
aBM5GRMrgeTXq7X3hlen2XFgZ2Y5jQRQhNRfpc2gpZkEIYSNBzulTD5zrk+2QNSm91nPT6LJtspQ
3S0BmLQ6GMS+naiOgA19SYQBm2kAtlWk1fJIqjRkeJ3gdo4BZmRMBdZq/XUigIkJ1/Q0FZSZ5ItN
tGmQPs41rMbJdX71lMuhJfJnMXu4scUEdRQ1Dde2eei80d+BabCvll1+GXrni12QxTDXpnH1pB3B
rBp+mDKnt9GAZEKfs5oqGr8+MW5hzUEKFACrHC9L0rksb4l36Ws28ShCzTRPZFw44ojTtKYBqEPw
PVJxtFxEnZ6mwgS6pPVzLMoaMorHOgZdqBp+KFPFUCYT8dDb46H34qckSZprn6EWRna+k8yJd9Pc
lId0td6DfBpnr32AMZU+dgksa5p6c4BSPg+EO3WB7+T6tUmQnq38zyktB8DzBFxmeFW/Zpb90NGC
8ohye++HEZVoQZdB1SnnWhu0l43WZ1u1mFPc0rsOppUf6zwDTAdVSkuAqEVlih2kX2cf6vTE7DV7
om3/mDJZOIPpjB55M5Fsqrk8LkToLrMaHmCR2a/ELyHDHF98K+2fSiPPzkVtlPuRvOdtIgYQNY5P
TiS+Jl+PxoZiObnmQ9W9jxjQ41rmRxLRoAMjnXu0POtCVtazRwLcQyFimxVftTuRyiaYM/tTJnr9
2SUtZ9tq0QKExqxv0soKYN92hE/EFkoo9zbmTvWKIpsAnkhmh1YhKVRAyPjauDgqZqDWFAYdnghQ
WKxHTYzBRdXO3lU9TQmv/jV1utvAaOggq4mP1FfpKXVyeU0KQwQNa3i6JWtNHtH6ls89GmSWVdZW
PS71QapoeEsPfdU8WozJn8iuwRoxVc7VMMov0Dizow2wZNfK5kVxNN7WOhUXf0a6z9HnzppRXbyi
rEl4ChgdyctcAPFwyJ8bCWGEJzK1RMAWMZM0qIs9cF+2W2aHft3Z4C98seUSW8FkTrUdyig+mUP5
WVB1P9XRrHex3C8LWXNNmhIpl/mEVaYUFMKNr4rCbAsGyd1XeU7mAAQjMYXdbTFzMniE5W0V7NSD
EtNhTeXY+6Z/NzvHOorW/QoncTotOEm2rFz04Ob0Eq1c4JTYzH7y35qoGQKGhcV96IEXtItxHOxG
bmF0/oqaadlTpRMcKMRZDC0Zy3ZubIdxfDOSeDz/Bj8xIApjG588uRRBbovwMJai58ZI3niy3FXp
f21WMmvCDX4djnXjtseIuIBdYffwP9x+3CXe1LI81nSGqlycCiN5QQyt9xYUiTKf0nPi6y3pP+lR
lpE4Zn2eHDUuFTCV8WYZyA0rDevqKJIdbYkU2IEpKJsmfK2j4omKj4JmEBgh8vLzryqhnWEQFXhq
OocEzGlMUDXaBZIw9YTC/6Co+u/NKIeDmdIS+/0whDW0bT7T0XDylclTn5qaWEO7stNDKCPIgByA
FhlbX2KDkD4fVBDz9S6QYZkFcBuiOwriGbl5y8E9VXRwFjd7n9iE8PRt4ImImxwn+xT3hLlN+HgB
q3HinGeQdfT2TjKK0lPRjkiCEUG8lkX5I1Ff2mgQ3xUM5GrtIEhaQ9uFGODDDIETB0KjXkcsFpEF
kaP3wEsmZk+089J9JeUh/ogQYgEzvC70Rd7nguEi0PcG4w/zjP4hrZz5lHeyvs5tsavNBkyb7dPY
RGj6YuT6F6qLhmoFeI2dGCyM0pQXban2AGo4Zg31mysWw01jiAuL7kZ2dvY4DpazLd3mK2sdp7EX
5ODMeKsxe0y9VawK2jiaiLsd+b10TRNu1vV4E5WcsE+MOGEKw7wQSeKXED4zgcumMmj7kD9HgxD4
wzN8rY1p1vNjWLmYrQBiErPUna003mmqT1xD/cRpku0wKp5rv39O9TJ/Rtcuos7ncxDlt6Y2L7AY
ZNDgu9q1ZejcdZxZiPT9j9/P/v5XfGvDqpHQDGSDVfBePkxhf3ACsKT2jyRVhidzTN9KL3Rv3UQ8
rJMJSbQa/iEzBZG7zbNsuiDS5Y86afGxVMs5z4klstd8MLU+/H7qzb4+xr68/n5mwts+mJAYJ1E3
JPVGIWBIIGc4EfPoNJASsUXVSlhRg5oh7Dufdn+fX5CPPVDMimtjjKAtsW4GRlKqTY7N+sZsZk2S
VwyHkjG5KxXR8cKfkCduch8B7nnM4mDuO1IpTq0AhyPsd2ugsgfVpVRBPkQkMq6enXYmZzaVISkq
JS80W7wbViX5mGiSVHsTO1rGMPYtdYUPosfAkdDW3P/DPJ1LwjRSVfWIv3LvSbJ6ey3lX+kjVe9K
r96ajYeeIXMpnrVsT2Sq3CwQopdMleLO/LfFx7xossJoxSBYyj6jwn/uzck/wYK2nh1Et/baqGe0
+8NGApzzOneuLj8c2wnE0OtzDYl8I2X8YfjYTSpaj3snccr90LffF5CFB9remJMRs+/xVjmfGNrs
klRW16GgNDf6pltP5oSyTvWAwGrojgbC6Alh0hBz8Meo9VVPMeg13DpwMlG2EQm1YSJHIFlhHBK3
iO8ET21nR94TLTMAQad4iox7HWce8gw5X23BQJYuXxg49jwG7qyIqgB77xBbdaK+kvvaWNlj2hcB
0sPHecw+UUDkuMKLk06lEzA1aC6xC9DMZhM8VM0Y36PVYTbpEXVUbYjDOPDGN6BBtokx2YGTyhx/
lAkS0nfNs+fQ3Qghxx1Yej+By5k3RPQ1Df0IZ8aI2I8Rh6ks+maU1sWUxhnHqXwkdet9hCjHgSuu
PnEX2HFdAm0zy0uozV+ezd3QJ3v0GuJcL6Tp1VTZZhJWV98yquPgYKqi1Y3vhsbdW1YQSDNn80MT
V290jJqA1pd1bOfIvXniG8MFGaQ+YHyDu+boK7c4E+dA5uxc1VsOmf4rcYqPC6+kJRzwsvhkjLt2
0YNfq99in02vm0KggXiMQAhjr8c5lMVjemttApqr9NJmVDlMJtFgOdOuTzEuGEto76ImMQIf8E7t
T2+/DwkurYgDubzPCHAMevAhVYCnviVZTzJhNrqEkOTjCfURIzUjvJpFONxo9+67ieDFKCVEUSdq
Z7REWVuZK1486vpSwIxMrck74vbSYfqLuZr/6nQp6sSaVpbtJGsZl4l9ZyxfuqntnlpmE4707Keu
bm6TN35qbVNe0eBU12IGWtAn1gf6OPk8HydjzUROlugSeTjNkeqbiBh896Fr6rNYkvziml4chBMR
onXT5ldrrFlPIuSmmd9NlxZBKikT7q1H+4hIIA96DNMBd9eXZTCLRwI7y8csBrFlyLTY2hBdbr8f
rHqB197Jc7kODFeGXFulBuK4ka6GUZA2QYwEg9t5Iyuk/QxHCipK5HHN7KBNDLE8l0nh7X1jmdBr
LPypaLz3cOD3k4NlPujMyT6lMWXZ+veGHpJrN8BGDKXtvbPOloHi/GkxQT4QUZi9myzsG3MiCTNb
nzYJcMLFGV69WibPFAow9djGuehB1+T26+zV75XFgBt2LGUTISAwhtQHgU2YTRRc3iQiK0/6HwMl
G+6aKX2kv7KcVhX3wXIIm0HpoPZhh6iGHtN3zehsS8Y13Ka6ldcyUgzK8uUZMZi6OJzCArLTzHu2
3qSAredHTowkhttqfLAgox7CiN3Tr1LnkJEMaWKEPRtExx2K2Usf+xmmtO594oNSdNgxLGNhivHT
0HPWm7wu/J6Qs9tgH6Yj7VQwfNqTNTH28xZPvYA/A1LNsfCcNqN6CYsZP9DSEvZTj/PdN4d9rJ3i
Iauy781sevR8zZrxdZIxSkj8NxRf/RXoF/V8muERhnsNAUqTJgdVxBjSN40Few9xGmx/pd4SEk+e
irKdnpibveLhbm+DU+cb28vGu8oB5HPfDcepIxJwtNovYMcpMcnAIEMhGBFHb2D0Ts+uwYHEHqcP
1nKcKoNW93xAZslu9CMEfXb5/TBkxtmJZ5p9mfdFaE33P6vDB8Av0xH9bAbrqayfHL1nVCvvEfbm
ktL1BHJ1fFzmCsILqNsGauFh1uP0bFTRl7xGw5eUJC3NDQjEmryxeqhrLjlQVwYdqz5mANk2dnpS
oB9use3gY2fadW9AFCGvg1Uxe5ffD3i6k7+Lqf5fw47+v7KE+KYEpfVfqK1/ISL9HaPUVf9r//PH
z+Zr/s9+kL//23+Qkby/Yerw0Gui8DVhI6Eg/QcZyf+bVIL/KcTxDho1lH7/ICP5f+O/QDHitOl7
SPfxSvynH8T0/yb4UpJ3XAt92/qv/g/ISNhP/qTwwtiwHgPhfK2kJdf7k9YxGZTr2KPtH2sfbVxM
1voLpsF218kthY3cV5b1iTzo6QBLZabjcujV7ByZSefHlI4SEiERHsuB2Iioxz4dLsZF22zxcwZU
rCnDs1En/gluozJTddP1bvFzPIzJMm1b610OM/F0Pxe+1k7eWLxSJtm00vBUqW07xqg9sgO4tC0i
dJSGVFF3TCKb4tDWF41oiVQEipsPxaJNdsbCYvdDZvVmWq4pqDmNOAMHsl89lLlgHIOADgmWt6bR
l9leypwykUxwdvc+lTs67Nsusvg/DQUVUT3U6Vbowr6mo3fK3K49IlY6hhH8M0JGPoMAvo0x48+c
8iToJ6b3Ls126DAsvTmF/qb2BvdZ5DHz9hasX9fQwjAH4r8RT/+iM0FQWlxcgYpM74u/alPQeitv
4lxBTJ2pnB9pOIJEypiEum7pUqX5gPfYeVNTA9u1mxfm0hWKip43bBhw5/qCldj7SmrXsEd0uGuN
x8bIGpInh71lG5jjXBlTqgsfmr73rQvHPuiSSNAKd7DvcmRqh0I8jEk2BJASAMu4fWAwNt16Q4cL
dCSduWyWd3OEKiu6/izT5Xu19KQ5Nd4xkSXNAfipVnGzPJPGZV28KSeDZ6BcelnxMO0EU8ou8w9V
i7jJWsxwiyUo2ketXE4IW/xHOVTfcIKQCmffuzzaz9G8Lur2fQRxgEyJ5IpxTxulupV0cybUO0Fj
wcVWyvc2E2Lds4WIyoUzs+vm6FmFYxRYkW4eSXhbjk2N7IME9DFYJCFSWej9B3Nntxu1FcTxV8kL
YPkcf98gVRCCKKUVjZDKnbuxEiebddis09C36SUXveoj5MX6G9u7+NhLmnSi9kgICQiz9ux8/GfO
zP+khzUHNa9syhDH5wyO0ttbEilLJVdHyc3F8fl5c/FxWX84jylGU9h6XxSWVe1nprg4vISmAZKc
1aeX7ea38A3HMVy08QmGea4lrV/eQATxKsqa9N0a3n52Du37Imqvv+/izlNH56OqES636/9yX29E
bXc4ZbPb0bdJaO3oC4+bf/dD2+i3X9ADGfBkon4S77uH6vj37pOxLKHpa08gybNRQBglarMrQMhm
mWPZrE6Hf3zGPGaQpkTu3EZZFBLPSS4jBX1LBfe/3ZwZcC7nvqevuq+l4wCMi3Sa8R6rAVJTVLA6
ZMkiJjHserk6KFJWI8lnVOcFU8VcOeOdFiQPK+0ALcRkZr7lNM8yyfdjOyjywKTslMBsyPIGwICJ
as8swUSyU+Jgn8daggW/FCCe7hXnvmDCgOlNXp6TWFzGQzvYw4j5WB0YdnpZ7GK7ixeESnXmDTZI
ioidu4j5+pCVV+9ighVn1loCb0nLhx2MuMOyYu9jf2BLj6DALRXcLIHPeGgLeWTSVLawVB4hsZFd
v4hlsihkRWBmDXhMTIclydhtzAXv+xUVuFolpD5R6cCGAaZg2aK2xlAl7dFBHpMhQ2bKcyMbd95p
QZ5LqQUp4EK8vUhjAMEeSyBuUBRCIcDODSQBg9o9wgp4RJKmao/IA2w9xB4ybuvrPX8cGQr0xJkR
48IJakhhCfbPGma8EY9NEjYJ2GcGM2Ly1OGs/U3Co7FogU1AS+SQ8s07uGCSSFjHtYEBktIsLzCr
cAKY6I0E8EKAGwVRpOyn+GYGIL1IGxQIjewYR/gCyANIME2TOW0kGwIjEjpIXkJnQ6jShgS0UISy
b53kiMtnJZQJQkNxDY0oObLHqB6FRbA+tqtzBGjPKQxMkhMTIQYoZiogHEAeA826jUmTvrmCtDq1
Koix9AimO3yek42uSBynBc7JA+mwFsZIoeIhYATYRE/gCXHGHjhVNFiA6cQJbKaMpHIIaTWRFwkb
/iVHbptQB0VeUtiSCHtRDH/MLDmGNBQoHbh4IBfOEv9SQ5pLP10VEgzvCAGU1MuCD/aVkeiA5WwA
ghBH+WcJRKpMixDQAu/GPRE5ZygYhIuSpLHEFRK4C0lIDMY7jMDuvNYbqBsMd7/TUwEMZpDyTUKC
ACUCI+RZcQL5mHfpkSp/+F7giOPejl2/9hE9VnQARCLmF2AEXnIeEUxA6oS7UNzBOxXAWaStobkz
JY+Ze+G33MIJN3GEkC4D5KkWLMnFgoV/FTQ1TKzVgQUBgIZBSVGOL9Byd7Vgwoy8UFj6r4DIoZnp
EVC0wkmiTAsWQw+/IuU9uTEWQ4EAzk+kCK6R825dasw4UiEGmJQ1g5yz9Ikd0EEoKBQAy/iLl/2k
flRApwRCIiiZeMjqZpJ1IGiMl1GCANICAp8sxmSEdZIP9MkdMvgwtaZA+xQsTA0NZN5z9ET9TEUJ
YwS8SjI84V9gZCNVWzpFIb12zp6oG8j/ZgKShH7U0MSlwrZZRBGJt/hlCJFNY3VcjKmgQ84YqYmA
nYQYxxm4cQw0ShcBj2BabqhWPXKGrNBGRQhj6S/HFAVRDgbI5xjJMncEhg6pGjh58c0K4AjVI4Qk
AGsl0EUS940kGscKyAujshF/+Z90sGja1Ubu9zutm9V4hIwTp4cFxIkEZxqhwNJJDNJFoK060YHM
I0BuR9bo48VjSqYHuMtuvIN7h5cn3WBHXV2PbjP8xx/YDj7MBQwDDTK1IHpyflBuOuxF96MN8ufn
zsWHXeYb/eM2E3afM/z34QXnH+181vattn/5umYScL1gw6+bqhges79B8bvTlhsUoZDmk6vr8Vfd
OfzX55ld07gDB/eJnzBUj+X3eeWJP+BgPwX2ty+bfNBbvCgvr6rFWTV+/L5k0j4+32R5VTp671sz
TyD4rC35NX7mvvWlFt0gt146kvsWs17ysr505XbtCa3cYRb2YN8doz3S1X4CHJLl6tS5iLRvOWsF
H7Xlqjxvy40jezjT0Auv1utq7Yru6x+t6Nf1Sbl0FTK0n7WS3xCsJne+Dkd9Wsnvys/lut6MPWao
iNWS2+qmOXhb3f3lZNMBUWil/1jelgvHbYbOplbwT231q+vntC5kzkArWPLt3ZdN6ZreMMqhF86e
I15z8L5xLBvxUs5pxf9crg7etvX1ASx4zfXdn1uJkvaHwST1R9Srctk43+jQnlJLbhjkdwX3U3Va
wffcxKxMvsflZclm9CRLDiWZ+rGX5S3ox9VIP2upFf0B0LVYt7+P7QMmZhlm1Yr+pV2Um7s/nFgy
HPZrRX8kkmyqhQtJon4KWSv7h3px1pSLyYMP7Xe18GZdLRsHSe3GgdSy777c1u4147vhu/tl7wPs
ux7XHMZvx6b3/Te3RpGfWCyrcv38bwAAAP//</cx:binary>
              </cx:geoCache>
            </cx:geography>
          </cx:layoutPr>
          <cx:valueColors>
            <cx:minColor>
              <a:schemeClr val="accent4">
                <a:lumMod val="20000"/>
                <a:lumOff val="80000"/>
              </a:schemeClr>
            </cx:minColor>
            <cx:maxColor>
              <a:schemeClr val="accent4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endParaRPr lang="es-E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4.xml"/><Relationship Id="rId13" Type="http://schemas.microsoft.com/office/2014/relationships/chartEx" Target="../charts/chartEx19.xml"/><Relationship Id="rId18" Type="http://schemas.microsoft.com/office/2014/relationships/chartEx" Target="../charts/chartEx24.xml"/><Relationship Id="rId3" Type="http://schemas.microsoft.com/office/2014/relationships/chartEx" Target="../charts/chartEx9.xml"/><Relationship Id="rId7" Type="http://schemas.microsoft.com/office/2014/relationships/chartEx" Target="../charts/chartEx13.xml"/><Relationship Id="rId12" Type="http://schemas.microsoft.com/office/2014/relationships/chartEx" Target="../charts/chartEx18.xml"/><Relationship Id="rId17" Type="http://schemas.microsoft.com/office/2014/relationships/chartEx" Target="../charts/chartEx23.xml"/><Relationship Id="rId2" Type="http://schemas.microsoft.com/office/2014/relationships/chartEx" Target="../charts/chartEx8.xml"/><Relationship Id="rId16" Type="http://schemas.microsoft.com/office/2014/relationships/chartEx" Target="../charts/chartEx22.xml"/><Relationship Id="rId1" Type="http://schemas.microsoft.com/office/2014/relationships/chartEx" Target="../charts/chartEx7.xml"/><Relationship Id="rId6" Type="http://schemas.microsoft.com/office/2014/relationships/chartEx" Target="../charts/chartEx12.xml"/><Relationship Id="rId11" Type="http://schemas.microsoft.com/office/2014/relationships/chartEx" Target="../charts/chartEx17.xml"/><Relationship Id="rId5" Type="http://schemas.microsoft.com/office/2014/relationships/chartEx" Target="../charts/chartEx11.xml"/><Relationship Id="rId15" Type="http://schemas.microsoft.com/office/2014/relationships/chartEx" Target="../charts/chartEx21.xml"/><Relationship Id="rId10" Type="http://schemas.microsoft.com/office/2014/relationships/chartEx" Target="../charts/chartEx16.xml"/><Relationship Id="rId4" Type="http://schemas.microsoft.com/office/2014/relationships/chartEx" Target="../charts/chartEx10.xml"/><Relationship Id="rId9" Type="http://schemas.microsoft.com/office/2014/relationships/chartEx" Target="../charts/chartEx15.xml"/><Relationship Id="rId14" Type="http://schemas.microsoft.com/office/2014/relationships/chartEx" Target="../charts/chartEx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829731</xdr:colOff>
      <xdr:row>2</xdr:row>
      <xdr:rowOff>203200</xdr:rowOff>
    </xdr:from>
    <xdr:to>
      <xdr:col>67</xdr:col>
      <xdr:colOff>778933</xdr:colOff>
      <xdr:row>26</xdr:row>
      <xdr:rowOff>50801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0</xdr:colOff>
      <xdr:row>2</xdr:row>
      <xdr:rowOff>101599</xdr:rowOff>
    </xdr:from>
    <xdr:to>
      <xdr:col>80</xdr:col>
      <xdr:colOff>33867</xdr:colOff>
      <xdr:row>26</xdr:row>
      <xdr:rowOff>203199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33866</xdr:colOff>
      <xdr:row>28</xdr:row>
      <xdr:rowOff>0</xdr:rowOff>
    </xdr:from>
    <xdr:to>
      <xdr:col>67</xdr:col>
      <xdr:colOff>812801</xdr:colOff>
      <xdr:row>50</xdr:row>
      <xdr:rowOff>118534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80</xdr:col>
      <xdr:colOff>609600</xdr:colOff>
      <xdr:row>3</xdr:row>
      <xdr:rowOff>38100</xdr:rowOff>
    </xdr:from>
    <xdr:to>
      <xdr:col>92</xdr:col>
      <xdr:colOff>419102</xdr:colOff>
      <xdr:row>26</xdr:row>
      <xdr:rowOff>101601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40355</xdr:colOff>
      <xdr:row>1</xdr:row>
      <xdr:rowOff>5221</xdr:rowOff>
    </xdr:from>
    <xdr:to>
      <xdr:col>18</xdr:col>
      <xdr:colOff>0</xdr:colOff>
      <xdr:row>21</xdr:row>
      <xdr:rowOff>11869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16616</xdr:colOff>
      <xdr:row>25</xdr:row>
      <xdr:rowOff>11156</xdr:rowOff>
    </xdr:from>
    <xdr:to>
      <xdr:col>16</xdr:col>
      <xdr:colOff>830840</xdr:colOff>
      <xdr:row>44</xdr:row>
      <xdr:rowOff>189906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28487</xdr:colOff>
      <xdr:row>45</xdr:row>
      <xdr:rowOff>201061</xdr:rowOff>
    </xdr:from>
    <xdr:to>
      <xdr:col>16</xdr:col>
      <xdr:colOff>807104</xdr:colOff>
      <xdr:row>65</xdr:row>
      <xdr:rowOff>166168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28487</xdr:colOff>
      <xdr:row>67</xdr:row>
      <xdr:rowOff>11156</xdr:rowOff>
    </xdr:from>
    <xdr:to>
      <xdr:col>16</xdr:col>
      <xdr:colOff>818972</xdr:colOff>
      <xdr:row>85</xdr:row>
      <xdr:rowOff>201774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</xdr:colOff>
      <xdr:row>3</xdr:row>
      <xdr:rowOff>88900</xdr:rowOff>
    </xdr:from>
    <xdr:to>
      <xdr:col>21</xdr:col>
      <xdr:colOff>0</xdr:colOff>
      <xdr:row>23</xdr:row>
      <xdr:rowOff>190500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FBE4071A-F9B9-5244-A6B3-EEA1342E92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7250" y="698500"/>
              <a:ext cx="6597650" cy="4165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25</xdr:col>
      <xdr:colOff>6350</xdr:colOff>
      <xdr:row>3</xdr:row>
      <xdr:rowOff>88900</xdr:rowOff>
    </xdr:from>
    <xdr:to>
      <xdr:col>32</xdr:col>
      <xdr:colOff>596900</xdr:colOff>
      <xdr:row>24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28AE48E7-ACB7-2945-8C75-AB3FA6A1E5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55050" y="698500"/>
              <a:ext cx="6369050" cy="4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36</xdr:col>
      <xdr:colOff>768350</xdr:colOff>
      <xdr:row>3</xdr:row>
      <xdr:rowOff>101600</xdr:rowOff>
    </xdr:from>
    <xdr:to>
      <xdr:col>44</xdr:col>
      <xdr:colOff>596900</xdr:colOff>
      <xdr:row>24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E37A9071-A53D-794A-93C2-3A060F170A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9350" y="711200"/>
              <a:ext cx="6432550" cy="4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48</xdr:col>
      <xdr:colOff>247650</xdr:colOff>
      <xdr:row>3</xdr:row>
      <xdr:rowOff>101600</xdr:rowOff>
    </xdr:from>
    <xdr:to>
      <xdr:col>55</xdr:col>
      <xdr:colOff>762000</xdr:colOff>
      <xdr:row>23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427E9437-62E8-DD4E-A489-8C3C234506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446450" y="711200"/>
              <a:ext cx="6292850" cy="414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59</xdr:col>
      <xdr:colOff>171450</xdr:colOff>
      <xdr:row>3</xdr:row>
      <xdr:rowOff>88900</xdr:rowOff>
    </xdr:from>
    <xdr:to>
      <xdr:col>67</xdr:col>
      <xdr:colOff>165100</xdr:colOff>
      <xdr:row>23</xdr:row>
      <xdr:rowOff>190500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9AF54E52-9F3E-BB4D-A9CC-EC1FBD32D0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82550" y="698500"/>
              <a:ext cx="6597650" cy="4165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70</xdr:col>
      <xdr:colOff>133350</xdr:colOff>
      <xdr:row>3</xdr:row>
      <xdr:rowOff>76200</xdr:rowOff>
    </xdr:from>
    <xdr:to>
      <xdr:col>77</xdr:col>
      <xdr:colOff>800100</xdr:colOff>
      <xdr:row>24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5D4DA2A-4F03-4F4F-B489-8953532565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56750" y="685800"/>
              <a:ext cx="6445250" cy="419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184150</xdr:colOff>
      <xdr:row>5</xdr:row>
      <xdr:rowOff>63500</xdr:rowOff>
    </xdr:from>
    <xdr:to>
      <xdr:col>21</xdr:col>
      <xdr:colOff>12700</xdr:colOff>
      <xdr:row>27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C79FE37-1FA2-2440-AA45-C5B9D38FB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9550" y="1079500"/>
              <a:ext cx="7258050" cy="4445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24</xdr:col>
      <xdr:colOff>120650</xdr:colOff>
      <xdr:row>5</xdr:row>
      <xdr:rowOff>63500</xdr:rowOff>
    </xdr:from>
    <xdr:to>
      <xdr:col>32</xdr:col>
      <xdr:colOff>533400</xdr:colOff>
      <xdr:row>27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76DE70EC-EE67-E542-8BCF-5F78D5EEC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3850" y="1079500"/>
              <a:ext cx="7016750" cy="443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36</xdr:col>
      <xdr:colOff>133350</xdr:colOff>
      <xdr:row>5</xdr:row>
      <xdr:rowOff>63500</xdr:rowOff>
    </xdr:from>
    <xdr:to>
      <xdr:col>44</xdr:col>
      <xdr:colOff>800100</xdr:colOff>
      <xdr:row>27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B5D3C678-3A63-BF4F-AD3D-0FD5646B8B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994350" y="1079500"/>
              <a:ext cx="727075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48</xdr:col>
      <xdr:colOff>120650</xdr:colOff>
      <xdr:row>5</xdr:row>
      <xdr:rowOff>50800</xdr:rowOff>
    </xdr:from>
    <xdr:to>
      <xdr:col>56</xdr:col>
      <xdr:colOff>76200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BC072ACA-AE51-B444-8F83-D2F6273B7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19450" y="1066800"/>
              <a:ext cx="6559550" cy="462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59</xdr:col>
      <xdr:colOff>82550</xdr:colOff>
      <xdr:row>5</xdr:row>
      <xdr:rowOff>50800</xdr:rowOff>
    </xdr:from>
    <xdr:to>
      <xdr:col>67</xdr:col>
      <xdr:colOff>469900</xdr:colOff>
      <xdr:row>28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E7D765F2-798F-2B4F-A347-C1207F9414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93650" y="1066800"/>
              <a:ext cx="6991350" cy="463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70</xdr:col>
      <xdr:colOff>120650</xdr:colOff>
      <xdr:row>5</xdr:row>
      <xdr:rowOff>38100</xdr:rowOff>
    </xdr:from>
    <xdr:to>
      <xdr:col>79</xdr:col>
      <xdr:colOff>0</xdr:colOff>
      <xdr:row>28</xdr:row>
      <xdr:rowOff>63500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77E6608-C449-5A49-BE19-A0FCD80848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44050" y="1054100"/>
              <a:ext cx="7308850" cy="469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146050</xdr:colOff>
      <xdr:row>98</xdr:row>
      <xdr:rowOff>63500</xdr:rowOff>
    </xdr:from>
    <xdr:to>
      <xdr:col>21</xdr:col>
      <xdr:colOff>50800</xdr:colOff>
      <xdr:row>120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FA5DFD7E-C9D7-DF4A-83D2-E39C5849B7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31450" y="19977100"/>
              <a:ext cx="7334250" cy="440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24</xdr:col>
      <xdr:colOff>165100</xdr:colOff>
      <xdr:row>98</xdr:row>
      <xdr:rowOff>76200</xdr:rowOff>
    </xdr:from>
    <xdr:to>
      <xdr:col>33</xdr:col>
      <xdr:colOff>127000</xdr:colOff>
      <xdr:row>120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8F0582C5-092E-4F4C-B204-6D36BDF09E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989800"/>
              <a:ext cx="7391400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36</xdr:col>
      <xdr:colOff>139700</xdr:colOff>
      <xdr:row>98</xdr:row>
      <xdr:rowOff>63500</xdr:rowOff>
    </xdr:from>
    <xdr:to>
      <xdr:col>45</xdr:col>
      <xdr:colOff>76200</xdr:colOff>
      <xdr:row>120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F9665F8A-DDBE-8949-99CC-A63701C84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00700" y="19977100"/>
              <a:ext cx="7366000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48</xdr:col>
      <xdr:colOff>127000</xdr:colOff>
      <xdr:row>98</xdr:row>
      <xdr:rowOff>63500</xdr:rowOff>
    </xdr:from>
    <xdr:to>
      <xdr:col>56</xdr:col>
      <xdr:colOff>558800</xdr:colOff>
      <xdr:row>120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5A813519-2623-6941-A78A-15458A951F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25800" y="19977100"/>
              <a:ext cx="7035800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59</xdr:col>
      <xdr:colOff>114300</xdr:colOff>
      <xdr:row>98</xdr:row>
      <xdr:rowOff>63500</xdr:rowOff>
    </xdr:from>
    <xdr:to>
      <xdr:col>67</xdr:col>
      <xdr:colOff>584200</xdr:colOff>
      <xdr:row>121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1F36C14B-A522-F94A-86C1-35464E4C0C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0" y="19977100"/>
              <a:ext cx="7073900" cy="463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70</xdr:col>
      <xdr:colOff>152400</xdr:colOff>
      <xdr:row>98</xdr:row>
      <xdr:rowOff>63500</xdr:rowOff>
    </xdr:from>
    <xdr:to>
      <xdr:col>80</xdr:col>
      <xdr:colOff>177800</xdr:colOff>
      <xdr:row>121</xdr:row>
      <xdr:rowOff>139700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35E7106A-7DBD-1440-A3E8-A3F944089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75800" y="19977100"/>
              <a:ext cx="8280400" cy="474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158750</xdr:colOff>
      <xdr:row>186</xdr:row>
      <xdr:rowOff>63500</xdr:rowOff>
    </xdr:from>
    <xdr:to>
      <xdr:col>21</xdr:col>
      <xdr:colOff>50800</xdr:colOff>
      <xdr:row>208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Gráfico 16">
              <a:extLst>
                <a:ext uri="{FF2B5EF4-FFF2-40B4-BE49-F238E27FC236}">
                  <a16:creationId xmlns:a16="http://schemas.microsoft.com/office/drawing/2014/main" id="{25E2A15F-72AD-844F-9CE6-997D135001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44150" y="37858700"/>
              <a:ext cx="7321550" cy="440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24</xdr:col>
      <xdr:colOff>127000</xdr:colOff>
      <xdr:row>186</xdr:row>
      <xdr:rowOff>63500</xdr:rowOff>
    </xdr:from>
    <xdr:to>
      <xdr:col>32</xdr:col>
      <xdr:colOff>736600</xdr:colOff>
      <xdr:row>208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19121F4F-8B94-2A42-B2A9-7CE3831D4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0200" y="37858700"/>
              <a:ext cx="7213600" cy="443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36</xdr:col>
      <xdr:colOff>139700</xdr:colOff>
      <xdr:row>186</xdr:row>
      <xdr:rowOff>38100</xdr:rowOff>
    </xdr:from>
    <xdr:to>
      <xdr:col>45</xdr:col>
      <xdr:colOff>0</xdr:colOff>
      <xdr:row>208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90E089B9-C6AE-244B-B38F-2AC430F544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00700" y="37833300"/>
              <a:ext cx="7289800" cy="4445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48</xdr:col>
      <xdr:colOff>139700</xdr:colOff>
      <xdr:row>186</xdr:row>
      <xdr:rowOff>63500</xdr:rowOff>
    </xdr:from>
    <xdr:to>
      <xdr:col>56</xdr:col>
      <xdr:colOff>558800</xdr:colOff>
      <xdr:row>209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0" name="Gráfico 19">
              <a:extLst>
                <a:ext uri="{FF2B5EF4-FFF2-40B4-BE49-F238E27FC236}">
                  <a16:creationId xmlns:a16="http://schemas.microsoft.com/office/drawing/2014/main" id="{3FDC5A61-B5FF-7644-8B16-3D8D5C9719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38500" y="37858700"/>
              <a:ext cx="7023100" cy="4610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59</xdr:col>
      <xdr:colOff>114300</xdr:colOff>
      <xdr:row>186</xdr:row>
      <xdr:rowOff>76200</xdr:rowOff>
    </xdr:from>
    <xdr:to>
      <xdr:col>67</xdr:col>
      <xdr:colOff>393700</xdr:colOff>
      <xdr:row>208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Gráfico 20">
              <a:extLst>
                <a:ext uri="{FF2B5EF4-FFF2-40B4-BE49-F238E27FC236}">
                  <a16:creationId xmlns:a16="http://schemas.microsoft.com/office/drawing/2014/main" id="{BDC78341-8326-6046-8C92-0D3D8B8475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0" y="37871400"/>
              <a:ext cx="6883400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70</xdr:col>
      <xdr:colOff>114300</xdr:colOff>
      <xdr:row>186</xdr:row>
      <xdr:rowOff>50800</xdr:rowOff>
    </xdr:from>
    <xdr:to>
      <xdr:col>78</xdr:col>
      <xdr:colOff>647700</xdr:colOff>
      <xdr:row>208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2" name="Gráfico 21">
              <a:extLst>
                <a:ext uri="{FF2B5EF4-FFF2-40B4-BE49-F238E27FC236}">
                  <a16:creationId xmlns:a16="http://schemas.microsoft.com/office/drawing/2014/main" id="{B6C8E060-D3A7-B04A-86BC-33FA057AEC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37700" y="37846000"/>
              <a:ext cx="7137400" cy="445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B3712"/>
  <sheetViews>
    <sheetView workbookViewId="0">
      <selection activeCell="B696" sqref="B696"/>
    </sheetView>
  </sheetViews>
  <sheetFormatPr baseColWidth="10" defaultRowHeight="16"/>
  <sheetData>
    <row r="4" spans="1:22">
      <c r="A4" s="343" t="s">
        <v>437</v>
      </c>
      <c r="B4" s="343"/>
      <c r="C4" s="343"/>
      <c r="D4" s="343"/>
      <c r="E4" s="343"/>
      <c r="F4" s="343"/>
      <c r="G4" s="343"/>
      <c r="H4" s="343"/>
      <c r="I4" s="343"/>
      <c r="J4" s="343"/>
      <c r="K4" s="343"/>
      <c r="L4" s="343"/>
      <c r="M4" s="343"/>
    </row>
    <row r="5" spans="1:22">
      <c r="B5" s="334">
        <v>2001</v>
      </c>
      <c r="C5" s="334"/>
      <c r="D5" s="334">
        <v>2004</v>
      </c>
      <c r="E5" s="334"/>
      <c r="F5" s="334">
        <v>2007</v>
      </c>
      <c r="G5" s="334"/>
      <c r="H5" s="334">
        <v>2010</v>
      </c>
      <c r="I5" s="334"/>
      <c r="J5" s="334">
        <v>2013</v>
      </c>
      <c r="K5" s="334"/>
      <c r="L5" s="334">
        <v>2016</v>
      </c>
      <c r="M5" s="334"/>
      <c r="P5" s="329" t="s">
        <v>438</v>
      </c>
      <c r="Q5" s="330"/>
      <c r="R5" s="330"/>
      <c r="S5" s="330"/>
      <c r="T5" s="330"/>
      <c r="U5" s="330"/>
      <c r="V5" s="331"/>
    </row>
    <row r="6" spans="1:22" ht="32">
      <c r="B6" s="68" t="s">
        <v>0</v>
      </c>
      <c r="C6" s="68" t="s">
        <v>1</v>
      </c>
      <c r="D6" s="68" t="s">
        <v>0</v>
      </c>
      <c r="E6" s="68" t="s">
        <v>1</v>
      </c>
      <c r="F6" s="68" t="s">
        <v>0</v>
      </c>
      <c r="G6" s="68" t="s">
        <v>1</v>
      </c>
      <c r="H6" s="68" t="s">
        <v>0</v>
      </c>
      <c r="I6" s="68" t="s">
        <v>1</v>
      </c>
      <c r="J6" s="68" t="s">
        <v>0</v>
      </c>
      <c r="K6" s="68" t="s">
        <v>1</v>
      </c>
      <c r="L6" s="68" t="s">
        <v>0</v>
      </c>
      <c r="M6" s="68" t="s">
        <v>1</v>
      </c>
      <c r="P6" s="128" t="s">
        <v>129</v>
      </c>
      <c r="Q6" s="44">
        <v>18</v>
      </c>
      <c r="R6" s="44">
        <v>18</v>
      </c>
      <c r="S6" s="44">
        <v>18</v>
      </c>
      <c r="T6" s="44">
        <v>18</v>
      </c>
      <c r="U6" s="44">
        <v>18</v>
      </c>
      <c r="V6" s="45">
        <v>18</v>
      </c>
    </row>
    <row r="7" spans="1:22" ht="32">
      <c r="A7" s="320" t="s">
        <v>2</v>
      </c>
      <c r="B7" t="s">
        <v>3</v>
      </c>
      <c r="C7" s="320" t="s">
        <v>3</v>
      </c>
      <c r="D7" s="319" t="s">
        <v>439</v>
      </c>
      <c r="E7" s="320" t="s">
        <v>3</v>
      </c>
      <c r="F7" t="s">
        <v>386</v>
      </c>
      <c r="G7" s="320" t="s">
        <v>386</v>
      </c>
      <c r="H7" t="s">
        <v>3</v>
      </c>
      <c r="I7" s="319" t="s">
        <v>65</v>
      </c>
      <c r="J7" t="s">
        <v>3</v>
      </c>
      <c r="K7" s="319" t="s">
        <v>49</v>
      </c>
      <c r="L7" t="s">
        <v>3</v>
      </c>
      <c r="M7" s="319" t="s">
        <v>440</v>
      </c>
      <c r="P7" s="129" t="s">
        <v>103</v>
      </c>
      <c r="Q7" s="51">
        <v>2001</v>
      </c>
      <c r="R7" s="51">
        <v>2004</v>
      </c>
      <c r="S7" s="51">
        <v>2007</v>
      </c>
      <c r="T7" s="51">
        <v>2010</v>
      </c>
      <c r="U7" s="51">
        <v>2013</v>
      </c>
      <c r="V7" s="51">
        <v>2016</v>
      </c>
    </row>
    <row r="8" spans="1:22" ht="32">
      <c r="A8" s="320"/>
      <c r="B8" t="s">
        <v>49</v>
      </c>
      <c r="C8" s="320"/>
      <c r="D8" s="319"/>
      <c r="E8" s="320"/>
      <c r="F8" t="s">
        <v>49</v>
      </c>
      <c r="G8" s="320"/>
      <c r="H8" s="126" t="s">
        <v>65</v>
      </c>
      <c r="I8" s="319"/>
      <c r="J8" t="s">
        <v>49</v>
      </c>
      <c r="K8" s="319"/>
      <c r="L8" s="126" t="s">
        <v>440</v>
      </c>
      <c r="M8" s="319"/>
      <c r="P8" s="29">
        <v>0</v>
      </c>
      <c r="Q8" s="24">
        <v>18</v>
      </c>
      <c r="R8" s="24"/>
      <c r="S8" s="24"/>
      <c r="T8" s="24"/>
      <c r="U8" s="24">
        <v>18</v>
      </c>
      <c r="V8" s="24"/>
    </row>
    <row r="9" spans="1:22">
      <c r="A9" s="320"/>
      <c r="B9" t="s">
        <v>50</v>
      </c>
      <c r="C9" s="320"/>
      <c r="D9" s="319"/>
      <c r="E9" s="320"/>
      <c r="F9" t="s">
        <v>50</v>
      </c>
      <c r="G9" s="320"/>
      <c r="H9" t="s">
        <v>50</v>
      </c>
      <c r="I9" s="319"/>
      <c r="J9" t="s">
        <v>50</v>
      </c>
      <c r="K9" s="319"/>
      <c r="L9" t="s">
        <v>50</v>
      </c>
      <c r="M9" s="319"/>
      <c r="P9" s="29">
        <v>1</v>
      </c>
      <c r="Q9" s="24"/>
      <c r="R9" s="24"/>
      <c r="S9" s="24">
        <v>18</v>
      </c>
      <c r="T9" s="24">
        <v>18</v>
      </c>
      <c r="U9" s="24"/>
      <c r="V9" s="24">
        <v>17</v>
      </c>
    </row>
    <row r="10" spans="1:22">
      <c r="A10" s="320"/>
      <c r="B10" t="s">
        <v>441</v>
      </c>
      <c r="C10" s="320"/>
      <c r="D10" s="319"/>
      <c r="E10" s="320"/>
      <c r="F10" t="s">
        <v>51</v>
      </c>
      <c r="G10" s="320"/>
      <c r="H10" t="s">
        <v>51</v>
      </c>
      <c r="I10" s="319"/>
      <c r="J10" t="s">
        <v>51</v>
      </c>
      <c r="K10" s="319"/>
      <c r="L10" t="s">
        <v>95</v>
      </c>
      <c r="M10" s="319"/>
      <c r="P10" s="29">
        <v>2</v>
      </c>
      <c r="Q10" s="24"/>
      <c r="R10" s="24">
        <v>18</v>
      </c>
      <c r="S10" s="24"/>
      <c r="T10" s="24"/>
      <c r="U10" s="24"/>
      <c r="V10" s="24"/>
    </row>
    <row r="11" spans="1:22">
      <c r="A11" s="320"/>
      <c r="B11" t="s">
        <v>52</v>
      </c>
      <c r="C11" s="320"/>
      <c r="D11" s="319"/>
      <c r="E11" s="320"/>
      <c r="F11" t="s">
        <v>52</v>
      </c>
      <c r="G11" s="320"/>
      <c r="H11" t="s">
        <v>53</v>
      </c>
      <c r="I11" s="319"/>
      <c r="J11" t="s">
        <v>52</v>
      </c>
      <c r="K11" s="319"/>
      <c r="L11" t="s">
        <v>442</v>
      </c>
      <c r="M11" s="319"/>
      <c r="P11" s="29">
        <v>3</v>
      </c>
      <c r="Q11" s="24"/>
      <c r="R11" s="24"/>
      <c r="S11" s="24"/>
      <c r="T11" s="24"/>
      <c r="U11" s="24"/>
      <c r="V11" s="24"/>
    </row>
    <row r="12" spans="1:22">
      <c r="A12" s="320"/>
      <c r="B12" t="s">
        <v>53</v>
      </c>
      <c r="C12" s="320"/>
      <c r="D12" s="319"/>
      <c r="E12" s="320"/>
      <c r="F12" t="s">
        <v>53</v>
      </c>
      <c r="G12" s="320"/>
      <c r="I12" s="319"/>
      <c r="J12" t="s">
        <v>95</v>
      </c>
      <c r="K12" s="319"/>
      <c r="M12" s="319"/>
      <c r="P12" s="29" t="s">
        <v>104</v>
      </c>
      <c r="Q12" s="24"/>
      <c r="R12" s="24"/>
      <c r="S12" s="24"/>
      <c r="T12" s="24"/>
      <c r="U12" s="24"/>
      <c r="V12" s="24"/>
    </row>
    <row r="13" spans="1:22">
      <c r="A13" s="320"/>
      <c r="B13" t="s">
        <v>54</v>
      </c>
      <c r="C13" s="320"/>
      <c r="D13" s="319"/>
      <c r="E13" s="320"/>
      <c r="F13" t="s">
        <v>443</v>
      </c>
      <c r="G13" s="320"/>
      <c r="I13" s="319"/>
      <c r="J13" t="s">
        <v>66</v>
      </c>
      <c r="K13" s="319"/>
      <c r="M13" s="319"/>
    </row>
    <row r="14" spans="1:22">
      <c r="A14" s="320"/>
      <c r="B14" t="s">
        <v>55</v>
      </c>
      <c r="C14" s="320"/>
      <c r="D14" s="319"/>
      <c r="E14" s="320"/>
      <c r="G14" s="320"/>
      <c r="I14" s="319"/>
      <c r="K14" s="319"/>
      <c r="M14" s="319"/>
    </row>
    <row r="15" spans="1:22">
      <c r="A15" s="320" t="s">
        <v>4</v>
      </c>
      <c r="B15" t="s">
        <v>3</v>
      </c>
      <c r="C15" s="320" t="s">
        <v>3</v>
      </c>
      <c r="D15" s="319" t="s">
        <v>439</v>
      </c>
      <c r="E15" s="320" t="s">
        <v>3</v>
      </c>
      <c r="F15" t="s">
        <v>386</v>
      </c>
      <c r="G15" s="320" t="s">
        <v>49</v>
      </c>
      <c r="H15" t="s">
        <v>3</v>
      </c>
      <c r="I15" s="319" t="s">
        <v>65</v>
      </c>
      <c r="J15" t="s">
        <v>3</v>
      </c>
      <c r="K15" s="319" t="s">
        <v>66</v>
      </c>
      <c r="L15" t="s">
        <v>3</v>
      </c>
      <c r="M15" s="319" t="s">
        <v>440</v>
      </c>
      <c r="P15" s="329" t="s">
        <v>444</v>
      </c>
      <c r="Q15" s="330"/>
      <c r="R15" s="330"/>
      <c r="S15" s="330"/>
      <c r="T15" s="330"/>
      <c r="U15" s="330"/>
      <c r="V15" s="331"/>
    </row>
    <row r="16" spans="1:22" ht="32">
      <c r="A16" s="320"/>
      <c r="B16" t="s">
        <v>49</v>
      </c>
      <c r="C16" s="320"/>
      <c r="D16" s="319"/>
      <c r="E16" s="320"/>
      <c r="F16" t="s">
        <v>49</v>
      </c>
      <c r="G16" s="320"/>
      <c r="H16" s="126" t="s">
        <v>65</v>
      </c>
      <c r="I16" s="319"/>
      <c r="J16" t="s">
        <v>49</v>
      </c>
      <c r="K16" s="319"/>
      <c r="L16" s="126" t="s">
        <v>440</v>
      </c>
      <c r="M16" s="319"/>
      <c r="P16" s="21"/>
      <c r="Q16" s="51">
        <v>2001</v>
      </c>
      <c r="R16" s="51">
        <v>2004</v>
      </c>
      <c r="S16" s="51">
        <v>2007</v>
      </c>
      <c r="T16" s="51">
        <v>2010</v>
      </c>
      <c r="U16" s="51">
        <v>2013</v>
      </c>
      <c r="V16" s="51">
        <v>2016</v>
      </c>
    </row>
    <row r="17" spans="1:28">
      <c r="A17" s="320"/>
      <c r="B17" t="s">
        <v>50</v>
      </c>
      <c r="C17" s="320"/>
      <c r="D17" s="319"/>
      <c r="E17" s="320"/>
      <c r="F17" t="s">
        <v>50</v>
      </c>
      <c r="G17" s="320"/>
      <c r="H17" t="s">
        <v>50</v>
      </c>
      <c r="I17" s="319"/>
      <c r="J17" t="s">
        <v>50</v>
      </c>
      <c r="K17" s="319"/>
      <c r="L17" t="s">
        <v>50</v>
      </c>
      <c r="M17" s="319"/>
      <c r="P17" s="29" t="s">
        <v>106</v>
      </c>
      <c r="Q17" s="24">
        <v>18</v>
      </c>
      <c r="R17" s="24">
        <v>15</v>
      </c>
      <c r="S17" s="24">
        <v>11</v>
      </c>
      <c r="T17" s="24">
        <v>2</v>
      </c>
      <c r="U17" s="24">
        <v>18</v>
      </c>
      <c r="V17" s="24">
        <v>11</v>
      </c>
    </row>
    <row r="18" spans="1:28">
      <c r="A18" s="320"/>
      <c r="B18" t="s">
        <v>441</v>
      </c>
      <c r="C18" s="320"/>
      <c r="D18" s="319"/>
      <c r="E18" s="320"/>
      <c r="F18" t="s">
        <v>51</v>
      </c>
      <c r="G18" s="320"/>
      <c r="H18" t="s">
        <v>51</v>
      </c>
      <c r="I18" s="319"/>
      <c r="J18" t="s">
        <v>51</v>
      </c>
      <c r="K18" s="319"/>
      <c r="L18" t="s">
        <v>95</v>
      </c>
      <c r="M18" s="319"/>
      <c r="P18" s="29" t="s">
        <v>107</v>
      </c>
      <c r="Q18" s="24"/>
      <c r="R18" s="24">
        <v>3</v>
      </c>
      <c r="S18" s="24">
        <v>7</v>
      </c>
      <c r="T18" s="24">
        <v>16</v>
      </c>
      <c r="U18" s="24"/>
      <c r="V18" s="24">
        <v>7</v>
      </c>
    </row>
    <row r="19" spans="1:28">
      <c r="A19" s="320"/>
      <c r="B19" t="s">
        <v>52</v>
      </c>
      <c r="C19" s="320"/>
      <c r="D19" s="319"/>
      <c r="E19" s="320"/>
      <c r="F19" t="s">
        <v>52</v>
      </c>
      <c r="G19" s="320"/>
      <c r="H19" t="s">
        <v>53</v>
      </c>
      <c r="I19" s="319"/>
      <c r="J19" t="s">
        <v>52</v>
      </c>
      <c r="K19" s="319"/>
      <c r="L19" t="s">
        <v>442</v>
      </c>
      <c r="M19" s="319"/>
    </row>
    <row r="20" spans="1:28">
      <c r="A20" s="320"/>
      <c r="B20" t="s">
        <v>53</v>
      </c>
      <c r="C20" s="320"/>
      <c r="D20" s="319"/>
      <c r="E20" s="320"/>
      <c r="F20" t="s">
        <v>53</v>
      </c>
      <c r="G20" s="320"/>
      <c r="I20" s="319"/>
      <c r="J20" t="s">
        <v>95</v>
      </c>
      <c r="K20" s="319"/>
      <c r="M20" s="319"/>
    </row>
    <row r="21" spans="1:28">
      <c r="A21" s="320"/>
      <c r="B21" t="s">
        <v>54</v>
      </c>
      <c r="C21" s="320"/>
      <c r="D21" s="319"/>
      <c r="E21" s="320"/>
      <c r="F21" t="s">
        <v>443</v>
      </c>
      <c r="G21" s="320"/>
      <c r="I21" s="319"/>
      <c r="J21" t="s">
        <v>66</v>
      </c>
      <c r="K21" s="319"/>
      <c r="M21" s="319"/>
    </row>
    <row r="22" spans="1:28">
      <c r="A22" s="320"/>
      <c r="B22" t="s">
        <v>55</v>
      </c>
      <c r="C22" s="320"/>
      <c r="D22" s="319"/>
      <c r="E22" s="320"/>
      <c r="G22" s="320"/>
      <c r="I22" s="319"/>
      <c r="K22" s="319"/>
      <c r="M22" s="319"/>
      <c r="P22" s="332" t="s">
        <v>109</v>
      </c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</row>
    <row r="23" spans="1:28">
      <c r="A23" s="320" t="s">
        <v>5</v>
      </c>
      <c r="B23" t="s">
        <v>3</v>
      </c>
      <c r="C23" s="320" t="s">
        <v>3</v>
      </c>
      <c r="D23" s="319" t="s">
        <v>439</v>
      </c>
      <c r="E23" s="320" t="s">
        <v>3</v>
      </c>
      <c r="F23" t="s">
        <v>386</v>
      </c>
      <c r="G23" s="320" t="s">
        <v>386</v>
      </c>
      <c r="H23" t="s">
        <v>3</v>
      </c>
      <c r="I23" s="319" t="s">
        <v>65</v>
      </c>
      <c r="J23" t="s">
        <v>3</v>
      </c>
      <c r="K23" s="319" t="s">
        <v>49</v>
      </c>
      <c r="L23" t="s">
        <v>3</v>
      </c>
      <c r="M23" s="319" t="s">
        <v>440</v>
      </c>
      <c r="P23" s="20"/>
      <c r="Q23" s="327">
        <v>2001</v>
      </c>
      <c r="R23" s="327"/>
      <c r="S23" s="327">
        <v>2004</v>
      </c>
      <c r="T23" s="327"/>
      <c r="U23" s="327">
        <v>2007</v>
      </c>
      <c r="V23" s="327"/>
      <c r="W23" s="327">
        <v>2010</v>
      </c>
      <c r="X23" s="327"/>
      <c r="Y23" s="327">
        <v>2013</v>
      </c>
      <c r="Z23" s="327"/>
      <c r="AA23" s="327">
        <v>2016</v>
      </c>
      <c r="AB23" s="327"/>
    </row>
    <row r="24" spans="1:28" ht="32">
      <c r="A24" s="320"/>
      <c r="B24" t="s">
        <v>49</v>
      </c>
      <c r="C24" s="320"/>
      <c r="D24" s="319"/>
      <c r="E24" s="320"/>
      <c r="F24" t="s">
        <v>49</v>
      </c>
      <c r="G24" s="320"/>
      <c r="H24" s="126" t="s">
        <v>65</v>
      </c>
      <c r="I24" s="319"/>
      <c r="J24" t="s">
        <v>49</v>
      </c>
      <c r="K24" s="319"/>
      <c r="L24" s="126" t="s">
        <v>440</v>
      </c>
      <c r="M24" s="319"/>
      <c r="P24" s="20"/>
      <c r="Q24" s="51" t="s">
        <v>114</v>
      </c>
      <c r="R24" s="51" t="s">
        <v>115</v>
      </c>
      <c r="S24" s="51" t="s">
        <v>114</v>
      </c>
      <c r="T24" s="51" t="s">
        <v>115</v>
      </c>
      <c r="U24" s="51" t="s">
        <v>114</v>
      </c>
      <c r="V24" s="51" t="s">
        <v>115</v>
      </c>
      <c r="W24" s="51" t="s">
        <v>114</v>
      </c>
      <c r="X24" s="51" t="s">
        <v>115</v>
      </c>
      <c r="Y24" s="51" t="s">
        <v>114</v>
      </c>
      <c r="Z24" s="51" t="s">
        <v>115</v>
      </c>
      <c r="AA24" s="51" t="s">
        <v>114</v>
      </c>
      <c r="AB24" s="51" t="s">
        <v>115</v>
      </c>
    </row>
    <row r="25" spans="1:28" ht="32">
      <c r="A25" s="320"/>
      <c r="B25" t="s">
        <v>50</v>
      </c>
      <c r="C25" s="320"/>
      <c r="D25" s="319"/>
      <c r="E25" s="320"/>
      <c r="F25" t="s">
        <v>50</v>
      </c>
      <c r="G25" s="320"/>
      <c r="H25" t="s">
        <v>50</v>
      </c>
      <c r="I25" s="319"/>
      <c r="J25" t="s">
        <v>50</v>
      </c>
      <c r="K25" s="319"/>
      <c r="L25" t="s">
        <v>50</v>
      </c>
      <c r="M25" s="319"/>
      <c r="P25" s="130" t="s">
        <v>110</v>
      </c>
      <c r="Q25" s="20">
        <v>18</v>
      </c>
      <c r="R25" s="20">
        <v>100</v>
      </c>
      <c r="S25" s="20">
        <v>18</v>
      </c>
      <c r="T25" s="20">
        <v>100</v>
      </c>
      <c r="U25" s="20"/>
      <c r="V25" s="20"/>
      <c r="W25" s="20">
        <v>18</v>
      </c>
      <c r="X25" s="20">
        <v>100</v>
      </c>
      <c r="Y25" s="20">
        <v>18</v>
      </c>
      <c r="Z25" s="20">
        <v>100</v>
      </c>
      <c r="AA25" s="20">
        <v>18</v>
      </c>
      <c r="AB25" s="20">
        <v>100</v>
      </c>
    </row>
    <row r="26" spans="1:28">
      <c r="A26" s="320"/>
      <c r="B26" t="s">
        <v>441</v>
      </c>
      <c r="C26" s="320"/>
      <c r="D26" s="319"/>
      <c r="E26" s="320"/>
      <c r="F26" t="s">
        <v>51</v>
      </c>
      <c r="G26" s="320"/>
      <c r="H26" t="s">
        <v>51</v>
      </c>
      <c r="I26" s="319"/>
      <c r="J26" t="s">
        <v>51</v>
      </c>
      <c r="K26" s="319"/>
      <c r="L26" t="s">
        <v>95</v>
      </c>
      <c r="M26" s="319"/>
      <c r="P26" s="29" t="s">
        <v>111</v>
      </c>
      <c r="Q26" s="20">
        <v>7</v>
      </c>
      <c r="R26" s="20">
        <v>38.799999999999997</v>
      </c>
      <c r="S26" s="20">
        <v>15</v>
      </c>
      <c r="T26" s="20">
        <v>83.3</v>
      </c>
      <c r="U26" s="20"/>
      <c r="V26" s="20"/>
      <c r="W26" s="20">
        <v>2</v>
      </c>
      <c r="X26" s="20">
        <v>11.11</v>
      </c>
      <c r="Y26" s="20">
        <v>8</v>
      </c>
      <c r="Z26" s="20">
        <v>44.4</v>
      </c>
      <c r="AA26" s="20">
        <v>11</v>
      </c>
      <c r="AB26" s="20">
        <v>61.11</v>
      </c>
    </row>
    <row r="27" spans="1:28">
      <c r="A27" s="320"/>
      <c r="B27" t="s">
        <v>52</v>
      </c>
      <c r="C27" s="320"/>
      <c r="D27" s="319"/>
      <c r="E27" s="320"/>
      <c r="F27" t="s">
        <v>52</v>
      </c>
      <c r="G27" s="320"/>
      <c r="H27" t="s">
        <v>53</v>
      </c>
      <c r="I27" s="319"/>
      <c r="J27" t="s">
        <v>52</v>
      </c>
      <c r="K27" s="319"/>
      <c r="L27" t="s">
        <v>442</v>
      </c>
      <c r="M27" s="319"/>
      <c r="P27" s="29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spans="1:28" ht="32">
      <c r="A28" s="320"/>
      <c r="B28" t="s">
        <v>53</v>
      </c>
      <c r="C28" s="320"/>
      <c r="D28" s="319"/>
      <c r="E28" s="320"/>
      <c r="F28" t="s">
        <v>53</v>
      </c>
      <c r="G28" s="320"/>
      <c r="I28" s="319"/>
      <c r="J28" t="s">
        <v>95</v>
      </c>
      <c r="K28" s="319"/>
      <c r="M28" s="319"/>
      <c r="P28" s="130" t="s">
        <v>112</v>
      </c>
      <c r="Q28" s="20"/>
      <c r="R28" s="20"/>
      <c r="S28" s="20"/>
      <c r="T28" s="20"/>
      <c r="U28" s="20">
        <v>18</v>
      </c>
      <c r="V28" s="20">
        <v>100</v>
      </c>
      <c r="W28" s="20"/>
      <c r="X28" s="20"/>
      <c r="Y28" s="20"/>
      <c r="Z28" s="20"/>
      <c r="AA28" s="20"/>
      <c r="AB28" s="20"/>
    </row>
    <row r="29" spans="1:28" ht="32">
      <c r="A29" s="320"/>
      <c r="B29" t="s">
        <v>54</v>
      </c>
      <c r="C29" s="320"/>
      <c r="D29" s="319"/>
      <c r="E29" s="320"/>
      <c r="F29" t="s">
        <v>443</v>
      </c>
      <c r="G29" s="320"/>
      <c r="I29" s="319"/>
      <c r="J29" t="s">
        <v>66</v>
      </c>
      <c r="K29" s="319"/>
      <c r="M29" s="319"/>
      <c r="P29" s="130" t="s">
        <v>113</v>
      </c>
      <c r="Q29" s="20"/>
      <c r="R29" s="20"/>
      <c r="S29" s="20"/>
      <c r="T29" s="20"/>
      <c r="U29" s="20">
        <v>7</v>
      </c>
      <c r="V29" s="20">
        <v>38.799999999999997</v>
      </c>
      <c r="W29" s="20"/>
      <c r="X29" s="20"/>
      <c r="Y29" s="20"/>
      <c r="Z29" s="20"/>
      <c r="AA29" s="20"/>
      <c r="AB29" s="20"/>
    </row>
    <row r="30" spans="1:28">
      <c r="A30" s="320"/>
      <c r="B30" t="s">
        <v>55</v>
      </c>
      <c r="C30" s="320"/>
      <c r="D30" s="319"/>
      <c r="E30" s="320"/>
      <c r="G30" s="320"/>
      <c r="I30" s="319"/>
      <c r="K30" s="319"/>
      <c r="M30" s="319"/>
    </row>
    <row r="31" spans="1:28">
      <c r="A31" s="320" t="s">
        <v>6</v>
      </c>
      <c r="B31" t="s">
        <v>3</v>
      </c>
      <c r="C31" s="320" t="s">
        <v>3</v>
      </c>
      <c r="D31" s="319" t="s">
        <v>439</v>
      </c>
      <c r="E31" s="320" t="s">
        <v>3</v>
      </c>
      <c r="F31" t="s">
        <v>386</v>
      </c>
      <c r="G31" s="320" t="s">
        <v>49</v>
      </c>
      <c r="H31" t="s">
        <v>3</v>
      </c>
      <c r="I31" s="319" t="s">
        <v>65</v>
      </c>
      <c r="J31" t="s">
        <v>3</v>
      </c>
      <c r="K31" s="319" t="s">
        <v>49</v>
      </c>
      <c r="L31" t="s">
        <v>3</v>
      </c>
      <c r="M31" s="319" t="s">
        <v>440</v>
      </c>
    </row>
    <row r="32" spans="1:28" ht="32">
      <c r="A32" s="320"/>
      <c r="B32" t="s">
        <v>49</v>
      </c>
      <c r="C32" s="320"/>
      <c r="D32" s="319"/>
      <c r="E32" s="320"/>
      <c r="F32" t="s">
        <v>49</v>
      </c>
      <c r="G32" s="320"/>
      <c r="H32" s="126" t="s">
        <v>65</v>
      </c>
      <c r="I32" s="319"/>
      <c r="J32" t="s">
        <v>49</v>
      </c>
      <c r="K32" s="319"/>
      <c r="L32" s="126" t="s">
        <v>440</v>
      </c>
      <c r="M32" s="319"/>
    </row>
    <row r="33" spans="1:28">
      <c r="A33" s="320"/>
      <c r="B33" t="s">
        <v>50</v>
      </c>
      <c r="C33" s="320"/>
      <c r="D33" s="319"/>
      <c r="E33" s="320"/>
      <c r="F33" t="s">
        <v>50</v>
      </c>
      <c r="G33" s="320"/>
      <c r="H33" t="s">
        <v>50</v>
      </c>
      <c r="I33" s="319"/>
      <c r="J33" t="s">
        <v>50</v>
      </c>
      <c r="K33" s="319"/>
      <c r="L33" t="s">
        <v>50</v>
      </c>
      <c r="M33" s="319"/>
      <c r="P33" s="326" t="s">
        <v>116</v>
      </c>
      <c r="Q33" s="326"/>
      <c r="R33" s="326"/>
      <c r="S33" s="326"/>
      <c r="T33" s="326"/>
      <c r="U33" s="326"/>
      <c r="V33" s="326"/>
      <c r="W33" s="326"/>
      <c r="X33" s="326"/>
      <c r="Y33" s="326"/>
      <c r="Z33" s="326"/>
      <c r="AA33" s="326"/>
      <c r="AB33" s="326"/>
    </row>
    <row r="34" spans="1:28">
      <c r="A34" s="320"/>
      <c r="B34" t="s">
        <v>441</v>
      </c>
      <c r="C34" s="320"/>
      <c r="D34" s="319"/>
      <c r="E34" s="320"/>
      <c r="F34" t="s">
        <v>51</v>
      </c>
      <c r="G34" s="320"/>
      <c r="H34" t="s">
        <v>51</v>
      </c>
      <c r="I34" s="319"/>
      <c r="J34" t="s">
        <v>51</v>
      </c>
      <c r="K34" s="319"/>
      <c r="L34" t="s">
        <v>95</v>
      </c>
      <c r="M34" s="319"/>
      <c r="P34" s="20"/>
      <c r="Q34" s="327">
        <v>2001</v>
      </c>
      <c r="R34" s="327"/>
      <c r="S34" s="327">
        <v>2004</v>
      </c>
      <c r="T34" s="327"/>
      <c r="U34" s="327">
        <v>2007</v>
      </c>
      <c r="V34" s="327"/>
      <c r="W34" s="327">
        <v>2010</v>
      </c>
      <c r="X34" s="327"/>
      <c r="Y34" s="327">
        <v>2013</v>
      </c>
      <c r="Z34" s="327"/>
      <c r="AA34" s="327">
        <v>2016</v>
      </c>
      <c r="AB34" s="327"/>
    </row>
    <row r="35" spans="1:28">
      <c r="A35" s="320"/>
      <c r="B35" t="s">
        <v>52</v>
      </c>
      <c r="C35" s="320"/>
      <c r="D35" s="319"/>
      <c r="E35" s="320"/>
      <c r="F35" t="s">
        <v>52</v>
      </c>
      <c r="G35" s="320"/>
      <c r="H35" t="s">
        <v>53</v>
      </c>
      <c r="I35" s="319"/>
      <c r="J35" t="s">
        <v>52</v>
      </c>
      <c r="K35" s="319"/>
      <c r="L35" t="s">
        <v>442</v>
      </c>
      <c r="M35" s="319"/>
      <c r="P35" s="20"/>
      <c r="Q35" s="51" t="s">
        <v>114</v>
      </c>
      <c r="R35" s="51" t="s">
        <v>115</v>
      </c>
      <c r="S35" s="51" t="s">
        <v>114</v>
      </c>
      <c r="T35" s="51" t="s">
        <v>115</v>
      </c>
      <c r="U35" s="51" t="s">
        <v>114</v>
      </c>
      <c r="V35" s="51" t="s">
        <v>115</v>
      </c>
      <c r="W35" s="51" t="s">
        <v>114</v>
      </c>
      <c r="X35" s="51" t="s">
        <v>115</v>
      </c>
      <c r="Y35" s="51" t="s">
        <v>114</v>
      </c>
      <c r="Z35" s="51" t="s">
        <v>115</v>
      </c>
      <c r="AA35" s="51" t="s">
        <v>114</v>
      </c>
      <c r="AB35" s="51" t="s">
        <v>115</v>
      </c>
    </row>
    <row r="36" spans="1:28" ht="32">
      <c r="A36" s="320"/>
      <c r="B36" t="s">
        <v>53</v>
      </c>
      <c r="C36" s="320"/>
      <c r="D36" s="319"/>
      <c r="E36" s="320"/>
      <c r="F36" t="s">
        <v>53</v>
      </c>
      <c r="G36" s="320"/>
      <c r="I36" s="319"/>
      <c r="J36" t="s">
        <v>95</v>
      </c>
      <c r="K36" s="319"/>
      <c r="M36" s="319"/>
      <c r="P36" s="130" t="s">
        <v>110</v>
      </c>
      <c r="Q36" s="20">
        <v>18</v>
      </c>
      <c r="R36" s="20">
        <v>100</v>
      </c>
      <c r="S36" s="20"/>
      <c r="T36" s="20"/>
      <c r="U36" s="20">
        <v>18</v>
      </c>
      <c r="V36" s="20">
        <v>100</v>
      </c>
      <c r="W36" s="20"/>
      <c r="X36" s="20"/>
      <c r="Y36" s="20">
        <v>18</v>
      </c>
      <c r="Z36" s="20">
        <v>100</v>
      </c>
      <c r="AA36" s="20">
        <v>1</v>
      </c>
      <c r="AB36" s="20">
        <v>5.5</v>
      </c>
    </row>
    <row r="37" spans="1:28">
      <c r="A37" s="320"/>
      <c r="B37" t="s">
        <v>54</v>
      </c>
      <c r="C37" s="320"/>
      <c r="D37" s="319"/>
      <c r="E37" s="320"/>
      <c r="F37" t="s">
        <v>443</v>
      </c>
      <c r="G37" s="320"/>
      <c r="I37" s="319"/>
      <c r="J37" t="s">
        <v>66</v>
      </c>
      <c r="K37" s="319"/>
      <c r="M37" s="319"/>
      <c r="P37" s="29" t="s">
        <v>111</v>
      </c>
      <c r="Q37" s="20">
        <v>11</v>
      </c>
      <c r="R37" s="20">
        <v>61.11</v>
      </c>
      <c r="S37" s="20"/>
      <c r="T37" s="20"/>
      <c r="U37" s="20">
        <v>11</v>
      </c>
      <c r="V37" s="20">
        <v>61.11</v>
      </c>
      <c r="W37" s="20"/>
      <c r="X37" s="20"/>
      <c r="Y37" s="20">
        <v>9</v>
      </c>
      <c r="Z37" s="20">
        <f>Y37*Z36/Y36</f>
        <v>50</v>
      </c>
      <c r="AA37" s="20">
        <v>0</v>
      </c>
      <c r="AB37" s="20">
        <v>0</v>
      </c>
    </row>
    <row r="38" spans="1:28">
      <c r="A38" s="320"/>
      <c r="B38" t="s">
        <v>55</v>
      </c>
      <c r="C38" s="320"/>
      <c r="D38" s="319"/>
      <c r="E38" s="320"/>
      <c r="G38" s="320"/>
      <c r="I38" s="319"/>
      <c r="K38" s="319"/>
      <c r="M38" s="319"/>
      <c r="P38" s="29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spans="1:28" ht="32">
      <c r="A39" s="320" t="s">
        <v>7</v>
      </c>
      <c r="B39" t="s">
        <v>3</v>
      </c>
      <c r="C39" s="320" t="s">
        <v>3</v>
      </c>
      <c r="D39" s="319" t="s">
        <v>439</v>
      </c>
      <c r="E39" s="320" t="s">
        <v>3</v>
      </c>
      <c r="F39" t="s">
        <v>386</v>
      </c>
      <c r="G39" s="320" t="s">
        <v>49</v>
      </c>
      <c r="H39" t="s">
        <v>3</v>
      </c>
      <c r="I39" s="319" t="s">
        <v>65</v>
      </c>
      <c r="J39" t="s">
        <v>3</v>
      </c>
      <c r="K39" s="319" t="s">
        <v>49</v>
      </c>
      <c r="L39" t="s">
        <v>3</v>
      </c>
      <c r="M39" s="320" t="s">
        <v>3</v>
      </c>
      <c r="P39" s="130" t="s">
        <v>112</v>
      </c>
      <c r="Q39" s="20"/>
      <c r="R39" s="20"/>
      <c r="S39" s="20">
        <v>18</v>
      </c>
      <c r="T39" s="20">
        <v>100</v>
      </c>
      <c r="U39" s="20"/>
      <c r="V39" s="20"/>
      <c r="W39" s="20">
        <v>18</v>
      </c>
      <c r="X39" s="20">
        <v>100</v>
      </c>
      <c r="Y39" s="20"/>
      <c r="Z39" s="20"/>
      <c r="AA39" s="20">
        <v>17</v>
      </c>
      <c r="AB39" s="20">
        <v>94.4</v>
      </c>
    </row>
    <row r="40" spans="1:28" ht="32">
      <c r="A40" s="320"/>
      <c r="B40" t="s">
        <v>49</v>
      </c>
      <c r="C40" s="320"/>
      <c r="D40" s="319"/>
      <c r="E40" s="320"/>
      <c r="F40" t="s">
        <v>49</v>
      </c>
      <c r="G40" s="320"/>
      <c r="H40" s="126" t="s">
        <v>65</v>
      </c>
      <c r="I40" s="319"/>
      <c r="J40" t="s">
        <v>49</v>
      </c>
      <c r="K40" s="319"/>
      <c r="L40" s="126" t="s">
        <v>440</v>
      </c>
      <c r="M40" s="320"/>
      <c r="P40" s="130" t="s">
        <v>113</v>
      </c>
      <c r="Q40" s="20"/>
      <c r="R40" s="20"/>
      <c r="S40" s="20">
        <v>3</v>
      </c>
      <c r="T40" s="20">
        <v>16.66</v>
      </c>
      <c r="U40" s="20"/>
      <c r="V40" s="20"/>
      <c r="W40" s="20">
        <v>16</v>
      </c>
      <c r="X40" s="20">
        <v>88.8</v>
      </c>
      <c r="Y40" s="20"/>
      <c r="Z40" s="20"/>
      <c r="AA40" s="20">
        <v>7</v>
      </c>
      <c r="AB40" s="20">
        <v>38.869999999999997</v>
      </c>
    </row>
    <row r="41" spans="1:28">
      <c r="A41" s="320"/>
      <c r="B41" t="s">
        <v>50</v>
      </c>
      <c r="C41" s="320"/>
      <c r="D41" s="319"/>
      <c r="E41" s="320"/>
      <c r="F41" t="s">
        <v>50</v>
      </c>
      <c r="G41" s="320"/>
      <c r="H41" t="s">
        <v>50</v>
      </c>
      <c r="I41" s="319"/>
      <c r="J41" t="s">
        <v>50</v>
      </c>
      <c r="K41" s="319"/>
      <c r="L41" t="s">
        <v>50</v>
      </c>
      <c r="M41" s="320"/>
    </row>
    <row r="42" spans="1:28">
      <c r="A42" s="320"/>
      <c r="B42" t="s">
        <v>441</v>
      </c>
      <c r="C42" s="320"/>
      <c r="D42" s="319"/>
      <c r="E42" s="320"/>
      <c r="F42" t="s">
        <v>51</v>
      </c>
      <c r="G42" s="320"/>
      <c r="H42" t="s">
        <v>51</v>
      </c>
      <c r="I42" s="319"/>
      <c r="J42" t="s">
        <v>51</v>
      </c>
      <c r="K42" s="319"/>
      <c r="L42" t="s">
        <v>95</v>
      </c>
      <c r="M42" s="320"/>
    </row>
    <row r="43" spans="1:28">
      <c r="A43" s="320"/>
      <c r="B43" t="s">
        <v>52</v>
      </c>
      <c r="C43" s="320"/>
      <c r="D43" s="319"/>
      <c r="E43" s="320"/>
      <c r="F43" t="s">
        <v>52</v>
      </c>
      <c r="G43" s="320"/>
      <c r="H43" t="s">
        <v>53</v>
      </c>
      <c r="I43" s="319"/>
      <c r="J43" t="s">
        <v>52</v>
      </c>
      <c r="K43" s="319"/>
      <c r="L43" t="s">
        <v>442</v>
      </c>
      <c r="M43" s="320"/>
    </row>
    <row r="44" spans="1:28">
      <c r="A44" s="320"/>
      <c r="B44" t="s">
        <v>53</v>
      </c>
      <c r="C44" s="320"/>
      <c r="D44" s="319"/>
      <c r="E44" s="320"/>
      <c r="F44" t="s">
        <v>53</v>
      </c>
      <c r="G44" s="320"/>
      <c r="I44" s="319"/>
      <c r="J44" t="s">
        <v>95</v>
      </c>
      <c r="K44" s="319"/>
      <c r="M44" s="320"/>
      <c r="P44" s="351" t="s">
        <v>117</v>
      </c>
      <c r="Q44" s="351"/>
      <c r="R44" s="351"/>
      <c r="S44" s="351"/>
      <c r="T44" s="351"/>
      <c r="U44" s="351"/>
      <c r="V44" s="351"/>
      <c r="W44" s="351"/>
      <c r="X44" s="351"/>
      <c r="Y44" s="351"/>
      <c r="Z44" s="351"/>
      <c r="AA44" s="351"/>
      <c r="AB44" s="351"/>
    </row>
    <row r="45" spans="1:28">
      <c r="A45" s="320"/>
      <c r="B45" t="s">
        <v>54</v>
      </c>
      <c r="C45" s="320"/>
      <c r="D45" s="319"/>
      <c r="E45" s="320"/>
      <c r="F45" t="s">
        <v>443</v>
      </c>
      <c r="G45" s="320"/>
      <c r="I45" s="319"/>
      <c r="J45" t="s">
        <v>66</v>
      </c>
      <c r="K45" s="319"/>
      <c r="M45" s="320"/>
      <c r="P45" s="20"/>
      <c r="Q45" s="327">
        <v>2001</v>
      </c>
      <c r="R45" s="327"/>
      <c r="S45" s="327">
        <v>2004</v>
      </c>
      <c r="T45" s="327"/>
      <c r="U45" s="327">
        <v>2007</v>
      </c>
      <c r="V45" s="327"/>
      <c r="W45" s="327">
        <v>2010</v>
      </c>
      <c r="X45" s="327"/>
      <c r="Y45" s="327">
        <v>2013</v>
      </c>
      <c r="Z45" s="327"/>
      <c r="AA45" s="327">
        <v>2016</v>
      </c>
      <c r="AB45" s="327"/>
    </row>
    <row r="46" spans="1:28">
      <c r="A46" s="320"/>
      <c r="B46" t="s">
        <v>55</v>
      </c>
      <c r="C46" s="320"/>
      <c r="D46" s="319"/>
      <c r="E46" s="320"/>
      <c r="G46" s="320"/>
      <c r="I46" s="319"/>
      <c r="K46" s="319"/>
      <c r="M46" s="320"/>
      <c r="P46" s="20"/>
      <c r="Q46" s="51" t="s">
        <v>114</v>
      </c>
      <c r="R46" s="51" t="s">
        <v>115</v>
      </c>
      <c r="S46" s="51" t="s">
        <v>114</v>
      </c>
      <c r="T46" s="51" t="s">
        <v>115</v>
      </c>
      <c r="U46" s="51" t="s">
        <v>114</v>
      </c>
      <c r="V46" s="51" t="s">
        <v>115</v>
      </c>
      <c r="W46" s="51" t="s">
        <v>114</v>
      </c>
      <c r="X46" s="51" t="s">
        <v>115</v>
      </c>
      <c r="Y46" s="51" t="s">
        <v>114</v>
      </c>
      <c r="Z46" s="51" t="s">
        <v>115</v>
      </c>
      <c r="AA46" s="51" t="s">
        <v>114</v>
      </c>
      <c r="AB46" s="51" t="s">
        <v>115</v>
      </c>
    </row>
    <row r="47" spans="1:28">
      <c r="A47" s="320" t="s">
        <v>8</v>
      </c>
      <c r="B47" t="s">
        <v>3</v>
      </c>
      <c r="C47" s="320" t="s">
        <v>3</v>
      </c>
      <c r="D47" s="319" t="s">
        <v>439</v>
      </c>
      <c r="E47" s="320" t="s">
        <v>3</v>
      </c>
      <c r="F47" t="s">
        <v>386</v>
      </c>
      <c r="G47" s="320" t="s">
        <v>386</v>
      </c>
      <c r="H47" t="s">
        <v>3</v>
      </c>
      <c r="I47" s="320" t="s">
        <v>3</v>
      </c>
      <c r="J47" t="s">
        <v>3</v>
      </c>
      <c r="K47" s="319" t="s">
        <v>445</v>
      </c>
      <c r="L47" t="s">
        <v>3</v>
      </c>
      <c r="M47" s="320" t="s">
        <v>3</v>
      </c>
      <c r="P47" s="29" t="s">
        <v>110</v>
      </c>
      <c r="Q47" s="20">
        <v>18</v>
      </c>
      <c r="R47" s="20">
        <v>100</v>
      </c>
      <c r="S47" s="20"/>
      <c r="T47" s="20"/>
      <c r="U47" s="20">
        <v>18</v>
      </c>
      <c r="V47" s="20">
        <v>100</v>
      </c>
      <c r="W47" s="20">
        <v>18</v>
      </c>
      <c r="X47" s="20">
        <v>100</v>
      </c>
      <c r="Y47" s="20">
        <v>18</v>
      </c>
      <c r="Z47" s="20">
        <v>100</v>
      </c>
      <c r="AA47" s="20">
        <v>18</v>
      </c>
      <c r="AB47" s="20">
        <v>100</v>
      </c>
    </row>
    <row r="48" spans="1:28" ht="32">
      <c r="A48" s="320"/>
      <c r="B48" t="s">
        <v>49</v>
      </c>
      <c r="C48" s="320"/>
      <c r="D48" s="319"/>
      <c r="E48" s="320"/>
      <c r="F48" t="s">
        <v>49</v>
      </c>
      <c r="G48" s="320"/>
      <c r="H48" s="126" t="s">
        <v>65</v>
      </c>
      <c r="I48" s="320"/>
      <c r="J48" t="s">
        <v>49</v>
      </c>
      <c r="K48" s="319"/>
      <c r="L48" s="126" t="s">
        <v>440</v>
      </c>
      <c r="M48" s="320"/>
      <c r="P48" s="29" t="s">
        <v>111</v>
      </c>
      <c r="Q48" s="20">
        <v>0</v>
      </c>
      <c r="R48" s="20">
        <v>0</v>
      </c>
      <c r="S48" s="20"/>
      <c r="T48" s="20"/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</row>
    <row r="49" spans="1:28">
      <c r="A49" s="320"/>
      <c r="B49" t="s">
        <v>50</v>
      </c>
      <c r="C49" s="320"/>
      <c r="D49" s="319"/>
      <c r="E49" s="320"/>
      <c r="F49" t="s">
        <v>50</v>
      </c>
      <c r="G49" s="320"/>
      <c r="H49" t="s">
        <v>50</v>
      </c>
      <c r="I49" s="320"/>
      <c r="J49" t="s">
        <v>50</v>
      </c>
      <c r="K49" s="319"/>
      <c r="L49" t="s">
        <v>50</v>
      </c>
      <c r="M49" s="320"/>
      <c r="P49" s="29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spans="1:28" ht="32">
      <c r="A50" s="320"/>
      <c r="B50" t="s">
        <v>441</v>
      </c>
      <c r="C50" s="320"/>
      <c r="D50" s="319"/>
      <c r="E50" s="320"/>
      <c r="F50" t="s">
        <v>51</v>
      </c>
      <c r="G50" s="320"/>
      <c r="H50" t="s">
        <v>51</v>
      </c>
      <c r="I50" s="320"/>
      <c r="J50" t="s">
        <v>51</v>
      </c>
      <c r="K50" s="319"/>
      <c r="L50" t="s">
        <v>95</v>
      </c>
      <c r="M50" s="320"/>
      <c r="P50" s="130" t="s">
        <v>112</v>
      </c>
      <c r="Q50" s="20"/>
      <c r="R50" s="20"/>
      <c r="S50" s="20">
        <v>18</v>
      </c>
      <c r="T50" s="20">
        <v>100</v>
      </c>
      <c r="U50" s="20"/>
      <c r="V50" s="20"/>
      <c r="W50" s="20"/>
      <c r="X50" s="20"/>
      <c r="Y50" s="20"/>
      <c r="Z50" s="20"/>
      <c r="AA50" s="20"/>
      <c r="AB50" s="20"/>
    </row>
    <row r="51" spans="1:28" ht="32">
      <c r="A51" s="320"/>
      <c r="B51" t="s">
        <v>52</v>
      </c>
      <c r="C51" s="320"/>
      <c r="D51" s="319"/>
      <c r="E51" s="320"/>
      <c r="F51" t="s">
        <v>52</v>
      </c>
      <c r="G51" s="320"/>
      <c r="H51" t="s">
        <v>53</v>
      </c>
      <c r="I51" s="320"/>
      <c r="J51" t="s">
        <v>52</v>
      </c>
      <c r="K51" s="319"/>
      <c r="L51" t="s">
        <v>442</v>
      </c>
      <c r="M51" s="320"/>
      <c r="P51" s="130" t="s">
        <v>113</v>
      </c>
      <c r="Q51" s="20"/>
      <c r="R51" s="20"/>
      <c r="S51" s="20">
        <v>0</v>
      </c>
      <c r="T51" s="20">
        <v>0</v>
      </c>
      <c r="U51" s="20"/>
      <c r="V51" s="20"/>
      <c r="W51" s="20"/>
      <c r="X51" s="20"/>
      <c r="Y51" s="20"/>
      <c r="Z51" s="20"/>
      <c r="AA51" s="20"/>
      <c r="AB51" s="20"/>
    </row>
    <row r="52" spans="1:28">
      <c r="A52" s="320"/>
      <c r="B52" t="s">
        <v>53</v>
      </c>
      <c r="C52" s="320"/>
      <c r="D52" s="319"/>
      <c r="E52" s="320"/>
      <c r="F52" t="s">
        <v>53</v>
      </c>
      <c r="G52" s="320"/>
      <c r="I52" s="320"/>
      <c r="J52" t="s">
        <v>95</v>
      </c>
      <c r="K52" s="319"/>
      <c r="M52" s="320"/>
    </row>
    <row r="53" spans="1:28">
      <c r="A53" s="320"/>
      <c r="B53" t="s">
        <v>54</v>
      </c>
      <c r="C53" s="320"/>
      <c r="D53" s="319"/>
      <c r="E53" s="320"/>
      <c r="F53" t="s">
        <v>443</v>
      </c>
      <c r="G53" s="320"/>
      <c r="I53" s="320"/>
      <c r="J53" t="s">
        <v>66</v>
      </c>
      <c r="K53" s="319"/>
      <c r="M53" s="320"/>
    </row>
    <row r="54" spans="1:28">
      <c r="A54" s="320"/>
      <c r="B54" t="s">
        <v>55</v>
      </c>
      <c r="C54" s="320"/>
      <c r="D54" s="319"/>
      <c r="E54" s="320"/>
      <c r="G54" s="320"/>
      <c r="I54" s="320"/>
      <c r="K54" s="319"/>
      <c r="M54" s="320"/>
    </row>
    <row r="55" spans="1:28">
      <c r="A55" s="320" t="s">
        <v>9</v>
      </c>
      <c r="B55" t="s">
        <v>3</v>
      </c>
      <c r="C55" s="320" t="s">
        <v>3</v>
      </c>
      <c r="D55" s="319" t="s">
        <v>439</v>
      </c>
      <c r="E55" s="320" t="s">
        <v>3</v>
      </c>
      <c r="F55" t="s">
        <v>386</v>
      </c>
      <c r="G55" s="320" t="s">
        <v>49</v>
      </c>
      <c r="H55" t="s">
        <v>3</v>
      </c>
      <c r="I55" s="319" t="s">
        <v>65</v>
      </c>
      <c r="J55" t="s">
        <v>3</v>
      </c>
      <c r="K55" s="319" t="s">
        <v>445</v>
      </c>
      <c r="L55" t="s">
        <v>3</v>
      </c>
      <c r="M55" s="320" t="s">
        <v>3</v>
      </c>
    </row>
    <row r="56" spans="1:28" ht="32">
      <c r="A56" s="320"/>
      <c r="B56" t="s">
        <v>49</v>
      </c>
      <c r="C56" s="320"/>
      <c r="D56" s="319"/>
      <c r="E56" s="320"/>
      <c r="F56" t="s">
        <v>49</v>
      </c>
      <c r="G56" s="320"/>
      <c r="H56" s="126" t="s">
        <v>65</v>
      </c>
      <c r="I56" s="319"/>
      <c r="J56" t="s">
        <v>49</v>
      </c>
      <c r="K56" s="319"/>
      <c r="L56" t="s">
        <v>446</v>
      </c>
      <c r="M56" s="320"/>
      <c r="P56" s="328" t="s">
        <v>130</v>
      </c>
      <c r="Q56" s="328"/>
      <c r="R56" s="328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</row>
    <row r="57" spans="1:28">
      <c r="A57" s="320"/>
      <c r="B57" t="s">
        <v>50</v>
      </c>
      <c r="C57" s="320"/>
      <c r="D57" s="319"/>
      <c r="E57" s="320"/>
      <c r="F57" t="s">
        <v>50</v>
      </c>
      <c r="G57" s="320"/>
      <c r="H57" t="s">
        <v>50</v>
      </c>
      <c r="I57" s="319"/>
      <c r="J57" t="s">
        <v>50</v>
      </c>
      <c r="K57" s="319"/>
      <c r="L57" t="s">
        <v>50</v>
      </c>
      <c r="M57" s="320"/>
      <c r="P57" s="20"/>
      <c r="Q57" s="327">
        <v>2001</v>
      </c>
      <c r="R57" s="327"/>
      <c r="S57" s="327">
        <v>2004</v>
      </c>
      <c r="T57" s="327"/>
      <c r="U57" s="327">
        <v>2007</v>
      </c>
      <c r="V57" s="327"/>
      <c r="W57" s="327">
        <v>2010</v>
      </c>
      <c r="X57" s="327"/>
      <c r="Y57" s="327">
        <v>2013</v>
      </c>
      <c r="Z57" s="327"/>
      <c r="AA57" s="327">
        <v>2016</v>
      </c>
      <c r="AB57" s="327"/>
    </row>
    <row r="58" spans="1:28">
      <c r="A58" s="320"/>
      <c r="B58" t="s">
        <v>441</v>
      </c>
      <c r="C58" s="320"/>
      <c r="D58" s="319"/>
      <c r="E58" s="320"/>
      <c r="F58" t="s">
        <v>51</v>
      </c>
      <c r="G58" s="320"/>
      <c r="H58" t="s">
        <v>51</v>
      </c>
      <c r="I58" s="319"/>
      <c r="J58" t="s">
        <v>51</v>
      </c>
      <c r="K58" s="319"/>
      <c r="L58" t="s">
        <v>51</v>
      </c>
      <c r="M58" s="320"/>
      <c r="P58" s="20"/>
      <c r="Q58" s="51" t="s">
        <v>114</v>
      </c>
      <c r="R58" s="51" t="s">
        <v>115</v>
      </c>
      <c r="S58" s="51" t="s">
        <v>114</v>
      </c>
      <c r="T58" s="51" t="s">
        <v>115</v>
      </c>
      <c r="U58" s="51" t="s">
        <v>114</v>
      </c>
      <c r="V58" s="51" t="s">
        <v>115</v>
      </c>
      <c r="W58" s="51" t="s">
        <v>114</v>
      </c>
      <c r="X58" s="51" t="s">
        <v>115</v>
      </c>
      <c r="Y58" s="51" t="s">
        <v>114</v>
      </c>
      <c r="Z58" s="51" t="s">
        <v>115</v>
      </c>
      <c r="AA58" s="51" t="s">
        <v>114</v>
      </c>
      <c r="AB58" s="51" t="s">
        <v>115</v>
      </c>
    </row>
    <row r="59" spans="1:28">
      <c r="A59" s="320"/>
      <c r="B59" t="s">
        <v>52</v>
      </c>
      <c r="C59" s="320"/>
      <c r="D59" s="319"/>
      <c r="E59" s="320"/>
      <c r="F59" t="s">
        <v>52</v>
      </c>
      <c r="G59" s="320"/>
      <c r="H59" t="s">
        <v>53</v>
      </c>
      <c r="I59" s="319"/>
      <c r="J59" t="s">
        <v>52</v>
      </c>
      <c r="K59" s="319"/>
      <c r="L59" t="s">
        <v>52</v>
      </c>
      <c r="M59" s="320"/>
      <c r="P59" s="29" t="s">
        <v>110</v>
      </c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20">
        <v>18</v>
      </c>
      <c r="AB59" s="20">
        <v>100</v>
      </c>
    </row>
    <row r="60" spans="1:28">
      <c r="A60" s="320"/>
      <c r="B60" t="s">
        <v>53</v>
      </c>
      <c r="C60" s="320"/>
      <c r="D60" s="319"/>
      <c r="E60" s="320"/>
      <c r="F60" t="s">
        <v>53</v>
      </c>
      <c r="G60" s="320"/>
      <c r="I60" s="319"/>
      <c r="J60" t="s">
        <v>95</v>
      </c>
      <c r="K60" s="319"/>
      <c r="L60" t="s">
        <v>95</v>
      </c>
      <c r="M60" s="320"/>
      <c r="P60" s="29" t="s">
        <v>111</v>
      </c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20">
        <v>0</v>
      </c>
      <c r="AB60" s="20">
        <v>0</v>
      </c>
    </row>
    <row r="61" spans="1:28">
      <c r="A61" s="320"/>
      <c r="B61" t="s">
        <v>54</v>
      </c>
      <c r="C61" s="320"/>
      <c r="D61" s="319"/>
      <c r="E61" s="320"/>
      <c r="F61" t="s">
        <v>443</v>
      </c>
      <c r="G61" s="320"/>
      <c r="I61" s="319"/>
      <c r="J61" t="s">
        <v>66</v>
      </c>
      <c r="K61" s="319"/>
      <c r="L61" t="s">
        <v>66</v>
      </c>
      <c r="M61" s="320"/>
      <c r="P61" s="29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20"/>
      <c r="AB61" s="20"/>
    </row>
    <row r="62" spans="1:28" ht="32">
      <c r="A62" s="320"/>
      <c r="B62" t="s">
        <v>55</v>
      </c>
      <c r="C62" s="320"/>
      <c r="D62" s="319"/>
      <c r="E62" s="320"/>
      <c r="G62" s="320"/>
      <c r="I62" s="319"/>
      <c r="K62" s="319"/>
      <c r="L62" t="s">
        <v>442</v>
      </c>
      <c r="M62" s="320"/>
      <c r="P62" s="130" t="s">
        <v>112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20"/>
      <c r="AB62" s="20"/>
    </row>
    <row r="63" spans="1:28" ht="32">
      <c r="A63" s="320" t="s">
        <v>10</v>
      </c>
      <c r="B63" t="s">
        <v>3</v>
      </c>
      <c r="C63" s="320" t="s">
        <v>49</v>
      </c>
      <c r="D63" s="319" t="s">
        <v>439</v>
      </c>
      <c r="E63" s="319" t="s">
        <v>189</v>
      </c>
      <c r="F63" t="s">
        <v>386</v>
      </c>
      <c r="G63" s="320" t="s">
        <v>386</v>
      </c>
      <c r="H63" t="s">
        <v>3</v>
      </c>
      <c r="I63" s="319" t="s">
        <v>65</v>
      </c>
      <c r="J63" t="s">
        <v>3</v>
      </c>
      <c r="K63" s="319" t="s">
        <v>445</v>
      </c>
      <c r="L63" t="s">
        <v>3</v>
      </c>
      <c r="M63" s="320" t="s">
        <v>3</v>
      </c>
      <c r="P63" s="130" t="s">
        <v>113</v>
      </c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20"/>
      <c r="AB63" s="20"/>
    </row>
    <row r="64" spans="1:28" ht="32">
      <c r="A64" s="320"/>
      <c r="B64" t="s">
        <v>49</v>
      </c>
      <c r="C64" s="320"/>
      <c r="D64" s="319"/>
      <c r="E64" s="319"/>
      <c r="F64" t="s">
        <v>49</v>
      </c>
      <c r="G64" s="320"/>
      <c r="H64" s="126" t="s">
        <v>65</v>
      </c>
      <c r="I64" s="319"/>
      <c r="J64" t="s">
        <v>49</v>
      </c>
      <c r="K64" s="319"/>
      <c r="L64" s="126" t="s">
        <v>440</v>
      </c>
      <c r="M64" s="320"/>
    </row>
    <row r="65" spans="1:28">
      <c r="A65" s="320"/>
      <c r="B65" t="s">
        <v>50</v>
      </c>
      <c r="C65" s="320"/>
      <c r="D65" s="319"/>
      <c r="E65" s="319"/>
      <c r="F65" t="s">
        <v>50</v>
      </c>
      <c r="G65" s="320"/>
      <c r="H65" t="s">
        <v>50</v>
      </c>
      <c r="I65" s="319"/>
      <c r="J65" t="s">
        <v>50</v>
      </c>
      <c r="K65" s="319"/>
      <c r="L65" t="s">
        <v>50</v>
      </c>
      <c r="M65" s="320"/>
    </row>
    <row r="66" spans="1:28">
      <c r="A66" s="320"/>
      <c r="B66" t="s">
        <v>441</v>
      </c>
      <c r="C66" s="320"/>
      <c r="D66" s="319"/>
      <c r="E66" s="319"/>
      <c r="F66" t="s">
        <v>51</v>
      </c>
      <c r="G66" s="320"/>
      <c r="H66" t="s">
        <v>51</v>
      </c>
      <c r="I66" s="319"/>
      <c r="J66" t="s">
        <v>51</v>
      </c>
      <c r="K66" s="319"/>
      <c r="L66" t="s">
        <v>95</v>
      </c>
      <c r="M66" s="320"/>
      <c r="P66" s="332" t="s">
        <v>120</v>
      </c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</row>
    <row r="67" spans="1:28">
      <c r="A67" s="320"/>
      <c r="B67" t="s">
        <v>52</v>
      </c>
      <c r="C67" s="320"/>
      <c r="D67" s="319"/>
      <c r="E67" s="319"/>
      <c r="F67" t="s">
        <v>52</v>
      </c>
      <c r="G67" s="320"/>
      <c r="H67" t="s">
        <v>53</v>
      </c>
      <c r="I67" s="319"/>
      <c r="J67" t="s">
        <v>52</v>
      </c>
      <c r="K67" s="319"/>
      <c r="L67" t="s">
        <v>442</v>
      </c>
      <c r="M67" s="320"/>
      <c r="P67" s="20"/>
      <c r="Q67" s="327">
        <v>2001</v>
      </c>
      <c r="R67" s="327"/>
      <c r="S67" s="327">
        <v>2004</v>
      </c>
      <c r="T67" s="327"/>
      <c r="U67" s="327">
        <v>2007</v>
      </c>
      <c r="V67" s="327"/>
      <c r="W67" s="327">
        <v>2010</v>
      </c>
      <c r="X67" s="327"/>
      <c r="Y67" s="327">
        <v>2013</v>
      </c>
      <c r="Z67" s="327"/>
      <c r="AA67" s="327">
        <v>2016</v>
      </c>
      <c r="AB67" s="327"/>
    </row>
    <row r="68" spans="1:28">
      <c r="A68" s="320"/>
      <c r="B68" t="s">
        <v>53</v>
      </c>
      <c r="C68" s="320"/>
      <c r="D68" s="319"/>
      <c r="E68" s="319"/>
      <c r="F68" t="s">
        <v>53</v>
      </c>
      <c r="G68" s="320"/>
      <c r="I68" s="319"/>
      <c r="J68" t="s">
        <v>95</v>
      </c>
      <c r="K68" s="319"/>
      <c r="M68" s="320"/>
      <c r="P68" s="20"/>
      <c r="Q68" s="51" t="s">
        <v>118</v>
      </c>
      <c r="R68" s="51" t="s">
        <v>1</v>
      </c>
      <c r="S68" s="51" t="s">
        <v>118</v>
      </c>
      <c r="T68" s="51" t="s">
        <v>1</v>
      </c>
      <c r="U68" s="51" t="s">
        <v>118</v>
      </c>
      <c r="V68" s="51" t="s">
        <v>1</v>
      </c>
      <c r="W68" s="51" t="s">
        <v>118</v>
      </c>
      <c r="X68" s="51" t="s">
        <v>1</v>
      </c>
      <c r="Y68" s="51" t="s">
        <v>118</v>
      </c>
      <c r="Z68" s="51" t="s">
        <v>1</v>
      </c>
      <c r="AA68" s="51" t="s">
        <v>118</v>
      </c>
      <c r="AB68" s="51" t="s">
        <v>1</v>
      </c>
    </row>
    <row r="69" spans="1:28">
      <c r="A69" s="320"/>
      <c r="B69" t="s">
        <v>54</v>
      </c>
      <c r="C69" s="320"/>
      <c r="D69" s="319"/>
      <c r="E69" s="319"/>
      <c r="F69" t="s">
        <v>443</v>
      </c>
      <c r="G69" s="320"/>
      <c r="I69" s="319"/>
      <c r="J69" t="s">
        <v>66</v>
      </c>
      <c r="K69" s="319"/>
      <c r="M69" s="320"/>
      <c r="P69" s="29" t="s">
        <v>386</v>
      </c>
      <c r="Q69" s="24"/>
      <c r="R69" s="24"/>
      <c r="S69" s="24"/>
      <c r="T69" s="24"/>
      <c r="U69" s="24">
        <v>18</v>
      </c>
      <c r="V69" s="24">
        <v>7</v>
      </c>
      <c r="W69" s="24"/>
      <c r="X69" s="24"/>
      <c r="Y69" s="24"/>
      <c r="Z69" s="24"/>
      <c r="AA69" s="24"/>
      <c r="AB69" s="24"/>
    </row>
    <row r="70" spans="1:28">
      <c r="A70" s="320"/>
      <c r="B70" t="s">
        <v>55</v>
      </c>
      <c r="C70" s="320"/>
      <c r="D70" s="319"/>
      <c r="E70" s="319"/>
      <c r="G70" s="320"/>
      <c r="H70" s="79"/>
      <c r="I70" s="319"/>
      <c r="K70" s="319"/>
      <c r="M70" s="320"/>
      <c r="P70" s="47" t="s">
        <v>125</v>
      </c>
      <c r="Q70" s="32"/>
      <c r="R70" s="33"/>
      <c r="S70" s="32"/>
      <c r="T70" s="32"/>
      <c r="U70" s="32">
        <v>1</v>
      </c>
      <c r="V70" s="32">
        <f>V69*U70/U69</f>
        <v>0.3888888888888889</v>
      </c>
      <c r="W70" s="32"/>
      <c r="X70" s="32"/>
      <c r="Y70" s="32"/>
      <c r="Z70" s="32"/>
      <c r="AA70" s="32"/>
      <c r="AB70" s="32"/>
    </row>
    <row r="71" spans="1:28">
      <c r="A71" s="320" t="s">
        <v>11</v>
      </c>
      <c r="B71" t="s">
        <v>3</v>
      </c>
      <c r="C71" s="320" t="s">
        <v>49</v>
      </c>
      <c r="D71" s="319" t="s">
        <v>439</v>
      </c>
      <c r="E71" s="320" t="s">
        <v>3</v>
      </c>
      <c r="F71" t="s">
        <v>386</v>
      </c>
      <c r="G71" s="320" t="s">
        <v>386</v>
      </c>
      <c r="H71" t="s">
        <v>3</v>
      </c>
      <c r="I71" s="319" t="s">
        <v>65</v>
      </c>
      <c r="J71" t="s">
        <v>3</v>
      </c>
      <c r="K71" s="319" t="s">
        <v>49</v>
      </c>
      <c r="L71" t="s">
        <v>3</v>
      </c>
      <c r="M71" s="320" t="s">
        <v>3</v>
      </c>
    </row>
    <row r="72" spans="1:28" ht="32">
      <c r="A72" s="320"/>
      <c r="B72" t="s">
        <v>49</v>
      </c>
      <c r="C72" s="320"/>
      <c r="D72" s="319"/>
      <c r="E72" s="320"/>
      <c r="F72" t="s">
        <v>49</v>
      </c>
      <c r="G72" s="320"/>
      <c r="H72" s="126" t="s">
        <v>65</v>
      </c>
      <c r="I72" s="319"/>
      <c r="J72" t="s">
        <v>49</v>
      </c>
      <c r="K72" s="319"/>
      <c r="L72" s="126" t="s">
        <v>440</v>
      </c>
      <c r="M72" s="320"/>
      <c r="P72" s="35" t="s">
        <v>127</v>
      </c>
    </row>
    <row r="73" spans="1:28">
      <c r="A73" s="320"/>
      <c r="B73" t="s">
        <v>50</v>
      </c>
      <c r="C73" s="320"/>
      <c r="D73" s="319"/>
      <c r="E73" s="320"/>
      <c r="F73" t="s">
        <v>50</v>
      </c>
      <c r="G73" s="320"/>
      <c r="H73" t="s">
        <v>50</v>
      </c>
      <c r="I73" s="319"/>
      <c r="J73" t="s">
        <v>50</v>
      </c>
      <c r="K73" s="319"/>
      <c r="L73" t="s">
        <v>50</v>
      </c>
      <c r="M73" s="320"/>
    </row>
    <row r="74" spans="1:28">
      <c r="A74" s="320"/>
      <c r="B74" t="s">
        <v>441</v>
      </c>
      <c r="C74" s="320"/>
      <c r="D74" s="319"/>
      <c r="E74" s="320"/>
      <c r="F74" t="s">
        <v>51</v>
      </c>
      <c r="G74" s="320"/>
      <c r="H74" t="s">
        <v>51</v>
      </c>
      <c r="I74" s="319"/>
      <c r="J74" t="s">
        <v>51</v>
      </c>
      <c r="K74" s="319"/>
      <c r="L74" t="s">
        <v>95</v>
      </c>
      <c r="M74" s="320"/>
      <c r="P74" s="350" t="s">
        <v>121</v>
      </c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</row>
    <row r="75" spans="1:28">
      <c r="A75" s="320"/>
      <c r="B75" t="s">
        <v>52</v>
      </c>
      <c r="C75" s="320"/>
      <c r="D75" s="319"/>
      <c r="E75" s="320"/>
      <c r="F75" t="s">
        <v>52</v>
      </c>
      <c r="G75" s="320"/>
      <c r="H75" t="s">
        <v>53</v>
      </c>
      <c r="I75" s="319"/>
      <c r="J75" t="s">
        <v>52</v>
      </c>
      <c r="K75" s="319"/>
      <c r="L75" t="s">
        <v>442</v>
      </c>
      <c r="M75" s="320"/>
      <c r="P75" s="20"/>
      <c r="Q75" s="327">
        <v>2001</v>
      </c>
      <c r="R75" s="327"/>
      <c r="S75" s="327">
        <v>2004</v>
      </c>
      <c r="T75" s="327"/>
      <c r="U75" s="327">
        <v>2007</v>
      </c>
      <c r="V75" s="327"/>
      <c r="W75" s="327">
        <v>2010</v>
      </c>
      <c r="X75" s="327"/>
      <c r="Y75" s="327">
        <v>2013</v>
      </c>
      <c r="Z75" s="327"/>
      <c r="AA75" s="327">
        <v>2016</v>
      </c>
      <c r="AB75" s="327"/>
    </row>
    <row r="76" spans="1:28">
      <c r="A76" s="320"/>
      <c r="B76" t="s">
        <v>53</v>
      </c>
      <c r="C76" s="320"/>
      <c r="D76" s="319"/>
      <c r="E76" s="320"/>
      <c r="F76" t="s">
        <v>53</v>
      </c>
      <c r="G76" s="320"/>
      <c r="I76" s="319"/>
      <c r="J76" t="s">
        <v>95</v>
      </c>
      <c r="K76" s="319"/>
      <c r="M76" s="320"/>
      <c r="P76" s="20"/>
      <c r="Q76" s="51" t="s">
        <v>118</v>
      </c>
      <c r="R76" s="51" t="s">
        <v>1</v>
      </c>
      <c r="S76" s="51" t="s">
        <v>118</v>
      </c>
      <c r="T76" s="51" t="s">
        <v>1</v>
      </c>
      <c r="U76" s="51" t="s">
        <v>118</v>
      </c>
      <c r="V76" s="51" t="s">
        <v>1</v>
      </c>
      <c r="W76" s="51" t="s">
        <v>118</v>
      </c>
      <c r="X76" s="51" t="s">
        <v>1</v>
      </c>
      <c r="Y76" s="51" t="s">
        <v>118</v>
      </c>
      <c r="Z76" s="51" t="s">
        <v>1</v>
      </c>
      <c r="AA76" s="51" t="s">
        <v>118</v>
      </c>
      <c r="AB76" s="51" t="s">
        <v>1</v>
      </c>
    </row>
    <row r="77" spans="1:28">
      <c r="A77" s="320"/>
      <c r="B77" t="s">
        <v>54</v>
      </c>
      <c r="C77" s="320"/>
      <c r="D77" s="319"/>
      <c r="E77" s="320"/>
      <c r="F77" t="s">
        <v>443</v>
      </c>
      <c r="G77" s="320"/>
      <c r="I77" s="319"/>
      <c r="J77" t="s">
        <v>66</v>
      </c>
      <c r="K77" s="319"/>
      <c r="M77" s="320"/>
      <c r="P77" s="29" t="s">
        <v>189</v>
      </c>
      <c r="Q77" s="24"/>
      <c r="R77" s="24"/>
      <c r="S77" s="24">
        <v>18</v>
      </c>
      <c r="T77" s="24">
        <v>3</v>
      </c>
      <c r="U77" s="24"/>
      <c r="V77" s="24"/>
      <c r="W77" s="24"/>
      <c r="X77" s="24"/>
      <c r="Y77" s="24"/>
      <c r="Z77" s="24"/>
      <c r="AA77" s="24"/>
      <c r="AB77" s="24"/>
    </row>
    <row r="78" spans="1:28">
      <c r="A78" s="320"/>
      <c r="B78" t="s">
        <v>55</v>
      </c>
      <c r="C78" s="320"/>
      <c r="D78" s="319"/>
      <c r="E78" s="320"/>
      <c r="G78" s="320"/>
      <c r="I78" s="319"/>
      <c r="K78" s="319"/>
      <c r="M78" s="320"/>
      <c r="P78" s="48" t="s">
        <v>125</v>
      </c>
      <c r="Q78" s="53"/>
      <c r="R78" s="53"/>
      <c r="S78" s="131">
        <v>1</v>
      </c>
      <c r="T78" s="132">
        <v>1.6000000000000001E-3</v>
      </c>
      <c r="U78" s="53"/>
      <c r="V78" s="53"/>
      <c r="W78" s="53"/>
      <c r="X78" s="53"/>
      <c r="Y78" s="53"/>
      <c r="Z78" s="53"/>
      <c r="AA78" s="53"/>
      <c r="AB78" s="53"/>
    </row>
    <row r="79" spans="1:28" ht="32">
      <c r="A79" s="320" t="s">
        <v>12</v>
      </c>
      <c r="B79" t="s">
        <v>3</v>
      </c>
      <c r="C79" s="320" t="s">
        <v>49</v>
      </c>
      <c r="D79" s="319" t="s">
        <v>439</v>
      </c>
      <c r="E79" s="320" t="s">
        <v>3</v>
      </c>
      <c r="F79" t="s">
        <v>386</v>
      </c>
      <c r="G79" s="320" t="s">
        <v>386</v>
      </c>
      <c r="H79" t="s">
        <v>3</v>
      </c>
      <c r="I79" s="320" t="s">
        <v>3</v>
      </c>
      <c r="J79" t="s">
        <v>3</v>
      </c>
      <c r="K79" s="319" t="s">
        <v>445</v>
      </c>
      <c r="L79" t="s">
        <v>3</v>
      </c>
      <c r="M79" s="320" t="s">
        <v>3</v>
      </c>
      <c r="P79" s="130" t="s">
        <v>65</v>
      </c>
      <c r="Q79" s="34"/>
      <c r="R79" s="34"/>
      <c r="S79" s="34"/>
      <c r="T79" s="34"/>
      <c r="U79" s="34"/>
      <c r="V79" s="34"/>
      <c r="W79" s="24">
        <v>18</v>
      </c>
      <c r="X79" s="24">
        <v>16</v>
      </c>
      <c r="Y79" s="34"/>
      <c r="Z79" s="34"/>
      <c r="AA79" s="34"/>
      <c r="AB79" s="34"/>
    </row>
    <row r="80" spans="1:28" ht="32">
      <c r="A80" s="320"/>
      <c r="B80" t="s">
        <v>49</v>
      </c>
      <c r="C80" s="320"/>
      <c r="D80" s="319"/>
      <c r="E80" s="320"/>
      <c r="F80" t="s">
        <v>49</v>
      </c>
      <c r="G80" s="320"/>
      <c r="H80" s="126" t="s">
        <v>65</v>
      </c>
      <c r="I80" s="320"/>
      <c r="J80" t="s">
        <v>49</v>
      </c>
      <c r="K80" s="319"/>
      <c r="L80" s="126" t="s">
        <v>440</v>
      </c>
      <c r="M80" s="320"/>
      <c r="P80" s="48" t="s">
        <v>125</v>
      </c>
      <c r="Q80" s="53"/>
      <c r="R80" s="53"/>
      <c r="S80" s="53"/>
      <c r="T80" s="53"/>
      <c r="U80" s="53"/>
      <c r="V80" s="53"/>
      <c r="W80" s="53">
        <v>100</v>
      </c>
      <c r="X80" s="53">
        <v>88.88</v>
      </c>
      <c r="Y80" s="53"/>
      <c r="Z80" s="53"/>
      <c r="AA80" s="53"/>
      <c r="AB80" s="53"/>
    </row>
    <row r="81" spans="1:28" ht="32">
      <c r="A81" s="320"/>
      <c r="B81" t="s">
        <v>50</v>
      </c>
      <c r="C81" s="320"/>
      <c r="D81" s="319"/>
      <c r="E81" s="320"/>
      <c r="F81" t="s">
        <v>50</v>
      </c>
      <c r="G81" s="320"/>
      <c r="H81" t="s">
        <v>50</v>
      </c>
      <c r="I81" s="320"/>
      <c r="J81" t="s">
        <v>50</v>
      </c>
      <c r="K81" s="319"/>
      <c r="L81" t="s">
        <v>50</v>
      </c>
      <c r="M81" s="320"/>
      <c r="P81" s="129" t="s">
        <v>440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>
        <v>17</v>
      </c>
      <c r="AB81" s="34">
        <v>7</v>
      </c>
    </row>
    <row r="82" spans="1:28">
      <c r="A82" s="320"/>
      <c r="B82" t="s">
        <v>441</v>
      </c>
      <c r="C82" s="320"/>
      <c r="D82" s="319"/>
      <c r="E82" s="320"/>
      <c r="F82" t="s">
        <v>51</v>
      </c>
      <c r="G82" s="320"/>
      <c r="H82" t="s">
        <v>51</v>
      </c>
      <c r="I82" s="320"/>
      <c r="J82" t="s">
        <v>51</v>
      </c>
      <c r="K82" s="319"/>
      <c r="L82" t="s">
        <v>95</v>
      </c>
      <c r="M82" s="320"/>
      <c r="P82" s="48" t="s">
        <v>125</v>
      </c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>
        <v>94.4</v>
      </c>
      <c r="AB82" s="53">
        <v>38.869999999999997</v>
      </c>
    </row>
    <row r="83" spans="1:28">
      <c r="A83" s="320"/>
      <c r="B83" t="s">
        <v>52</v>
      </c>
      <c r="C83" s="320"/>
      <c r="D83" s="319"/>
      <c r="E83" s="320"/>
      <c r="F83" t="s">
        <v>52</v>
      </c>
      <c r="G83" s="320"/>
      <c r="H83" t="s">
        <v>53</v>
      </c>
      <c r="I83" s="320"/>
      <c r="J83" t="s">
        <v>52</v>
      </c>
      <c r="K83" s="319"/>
      <c r="L83" t="s">
        <v>442</v>
      </c>
      <c r="M83" s="320"/>
    </row>
    <row r="84" spans="1:28">
      <c r="A84" s="320"/>
      <c r="B84" t="s">
        <v>53</v>
      </c>
      <c r="C84" s="320"/>
      <c r="D84" s="319"/>
      <c r="E84" s="320"/>
      <c r="F84" t="s">
        <v>53</v>
      </c>
      <c r="G84" s="320"/>
      <c r="I84" s="320"/>
      <c r="J84" t="s">
        <v>95</v>
      </c>
      <c r="K84" s="319"/>
      <c r="M84" s="320"/>
      <c r="P84" s="35" t="s">
        <v>127</v>
      </c>
    </row>
    <row r="85" spans="1:28">
      <c r="A85" s="320"/>
      <c r="B85" t="s">
        <v>54</v>
      </c>
      <c r="C85" s="320"/>
      <c r="D85" s="319"/>
      <c r="E85" s="320"/>
      <c r="F85" t="s">
        <v>443</v>
      </c>
      <c r="G85" s="320"/>
      <c r="I85" s="320"/>
      <c r="J85" t="s">
        <v>66</v>
      </c>
      <c r="K85" s="319"/>
      <c r="M85" s="320"/>
    </row>
    <row r="86" spans="1:28">
      <c r="A86" s="320"/>
      <c r="B86" t="s">
        <v>55</v>
      </c>
      <c r="C86" s="320"/>
      <c r="D86" s="319"/>
      <c r="E86" s="320"/>
      <c r="G86" s="320"/>
      <c r="I86" s="320"/>
      <c r="K86" s="319"/>
      <c r="M86" s="320"/>
    </row>
    <row r="87" spans="1:28">
      <c r="A87" s="320" t="s">
        <v>13</v>
      </c>
      <c r="B87" t="s">
        <v>3</v>
      </c>
      <c r="C87" s="320" t="s">
        <v>49</v>
      </c>
      <c r="D87" s="319" t="s">
        <v>439</v>
      </c>
      <c r="E87" s="320" t="s">
        <v>3</v>
      </c>
      <c r="F87" t="s">
        <v>386</v>
      </c>
      <c r="G87" s="320" t="s">
        <v>49</v>
      </c>
      <c r="H87" t="s">
        <v>3</v>
      </c>
      <c r="I87" s="319" t="s">
        <v>65</v>
      </c>
      <c r="J87" t="s">
        <v>3</v>
      </c>
      <c r="K87" s="319" t="s">
        <v>445</v>
      </c>
      <c r="L87" t="s">
        <v>3</v>
      </c>
      <c r="M87" s="320" t="s">
        <v>3</v>
      </c>
    </row>
    <row r="88" spans="1:28" ht="32">
      <c r="A88" s="320"/>
      <c r="B88" t="s">
        <v>49</v>
      </c>
      <c r="C88" s="320"/>
      <c r="D88" s="319"/>
      <c r="E88" s="320"/>
      <c r="F88" t="s">
        <v>49</v>
      </c>
      <c r="G88" s="320"/>
      <c r="H88" s="126" t="s">
        <v>65</v>
      </c>
      <c r="I88" s="319"/>
      <c r="J88" t="s">
        <v>49</v>
      </c>
      <c r="K88" s="319"/>
      <c r="L88" s="126" t="s">
        <v>440</v>
      </c>
      <c r="M88" s="320"/>
    </row>
    <row r="89" spans="1:28">
      <c r="A89" s="320"/>
      <c r="B89" t="s">
        <v>50</v>
      </c>
      <c r="C89" s="320"/>
      <c r="D89" s="319"/>
      <c r="E89" s="320"/>
      <c r="F89" t="s">
        <v>50</v>
      </c>
      <c r="G89" s="320"/>
      <c r="H89" t="s">
        <v>50</v>
      </c>
      <c r="I89" s="319"/>
      <c r="J89" t="s">
        <v>50</v>
      </c>
      <c r="K89" s="319"/>
      <c r="L89" t="s">
        <v>50</v>
      </c>
      <c r="M89" s="320"/>
    </row>
    <row r="90" spans="1:28">
      <c r="A90" s="320"/>
      <c r="B90" t="s">
        <v>441</v>
      </c>
      <c r="C90" s="320"/>
      <c r="D90" s="319"/>
      <c r="E90" s="320"/>
      <c r="F90" t="s">
        <v>51</v>
      </c>
      <c r="G90" s="320"/>
      <c r="H90" t="s">
        <v>51</v>
      </c>
      <c r="I90" s="319"/>
      <c r="J90" t="s">
        <v>51</v>
      </c>
      <c r="K90" s="319"/>
      <c r="L90" t="s">
        <v>95</v>
      </c>
      <c r="M90" s="320"/>
    </row>
    <row r="91" spans="1:28">
      <c r="A91" s="320"/>
      <c r="B91" t="s">
        <v>52</v>
      </c>
      <c r="C91" s="320"/>
      <c r="D91" s="319"/>
      <c r="E91" s="320"/>
      <c r="F91" t="s">
        <v>52</v>
      </c>
      <c r="G91" s="320"/>
      <c r="H91" t="s">
        <v>53</v>
      </c>
      <c r="I91" s="319"/>
      <c r="J91" t="s">
        <v>52</v>
      </c>
      <c r="K91" s="319"/>
      <c r="L91" t="s">
        <v>442</v>
      </c>
      <c r="M91" s="320"/>
    </row>
    <row r="92" spans="1:28">
      <c r="A92" s="320"/>
      <c r="B92" t="s">
        <v>53</v>
      </c>
      <c r="C92" s="320"/>
      <c r="D92" s="319"/>
      <c r="E92" s="320"/>
      <c r="F92" t="s">
        <v>53</v>
      </c>
      <c r="G92" s="320"/>
      <c r="I92" s="319"/>
      <c r="J92" t="s">
        <v>95</v>
      </c>
      <c r="K92" s="319"/>
      <c r="M92" s="320"/>
    </row>
    <row r="93" spans="1:28">
      <c r="A93" s="320"/>
      <c r="B93" t="s">
        <v>54</v>
      </c>
      <c r="C93" s="320"/>
      <c r="D93" s="319"/>
      <c r="E93" s="320"/>
      <c r="F93" t="s">
        <v>443</v>
      </c>
      <c r="G93" s="320"/>
      <c r="I93" s="319"/>
      <c r="J93" t="s">
        <v>66</v>
      </c>
      <c r="K93" s="319"/>
      <c r="M93" s="320"/>
    </row>
    <row r="94" spans="1:28">
      <c r="A94" s="320"/>
      <c r="B94" t="s">
        <v>55</v>
      </c>
      <c r="C94" s="320"/>
      <c r="D94" s="319"/>
      <c r="E94" s="320"/>
      <c r="G94" s="320"/>
      <c r="I94" s="319"/>
      <c r="K94" s="319"/>
      <c r="M94" s="320"/>
    </row>
    <row r="95" spans="1:28">
      <c r="A95" s="320" t="s">
        <v>14</v>
      </c>
      <c r="B95" t="s">
        <v>3</v>
      </c>
      <c r="C95" s="320" t="s">
        <v>49</v>
      </c>
      <c r="D95" s="319" t="s">
        <v>439</v>
      </c>
      <c r="E95" s="320" t="s">
        <v>3</v>
      </c>
      <c r="F95" t="s">
        <v>386</v>
      </c>
      <c r="G95" s="320" t="s">
        <v>49</v>
      </c>
      <c r="H95" t="s">
        <v>3</v>
      </c>
      <c r="I95" s="319" t="s">
        <v>65</v>
      </c>
      <c r="J95" t="s">
        <v>3</v>
      </c>
      <c r="K95" s="319" t="s">
        <v>49</v>
      </c>
      <c r="L95" t="s">
        <v>3</v>
      </c>
      <c r="M95" s="319" t="s">
        <v>440</v>
      </c>
    </row>
    <row r="96" spans="1:28" ht="32">
      <c r="A96" s="320"/>
      <c r="B96" t="s">
        <v>49</v>
      </c>
      <c r="C96" s="320"/>
      <c r="D96" s="319"/>
      <c r="E96" s="320"/>
      <c r="F96" t="s">
        <v>49</v>
      </c>
      <c r="G96" s="320"/>
      <c r="H96" s="126" t="s">
        <v>65</v>
      </c>
      <c r="I96" s="319"/>
      <c r="J96" t="s">
        <v>49</v>
      </c>
      <c r="K96" s="319"/>
      <c r="L96" s="126" t="s">
        <v>440</v>
      </c>
      <c r="M96" s="319"/>
    </row>
    <row r="97" spans="1:13">
      <c r="A97" s="320"/>
      <c r="B97" t="s">
        <v>50</v>
      </c>
      <c r="C97" s="320"/>
      <c r="D97" s="319"/>
      <c r="E97" s="320"/>
      <c r="F97" t="s">
        <v>50</v>
      </c>
      <c r="G97" s="320"/>
      <c r="H97" t="s">
        <v>50</v>
      </c>
      <c r="I97" s="319"/>
      <c r="J97" t="s">
        <v>50</v>
      </c>
      <c r="K97" s="319"/>
      <c r="L97" t="s">
        <v>50</v>
      </c>
      <c r="M97" s="319"/>
    </row>
    <row r="98" spans="1:13">
      <c r="A98" s="320"/>
      <c r="B98" t="s">
        <v>441</v>
      </c>
      <c r="C98" s="320"/>
      <c r="D98" s="319"/>
      <c r="E98" s="320"/>
      <c r="F98" t="s">
        <v>51</v>
      </c>
      <c r="G98" s="320"/>
      <c r="H98" t="s">
        <v>51</v>
      </c>
      <c r="I98" s="319"/>
      <c r="J98" t="s">
        <v>51</v>
      </c>
      <c r="K98" s="319"/>
      <c r="L98" t="s">
        <v>95</v>
      </c>
      <c r="M98" s="319"/>
    </row>
    <row r="99" spans="1:13">
      <c r="A99" s="320"/>
      <c r="B99" t="s">
        <v>52</v>
      </c>
      <c r="C99" s="320"/>
      <c r="D99" s="319"/>
      <c r="E99" s="320"/>
      <c r="F99" t="s">
        <v>52</v>
      </c>
      <c r="G99" s="320"/>
      <c r="H99" t="s">
        <v>53</v>
      </c>
      <c r="I99" s="319"/>
      <c r="J99" t="s">
        <v>52</v>
      </c>
      <c r="K99" s="319"/>
      <c r="L99" t="s">
        <v>442</v>
      </c>
      <c r="M99" s="319"/>
    </row>
    <row r="100" spans="1:13">
      <c r="A100" s="320"/>
      <c r="B100" t="s">
        <v>53</v>
      </c>
      <c r="C100" s="320"/>
      <c r="D100" s="319"/>
      <c r="E100" s="320"/>
      <c r="F100" t="s">
        <v>53</v>
      </c>
      <c r="G100" s="320"/>
      <c r="I100" s="319"/>
      <c r="J100" t="s">
        <v>95</v>
      </c>
      <c r="K100" s="319"/>
      <c r="M100" s="319"/>
    </row>
    <row r="101" spans="1:13">
      <c r="A101" s="320"/>
      <c r="B101" t="s">
        <v>54</v>
      </c>
      <c r="C101" s="320"/>
      <c r="D101" s="319"/>
      <c r="E101" s="320"/>
      <c r="F101" t="s">
        <v>443</v>
      </c>
      <c r="G101" s="320"/>
      <c r="I101" s="319"/>
      <c r="J101" t="s">
        <v>66</v>
      </c>
      <c r="K101" s="319"/>
      <c r="M101" s="319"/>
    </row>
    <row r="102" spans="1:13">
      <c r="A102" s="320"/>
      <c r="B102" t="s">
        <v>55</v>
      </c>
      <c r="C102" s="320"/>
      <c r="D102" s="319"/>
      <c r="E102" s="320"/>
      <c r="G102" s="320"/>
      <c r="I102" s="319"/>
      <c r="K102" s="319"/>
      <c r="M102" s="319"/>
    </row>
    <row r="103" spans="1:13">
      <c r="A103" s="320" t="s">
        <v>15</v>
      </c>
      <c r="B103" t="s">
        <v>3</v>
      </c>
      <c r="C103" s="320" t="s">
        <v>49</v>
      </c>
      <c r="D103" s="319" t="s">
        <v>439</v>
      </c>
      <c r="E103" s="320" t="s">
        <v>3</v>
      </c>
      <c r="F103" t="s">
        <v>386</v>
      </c>
      <c r="G103" s="320" t="s">
        <v>49</v>
      </c>
      <c r="H103" t="s">
        <v>3</v>
      </c>
      <c r="I103" s="319" t="s">
        <v>65</v>
      </c>
      <c r="J103" t="s">
        <v>3</v>
      </c>
      <c r="K103" s="319" t="s">
        <v>49</v>
      </c>
      <c r="L103" t="s">
        <v>3</v>
      </c>
      <c r="M103" s="320" t="s">
        <v>3</v>
      </c>
    </row>
    <row r="104" spans="1:13" ht="32">
      <c r="A104" s="320"/>
      <c r="B104" t="s">
        <v>49</v>
      </c>
      <c r="C104" s="320"/>
      <c r="D104" s="319"/>
      <c r="E104" s="320"/>
      <c r="F104" t="s">
        <v>49</v>
      </c>
      <c r="G104" s="320"/>
      <c r="H104" s="126" t="s">
        <v>65</v>
      </c>
      <c r="I104" s="319"/>
      <c r="J104" t="s">
        <v>49</v>
      </c>
      <c r="K104" s="319"/>
      <c r="L104" s="126" t="s">
        <v>440</v>
      </c>
      <c r="M104" s="320"/>
    </row>
    <row r="105" spans="1:13">
      <c r="A105" s="320"/>
      <c r="B105" t="s">
        <v>50</v>
      </c>
      <c r="C105" s="320"/>
      <c r="D105" s="319"/>
      <c r="E105" s="320"/>
      <c r="F105" t="s">
        <v>50</v>
      </c>
      <c r="G105" s="320"/>
      <c r="H105" t="s">
        <v>50</v>
      </c>
      <c r="I105" s="319"/>
      <c r="J105" t="s">
        <v>50</v>
      </c>
      <c r="K105" s="319"/>
      <c r="L105" t="s">
        <v>50</v>
      </c>
      <c r="M105" s="320"/>
    </row>
    <row r="106" spans="1:13">
      <c r="A106" s="320"/>
      <c r="B106" t="s">
        <v>441</v>
      </c>
      <c r="C106" s="320"/>
      <c r="D106" s="319"/>
      <c r="E106" s="320"/>
      <c r="F106" t="s">
        <v>51</v>
      </c>
      <c r="G106" s="320"/>
      <c r="H106" t="s">
        <v>51</v>
      </c>
      <c r="I106" s="319"/>
      <c r="J106" t="s">
        <v>51</v>
      </c>
      <c r="K106" s="319"/>
      <c r="L106" t="s">
        <v>95</v>
      </c>
      <c r="M106" s="320"/>
    </row>
    <row r="107" spans="1:13">
      <c r="A107" s="320"/>
      <c r="B107" t="s">
        <v>52</v>
      </c>
      <c r="C107" s="320"/>
      <c r="D107" s="319"/>
      <c r="E107" s="320"/>
      <c r="F107" t="s">
        <v>52</v>
      </c>
      <c r="G107" s="320"/>
      <c r="H107" t="s">
        <v>53</v>
      </c>
      <c r="I107" s="319"/>
      <c r="J107" t="s">
        <v>52</v>
      </c>
      <c r="K107" s="319"/>
      <c r="L107" t="s">
        <v>442</v>
      </c>
      <c r="M107" s="320"/>
    </row>
    <row r="108" spans="1:13">
      <c r="A108" s="320"/>
      <c r="B108" t="s">
        <v>53</v>
      </c>
      <c r="C108" s="320"/>
      <c r="D108" s="319"/>
      <c r="E108" s="320"/>
      <c r="F108" t="s">
        <v>53</v>
      </c>
      <c r="G108" s="320"/>
      <c r="I108" s="319"/>
      <c r="J108" t="s">
        <v>95</v>
      </c>
      <c r="K108" s="319"/>
      <c r="M108" s="320"/>
    </row>
    <row r="109" spans="1:13">
      <c r="A109" s="320"/>
      <c r="B109" t="s">
        <v>54</v>
      </c>
      <c r="C109" s="320"/>
      <c r="D109" s="319"/>
      <c r="E109" s="320"/>
      <c r="F109" t="s">
        <v>443</v>
      </c>
      <c r="G109" s="320"/>
      <c r="I109" s="319"/>
      <c r="J109" t="s">
        <v>66</v>
      </c>
      <c r="K109" s="319"/>
      <c r="M109" s="320"/>
    </row>
    <row r="110" spans="1:13">
      <c r="A110" s="320"/>
      <c r="B110" t="s">
        <v>55</v>
      </c>
      <c r="C110" s="320"/>
      <c r="D110" s="319"/>
      <c r="E110" s="320"/>
      <c r="G110" s="320"/>
      <c r="I110" s="319"/>
      <c r="K110" s="319"/>
      <c r="M110" s="320"/>
    </row>
    <row r="111" spans="1:13">
      <c r="A111" s="320" t="s">
        <v>16</v>
      </c>
      <c r="B111" t="s">
        <v>3</v>
      </c>
      <c r="C111" s="320" t="s">
        <v>49</v>
      </c>
      <c r="D111" s="319" t="s">
        <v>439</v>
      </c>
      <c r="E111" s="319" t="s">
        <v>189</v>
      </c>
      <c r="F111" t="s">
        <v>386</v>
      </c>
      <c r="G111" s="320" t="s">
        <v>49</v>
      </c>
      <c r="H111" t="s">
        <v>3</v>
      </c>
      <c r="I111" s="319" t="s">
        <v>65</v>
      </c>
      <c r="J111" t="s">
        <v>3</v>
      </c>
      <c r="K111" s="319" t="s">
        <v>445</v>
      </c>
      <c r="L111" t="s">
        <v>3</v>
      </c>
      <c r="M111" s="320" t="s">
        <v>3</v>
      </c>
    </row>
    <row r="112" spans="1:13" ht="32">
      <c r="A112" s="320"/>
      <c r="B112" t="s">
        <v>49</v>
      </c>
      <c r="C112" s="320"/>
      <c r="D112" s="319"/>
      <c r="E112" s="319"/>
      <c r="F112" t="s">
        <v>49</v>
      </c>
      <c r="G112" s="320"/>
      <c r="H112" s="126" t="s">
        <v>65</v>
      </c>
      <c r="I112" s="319"/>
      <c r="J112" t="s">
        <v>49</v>
      </c>
      <c r="K112" s="319"/>
      <c r="L112" s="126" t="s">
        <v>440</v>
      </c>
      <c r="M112" s="320"/>
    </row>
    <row r="113" spans="1:13">
      <c r="A113" s="320"/>
      <c r="B113" t="s">
        <v>50</v>
      </c>
      <c r="C113" s="320"/>
      <c r="D113" s="319"/>
      <c r="E113" s="319"/>
      <c r="F113" t="s">
        <v>50</v>
      </c>
      <c r="G113" s="320"/>
      <c r="H113" t="s">
        <v>50</v>
      </c>
      <c r="I113" s="319"/>
      <c r="J113" t="s">
        <v>50</v>
      </c>
      <c r="K113" s="319"/>
      <c r="L113" t="s">
        <v>50</v>
      </c>
      <c r="M113" s="320"/>
    </row>
    <row r="114" spans="1:13">
      <c r="A114" s="320"/>
      <c r="B114" t="s">
        <v>441</v>
      </c>
      <c r="C114" s="320"/>
      <c r="D114" s="319"/>
      <c r="E114" s="319"/>
      <c r="F114" t="s">
        <v>51</v>
      </c>
      <c r="G114" s="320"/>
      <c r="H114" t="s">
        <v>51</v>
      </c>
      <c r="I114" s="319"/>
      <c r="J114" t="s">
        <v>51</v>
      </c>
      <c r="K114" s="319"/>
      <c r="L114" t="s">
        <v>95</v>
      </c>
      <c r="M114" s="320"/>
    </row>
    <row r="115" spans="1:13">
      <c r="A115" s="320"/>
      <c r="B115" t="s">
        <v>52</v>
      </c>
      <c r="C115" s="320"/>
      <c r="D115" s="319"/>
      <c r="E115" s="319"/>
      <c r="F115" t="s">
        <v>52</v>
      </c>
      <c r="G115" s="320"/>
      <c r="H115" t="s">
        <v>53</v>
      </c>
      <c r="I115" s="319"/>
      <c r="J115" t="s">
        <v>52</v>
      </c>
      <c r="K115" s="319"/>
      <c r="L115" t="s">
        <v>442</v>
      </c>
      <c r="M115" s="320"/>
    </row>
    <row r="116" spans="1:13">
      <c r="A116" s="320"/>
      <c r="B116" t="s">
        <v>53</v>
      </c>
      <c r="C116" s="320"/>
      <c r="D116" s="319"/>
      <c r="E116" s="319"/>
      <c r="F116" t="s">
        <v>53</v>
      </c>
      <c r="G116" s="320"/>
      <c r="I116" s="319"/>
      <c r="J116" t="s">
        <v>95</v>
      </c>
      <c r="K116" s="319"/>
      <c r="M116" s="320"/>
    </row>
    <row r="117" spans="1:13">
      <c r="A117" s="320"/>
      <c r="B117" t="s">
        <v>54</v>
      </c>
      <c r="C117" s="320"/>
      <c r="D117" s="319"/>
      <c r="E117" s="319"/>
      <c r="F117" t="s">
        <v>443</v>
      </c>
      <c r="G117" s="320"/>
      <c r="I117" s="319"/>
      <c r="J117" t="s">
        <v>66</v>
      </c>
      <c r="K117" s="319"/>
      <c r="M117" s="320"/>
    </row>
    <row r="118" spans="1:13">
      <c r="A118" s="320"/>
      <c r="B118" t="s">
        <v>55</v>
      </c>
      <c r="C118" s="320"/>
      <c r="D118" s="319"/>
      <c r="E118" s="319"/>
      <c r="G118" s="320"/>
      <c r="I118" s="319"/>
      <c r="K118" s="319"/>
      <c r="M118" s="320"/>
    </row>
    <row r="119" spans="1:13">
      <c r="A119" s="320" t="s">
        <v>17</v>
      </c>
      <c r="B119" t="s">
        <v>3</v>
      </c>
      <c r="C119" s="320" t="s">
        <v>49</v>
      </c>
      <c r="D119" s="319" t="s">
        <v>439</v>
      </c>
      <c r="E119" s="319" t="s">
        <v>189</v>
      </c>
      <c r="F119" t="s">
        <v>386</v>
      </c>
      <c r="G119" s="320" t="s">
        <v>49</v>
      </c>
      <c r="H119" t="s">
        <v>3</v>
      </c>
      <c r="I119" s="319" t="s">
        <v>65</v>
      </c>
      <c r="J119" t="s">
        <v>3</v>
      </c>
      <c r="K119" s="319" t="s">
        <v>445</v>
      </c>
      <c r="L119" t="s">
        <v>3</v>
      </c>
      <c r="M119" s="319" t="s">
        <v>440</v>
      </c>
    </row>
    <row r="120" spans="1:13" ht="32">
      <c r="A120" s="320"/>
      <c r="B120" t="s">
        <v>49</v>
      </c>
      <c r="C120" s="320"/>
      <c r="D120" s="319"/>
      <c r="E120" s="319"/>
      <c r="F120" t="s">
        <v>49</v>
      </c>
      <c r="G120" s="320"/>
      <c r="H120" s="126" t="s">
        <v>65</v>
      </c>
      <c r="I120" s="319"/>
      <c r="J120" t="s">
        <v>49</v>
      </c>
      <c r="K120" s="319"/>
      <c r="L120" s="126" t="s">
        <v>440</v>
      </c>
      <c r="M120" s="319"/>
    </row>
    <row r="121" spans="1:13">
      <c r="A121" s="320"/>
      <c r="B121" t="s">
        <v>50</v>
      </c>
      <c r="C121" s="320"/>
      <c r="D121" s="319"/>
      <c r="E121" s="319"/>
      <c r="F121" t="s">
        <v>50</v>
      </c>
      <c r="G121" s="320"/>
      <c r="H121" t="s">
        <v>50</v>
      </c>
      <c r="I121" s="319"/>
      <c r="J121" t="s">
        <v>50</v>
      </c>
      <c r="K121" s="319"/>
      <c r="L121" t="s">
        <v>50</v>
      </c>
      <c r="M121" s="319"/>
    </row>
    <row r="122" spans="1:13">
      <c r="A122" s="320"/>
      <c r="B122" t="s">
        <v>441</v>
      </c>
      <c r="C122" s="320"/>
      <c r="D122" s="319"/>
      <c r="E122" s="319"/>
      <c r="F122" t="s">
        <v>51</v>
      </c>
      <c r="G122" s="320"/>
      <c r="H122" t="s">
        <v>51</v>
      </c>
      <c r="I122" s="319"/>
      <c r="J122" t="s">
        <v>51</v>
      </c>
      <c r="K122" s="319"/>
      <c r="L122" t="s">
        <v>95</v>
      </c>
      <c r="M122" s="319"/>
    </row>
    <row r="123" spans="1:13">
      <c r="A123" s="320"/>
      <c r="B123" t="s">
        <v>52</v>
      </c>
      <c r="C123" s="320"/>
      <c r="D123" s="319"/>
      <c r="E123" s="319"/>
      <c r="F123" t="s">
        <v>52</v>
      </c>
      <c r="G123" s="320"/>
      <c r="H123" t="s">
        <v>53</v>
      </c>
      <c r="I123" s="319"/>
      <c r="J123" t="s">
        <v>52</v>
      </c>
      <c r="K123" s="319"/>
      <c r="L123" t="s">
        <v>442</v>
      </c>
      <c r="M123" s="319"/>
    </row>
    <row r="124" spans="1:13">
      <c r="A124" s="320"/>
      <c r="B124" t="s">
        <v>53</v>
      </c>
      <c r="C124" s="320"/>
      <c r="D124" s="319"/>
      <c r="E124" s="319"/>
      <c r="F124" t="s">
        <v>53</v>
      </c>
      <c r="G124" s="320"/>
      <c r="I124" s="319"/>
      <c r="J124" t="s">
        <v>95</v>
      </c>
      <c r="K124" s="319"/>
      <c r="M124" s="319"/>
    </row>
    <row r="125" spans="1:13">
      <c r="A125" s="320"/>
      <c r="B125" t="s">
        <v>54</v>
      </c>
      <c r="C125" s="320"/>
      <c r="D125" s="319"/>
      <c r="E125" s="319"/>
      <c r="F125" t="s">
        <v>443</v>
      </c>
      <c r="G125" s="320"/>
      <c r="I125" s="319"/>
      <c r="J125" t="s">
        <v>66</v>
      </c>
      <c r="K125" s="319"/>
      <c r="M125" s="319"/>
    </row>
    <row r="126" spans="1:13">
      <c r="A126" s="320"/>
      <c r="B126" t="s">
        <v>55</v>
      </c>
      <c r="C126" s="320"/>
      <c r="D126" s="319"/>
      <c r="E126" s="319"/>
      <c r="G126" s="320"/>
      <c r="I126" s="319"/>
      <c r="K126" s="319"/>
      <c r="M126" s="319"/>
    </row>
    <row r="127" spans="1:13">
      <c r="A127" s="320" t="s">
        <v>18</v>
      </c>
      <c r="B127" t="s">
        <v>3</v>
      </c>
      <c r="C127" s="320" t="s">
        <v>49</v>
      </c>
      <c r="D127" s="319" t="s">
        <v>439</v>
      </c>
      <c r="E127" s="320" t="s">
        <v>3</v>
      </c>
      <c r="F127" t="s">
        <v>386</v>
      </c>
      <c r="G127" s="320" t="s">
        <v>386</v>
      </c>
      <c r="H127" t="s">
        <v>3</v>
      </c>
      <c r="I127" s="319" t="s">
        <v>65</v>
      </c>
      <c r="J127" t="s">
        <v>3</v>
      </c>
      <c r="K127" s="319" t="s">
        <v>49</v>
      </c>
      <c r="L127" t="s">
        <v>3</v>
      </c>
      <c r="M127" s="319" t="s">
        <v>440</v>
      </c>
    </row>
    <row r="128" spans="1:13" ht="32">
      <c r="A128" s="320"/>
      <c r="B128" t="s">
        <v>49</v>
      </c>
      <c r="C128" s="320"/>
      <c r="D128" s="319"/>
      <c r="E128" s="320"/>
      <c r="F128" t="s">
        <v>49</v>
      </c>
      <c r="G128" s="320"/>
      <c r="H128" s="126" t="s">
        <v>65</v>
      </c>
      <c r="I128" s="319"/>
      <c r="J128" t="s">
        <v>49</v>
      </c>
      <c r="K128" s="319"/>
      <c r="L128" s="126" t="s">
        <v>440</v>
      </c>
      <c r="M128" s="319"/>
    </row>
    <row r="129" spans="1:13">
      <c r="A129" s="320"/>
      <c r="B129" t="s">
        <v>50</v>
      </c>
      <c r="C129" s="320"/>
      <c r="D129" s="319"/>
      <c r="E129" s="320"/>
      <c r="F129" t="s">
        <v>50</v>
      </c>
      <c r="G129" s="320"/>
      <c r="H129" t="s">
        <v>50</v>
      </c>
      <c r="I129" s="319"/>
      <c r="J129" t="s">
        <v>50</v>
      </c>
      <c r="K129" s="319"/>
      <c r="L129" t="s">
        <v>50</v>
      </c>
      <c r="M129" s="319"/>
    </row>
    <row r="130" spans="1:13">
      <c r="A130" s="320"/>
      <c r="B130" t="s">
        <v>441</v>
      </c>
      <c r="C130" s="320"/>
      <c r="D130" s="319"/>
      <c r="E130" s="320"/>
      <c r="F130" t="s">
        <v>51</v>
      </c>
      <c r="G130" s="320"/>
      <c r="H130" t="s">
        <v>51</v>
      </c>
      <c r="I130" s="319"/>
      <c r="J130" t="s">
        <v>51</v>
      </c>
      <c r="K130" s="319"/>
      <c r="L130" t="s">
        <v>95</v>
      </c>
      <c r="M130" s="319"/>
    </row>
    <row r="131" spans="1:13">
      <c r="A131" s="320"/>
      <c r="B131" t="s">
        <v>52</v>
      </c>
      <c r="C131" s="320"/>
      <c r="D131" s="319"/>
      <c r="E131" s="320"/>
      <c r="F131" t="s">
        <v>52</v>
      </c>
      <c r="G131" s="320"/>
      <c r="H131" t="s">
        <v>53</v>
      </c>
      <c r="I131" s="319"/>
      <c r="J131" t="s">
        <v>52</v>
      </c>
      <c r="K131" s="319"/>
      <c r="L131" t="s">
        <v>442</v>
      </c>
      <c r="M131" s="319"/>
    </row>
    <row r="132" spans="1:13">
      <c r="A132" s="320"/>
      <c r="B132" t="s">
        <v>53</v>
      </c>
      <c r="C132" s="320"/>
      <c r="D132" s="319"/>
      <c r="E132" s="320"/>
      <c r="F132" t="s">
        <v>53</v>
      </c>
      <c r="G132" s="320"/>
      <c r="I132" s="319"/>
      <c r="J132" t="s">
        <v>95</v>
      </c>
      <c r="K132" s="319"/>
      <c r="M132" s="319"/>
    </row>
    <row r="133" spans="1:13">
      <c r="A133" s="320"/>
      <c r="B133" t="s">
        <v>54</v>
      </c>
      <c r="C133" s="320"/>
      <c r="D133" s="319"/>
      <c r="E133" s="320"/>
      <c r="F133" t="s">
        <v>443</v>
      </c>
      <c r="G133" s="320"/>
      <c r="I133" s="319"/>
      <c r="J133" t="s">
        <v>66</v>
      </c>
      <c r="K133" s="319"/>
      <c r="M133" s="319"/>
    </row>
    <row r="134" spans="1:13">
      <c r="A134" s="320"/>
      <c r="B134" t="s">
        <v>55</v>
      </c>
      <c r="C134" s="320"/>
      <c r="D134" s="319"/>
      <c r="E134" s="320"/>
      <c r="G134" s="320"/>
      <c r="I134" s="319"/>
      <c r="K134" s="319"/>
      <c r="M134" s="319"/>
    </row>
    <row r="135" spans="1:13">
      <c r="A135" s="320" t="s">
        <v>19</v>
      </c>
      <c r="B135" t="s">
        <v>3</v>
      </c>
      <c r="C135" s="320" t="s">
        <v>49</v>
      </c>
      <c r="D135" s="319" t="s">
        <v>439</v>
      </c>
      <c r="E135" s="320" t="s">
        <v>3</v>
      </c>
      <c r="F135" t="s">
        <v>386</v>
      </c>
      <c r="G135" s="320" t="s">
        <v>49</v>
      </c>
      <c r="H135" t="s">
        <v>3</v>
      </c>
      <c r="I135" s="319" t="s">
        <v>65</v>
      </c>
      <c r="J135" t="s">
        <v>3</v>
      </c>
      <c r="K135" s="319" t="s">
        <v>445</v>
      </c>
      <c r="L135" t="s">
        <v>3</v>
      </c>
      <c r="M135" s="320" t="s">
        <v>3</v>
      </c>
    </row>
    <row r="136" spans="1:13" ht="32">
      <c r="A136" s="320"/>
      <c r="B136" t="s">
        <v>49</v>
      </c>
      <c r="C136" s="320"/>
      <c r="D136" s="319"/>
      <c r="E136" s="320"/>
      <c r="F136" t="s">
        <v>49</v>
      </c>
      <c r="G136" s="320"/>
      <c r="H136" s="126" t="s">
        <v>65</v>
      </c>
      <c r="I136" s="319"/>
      <c r="J136" t="s">
        <v>49</v>
      </c>
      <c r="K136" s="319"/>
      <c r="L136" s="126" t="s">
        <v>440</v>
      </c>
      <c r="M136" s="320"/>
    </row>
    <row r="137" spans="1:13">
      <c r="A137" s="320"/>
      <c r="B137" t="s">
        <v>50</v>
      </c>
      <c r="C137" s="320"/>
      <c r="D137" s="319"/>
      <c r="E137" s="320"/>
      <c r="F137" t="s">
        <v>50</v>
      </c>
      <c r="G137" s="320"/>
      <c r="H137" t="s">
        <v>50</v>
      </c>
      <c r="I137" s="319"/>
      <c r="J137" t="s">
        <v>50</v>
      </c>
      <c r="K137" s="319"/>
      <c r="L137" t="s">
        <v>50</v>
      </c>
      <c r="M137" s="320"/>
    </row>
    <row r="138" spans="1:13">
      <c r="A138" s="320"/>
      <c r="B138" t="s">
        <v>441</v>
      </c>
      <c r="C138" s="320"/>
      <c r="D138" s="319"/>
      <c r="E138" s="320"/>
      <c r="F138" t="s">
        <v>51</v>
      </c>
      <c r="G138" s="320"/>
      <c r="H138" t="s">
        <v>51</v>
      </c>
      <c r="I138" s="319"/>
      <c r="J138" t="s">
        <v>51</v>
      </c>
      <c r="K138" s="319"/>
      <c r="L138" t="s">
        <v>95</v>
      </c>
      <c r="M138" s="320"/>
    </row>
    <row r="139" spans="1:13">
      <c r="A139" s="320"/>
      <c r="B139" t="s">
        <v>52</v>
      </c>
      <c r="C139" s="320"/>
      <c r="D139" s="319"/>
      <c r="E139" s="320"/>
      <c r="F139" t="s">
        <v>52</v>
      </c>
      <c r="G139" s="320"/>
      <c r="H139" t="s">
        <v>53</v>
      </c>
      <c r="I139" s="319"/>
      <c r="J139" t="s">
        <v>52</v>
      </c>
      <c r="K139" s="319"/>
      <c r="L139" t="s">
        <v>442</v>
      </c>
      <c r="M139" s="320"/>
    </row>
    <row r="140" spans="1:13">
      <c r="A140" s="320"/>
      <c r="B140" t="s">
        <v>53</v>
      </c>
      <c r="C140" s="320"/>
      <c r="D140" s="319"/>
      <c r="E140" s="320"/>
      <c r="F140" t="s">
        <v>53</v>
      </c>
      <c r="G140" s="320"/>
      <c r="I140" s="319"/>
      <c r="J140" t="s">
        <v>95</v>
      </c>
      <c r="K140" s="319"/>
      <c r="M140" s="320"/>
    </row>
    <row r="141" spans="1:13">
      <c r="A141" s="320"/>
      <c r="B141" t="s">
        <v>54</v>
      </c>
      <c r="C141" s="320"/>
      <c r="D141" s="319"/>
      <c r="E141" s="320"/>
      <c r="F141" t="s">
        <v>443</v>
      </c>
      <c r="G141" s="320"/>
      <c r="I141" s="319"/>
      <c r="J141" t="s">
        <v>66</v>
      </c>
      <c r="K141" s="319"/>
      <c r="M141" s="320"/>
    </row>
    <row r="142" spans="1:13">
      <c r="A142" s="320"/>
      <c r="B142" t="s">
        <v>55</v>
      </c>
      <c r="C142" s="320"/>
      <c r="D142" s="319"/>
      <c r="E142" s="320"/>
      <c r="G142" s="320"/>
      <c r="I142" s="319"/>
      <c r="K142" s="319"/>
      <c r="M142" s="320"/>
    </row>
    <row r="143" spans="1:13">
      <c r="A143" s="320" t="s">
        <v>20</v>
      </c>
      <c r="B143" t="s">
        <v>3</v>
      </c>
      <c r="C143" s="320" t="s">
        <v>49</v>
      </c>
      <c r="D143" s="319" t="s">
        <v>439</v>
      </c>
      <c r="E143" s="320" t="s">
        <v>3</v>
      </c>
      <c r="F143" t="s">
        <v>386</v>
      </c>
      <c r="G143" s="320" t="s">
        <v>49</v>
      </c>
      <c r="H143" t="s">
        <v>3</v>
      </c>
      <c r="I143" s="319" t="s">
        <v>65</v>
      </c>
      <c r="J143" t="s">
        <v>3</v>
      </c>
      <c r="K143" s="319" t="s">
        <v>49</v>
      </c>
      <c r="L143" t="s">
        <v>3</v>
      </c>
      <c r="M143" s="320" t="s">
        <v>3</v>
      </c>
    </row>
    <row r="144" spans="1:13" ht="32">
      <c r="A144" s="320"/>
      <c r="B144" t="s">
        <v>49</v>
      </c>
      <c r="C144" s="320"/>
      <c r="D144" s="319"/>
      <c r="E144" s="320"/>
      <c r="F144" t="s">
        <v>49</v>
      </c>
      <c r="G144" s="320"/>
      <c r="H144" s="126" t="s">
        <v>65</v>
      </c>
      <c r="I144" s="319"/>
      <c r="J144" t="s">
        <v>49</v>
      </c>
      <c r="K144" s="319"/>
      <c r="L144" s="126" t="s">
        <v>440</v>
      </c>
      <c r="M144" s="320"/>
    </row>
    <row r="145" spans="1:22">
      <c r="A145" s="320"/>
      <c r="B145" t="s">
        <v>50</v>
      </c>
      <c r="C145" s="320"/>
      <c r="D145" s="319"/>
      <c r="E145" s="320"/>
      <c r="F145" t="s">
        <v>50</v>
      </c>
      <c r="G145" s="320"/>
      <c r="H145" t="s">
        <v>50</v>
      </c>
      <c r="I145" s="319"/>
      <c r="J145" t="s">
        <v>50</v>
      </c>
      <c r="K145" s="319"/>
      <c r="L145" t="s">
        <v>50</v>
      </c>
      <c r="M145" s="320"/>
    </row>
    <row r="146" spans="1:22">
      <c r="A146" s="320"/>
      <c r="B146" t="s">
        <v>441</v>
      </c>
      <c r="C146" s="320"/>
      <c r="D146" s="319"/>
      <c r="E146" s="320"/>
      <c r="F146" t="s">
        <v>51</v>
      </c>
      <c r="G146" s="320"/>
      <c r="H146" t="s">
        <v>51</v>
      </c>
      <c r="I146" s="319"/>
      <c r="J146" t="s">
        <v>51</v>
      </c>
      <c r="K146" s="319"/>
      <c r="L146" t="s">
        <v>95</v>
      </c>
      <c r="M146" s="320"/>
    </row>
    <row r="147" spans="1:22">
      <c r="A147" s="320"/>
      <c r="B147" t="s">
        <v>52</v>
      </c>
      <c r="C147" s="320"/>
      <c r="D147" s="319"/>
      <c r="E147" s="320"/>
      <c r="F147" t="s">
        <v>52</v>
      </c>
      <c r="G147" s="320"/>
      <c r="H147" t="s">
        <v>53</v>
      </c>
      <c r="I147" s="319"/>
      <c r="J147" t="s">
        <v>52</v>
      </c>
      <c r="K147" s="319"/>
      <c r="L147" t="s">
        <v>442</v>
      </c>
      <c r="M147" s="320"/>
    </row>
    <row r="148" spans="1:22">
      <c r="A148" s="320"/>
      <c r="B148" t="s">
        <v>53</v>
      </c>
      <c r="C148" s="320"/>
      <c r="D148" s="319"/>
      <c r="E148" s="320"/>
      <c r="F148" t="s">
        <v>53</v>
      </c>
      <c r="G148" s="320"/>
      <c r="I148" s="319"/>
      <c r="J148" t="s">
        <v>95</v>
      </c>
      <c r="K148" s="319"/>
      <c r="M148" s="320"/>
    </row>
    <row r="149" spans="1:22">
      <c r="A149" s="320"/>
      <c r="B149" t="s">
        <v>54</v>
      </c>
      <c r="C149" s="320"/>
      <c r="D149" s="319"/>
      <c r="E149" s="320"/>
      <c r="F149" t="s">
        <v>443</v>
      </c>
      <c r="G149" s="320"/>
      <c r="I149" s="319"/>
      <c r="J149" t="s">
        <v>66</v>
      </c>
      <c r="K149" s="319"/>
      <c r="M149" s="320"/>
    </row>
    <row r="150" spans="1:22">
      <c r="A150" s="320"/>
      <c r="B150" t="s">
        <v>55</v>
      </c>
      <c r="C150" s="320"/>
      <c r="D150" s="319"/>
      <c r="E150" s="320"/>
      <c r="G150" s="320"/>
      <c r="I150" s="319"/>
      <c r="K150" s="319"/>
      <c r="M150" s="320"/>
    </row>
    <row r="157" spans="1:22">
      <c r="A157" s="343" t="s">
        <v>447</v>
      </c>
      <c r="B157" s="343"/>
      <c r="C157" s="343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P157" s="329" t="s">
        <v>448</v>
      </c>
      <c r="Q157" s="330"/>
      <c r="R157" s="330"/>
      <c r="S157" s="330"/>
      <c r="T157" s="330"/>
      <c r="U157" s="330"/>
      <c r="V157" s="331"/>
    </row>
    <row r="158" spans="1:22" ht="32">
      <c r="B158" s="334">
        <v>2001</v>
      </c>
      <c r="C158" s="334"/>
      <c r="D158" s="334">
        <v>2004</v>
      </c>
      <c r="E158" s="334"/>
      <c r="F158" s="334">
        <v>2007</v>
      </c>
      <c r="G158" s="334"/>
      <c r="H158" s="334">
        <v>2010</v>
      </c>
      <c r="I158" s="334"/>
      <c r="J158" s="334">
        <v>2013</v>
      </c>
      <c r="K158" s="334"/>
      <c r="L158" s="334">
        <v>2016</v>
      </c>
      <c r="M158" s="334"/>
      <c r="P158" s="128" t="s">
        <v>129</v>
      </c>
      <c r="Q158" s="44">
        <v>16</v>
      </c>
      <c r="R158" s="44">
        <v>16</v>
      </c>
      <c r="S158" s="44">
        <v>16</v>
      </c>
      <c r="T158" s="44">
        <v>16</v>
      </c>
      <c r="U158" s="44">
        <v>17</v>
      </c>
      <c r="V158" s="45">
        <v>17</v>
      </c>
    </row>
    <row r="159" spans="1:22" ht="32">
      <c r="B159" s="68" t="s">
        <v>0</v>
      </c>
      <c r="C159" s="68" t="s">
        <v>1</v>
      </c>
      <c r="D159" s="68" t="s">
        <v>0</v>
      </c>
      <c r="E159" s="68" t="s">
        <v>1</v>
      </c>
      <c r="F159" s="68" t="s">
        <v>0</v>
      </c>
      <c r="G159" s="68" t="s">
        <v>1</v>
      </c>
      <c r="H159" s="68" t="s">
        <v>0</v>
      </c>
      <c r="I159" s="68" t="s">
        <v>1</v>
      </c>
      <c r="J159" s="68" t="s">
        <v>0</v>
      </c>
      <c r="K159" s="68" t="s">
        <v>1</v>
      </c>
      <c r="L159" s="68" t="s">
        <v>0</v>
      </c>
      <c r="M159" s="68" t="s">
        <v>1</v>
      </c>
      <c r="P159" s="129" t="s">
        <v>103</v>
      </c>
      <c r="Q159" s="51">
        <v>2001</v>
      </c>
      <c r="R159" s="51">
        <v>2004</v>
      </c>
      <c r="S159" s="51">
        <v>2007</v>
      </c>
      <c r="T159" s="51">
        <v>2010</v>
      </c>
      <c r="U159" s="51">
        <v>2013</v>
      </c>
      <c r="V159" s="51">
        <v>2016</v>
      </c>
    </row>
    <row r="160" spans="1:22" ht="48">
      <c r="A160" s="320" t="s">
        <v>2</v>
      </c>
      <c r="B160" t="s">
        <v>74</v>
      </c>
      <c r="C160" s="320" t="s">
        <v>74</v>
      </c>
      <c r="D160" t="s">
        <v>3</v>
      </c>
      <c r="E160" s="320" t="s">
        <v>3</v>
      </c>
      <c r="F160" s="126" t="s">
        <v>449</v>
      </c>
      <c r="G160" s="319" t="s">
        <v>449</v>
      </c>
      <c r="H160" s="126" t="s">
        <v>449</v>
      </c>
      <c r="I160" s="320" t="s">
        <v>58</v>
      </c>
      <c r="J160" s="126" t="s">
        <v>450</v>
      </c>
      <c r="K160" s="319" t="s">
        <v>450</v>
      </c>
      <c r="L160" s="126" t="s">
        <v>3</v>
      </c>
      <c r="M160" s="319" t="s">
        <v>3</v>
      </c>
      <c r="P160" s="29">
        <v>0</v>
      </c>
      <c r="Q160" s="24"/>
      <c r="R160" s="24"/>
      <c r="S160" s="24"/>
      <c r="T160" s="24"/>
      <c r="U160" s="24"/>
      <c r="V160" s="24">
        <v>1</v>
      </c>
    </row>
    <row r="161" spans="1:28" ht="32">
      <c r="A161" s="320"/>
      <c r="B161" t="s">
        <v>49</v>
      </c>
      <c r="C161" s="320"/>
      <c r="D161" s="59" t="s">
        <v>451</v>
      </c>
      <c r="E161" s="320"/>
      <c r="F161" s="126" t="s">
        <v>452</v>
      </c>
      <c r="G161" s="319"/>
      <c r="H161" t="s">
        <v>58</v>
      </c>
      <c r="I161" s="320"/>
      <c r="J161" s="126" t="s">
        <v>453</v>
      </c>
      <c r="K161" s="319"/>
      <c r="L161" s="126" t="s">
        <v>454</v>
      </c>
      <c r="M161" s="319"/>
      <c r="P161" s="29">
        <v>1</v>
      </c>
      <c r="Q161" s="24"/>
      <c r="R161" s="24">
        <v>16</v>
      </c>
      <c r="S161" s="24"/>
      <c r="T161" s="24"/>
      <c r="U161" s="24"/>
      <c r="V161" s="24">
        <v>16</v>
      </c>
    </row>
    <row r="162" spans="1:28">
      <c r="A162" s="320"/>
      <c r="B162" t="s">
        <v>50</v>
      </c>
      <c r="C162" s="320"/>
      <c r="D162" t="s">
        <v>50</v>
      </c>
      <c r="E162" s="320"/>
      <c r="F162" t="s">
        <v>50</v>
      </c>
      <c r="G162" s="319"/>
      <c r="H162" t="s">
        <v>50</v>
      </c>
      <c r="I162" s="320"/>
      <c r="J162" s="126" t="s">
        <v>95</v>
      </c>
      <c r="K162" s="319"/>
      <c r="L162" s="126" t="s">
        <v>50</v>
      </c>
      <c r="M162" s="319"/>
      <c r="P162" s="29">
        <v>2</v>
      </c>
      <c r="Q162" s="24">
        <v>16</v>
      </c>
      <c r="R162" s="24"/>
      <c r="S162" s="24"/>
      <c r="T162" s="24"/>
      <c r="U162" s="24">
        <v>17</v>
      </c>
      <c r="V162" s="24"/>
    </row>
    <row r="163" spans="1:28">
      <c r="A163" s="320"/>
      <c r="B163" t="s">
        <v>51</v>
      </c>
      <c r="C163" s="320"/>
      <c r="D163" t="s">
        <v>53</v>
      </c>
      <c r="E163" s="320"/>
      <c r="F163" t="s">
        <v>455</v>
      </c>
      <c r="G163" s="319"/>
      <c r="H163" t="s">
        <v>455</v>
      </c>
      <c r="I163" s="320"/>
      <c r="K163" s="319"/>
      <c r="L163" s="126" t="s">
        <v>456</v>
      </c>
      <c r="M163" s="319"/>
      <c r="P163" s="29">
        <v>3</v>
      </c>
      <c r="Q163" s="24"/>
      <c r="R163" s="24"/>
      <c r="S163" s="24">
        <v>16</v>
      </c>
      <c r="T163" s="24">
        <v>16</v>
      </c>
      <c r="U163" s="24"/>
      <c r="V163" s="24"/>
    </row>
    <row r="164" spans="1:28">
      <c r="A164" s="320"/>
      <c r="B164" t="s">
        <v>457</v>
      </c>
      <c r="C164" s="320"/>
      <c r="E164" s="320"/>
      <c r="F164" t="s">
        <v>443</v>
      </c>
      <c r="G164" s="319"/>
      <c r="H164" t="s">
        <v>456</v>
      </c>
      <c r="I164" s="320"/>
      <c r="K164" s="319"/>
      <c r="L164" s="126" t="s">
        <v>95</v>
      </c>
      <c r="M164" s="319"/>
      <c r="P164" s="29" t="s">
        <v>104</v>
      </c>
      <c r="Q164" s="24"/>
      <c r="R164" s="24"/>
      <c r="S164" s="24"/>
      <c r="T164" s="24"/>
      <c r="U164" s="24"/>
      <c r="V164" s="24"/>
    </row>
    <row r="165" spans="1:28">
      <c r="A165" s="320"/>
      <c r="B165" t="s">
        <v>54</v>
      </c>
      <c r="C165" s="320"/>
      <c r="E165" s="320"/>
      <c r="G165" s="319"/>
      <c r="I165" s="320"/>
      <c r="K165" s="319"/>
      <c r="L165" s="126" t="s">
        <v>442</v>
      </c>
      <c r="M165" s="319"/>
    </row>
    <row r="166" spans="1:28">
      <c r="A166" s="320"/>
      <c r="B166" t="s">
        <v>458</v>
      </c>
      <c r="C166" s="320"/>
      <c r="E166" s="320"/>
      <c r="G166" s="319"/>
      <c r="I166" s="320"/>
      <c r="K166" s="319"/>
      <c r="L166" s="126" t="s">
        <v>459</v>
      </c>
      <c r="M166" s="319"/>
      <c r="P166" s="329" t="s">
        <v>460</v>
      </c>
      <c r="Q166" s="330"/>
      <c r="R166" s="330"/>
      <c r="S166" s="330"/>
      <c r="T166" s="330"/>
      <c r="U166" s="330"/>
      <c r="V166" s="331"/>
    </row>
    <row r="167" spans="1:28">
      <c r="A167" s="320"/>
      <c r="C167" s="320"/>
      <c r="E167" s="320"/>
      <c r="G167" s="319"/>
      <c r="I167" s="320"/>
      <c r="K167" s="319"/>
      <c r="L167" s="126" t="s">
        <v>461</v>
      </c>
      <c r="M167" s="319"/>
      <c r="P167" s="21"/>
      <c r="Q167" s="51">
        <v>2001</v>
      </c>
      <c r="R167" s="51">
        <v>2004</v>
      </c>
      <c r="S167" s="51">
        <v>2007</v>
      </c>
      <c r="T167" s="51">
        <v>2010</v>
      </c>
      <c r="U167" s="51">
        <v>2013</v>
      </c>
      <c r="V167" s="51">
        <v>2016</v>
      </c>
    </row>
    <row r="168" spans="1:28" ht="32">
      <c r="A168" s="320"/>
      <c r="C168" s="320"/>
      <c r="E168" s="320"/>
      <c r="G168" s="319"/>
      <c r="I168" s="320"/>
      <c r="K168" s="319"/>
      <c r="L168" s="126" t="s">
        <v>462</v>
      </c>
      <c r="M168" s="319"/>
      <c r="P168" s="130" t="s">
        <v>106</v>
      </c>
      <c r="Q168" s="24">
        <v>3</v>
      </c>
      <c r="R168" s="24">
        <v>11</v>
      </c>
      <c r="S168" s="24">
        <v>0</v>
      </c>
      <c r="T168" s="24">
        <v>0</v>
      </c>
      <c r="U168" s="24">
        <v>0</v>
      </c>
      <c r="V168" s="24">
        <v>12</v>
      </c>
    </row>
    <row r="169" spans="1:28">
      <c r="A169" s="320"/>
      <c r="C169" s="320"/>
      <c r="E169" s="320"/>
      <c r="G169" s="319"/>
      <c r="I169" s="320"/>
      <c r="K169" s="319"/>
      <c r="L169" s="126" t="s">
        <v>463</v>
      </c>
      <c r="M169" s="319"/>
      <c r="P169" s="29" t="s">
        <v>107</v>
      </c>
      <c r="Q169" s="24">
        <v>13</v>
      </c>
      <c r="R169" s="24">
        <v>5</v>
      </c>
      <c r="S169" s="24">
        <v>16</v>
      </c>
      <c r="T169" s="24">
        <v>16</v>
      </c>
      <c r="U169" s="24">
        <v>17</v>
      </c>
      <c r="V169" s="24">
        <v>5</v>
      </c>
    </row>
    <row r="170" spans="1:28" ht="48">
      <c r="A170" s="320" t="s">
        <v>4</v>
      </c>
      <c r="B170" t="s">
        <v>74</v>
      </c>
      <c r="C170" s="320" t="s">
        <v>74</v>
      </c>
      <c r="D170" t="s">
        <v>3</v>
      </c>
      <c r="E170" s="320" t="s">
        <v>3</v>
      </c>
      <c r="F170" s="126" t="s">
        <v>449</v>
      </c>
      <c r="G170" s="319" t="s">
        <v>449</v>
      </c>
      <c r="H170" s="126" t="s">
        <v>449</v>
      </c>
      <c r="I170" s="320" t="s">
        <v>58</v>
      </c>
      <c r="J170" s="126" t="s">
        <v>450</v>
      </c>
      <c r="K170" s="319" t="s">
        <v>450</v>
      </c>
      <c r="L170" s="126" t="s">
        <v>3</v>
      </c>
      <c r="M170" s="319" t="s">
        <v>3</v>
      </c>
      <c r="P170" s="27"/>
      <c r="Q170" s="28"/>
      <c r="R170" s="28"/>
      <c r="S170" s="28"/>
      <c r="T170" s="28"/>
      <c r="U170" s="28"/>
      <c r="V170" s="28"/>
    </row>
    <row r="171" spans="1:28" ht="32">
      <c r="A171" s="320"/>
      <c r="B171" t="s">
        <v>49</v>
      </c>
      <c r="C171" s="320"/>
      <c r="D171" s="59" t="s">
        <v>451</v>
      </c>
      <c r="E171" s="320"/>
      <c r="F171" s="126" t="s">
        <v>452</v>
      </c>
      <c r="G171" s="319"/>
      <c r="H171" t="s">
        <v>58</v>
      </c>
      <c r="I171" s="320"/>
      <c r="J171" s="126" t="s">
        <v>453</v>
      </c>
      <c r="K171" s="319"/>
      <c r="L171" s="126" t="s">
        <v>454</v>
      </c>
      <c r="M171" s="319"/>
      <c r="P171" s="27"/>
      <c r="Q171" s="28"/>
      <c r="R171" s="28"/>
      <c r="S171" s="28"/>
      <c r="T171" s="28"/>
      <c r="U171" s="28"/>
      <c r="V171" s="28"/>
    </row>
    <row r="172" spans="1:28">
      <c r="A172" s="320"/>
      <c r="B172" t="s">
        <v>50</v>
      </c>
      <c r="C172" s="320"/>
      <c r="D172" t="s">
        <v>50</v>
      </c>
      <c r="E172" s="320"/>
      <c r="F172" t="s">
        <v>50</v>
      </c>
      <c r="G172" s="319"/>
      <c r="H172" t="s">
        <v>50</v>
      </c>
      <c r="I172" s="320"/>
      <c r="J172" s="126" t="s">
        <v>95</v>
      </c>
      <c r="K172" s="319"/>
      <c r="L172" s="126" t="s">
        <v>50</v>
      </c>
      <c r="M172" s="319"/>
      <c r="P172" s="332" t="s">
        <v>109</v>
      </c>
      <c r="Q172" s="332"/>
      <c r="R172" s="332"/>
      <c r="S172" s="332"/>
      <c r="T172" s="332"/>
      <c r="U172" s="332"/>
      <c r="V172" s="332"/>
      <c r="W172" s="332"/>
      <c r="X172" s="332"/>
      <c r="Y172" s="332"/>
      <c r="Z172" s="332"/>
      <c r="AA172" s="332"/>
      <c r="AB172" s="332"/>
    </row>
    <row r="173" spans="1:28">
      <c r="A173" s="320"/>
      <c r="B173" t="s">
        <v>51</v>
      </c>
      <c r="C173" s="320"/>
      <c r="D173" t="s">
        <v>53</v>
      </c>
      <c r="E173" s="320"/>
      <c r="F173" t="s">
        <v>455</v>
      </c>
      <c r="G173" s="319"/>
      <c r="H173" t="s">
        <v>455</v>
      </c>
      <c r="I173" s="320"/>
      <c r="K173" s="319"/>
      <c r="L173" s="126" t="s">
        <v>456</v>
      </c>
      <c r="M173" s="319"/>
      <c r="P173" s="20"/>
      <c r="Q173" s="327">
        <v>2001</v>
      </c>
      <c r="R173" s="327"/>
      <c r="S173" s="327">
        <v>2004</v>
      </c>
      <c r="T173" s="327"/>
      <c r="U173" s="327">
        <v>2007</v>
      </c>
      <c r="V173" s="327"/>
      <c r="W173" s="327">
        <v>2010</v>
      </c>
      <c r="X173" s="327"/>
      <c r="Y173" s="327">
        <v>2013</v>
      </c>
      <c r="Z173" s="327"/>
      <c r="AA173" s="327">
        <v>2016</v>
      </c>
      <c r="AB173" s="327"/>
    </row>
    <row r="174" spans="1:28">
      <c r="A174" s="320"/>
      <c r="B174" t="s">
        <v>457</v>
      </c>
      <c r="C174" s="320"/>
      <c r="E174" s="320"/>
      <c r="F174" t="s">
        <v>443</v>
      </c>
      <c r="G174" s="319"/>
      <c r="H174" t="s">
        <v>456</v>
      </c>
      <c r="I174" s="320"/>
      <c r="K174" s="319"/>
      <c r="L174" s="126" t="s">
        <v>95</v>
      </c>
      <c r="M174" s="319"/>
      <c r="P174" s="20"/>
      <c r="Q174" s="51" t="s">
        <v>114</v>
      </c>
      <c r="R174" s="51" t="s">
        <v>115</v>
      </c>
      <c r="S174" s="51" t="s">
        <v>114</v>
      </c>
      <c r="T174" s="51" t="s">
        <v>115</v>
      </c>
      <c r="U174" s="51" t="s">
        <v>114</v>
      </c>
      <c r="V174" s="51" t="s">
        <v>115</v>
      </c>
      <c r="W174" s="51" t="s">
        <v>114</v>
      </c>
      <c r="X174" s="51" t="s">
        <v>115</v>
      </c>
      <c r="Y174" s="51" t="s">
        <v>114</v>
      </c>
      <c r="Z174" s="51" t="s">
        <v>115</v>
      </c>
      <c r="AA174" s="51" t="s">
        <v>114</v>
      </c>
      <c r="AB174" s="51" t="s">
        <v>115</v>
      </c>
    </row>
    <row r="175" spans="1:28" ht="32">
      <c r="A175" s="320"/>
      <c r="B175" t="s">
        <v>54</v>
      </c>
      <c r="C175" s="320"/>
      <c r="E175" s="320"/>
      <c r="G175" s="319"/>
      <c r="I175" s="320"/>
      <c r="K175" s="319"/>
      <c r="L175" s="126" t="s">
        <v>442</v>
      </c>
      <c r="M175" s="319"/>
      <c r="P175" s="130" t="s">
        <v>110</v>
      </c>
      <c r="Q175" s="20"/>
      <c r="R175" s="20"/>
      <c r="S175" s="20">
        <v>16</v>
      </c>
      <c r="T175" s="20">
        <v>100</v>
      </c>
      <c r="U175" s="20"/>
      <c r="V175" s="20"/>
      <c r="W175" s="20"/>
      <c r="X175" s="20"/>
      <c r="Y175" s="20"/>
      <c r="Z175" s="20"/>
      <c r="AA175" s="20">
        <v>17</v>
      </c>
      <c r="AB175" s="20">
        <v>100</v>
      </c>
    </row>
    <row r="176" spans="1:28">
      <c r="A176" s="320"/>
      <c r="B176" t="s">
        <v>458</v>
      </c>
      <c r="C176" s="320"/>
      <c r="E176" s="320"/>
      <c r="G176" s="319"/>
      <c r="I176" s="320"/>
      <c r="K176" s="319"/>
      <c r="L176" s="126" t="s">
        <v>459</v>
      </c>
      <c r="M176" s="319"/>
      <c r="P176" s="29" t="s">
        <v>111</v>
      </c>
      <c r="Q176" s="20"/>
      <c r="R176" s="20"/>
      <c r="S176" s="20">
        <v>11</v>
      </c>
      <c r="T176" s="20">
        <f>S176*T175/S175</f>
        <v>68.75</v>
      </c>
      <c r="U176" s="20"/>
      <c r="V176" s="20"/>
      <c r="W176" s="20"/>
      <c r="X176" s="20"/>
      <c r="Y176" s="20"/>
      <c r="Z176" s="20"/>
      <c r="AA176" s="20">
        <v>12</v>
      </c>
      <c r="AB176" s="20">
        <v>70.58</v>
      </c>
    </row>
    <row r="177" spans="1:28">
      <c r="A177" s="320"/>
      <c r="C177" s="320"/>
      <c r="E177" s="320"/>
      <c r="G177" s="319"/>
      <c r="I177" s="320"/>
      <c r="K177" s="319"/>
      <c r="L177" s="126" t="s">
        <v>461</v>
      </c>
      <c r="M177" s="319"/>
      <c r="P177" s="29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 spans="1:28" ht="32">
      <c r="A178" s="320"/>
      <c r="C178" s="320"/>
      <c r="E178" s="320"/>
      <c r="G178" s="319"/>
      <c r="I178" s="320"/>
      <c r="K178" s="319"/>
      <c r="L178" s="126" t="s">
        <v>462</v>
      </c>
      <c r="M178" s="319"/>
      <c r="P178" s="130" t="s">
        <v>112</v>
      </c>
      <c r="Q178" s="20">
        <v>16</v>
      </c>
      <c r="R178" s="20">
        <v>100</v>
      </c>
      <c r="S178" s="20"/>
      <c r="T178" s="20"/>
      <c r="U178" s="20">
        <v>16</v>
      </c>
      <c r="V178" s="20">
        <v>100</v>
      </c>
      <c r="W178" s="20">
        <v>16</v>
      </c>
      <c r="X178" s="20">
        <v>100</v>
      </c>
      <c r="Y178" s="20">
        <v>17</v>
      </c>
      <c r="Z178" s="20">
        <v>100</v>
      </c>
      <c r="AA178" s="20"/>
      <c r="AB178" s="20"/>
    </row>
    <row r="179" spans="1:28" ht="32">
      <c r="A179" s="320"/>
      <c r="C179" s="320"/>
      <c r="E179" s="320"/>
      <c r="G179" s="319"/>
      <c r="I179" s="320"/>
      <c r="K179" s="319"/>
      <c r="L179" s="126" t="s">
        <v>463</v>
      </c>
      <c r="M179" s="319"/>
      <c r="P179" s="130" t="s">
        <v>113</v>
      </c>
      <c r="Q179" s="20">
        <v>13</v>
      </c>
      <c r="R179" s="20">
        <f>Q179*R178/Q178</f>
        <v>81.25</v>
      </c>
      <c r="S179" s="20"/>
      <c r="T179" s="20"/>
      <c r="U179" s="20">
        <v>14</v>
      </c>
      <c r="V179" s="20">
        <f>U179*V178/U178</f>
        <v>87.5</v>
      </c>
      <c r="W179" s="20">
        <v>3</v>
      </c>
      <c r="X179" s="20">
        <f>W179*X178/W178</f>
        <v>18.75</v>
      </c>
      <c r="Y179" s="20">
        <v>10</v>
      </c>
      <c r="Z179" s="20">
        <v>58.82</v>
      </c>
      <c r="AA179" s="20"/>
      <c r="AB179" s="20"/>
    </row>
    <row r="180" spans="1:28" ht="48">
      <c r="A180" s="320" t="s">
        <v>5</v>
      </c>
      <c r="B180" t="s">
        <v>74</v>
      </c>
      <c r="C180" s="320" t="s">
        <v>74</v>
      </c>
      <c r="D180" t="s">
        <v>3</v>
      </c>
      <c r="E180" s="320" t="s">
        <v>3</v>
      </c>
      <c r="F180" s="126" t="s">
        <v>449</v>
      </c>
      <c r="G180" s="319" t="s">
        <v>449</v>
      </c>
      <c r="H180" s="126" t="s">
        <v>449</v>
      </c>
      <c r="I180" s="320" t="s">
        <v>58</v>
      </c>
      <c r="J180" s="126" t="s">
        <v>450</v>
      </c>
      <c r="K180" s="319" t="s">
        <v>450</v>
      </c>
      <c r="L180" s="126" t="s">
        <v>3</v>
      </c>
      <c r="M180" s="319" t="s">
        <v>3</v>
      </c>
    </row>
    <row r="181" spans="1:28" ht="32">
      <c r="A181" s="320"/>
      <c r="B181" t="s">
        <v>49</v>
      </c>
      <c r="C181" s="320"/>
      <c r="D181" s="59" t="s">
        <v>451</v>
      </c>
      <c r="E181" s="320"/>
      <c r="F181" s="126" t="s">
        <v>452</v>
      </c>
      <c r="G181" s="319"/>
      <c r="H181" t="s">
        <v>58</v>
      </c>
      <c r="I181" s="320"/>
      <c r="J181" s="126" t="s">
        <v>453</v>
      </c>
      <c r="K181" s="319"/>
      <c r="L181" s="126" t="s">
        <v>454</v>
      </c>
      <c r="M181" s="319"/>
    </row>
    <row r="182" spans="1:28">
      <c r="A182" s="320"/>
      <c r="B182" t="s">
        <v>50</v>
      </c>
      <c r="C182" s="320"/>
      <c r="D182" t="s">
        <v>50</v>
      </c>
      <c r="E182" s="320"/>
      <c r="F182" t="s">
        <v>50</v>
      </c>
      <c r="G182" s="319"/>
      <c r="H182" t="s">
        <v>50</v>
      </c>
      <c r="I182" s="320"/>
      <c r="J182" s="126" t="s">
        <v>95</v>
      </c>
      <c r="K182" s="319"/>
      <c r="L182" s="126" t="s">
        <v>50</v>
      </c>
      <c r="M182" s="319"/>
      <c r="P182" s="326" t="s">
        <v>116</v>
      </c>
      <c r="Q182" s="326"/>
      <c r="R182" s="326"/>
      <c r="S182" s="326"/>
      <c r="T182" s="326"/>
      <c r="U182" s="326"/>
      <c r="V182" s="326"/>
      <c r="W182" s="326"/>
      <c r="X182" s="326"/>
      <c r="Y182" s="326"/>
      <c r="Z182" s="326"/>
      <c r="AA182" s="326"/>
      <c r="AB182" s="326"/>
    </row>
    <row r="183" spans="1:28">
      <c r="A183" s="320"/>
      <c r="B183" t="s">
        <v>51</v>
      </c>
      <c r="C183" s="320"/>
      <c r="D183" t="s">
        <v>53</v>
      </c>
      <c r="E183" s="320"/>
      <c r="F183" t="s">
        <v>455</v>
      </c>
      <c r="G183" s="319"/>
      <c r="H183" t="s">
        <v>455</v>
      </c>
      <c r="I183" s="320"/>
      <c r="K183" s="319"/>
      <c r="L183" s="126" t="s">
        <v>456</v>
      </c>
      <c r="M183" s="319"/>
      <c r="P183" s="20"/>
      <c r="Q183" s="327">
        <v>2001</v>
      </c>
      <c r="R183" s="327"/>
      <c r="S183" s="327">
        <v>2004</v>
      </c>
      <c r="T183" s="327"/>
      <c r="U183" s="327">
        <v>2007</v>
      </c>
      <c r="V183" s="327"/>
      <c r="W183" s="327">
        <v>2010</v>
      </c>
      <c r="X183" s="327"/>
      <c r="Y183" s="327">
        <v>2013</v>
      </c>
      <c r="Z183" s="327"/>
      <c r="AA183" s="327">
        <v>2016</v>
      </c>
      <c r="AB183" s="327"/>
    </row>
    <row r="184" spans="1:28">
      <c r="A184" s="320"/>
      <c r="B184" t="s">
        <v>457</v>
      </c>
      <c r="C184" s="320"/>
      <c r="E184" s="320"/>
      <c r="F184" t="s">
        <v>443</v>
      </c>
      <c r="G184" s="319"/>
      <c r="H184" t="s">
        <v>456</v>
      </c>
      <c r="I184" s="320"/>
      <c r="K184" s="319"/>
      <c r="L184" s="126" t="s">
        <v>95</v>
      </c>
      <c r="M184" s="319"/>
      <c r="P184" s="20"/>
      <c r="Q184" s="51" t="s">
        <v>114</v>
      </c>
      <c r="R184" s="51" t="s">
        <v>115</v>
      </c>
      <c r="S184" s="51" t="s">
        <v>114</v>
      </c>
      <c r="T184" s="51" t="s">
        <v>115</v>
      </c>
      <c r="U184" s="51" t="s">
        <v>114</v>
      </c>
      <c r="V184" s="51" t="s">
        <v>115</v>
      </c>
      <c r="W184" s="51" t="s">
        <v>114</v>
      </c>
      <c r="X184" s="51" t="s">
        <v>115</v>
      </c>
      <c r="Y184" s="51" t="s">
        <v>114</v>
      </c>
      <c r="Z184" s="51" t="s">
        <v>115</v>
      </c>
      <c r="AA184" s="51" t="s">
        <v>114</v>
      </c>
      <c r="AB184" s="51" t="s">
        <v>115</v>
      </c>
    </row>
    <row r="185" spans="1:28" ht="32">
      <c r="A185" s="320"/>
      <c r="B185" t="s">
        <v>54</v>
      </c>
      <c r="C185" s="320"/>
      <c r="E185" s="320"/>
      <c r="G185" s="319"/>
      <c r="I185" s="320"/>
      <c r="K185" s="319"/>
      <c r="L185" s="126" t="s">
        <v>442</v>
      </c>
      <c r="M185" s="319"/>
      <c r="P185" s="130" t="s">
        <v>110</v>
      </c>
      <c r="Q185" s="20">
        <v>16</v>
      </c>
      <c r="R185" s="20">
        <v>100</v>
      </c>
      <c r="S185" s="20"/>
      <c r="T185" s="20"/>
      <c r="U185" s="20"/>
      <c r="V185" s="20"/>
      <c r="W185" s="20"/>
      <c r="X185" s="20"/>
      <c r="Y185" s="20"/>
      <c r="Z185" s="20"/>
      <c r="AA185" s="20">
        <v>1</v>
      </c>
      <c r="AB185" s="20">
        <v>5.89</v>
      </c>
    </row>
    <row r="186" spans="1:28">
      <c r="A186" s="320"/>
      <c r="B186" t="s">
        <v>458</v>
      </c>
      <c r="C186" s="320"/>
      <c r="E186" s="320"/>
      <c r="G186" s="319"/>
      <c r="I186" s="320"/>
      <c r="K186" s="319"/>
      <c r="L186" s="126" t="s">
        <v>459</v>
      </c>
      <c r="M186" s="319"/>
      <c r="P186" s="29" t="s">
        <v>111</v>
      </c>
      <c r="Q186" s="20">
        <v>3</v>
      </c>
      <c r="R186" s="20">
        <f>Q186*R185/Q185</f>
        <v>18.75</v>
      </c>
      <c r="S186" s="20"/>
      <c r="T186" s="20"/>
      <c r="U186" s="20"/>
      <c r="V186" s="20"/>
      <c r="W186" s="20"/>
      <c r="X186" s="20"/>
      <c r="Y186" s="20"/>
      <c r="Z186" s="20"/>
      <c r="AA186" s="20">
        <v>0</v>
      </c>
      <c r="AB186" s="20">
        <v>0</v>
      </c>
    </row>
    <row r="187" spans="1:28">
      <c r="A187" s="320"/>
      <c r="C187" s="320"/>
      <c r="E187" s="320"/>
      <c r="G187" s="319"/>
      <c r="I187" s="320"/>
      <c r="K187" s="319"/>
      <c r="L187" s="126" t="s">
        <v>461</v>
      </c>
      <c r="M187" s="319"/>
      <c r="P187" s="29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 spans="1:28" ht="32">
      <c r="A188" s="320"/>
      <c r="C188" s="320"/>
      <c r="E188" s="320"/>
      <c r="G188" s="319"/>
      <c r="I188" s="320"/>
      <c r="K188" s="319"/>
      <c r="L188" s="126" t="s">
        <v>462</v>
      </c>
      <c r="M188" s="319"/>
      <c r="P188" s="130" t="s">
        <v>112</v>
      </c>
      <c r="Q188" s="20"/>
      <c r="R188" s="20"/>
      <c r="S188" s="20">
        <v>16</v>
      </c>
      <c r="T188" s="20">
        <v>100</v>
      </c>
      <c r="U188" s="20">
        <v>16</v>
      </c>
      <c r="V188" s="20">
        <v>100</v>
      </c>
      <c r="W188" s="20">
        <v>16</v>
      </c>
      <c r="X188" s="20">
        <v>100</v>
      </c>
      <c r="Y188" s="20">
        <v>17</v>
      </c>
      <c r="Z188" s="20">
        <v>100</v>
      </c>
      <c r="AA188" s="20">
        <v>16</v>
      </c>
      <c r="AB188" s="20">
        <v>94.11</v>
      </c>
    </row>
    <row r="189" spans="1:28" ht="32">
      <c r="A189" s="320"/>
      <c r="C189" s="320"/>
      <c r="E189" s="320"/>
      <c r="G189" s="319"/>
      <c r="I189" s="320"/>
      <c r="K189" s="319"/>
      <c r="L189" s="126" t="s">
        <v>463</v>
      </c>
      <c r="M189" s="319"/>
      <c r="P189" s="130" t="s">
        <v>113</v>
      </c>
      <c r="Q189" s="20"/>
      <c r="R189" s="20"/>
      <c r="S189" s="20">
        <v>5</v>
      </c>
      <c r="T189" s="20">
        <f>S189*T188/S188</f>
        <v>31.25</v>
      </c>
      <c r="U189" s="20">
        <v>2</v>
      </c>
      <c r="V189" s="20">
        <v>12.5</v>
      </c>
      <c r="W189" s="20">
        <v>13</v>
      </c>
      <c r="X189" s="20">
        <f>W189*X188/W188</f>
        <v>81.25</v>
      </c>
      <c r="Y189" s="20">
        <v>7</v>
      </c>
      <c r="Z189" s="20">
        <v>41.18</v>
      </c>
      <c r="AA189" s="20">
        <v>5</v>
      </c>
      <c r="AB189" s="20">
        <v>29.4</v>
      </c>
    </row>
    <row r="190" spans="1:28" ht="48">
      <c r="A190" s="320" t="s">
        <v>6</v>
      </c>
      <c r="B190" t="s">
        <v>74</v>
      </c>
      <c r="C190" s="320" t="s">
        <v>74</v>
      </c>
      <c r="D190" t="s">
        <v>3</v>
      </c>
      <c r="E190" s="320" t="s">
        <v>3</v>
      </c>
      <c r="F190" s="126" t="s">
        <v>449</v>
      </c>
      <c r="G190" s="319" t="s">
        <v>449</v>
      </c>
      <c r="H190" s="126" t="s">
        <v>449</v>
      </c>
      <c r="I190" s="319" t="s">
        <v>449</v>
      </c>
      <c r="J190" s="126" t="s">
        <v>450</v>
      </c>
      <c r="K190" s="319" t="s">
        <v>450</v>
      </c>
      <c r="L190" s="126" t="s">
        <v>3</v>
      </c>
      <c r="M190" s="319" t="s">
        <v>3</v>
      </c>
    </row>
    <row r="191" spans="1:28" ht="32">
      <c r="A191" s="320"/>
      <c r="B191" t="s">
        <v>49</v>
      </c>
      <c r="C191" s="320"/>
      <c r="D191" s="59" t="s">
        <v>451</v>
      </c>
      <c r="E191" s="320"/>
      <c r="F191" s="126" t="s">
        <v>452</v>
      </c>
      <c r="G191" s="319"/>
      <c r="H191" t="s">
        <v>58</v>
      </c>
      <c r="I191" s="319"/>
      <c r="J191" s="126" t="s">
        <v>453</v>
      </c>
      <c r="K191" s="319"/>
      <c r="L191" s="126" t="s">
        <v>454</v>
      </c>
      <c r="M191" s="319"/>
    </row>
    <row r="192" spans="1:28">
      <c r="A192" s="320"/>
      <c r="B192" t="s">
        <v>50</v>
      </c>
      <c r="C192" s="320"/>
      <c r="D192" t="s">
        <v>50</v>
      </c>
      <c r="E192" s="320"/>
      <c r="F192" t="s">
        <v>50</v>
      </c>
      <c r="G192" s="319"/>
      <c r="H192" t="s">
        <v>50</v>
      </c>
      <c r="I192" s="319"/>
      <c r="J192" s="126" t="s">
        <v>95</v>
      </c>
      <c r="K192" s="319"/>
      <c r="L192" s="126" t="s">
        <v>50</v>
      </c>
      <c r="M192" s="319"/>
      <c r="P192" s="339" t="s">
        <v>117</v>
      </c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</row>
    <row r="193" spans="1:28">
      <c r="A193" s="320"/>
      <c r="B193" t="s">
        <v>51</v>
      </c>
      <c r="C193" s="320"/>
      <c r="D193" t="s">
        <v>53</v>
      </c>
      <c r="E193" s="320"/>
      <c r="F193" t="s">
        <v>455</v>
      </c>
      <c r="G193" s="319"/>
      <c r="H193" t="s">
        <v>455</v>
      </c>
      <c r="I193" s="319"/>
      <c r="K193" s="319"/>
      <c r="L193" s="126" t="s">
        <v>456</v>
      </c>
      <c r="M193" s="319"/>
      <c r="P193" s="20"/>
      <c r="Q193" s="327">
        <v>2001</v>
      </c>
      <c r="R193" s="327"/>
      <c r="S193" s="327">
        <v>2004</v>
      </c>
      <c r="T193" s="327"/>
      <c r="U193" s="327">
        <v>2007</v>
      </c>
      <c r="V193" s="327"/>
      <c r="W193" s="327">
        <v>2010</v>
      </c>
      <c r="X193" s="327"/>
      <c r="Y193" s="327">
        <v>2013</v>
      </c>
      <c r="Z193" s="327"/>
      <c r="AA193" s="327">
        <v>2016</v>
      </c>
      <c r="AB193" s="327"/>
    </row>
    <row r="194" spans="1:28">
      <c r="A194" s="320"/>
      <c r="B194" t="s">
        <v>457</v>
      </c>
      <c r="C194" s="320"/>
      <c r="E194" s="320"/>
      <c r="F194" t="s">
        <v>443</v>
      </c>
      <c r="G194" s="319"/>
      <c r="H194" t="s">
        <v>456</v>
      </c>
      <c r="I194" s="319"/>
      <c r="K194" s="319"/>
      <c r="L194" s="126" t="s">
        <v>95</v>
      </c>
      <c r="M194" s="319"/>
      <c r="P194" s="20"/>
      <c r="Q194" s="51" t="s">
        <v>114</v>
      </c>
      <c r="R194" s="51" t="s">
        <v>115</v>
      </c>
      <c r="S194" s="51" t="s">
        <v>114</v>
      </c>
      <c r="T194" s="51" t="s">
        <v>115</v>
      </c>
      <c r="U194" s="51" t="s">
        <v>114</v>
      </c>
      <c r="V194" s="51" t="s">
        <v>115</v>
      </c>
      <c r="W194" s="51" t="s">
        <v>114</v>
      </c>
      <c r="X194" s="51" t="s">
        <v>115</v>
      </c>
      <c r="Y194" s="51" t="s">
        <v>114</v>
      </c>
      <c r="Z194" s="51" t="s">
        <v>115</v>
      </c>
      <c r="AA194" s="51" t="s">
        <v>114</v>
      </c>
      <c r="AB194" s="51" t="s">
        <v>115</v>
      </c>
    </row>
    <row r="195" spans="1:28" ht="32">
      <c r="A195" s="320"/>
      <c r="B195" t="s">
        <v>54</v>
      </c>
      <c r="C195" s="320"/>
      <c r="E195" s="320"/>
      <c r="G195" s="319"/>
      <c r="I195" s="319"/>
      <c r="K195" s="319"/>
      <c r="L195" s="126" t="s">
        <v>442</v>
      </c>
      <c r="M195" s="319"/>
      <c r="P195" s="130" t="s">
        <v>110</v>
      </c>
      <c r="Q195" s="20">
        <v>16</v>
      </c>
      <c r="R195" s="20">
        <v>100</v>
      </c>
      <c r="S195" s="20">
        <v>16</v>
      </c>
      <c r="T195" s="20">
        <v>100</v>
      </c>
      <c r="U195" s="20">
        <v>16</v>
      </c>
      <c r="V195" s="20">
        <v>100</v>
      </c>
      <c r="W195" s="20">
        <v>16</v>
      </c>
      <c r="X195" s="20">
        <v>100</v>
      </c>
      <c r="Y195" s="20"/>
      <c r="Z195" s="20"/>
      <c r="AA195" s="20">
        <v>16</v>
      </c>
      <c r="AB195" s="20">
        <v>94.11</v>
      </c>
    </row>
    <row r="196" spans="1:28">
      <c r="A196" s="320"/>
      <c r="B196" t="s">
        <v>458</v>
      </c>
      <c r="C196" s="320"/>
      <c r="E196" s="320"/>
      <c r="G196" s="319"/>
      <c r="I196" s="319"/>
      <c r="K196" s="319"/>
      <c r="L196" s="126" t="s">
        <v>459</v>
      </c>
      <c r="M196" s="319"/>
      <c r="P196" s="29" t="s">
        <v>111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/>
      <c r="Z196" s="20"/>
      <c r="AA196" s="20">
        <v>0</v>
      </c>
      <c r="AB196" s="20">
        <v>0</v>
      </c>
    </row>
    <row r="197" spans="1:28">
      <c r="A197" s="320"/>
      <c r="C197" s="320"/>
      <c r="E197" s="320"/>
      <c r="G197" s="319"/>
      <c r="I197" s="319"/>
      <c r="K197" s="319"/>
      <c r="L197" s="126" t="s">
        <v>461</v>
      </c>
      <c r="M197" s="319"/>
      <c r="P197" s="29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 spans="1:28" ht="32">
      <c r="A198" s="320"/>
      <c r="C198" s="320"/>
      <c r="E198" s="320"/>
      <c r="G198" s="319"/>
      <c r="I198" s="319"/>
      <c r="K198" s="319"/>
      <c r="L198" s="126" t="s">
        <v>462</v>
      </c>
      <c r="M198" s="319"/>
      <c r="P198" s="130" t="s">
        <v>112</v>
      </c>
      <c r="Q198" s="20"/>
      <c r="R198" s="20"/>
      <c r="S198" s="20"/>
      <c r="T198" s="20"/>
      <c r="U198" s="20"/>
      <c r="V198" s="20"/>
      <c r="W198" s="20"/>
      <c r="X198" s="20"/>
      <c r="Y198" s="20">
        <v>17</v>
      </c>
      <c r="Z198" s="20">
        <v>100</v>
      </c>
      <c r="AA198" s="20"/>
      <c r="AB198" s="20"/>
    </row>
    <row r="199" spans="1:28" ht="32">
      <c r="A199" s="320"/>
      <c r="C199" s="320"/>
      <c r="E199" s="320"/>
      <c r="G199" s="319"/>
      <c r="I199" s="319"/>
      <c r="K199" s="319"/>
      <c r="L199" s="126" t="s">
        <v>463</v>
      </c>
      <c r="M199" s="319"/>
      <c r="P199" s="130" t="s">
        <v>113</v>
      </c>
      <c r="Q199" s="20"/>
      <c r="R199" s="20"/>
      <c r="S199" s="20"/>
      <c r="T199" s="20"/>
      <c r="U199" s="20"/>
      <c r="V199" s="20"/>
      <c r="W199" s="20"/>
      <c r="X199" s="20"/>
      <c r="Y199" s="20">
        <v>10</v>
      </c>
      <c r="Z199" s="20">
        <v>58.82</v>
      </c>
      <c r="AA199" s="20"/>
      <c r="AB199" s="20"/>
    </row>
    <row r="200" spans="1:28" ht="48">
      <c r="A200" s="320" t="s">
        <v>7</v>
      </c>
      <c r="B200" t="s">
        <v>74</v>
      </c>
      <c r="C200" s="320" t="s">
        <v>49</v>
      </c>
      <c r="D200" t="s">
        <v>3</v>
      </c>
      <c r="E200" s="319" t="s">
        <v>451</v>
      </c>
      <c r="F200" s="126" t="s">
        <v>449</v>
      </c>
      <c r="G200" s="319" t="s">
        <v>449</v>
      </c>
      <c r="H200" s="126" t="s">
        <v>449</v>
      </c>
      <c r="I200" s="319" t="s">
        <v>449</v>
      </c>
      <c r="J200" s="126" t="s">
        <v>450</v>
      </c>
      <c r="K200" s="319" t="s">
        <v>450</v>
      </c>
      <c r="L200" s="126" t="s">
        <v>3</v>
      </c>
      <c r="M200" s="319" t="s">
        <v>3</v>
      </c>
    </row>
    <row r="201" spans="1:28" ht="32">
      <c r="A201" s="320"/>
      <c r="B201" t="s">
        <v>49</v>
      </c>
      <c r="C201" s="320"/>
      <c r="D201" s="59" t="s">
        <v>451</v>
      </c>
      <c r="E201" s="319"/>
      <c r="F201" s="126" t="s">
        <v>452</v>
      </c>
      <c r="G201" s="319"/>
      <c r="H201" t="s">
        <v>58</v>
      </c>
      <c r="I201" s="319"/>
      <c r="J201" s="126" t="s">
        <v>453</v>
      </c>
      <c r="K201" s="319"/>
      <c r="L201" s="126" t="s">
        <v>454</v>
      </c>
      <c r="M201" s="319"/>
      <c r="P201" s="35" t="s">
        <v>127</v>
      </c>
    </row>
    <row r="202" spans="1:28">
      <c r="A202" s="320"/>
      <c r="B202" t="s">
        <v>50</v>
      </c>
      <c r="C202" s="320"/>
      <c r="D202" t="s">
        <v>50</v>
      </c>
      <c r="E202" s="319"/>
      <c r="F202" t="s">
        <v>50</v>
      </c>
      <c r="G202" s="319"/>
      <c r="H202" t="s">
        <v>50</v>
      </c>
      <c r="I202" s="319"/>
      <c r="J202" s="126" t="s">
        <v>95</v>
      </c>
      <c r="K202" s="319"/>
      <c r="L202" s="126" t="s">
        <v>50</v>
      </c>
      <c r="M202" s="319"/>
    </row>
    <row r="203" spans="1:28">
      <c r="A203" s="320"/>
      <c r="B203" t="s">
        <v>51</v>
      </c>
      <c r="C203" s="320"/>
      <c r="D203" t="s">
        <v>53</v>
      </c>
      <c r="E203" s="319"/>
      <c r="F203" t="s">
        <v>455</v>
      </c>
      <c r="G203" s="319"/>
      <c r="H203" t="s">
        <v>455</v>
      </c>
      <c r="I203" s="319"/>
      <c r="K203" s="319"/>
      <c r="L203" s="126" t="s">
        <v>456</v>
      </c>
      <c r="M203" s="319"/>
    </row>
    <row r="204" spans="1:28">
      <c r="A204" s="320"/>
      <c r="B204" t="s">
        <v>457</v>
      </c>
      <c r="C204" s="320"/>
      <c r="E204" s="319"/>
      <c r="F204" t="s">
        <v>443</v>
      </c>
      <c r="G204" s="319"/>
      <c r="H204" t="s">
        <v>456</v>
      </c>
      <c r="I204" s="319"/>
      <c r="K204" s="319"/>
      <c r="L204" s="126" t="s">
        <v>95</v>
      </c>
      <c r="M204" s="319"/>
      <c r="P204" s="328" t="s">
        <v>130</v>
      </c>
      <c r="Q204" s="328"/>
      <c r="R204" s="328"/>
      <c r="S204" s="328"/>
      <c r="T204" s="328"/>
      <c r="U204" s="328"/>
      <c r="V204" s="328"/>
      <c r="W204" s="328"/>
      <c r="X204" s="328"/>
      <c r="Y204" s="328"/>
      <c r="Z204" s="328"/>
      <c r="AA204" s="328"/>
      <c r="AB204" s="328"/>
    </row>
    <row r="205" spans="1:28">
      <c r="A205" s="320"/>
      <c r="B205" t="s">
        <v>54</v>
      </c>
      <c r="C205" s="320"/>
      <c r="E205" s="319"/>
      <c r="G205" s="319"/>
      <c r="I205" s="319"/>
      <c r="K205" s="319"/>
      <c r="L205" s="126" t="s">
        <v>442</v>
      </c>
      <c r="M205" s="319"/>
      <c r="P205" s="20"/>
      <c r="Q205" s="327">
        <v>2001</v>
      </c>
      <c r="R205" s="327"/>
      <c r="S205" s="327">
        <v>2004</v>
      </c>
      <c r="T205" s="327"/>
      <c r="U205" s="327">
        <v>2007</v>
      </c>
      <c r="V205" s="327"/>
      <c r="W205" s="327">
        <v>2010</v>
      </c>
      <c r="X205" s="327"/>
      <c r="Y205" s="327">
        <v>2013</v>
      </c>
      <c r="Z205" s="327"/>
      <c r="AA205" s="327">
        <v>2016</v>
      </c>
      <c r="AB205" s="327"/>
    </row>
    <row r="206" spans="1:28">
      <c r="A206" s="320"/>
      <c r="B206" t="s">
        <v>458</v>
      </c>
      <c r="C206" s="320"/>
      <c r="E206" s="319"/>
      <c r="G206" s="319"/>
      <c r="I206" s="319"/>
      <c r="K206" s="319"/>
      <c r="L206" s="126" t="s">
        <v>459</v>
      </c>
      <c r="M206" s="319"/>
      <c r="P206" s="20"/>
      <c r="Q206" s="51" t="s">
        <v>114</v>
      </c>
      <c r="R206" s="51" t="s">
        <v>115</v>
      </c>
      <c r="S206" s="51" t="s">
        <v>114</v>
      </c>
      <c r="T206" s="51" t="s">
        <v>115</v>
      </c>
      <c r="U206" s="51" t="s">
        <v>114</v>
      </c>
      <c r="V206" s="51" t="s">
        <v>115</v>
      </c>
      <c r="W206" s="51" t="s">
        <v>114</v>
      </c>
      <c r="X206" s="51" t="s">
        <v>115</v>
      </c>
      <c r="Y206" s="51" t="s">
        <v>114</v>
      </c>
      <c r="Z206" s="51" t="s">
        <v>115</v>
      </c>
      <c r="AA206" s="51" t="s">
        <v>114</v>
      </c>
      <c r="AB206" s="51" t="s">
        <v>115</v>
      </c>
    </row>
    <row r="207" spans="1:28" ht="32">
      <c r="A207" s="320"/>
      <c r="C207" s="320"/>
      <c r="E207" s="319"/>
      <c r="G207" s="319"/>
      <c r="I207" s="319"/>
      <c r="K207" s="319"/>
      <c r="L207" s="126" t="s">
        <v>461</v>
      </c>
      <c r="M207" s="319"/>
      <c r="P207" s="130" t="s">
        <v>110</v>
      </c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20">
        <v>17</v>
      </c>
      <c r="AB207" s="20">
        <v>0</v>
      </c>
    </row>
    <row r="208" spans="1:28">
      <c r="A208" s="320"/>
      <c r="C208" s="320"/>
      <c r="E208" s="319"/>
      <c r="G208" s="319"/>
      <c r="I208" s="319"/>
      <c r="K208" s="319"/>
      <c r="L208" s="126" t="s">
        <v>462</v>
      </c>
      <c r="M208" s="319"/>
      <c r="P208" s="29" t="s">
        <v>111</v>
      </c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20"/>
      <c r="AB208" s="20"/>
    </row>
    <row r="209" spans="1:28">
      <c r="A209" s="320"/>
      <c r="C209" s="320"/>
      <c r="E209" s="319"/>
      <c r="G209" s="319"/>
      <c r="I209" s="319"/>
      <c r="K209" s="319"/>
      <c r="L209" s="126" t="s">
        <v>463</v>
      </c>
      <c r="M209" s="319"/>
      <c r="P209" s="29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20"/>
      <c r="AB209" s="20"/>
    </row>
    <row r="210" spans="1:28" ht="48">
      <c r="A210" s="320" t="s">
        <v>8</v>
      </c>
      <c r="B210" t="s">
        <v>74</v>
      </c>
      <c r="C210" s="320" t="s">
        <v>49</v>
      </c>
      <c r="D210" t="s">
        <v>3</v>
      </c>
      <c r="E210" s="319" t="s">
        <v>451</v>
      </c>
      <c r="F210" s="126" t="s">
        <v>449</v>
      </c>
      <c r="G210" s="319" t="s">
        <v>449</v>
      </c>
      <c r="H210" s="126" t="s">
        <v>449</v>
      </c>
      <c r="I210" s="320" t="s">
        <v>58</v>
      </c>
      <c r="J210" s="126" t="s">
        <v>450</v>
      </c>
      <c r="K210" s="319" t="s">
        <v>453</v>
      </c>
      <c r="L210" s="126" t="s">
        <v>3</v>
      </c>
      <c r="M210" s="319" t="s">
        <v>3</v>
      </c>
      <c r="P210" s="130" t="s">
        <v>112</v>
      </c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20"/>
      <c r="AB210" s="20"/>
    </row>
    <row r="211" spans="1:28" ht="32">
      <c r="A211" s="320"/>
      <c r="B211" t="s">
        <v>49</v>
      </c>
      <c r="C211" s="320"/>
      <c r="D211" s="59" t="s">
        <v>451</v>
      </c>
      <c r="E211" s="319"/>
      <c r="F211" s="126" t="s">
        <v>452</v>
      </c>
      <c r="G211" s="319"/>
      <c r="H211" t="s">
        <v>58</v>
      </c>
      <c r="I211" s="320"/>
      <c r="J211" s="126" t="s">
        <v>453</v>
      </c>
      <c r="K211" s="319"/>
      <c r="L211" s="126" t="s">
        <v>454</v>
      </c>
      <c r="M211" s="319"/>
      <c r="P211" s="130" t="s">
        <v>113</v>
      </c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20"/>
      <c r="AB211" s="20"/>
    </row>
    <row r="212" spans="1:28">
      <c r="A212" s="320"/>
      <c r="B212" t="s">
        <v>50</v>
      </c>
      <c r="C212" s="320"/>
      <c r="D212" t="s">
        <v>50</v>
      </c>
      <c r="E212" s="319"/>
      <c r="F212" t="s">
        <v>50</v>
      </c>
      <c r="G212" s="319"/>
      <c r="H212" t="s">
        <v>50</v>
      </c>
      <c r="I212" s="320"/>
      <c r="J212" s="126" t="s">
        <v>95</v>
      </c>
      <c r="K212" s="319"/>
      <c r="L212" s="126" t="s">
        <v>50</v>
      </c>
      <c r="M212" s="319"/>
    </row>
    <row r="213" spans="1:28">
      <c r="A213" s="320"/>
      <c r="B213" t="s">
        <v>51</v>
      </c>
      <c r="C213" s="320"/>
      <c r="D213" t="s">
        <v>53</v>
      </c>
      <c r="E213" s="319"/>
      <c r="F213" t="s">
        <v>455</v>
      </c>
      <c r="G213" s="319"/>
      <c r="H213" t="s">
        <v>455</v>
      </c>
      <c r="I213" s="320"/>
      <c r="K213" s="319"/>
      <c r="L213" s="126" t="s">
        <v>456</v>
      </c>
      <c r="M213" s="319"/>
    </row>
    <row r="214" spans="1:28">
      <c r="A214" s="320"/>
      <c r="B214" t="s">
        <v>457</v>
      </c>
      <c r="C214" s="320"/>
      <c r="E214" s="319"/>
      <c r="F214" t="s">
        <v>443</v>
      </c>
      <c r="G214" s="319"/>
      <c r="H214" t="s">
        <v>456</v>
      </c>
      <c r="I214" s="320"/>
      <c r="K214" s="319"/>
      <c r="L214" s="126" t="s">
        <v>95</v>
      </c>
      <c r="M214" s="319"/>
    </row>
    <row r="215" spans="1:28">
      <c r="A215" s="320"/>
      <c r="B215" t="s">
        <v>54</v>
      </c>
      <c r="C215" s="320"/>
      <c r="E215" s="319"/>
      <c r="G215" s="319"/>
      <c r="I215" s="320"/>
      <c r="K215" s="319"/>
      <c r="L215" s="126" t="s">
        <v>442</v>
      </c>
      <c r="M215" s="319"/>
    </row>
    <row r="216" spans="1:28">
      <c r="A216" s="320"/>
      <c r="B216" t="s">
        <v>458</v>
      </c>
      <c r="C216" s="320"/>
      <c r="E216" s="319"/>
      <c r="G216" s="319"/>
      <c r="I216" s="320"/>
      <c r="K216" s="319"/>
      <c r="L216" s="126" t="s">
        <v>459</v>
      </c>
      <c r="M216" s="319"/>
      <c r="P216" s="332" t="s">
        <v>120</v>
      </c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</row>
    <row r="217" spans="1:28">
      <c r="A217" s="320"/>
      <c r="C217" s="320"/>
      <c r="E217" s="319"/>
      <c r="G217" s="319"/>
      <c r="I217" s="320"/>
      <c r="K217" s="319"/>
      <c r="L217" s="126" t="s">
        <v>461</v>
      </c>
      <c r="M217" s="319"/>
      <c r="P217" s="20"/>
      <c r="Q217" s="327">
        <v>2001</v>
      </c>
      <c r="R217" s="327"/>
      <c r="S217" s="327">
        <v>2004</v>
      </c>
      <c r="T217" s="327"/>
      <c r="U217" s="327">
        <v>2007</v>
      </c>
      <c r="V217" s="327"/>
      <c r="W217" s="327">
        <v>2010</v>
      </c>
      <c r="X217" s="327"/>
      <c r="Y217" s="327">
        <v>2013</v>
      </c>
      <c r="Z217" s="327"/>
      <c r="AA217" s="327">
        <v>2016</v>
      </c>
      <c r="AB217" s="327"/>
    </row>
    <row r="218" spans="1:28">
      <c r="A218" s="320"/>
      <c r="C218" s="320"/>
      <c r="E218" s="319"/>
      <c r="G218" s="319"/>
      <c r="I218" s="320"/>
      <c r="K218" s="319"/>
      <c r="L218" s="126" t="s">
        <v>462</v>
      </c>
      <c r="M218" s="319"/>
      <c r="P218" s="20"/>
      <c r="Q218" s="51" t="s">
        <v>118</v>
      </c>
      <c r="R218" s="51" t="s">
        <v>1</v>
      </c>
      <c r="S218" s="51" t="s">
        <v>118</v>
      </c>
      <c r="T218" s="51" t="s">
        <v>1</v>
      </c>
      <c r="U218" s="51" t="s">
        <v>118</v>
      </c>
      <c r="V218" s="51" t="s">
        <v>1</v>
      </c>
      <c r="W218" s="51" t="s">
        <v>118</v>
      </c>
      <c r="X218" s="51" t="s">
        <v>1</v>
      </c>
      <c r="Y218" s="51" t="s">
        <v>118</v>
      </c>
      <c r="Z218" s="51" t="s">
        <v>1</v>
      </c>
      <c r="AA218" s="51" t="s">
        <v>118</v>
      </c>
      <c r="AB218" s="51" t="s">
        <v>1</v>
      </c>
    </row>
    <row r="219" spans="1:28">
      <c r="A219" s="320"/>
      <c r="C219" s="320"/>
      <c r="E219" s="319"/>
      <c r="G219" s="319"/>
      <c r="I219" s="320"/>
      <c r="K219" s="319"/>
      <c r="L219" s="126" t="s">
        <v>463</v>
      </c>
      <c r="M219" s="319"/>
      <c r="P219" s="29" t="s">
        <v>74</v>
      </c>
      <c r="Q219" s="24">
        <v>16</v>
      </c>
      <c r="R219" s="24">
        <v>13</v>
      </c>
      <c r="S219" s="24"/>
      <c r="T219" s="24"/>
      <c r="U219" s="24"/>
      <c r="V219" s="24"/>
      <c r="W219" s="24"/>
      <c r="X219" s="24"/>
      <c r="Y219" s="24"/>
      <c r="Z219" s="24"/>
      <c r="AA219" s="24"/>
      <c r="AB219" s="24"/>
    </row>
    <row r="220" spans="1:28" ht="48">
      <c r="A220" s="320" t="s">
        <v>9</v>
      </c>
      <c r="B220" t="s">
        <v>74</v>
      </c>
      <c r="C220" s="320" t="s">
        <v>49</v>
      </c>
      <c r="D220" t="s">
        <v>3</v>
      </c>
      <c r="E220" s="320" t="s">
        <v>3</v>
      </c>
      <c r="F220" s="126" t="s">
        <v>449</v>
      </c>
      <c r="G220" s="319" t="s">
        <v>449</v>
      </c>
      <c r="H220" s="126" t="s">
        <v>449</v>
      </c>
      <c r="I220" s="320" t="s">
        <v>58</v>
      </c>
      <c r="J220" s="126" t="s">
        <v>450</v>
      </c>
      <c r="K220" s="319" t="s">
        <v>453</v>
      </c>
      <c r="L220" s="126" t="s">
        <v>3</v>
      </c>
      <c r="M220" s="319" t="s">
        <v>454</v>
      </c>
      <c r="P220" s="47" t="s">
        <v>125</v>
      </c>
      <c r="Q220" s="32">
        <v>1</v>
      </c>
      <c r="R220" s="33">
        <v>81.25</v>
      </c>
      <c r="S220" s="32"/>
      <c r="T220" s="32"/>
      <c r="U220" s="32"/>
      <c r="V220" s="32"/>
      <c r="W220" s="32"/>
      <c r="X220" s="32"/>
      <c r="Y220" s="32"/>
      <c r="Z220" s="32"/>
      <c r="AA220" s="32"/>
      <c r="AB220" s="32"/>
    </row>
    <row r="221" spans="1:28" ht="32">
      <c r="A221" s="320"/>
      <c r="B221" t="s">
        <v>49</v>
      </c>
      <c r="C221" s="320"/>
      <c r="D221" s="59" t="s">
        <v>451</v>
      </c>
      <c r="E221" s="320"/>
      <c r="F221" s="126" t="s">
        <v>452</v>
      </c>
      <c r="G221" s="319"/>
      <c r="H221" t="s">
        <v>58</v>
      </c>
      <c r="I221" s="320"/>
      <c r="J221" s="126" t="s">
        <v>453</v>
      </c>
      <c r="K221" s="319"/>
      <c r="L221" s="126" t="s">
        <v>454</v>
      </c>
      <c r="M221" s="319"/>
      <c r="P221" s="130" t="s">
        <v>449</v>
      </c>
      <c r="Q221" s="24"/>
      <c r="R221" s="24"/>
      <c r="S221" s="24"/>
      <c r="T221" s="24"/>
      <c r="U221" s="24">
        <v>16</v>
      </c>
      <c r="V221" s="24">
        <v>14</v>
      </c>
      <c r="W221" s="24">
        <v>16</v>
      </c>
      <c r="X221" s="24">
        <v>3</v>
      </c>
      <c r="Y221" s="24"/>
      <c r="Z221" s="24"/>
      <c r="AA221" s="24"/>
      <c r="AB221" s="24"/>
    </row>
    <row r="222" spans="1:28">
      <c r="A222" s="320"/>
      <c r="B222" t="s">
        <v>50</v>
      </c>
      <c r="C222" s="320"/>
      <c r="D222" t="s">
        <v>50</v>
      </c>
      <c r="E222" s="320"/>
      <c r="F222" t="s">
        <v>50</v>
      </c>
      <c r="G222" s="319"/>
      <c r="H222" t="s">
        <v>50</v>
      </c>
      <c r="I222" s="320"/>
      <c r="J222" s="126" t="s">
        <v>95</v>
      </c>
      <c r="K222" s="319"/>
      <c r="L222" s="126" t="s">
        <v>50</v>
      </c>
      <c r="M222" s="319"/>
      <c r="P222" s="47" t="s">
        <v>125</v>
      </c>
      <c r="Q222" s="32"/>
      <c r="R222" s="33"/>
      <c r="S222" s="32"/>
      <c r="T222" s="32"/>
      <c r="U222" s="32">
        <v>1</v>
      </c>
      <c r="V222" s="32">
        <f>V221*U222/U221</f>
        <v>0.875</v>
      </c>
      <c r="W222" s="32">
        <v>1</v>
      </c>
      <c r="X222" s="32">
        <f>W222*X221/W221</f>
        <v>0.1875</v>
      </c>
      <c r="Y222" s="32"/>
      <c r="Z222" s="32"/>
      <c r="AA222" s="32"/>
      <c r="AB222" s="32"/>
    </row>
    <row r="223" spans="1:28" ht="48">
      <c r="A223" s="320"/>
      <c r="B223" t="s">
        <v>51</v>
      </c>
      <c r="C223" s="320"/>
      <c r="D223" t="s">
        <v>53</v>
      </c>
      <c r="E223" s="320"/>
      <c r="F223" t="s">
        <v>455</v>
      </c>
      <c r="G223" s="319"/>
      <c r="H223" t="s">
        <v>455</v>
      </c>
      <c r="I223" s="320"/>
      <c r="K223" s="319"/>
      <c r="L223" s="126" t="s">
        <v>456</v>
      </c>
      <c r="M223" s="319"/>
      <c r="P223" s="130" t="s">
        <v>450</v>
      </c>
      <c r="Q223" s="24"/>
      <c r="R223" s="24"/>
      <c r="S223" s="24"/>
      <c r="T223" s="24"/>
      <c r="U223" s="24"/>
      <c r="V223" s="24"/>
      <c r="W223" s="24"/>
      <c r="X223" s="24"/>
      <c r="Y223" s="24">
        <v>17</v>
      </c>
      <c r="Z223" s="24">
        <v>10</v>
      </c>
      <c r="AA223" s="24"/>
      <c r="AB223" s="24"/>
    </row>
    <row r="224" spans="1:28">
      <c r="A224" s="320"/>
      <c r="B224" t="s">
        <v>457</v>
      </c>
      <c r="C224" s="320"/>
      <c r="E224" s="320"/>
      <c r="F224" t="s">
        <v>443</v>
      </c>
      <c r="G224" s="319"/>
      <c r="H224" t="s">
        <v>456</v>
      </c>
      <c r="I224" s="320"/>
      <c r="K224" s="319"/>
      <c r="L224" s="126" t="s">
        <v>95</v>
      </c>
      <c r="M224" s="319"/>
      <c r="P224" s="47" t="s">
        <v>125</v>
      </c>
      <c r="Q224" s="32"/>
      <c r="R224" s="33"/>
      <c r="S224" s="32"/>
      <c r="T224" s="32"/>
      <c r="U224" s="32"/>
      <c r="V224" s="32"/>
      <c r="W224" s="32"/>
      <c r="X224" s="32"/>
      <c r="Y224" s="32">
        <v>1</v>
      </c>
      <c r="Z224" s="32">
        <f>Y224*Z223/Y223</f>
        <v>0.58823529411764708</v>
      </c>
      <c r="AA224" s="32"/>
      <c r="AB224" s="32"/>
    </row>
    <row r="225" spans="1:28">
      <c r="A225" s="320"/>
      <c r="B225" t="s">
        <v>54</v>
      </c>
      <c r="C225" s="320"/>
      <c r="E225" s="320"/>
      <c r="G225" s="319"/>
      <c r="I225" s="320"/>
      <c r="K225" s="319"/>
      <c r="L225" s="126" t="s">
        <v>442</v>
      </c>
      <c r="M225" s="319"/>
    </row>
    <row r="226" spans="1:28">
      <c r="A226" s="320"/>
      <c r="B226" t="s">
        <v>458</v>
      </c>
      <c r="C226" s="320"/>
      <c r="E226" s="320"/>
      <c r="G226" s="319"/>
      <c r="I226" s="320"/>
      <c r="K226" s="319"/>
      <c r="L226" s="126" t="s">
        <v>459</v>
      </c>
      <c r="M226" s="319"/>
      <c r="P226" s="35" t="s">
        <v>127</v>
      </c>
    </row>
    <row r="227" spans="1:28">
      <c r="A227" s="320"/>
      <c r="C227" s="320"/>
      <c r="E227" s="320"/>
      <c r="G227" s="319"/>
      <c r="I227" s="320"/>
      <c r="K227" s="319"/>
      <c r="L227" s="126" t="s">
        <v>461</v>
      </c>
      <c r="M227" s="319"/>
    </row>
    <row r="228" spans="1:28">
      <c r="A228" s="320"/>
      <c r="C228" s="320"/>
      <c r="E228" s="320"/>
      <c r="G228" s="319"/>
      <c r="I228" s="320"/>
      <c r="K228" s="319"/>
      <c r="L228" s="126" t="s">
        <v>462</v>
      </c>
      <c r="M228" s="319"/>
    </row>
    <row r="229" spans="1:28">
      <c r="A229" s="320"/>
      <c r="C229" s="320"/>
      <c r="E229" s="320"/>
      <c r="G229" s="319"/>
      <c r="I229" s="320"/>
      <c r="K229" s="319"/>
      <c r="L229" s="126" t="s">
        <v>463</v>
      </c>
      <c r="M229" s="319"/>
    </row>
    <row r="230" spans="1:28" ht="48">
      <c r="A230" s="320" t="s">
        <v>10</v>
      </c>
      <c r="B230" t="s">
        <v>74</v>
      </c>
      <c r="C230" s="320" t="s">
        <v>74</v>
      </c>
      <c r="D230" t="s">
        <v>3</v>
      </c>
      <c r="E230" s="319" t="s">
        <v>451</v>
      </c>
      <c r="F230" s="126" t="s">
        <v>449</v>
      </c>
      <c r="G230" s="319" t="s">
        <v>449</v>
      </c>
      <c r="H230" s="126" t="s">
        <v>449</v>
      </c>
      <c r="I230" s="320" t="s">
        <v>58</v>
      </c>
      <c r="J230" s="126" t="s">
        <v>450</v>
      </c>
      <c r="K230" s="319" t="s">
        <v>453</v>
      </c>
      <c r="L230" s="126" t="s">
        <v>3</v>
      </c>
      <c r="M230" s="319" t="s">
        <v>3</v>
      </c>
      <c r="P230" s="326" t="s">
        <v>121</v>
      </c>
      <c r="Q230" s="326"/>
      <c r="R230" s="326"/>
      <c r="S230" s="326"/>
      <c r="T230" s="326"/>
      <c r="U230" s="326"/>
      <c r="V230" s="326"/>
      <c r="W230" s="326"/>
      <c r="X230" s="326"/>
      <c r="Y230" s="326"/>
      <c r="Z230" s="326"/>
      <c r="AA230" s="326"/>
      <c r="AB230" s="326"/>
    </row>
    <row r="231" spans="1:28" ht="32">
      <c r="A231" s="320"/>
      <c r="B231" t="s">
        <v>49</v>
      </c>
      <c r="C231" s="320"/>
      <c r="D231" s="59" t="s">
        <v>451</v>
      </c>
      <c r="E231" s="319"/>
      <c r="F231" s="126" t="s">
        <v>452</v>
      </c>
      <c r="G231" s="319"/>
      <c r="H231" t="s">
        <v>58</v>
      </c>
      <c r="I231" s="320"/>
      <c r="J231" s="126" t="s">
        <v>453</v>
      </c>
      <c r="K231" s="319"/>
      <c r="L231" s="126" t="s">
        <v>454</v>
      </c>
      <c r="M231" s="319"/>
      <c r="P231" s="20"/>
      <c r="Q231" s="327">
        <v>2001</v>
      </c>
      <c r="R231" s="327"/>
      <c r="S231" s="327">
        <v>2004</v>
      </c>
      <c r="T231" s="327"/>
      <c r="U231" s="327">
        <v>2007</v>
      </c>
      <c r="V231" s="327"/>
      <c r="W231" s="327">
        <v>2010</v>
      </c>
      <c r="X231" s="327"/>
      <c r="Y231" s="327">
        <v>2013</v>
      </c>
      <c r="Z231" s="327"/>
      <c r="AA231" s="327">
        <v>2016</v>
      </c>
      <c r="AB231" s="327"/>
    </row>
    <row r="232" spans="1:28">
      <c r="A232" s="320"/>
      <c r="B232" t="s">
        <v>50</v>
      </c>
      <c r="C232" s="320"/>
      <c r="D232" t="s">
        <v>50</v>
      </c>
      <c r="E232" s="319"/>
      <c r="F232" t="s">
        <v>50</v>
      </c>
      <c r="G232" s="319"/>
      <c r="H232" t="s">
        <v>50</v>
      </c>
      <c r="I232" s="320"/>
      <c r="J232" s="126" t="s">
        <v>95</v>
      </c>
      <c r="K232" s="319"/>
      <c r="L232" s="126" t="s">
        <v>50</v>
      </c>
      <c r="M232" s="319"/>
      <c r="P232" s="20"/>
      <c r="Q232" s="51" t="s">
        <v>118</v>
      </c>
      <c r="R232" s="51" t="s">
        <v>1</v>
      </c>
      <c r="S232" s="51" t="s">
        <v>118</v>
      </c>
      <c r="T232" s="51" t="s">
        <v>1</v>
      </c>
      <c r="U232" s="51" t="s">
        <v>118</v>
      </c>
      <c r="V232" s="51" t="s">
        <v>1</v>
      </c>
      <c r="W232" s="51" t="s">
        <v>118</v>
      </c>
      <c r="X232" s="51" t="s">
        <v>1</v>
      </c>
      <c r="Y232" s="51" t="s">
        <v>118</v>
      </c>
      <c r="Z232" s="51" t="s">
        <v>1</v>
      </c>
      <c r="AA232" s="51" t="s">
        <v>118</v>
      </c>
      <c r="AB232" s="51" t="s">
        <v>1</v>
      </c>
    </row>
    <row r="233" spans="1:28" ht="32">
      <c r="A233" s="320"/>
      <c r="B233" t="s">
        <v>51</v>
      </c>
      <c r="C233" s="320"/>
      <c r="D233" t="s">
        <v>53</v>
      </c>
      <c r="E233" s="319"/>
      <c r="F233" t="s">
        <v>455</v>
      </c>
      <c r="G233" s="319"/>
      <c r="H233" t="s">
        <v>455</v>
      </c>
      <c r="I233" s="320"/>
      <c r="K233" s="319"/>
      <c r="L233" s="126" t="s">
        <v>456</v>
      </c>
      <c r="M233" s="319"/>
      <c r="P233" s="130" t="s">
        <v>451</v>
      </c>
      <c r="Q233" s="24"/>
      <c r="R233" s="24"/>
      <c r="S233" s="24">
        <v>16</v>
      </c>
      <c r="T233" s="24">
        <v>5</v>
      </c>
      <c r="U233" s="24"/>
      <c r="V233" s="24"/>
      <c r="W233" s="24"/>
      <c r="X233" s="24"/>
      <c r="Y233" s="24"/>
      <c r="Z233" s="24"/>
      <c r="AA233" s="24"/>
      <c r="AB233" s="24"/>
    </row>
    <row r="234" spans="1:28">
      <c r="A234" s="320"/>
      <c r="B234" t="s">
        <v>457</v>
      </c>
      <c r="C234" s="320"/>
      <c r="E234" s="319"/>
      <c r="F234" t="s">
        <v>443</v>
      </c>
      <c r="G234" s="319"/>
      <c r="H234" t="s">
        <v>456</v>
      </c>
      <c r="I234" s="320"/>
      <c r="K234" s="319"/>
      <c r="L234" s="126" t="s">
        <v>95</v>
      </c>
      <c r="M234" s="319"/>
      <c r="P234" s="48" t="s">
        <v>125</v>
      </c>
      <c r="Q234" s="53"/>
      <c r="R234" s="53"/>
      <c r="S234" s="53">
        <v>100</v>
      </c>
      <c r="T234" s="53">
        <f>S234*T233/S233</f>
        <v>31.25</v>
      </c>
      <c r="U234" s="53"/>
      <c r="V234" s="53"/>
      <c r="W234" s="53"/>
      <c r="X234" s="53"/>
      <c r="Y234" s="53"/>
      <c r="Z234" s="53"/>
      <c r="AA234" s="53"/>
      <c r="AB234" s="53"/>
    </row>
    <row r="235" spans="1:28" ht="32">
      <c r="A235" s="320"/>
      <c r="B235" t="s">
        <v>54</v>
      </c>
      <c r="C235" s="320"/>
      <c r="E235" s="319"/>
      <c r="G235" s="319"/>
      <c r="I235" s="320"/>
      <c r="K235" s="319"/>
      <c r="L235" s="126" t="s">
        <v>442</v>
      </c>
      <c r="M235" s="319"/>
      <c r="P235" s="130" t="s">
        <v>452</v>
      </c>
      <c r="Q235" s="34"/>
      <c r="R235" s="34"/>
      <c r="S235" s="34"/>
      <c r="T235" s="34"/>
      <c r="U235" s="34">
        <v>16</v>
      </c>
      <c r="V235" s="34">
        <v>2</v>
      </c>
      <c r="W235" s="34"/>
      <c r="X235" s="34"/>
      <c r="Y235" s="34"/>
      <c r="Z235" s="34"/>
      <c r="AA235" s="34"/>
      <c r="AB235" s="34"/>
    </row>
    <row r="236" spans="1:28">
      <c r="A236" s="320"/>
      <c r="B236" t="s">
        <v>458</v>
      </c>
      <c r="C236" s="320"/>
      <c r="E236" s="319"/>
      <c r="G236" s="319"/>
      <c r="I236" s="320"/>
      <c r="K236" s="319"/>
      <c r="L236" s="126" t="s">
        <v>459</v>
      </c>
      <c r="M236" s="319"/>
      <c r="P236" s="48" t="s">
        <v>125</v>
      </c>
      <c r="Q236" s="53"/>
      <c r="R236" s="53"/>
      <c r="S236" s="53"/>
      <c r="T236" s="53"/>
      <c r="U236" s="53">
        <v>100</v>
      </c>
      <c r="V236" s="53">
        <f>U236*V235/U235</f>
        <v>12.5</v>
      </c>
      <c r="W236" s="53"/>
      <c r="X236" s="53"/>
      <c r="Y236" s="53"/>
      <c r="Z236" s="53"/>
      <c r="AA236" s="53"/>
      <c r="AB236" s="53"/>
    </row>
    <row r="237" spans="1:28">
      <c r="A237" s="320"/>
      <c r="C237" s="320"/>
      <c r="E237" s="319"/>
      <c r="G237" s="319"/>
      <c r="I237" s="320"/>
      <c r="K237" s="319"/>
      <c r="L237" s="126" t="s">
        <v>461</v>
      </c>
      <c r="M237" s="319"/>
      <c r="P237" s="21" t="s">
        <v>464</v>
      </c>
      <c r="Q237" s="34"/>
      <c r="R237" s="34"/>
      <c r="S237" s="34"/>
      <c r="T237" s="34"/>
      <c r="U237" s="34"/>
      <c r="V237" s="34"/>
      <c r="W237" s="34">
        <v>16</v>
      </c>
      <c r="X237" s="34">
        <v>13</v>
      </c>
      <c r="Y237" s="34"/>
      <c r="Z237" s="34"/>
      <c r="AA237" s="34"/>
      <c r="AB237" s="34"/>
    </row>
    <row r="238" spans="1:28">
      <c r="A238" s="320"/>
      <c r="C238" s="320"/>
      <c r="E238" s="319"/>
      <c r="G238" s="319"/>
      <c r="I238" s="320"/>
      <c r="K238" s="319"/>
      <c r="L238" s="126" t="s">
        <v>462</v>
      </c>
      <c r="M238" s="319"/>
      <c r="P238" s="48" t="s">
        <v>125</v>
      </c>
      <c r="Q238" s="53"/>
      <c r="R238" s="53"/>
      <c r="S238" s="53"/>
      <c r="T238" s="53"/>
      <c r="U238" s="53"/>
      <c r="V238" s="53"/>
      <c r="W238" s="53">
        <v>100</v>
      </c>
      <c r="X238" s="53">
        <f>W238*X237/W237</f>
        <v>81.25</v>
      </c>
      <c r="Y238" s="53"/>
      <c r="Z238" s="53"/>
      <c r="AA238" s="53"/>
      <c r="AB238" s="53"/>
    </row>
    <row r="239" spans="1:28" ht="32">
      <c r="A239" s="320"/>
      <c r="C239" s="320"/>
      <c r="E239" s="319"/>
      <c r="G239" s="319"/>
      <c r="I239" s="320"/>
      <c r="K239" s="319"/>
      <c r="L239" s="126" t="s">
        <v>463</v>
      </c>
      <c r="M239" s="319"/>
      <c r="P239" s="130" t="s">
        <v>453</v>
      </c>
      <c r="Q239" s="24"/>
      <c r="R239" s="24"/>
      <c r="S239" s="24"/>
      <c r="T239" s="24"/>
      <c r="U239" s="24"/>
      <c r="V239" s="24"/>
      <c r="W239" s="24"/>
      <c r="X239" s="24"/>
      <c r="Y239" s="24">
        <v>17</v>
      </c>
      <c r="Z239" s="24">
        <v>7</v>
      </c>
      <c r="AA239" s="24"/>
      <c r="AB239" s="24"/>
    </row>
    <row r="240" spans="1:28" ht="48">
      <c r="A240" s="320" t="s">
        <v>11</v>
      </c>
      <c r="B240" t="s">
        <v>74</v>
      </c>
      <c r="C240" s="320" t="s">
        <v>74</v>
      </c>
      <c r="D240" t="s">
        <v>3</v>
      </c>
      <c r="E240" s="319" t="s">
        <v>451</v>
      </c>
      <c r="F240" s="126" t="s">
        <v>449</v>
      </c>
      <c r="G240" s="319" t="s">
        <v>449</v>
      </c>
      <c r="H240" s="126" t="s">
        <v>449</v>
      </c>
      <c r="I240" s="320" t="s">
        <v>58</v>
      </c>
      <c r="J240" s="126" t="s">
        <v>450</v>
      </c>
      <c r="K240" s="319" t="s">
        <v>453</v>
      </c>
      <c r="L240" s="126" t="s">
        <v>3</v>
      </c>
      <c r="M240" s="319" t="s">
        <v>454</v>
      </c>
      <c r="P240" s="48" t="s">
        <v>125</v>
      </c>
      <c r="Q240" s="53"/>
      <c r="R240" s="53"/>
      <c r="S240" s="53"/>
      <c r="T240" s="53"/>
      <c r="U240" s="53"/>
      <c r="V240" s="53"/>
      <c r="W240" s="53"/>
      <c r="X240" s="53"/>
      <c r="Y240" s="53">
        <v>100</v>
      </c>
      <c r="Z240" s="53">
        <v>41.18</v>
      </c>
      <c r="AA240" s="53"/>
      <c r="AB240" s="53"/>
    </row>
    <row r="241" spans="1:28" ht="32">
      <c r="A241" s="320"/>
      <c r="B241" t="s">
        <v>49</v>
      </c>
      <c r="C241" s="320"/>
      <c r="D241" s="59" t="s">
        <v>451</v>
      </c>
      <c r="E241" s="319"/>
      <c r="F241" s="126" t="s">
        <v>452</v>
      </c>
      <c r="G241" s="319"/>
      <c r="H241" t="s">
        <v>58</v>
      </c>
      <c r="I241" s="320"/>
      <c r="J241" s="126" t="s">
        <v>453</v>
      </c>
      <c r="K241" s="319"/>
      <c r="L241" s="126" t="s">
        <v>454</v>
      </c>
      <c r="M241" s="319"/>
      <c r="P241" s="130" t="s">
        <v>454</v>
      </c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>
        <v>16</v>
      </c>
      <c r="AB241" s="24">
        <v>5</v>
      </c>
    </row>
    <row r="242" spans="1:28">
      <c r="A242" s="320"/>
      <c r="B242" t="s">
        <v>50</v>
      </c>
      <c r="C242" s="320"/>
      <c r="D242" t="s">
        <v>50</v>
      </c>
      <c r="E242" s="319"/>
      <c r="F242" t="s">
        <v>50</v>
      </c>
      <c r="G242" s="319"/>
      <c r="H242" t="s">
        <v>50</v>
      </c>
      <c r="I242" s="320"/>
      <c r="J242" s="126" t="s">
        <v>95</v>
      </c>
      <c r="K242" s="319"/>
      <c r="L242" s="133"/>
      <c r="M242" s="319"/>
      <c r="P242" s="48" t="s">
        <v>125</v>
      </c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>
        <v>94.11</v>
      </c>
      <c r="AB242" s="53">
        <v>29.4</v>
      </c>
    </row>
    <row r="243" spans="1:28">
      <c r="A243" s="320"/>
      <c r="B243" t="s">
        <v>51</v>
      </c>
      <c r="C243" s="320"/>
      <c r="D243" t="s">
        <v>53</v>
      </c>
      <c r="E243" s="319"/>
      <c r="F243" t="s">
        <v>455</v>
      </c>
      <c r="G243" s="319"/>
      <c r="H243" t="s">
        <v>455</v>
      </c>
      <c r="I243" s="320"/>
      <c r="K243" s="319"/>
      <c r="L243" s="126" t="s">
        <v>456</v>
      </c>
      <c r="M243" s="319"/>
    </row>
    <row r="244" spans="1:28">
      <c r="A244" s="320"/>
      <c r="B244" t="s">
        <v>457</v>
      </c>
      <c r="C244" s="320"/>
      <c r="E244" s="319"/>
      <c r="F244" t="s">
        <v>443</v>
      </c>
      <c r="G244" s="319"/>
      <c r="H244" t="s">
        <v>456</v>
      </c>
      <c r="I244" s="320"/>
      <c r="K244" s="319"/>
      <c r="L244" s="126" t="s">
        <v>95</v>
      </c>
      <c r="M244" s="319"/>
      <c r="P244" s="35" t="s">
        <v>127</v>
      </c>
    </row>
    <row r="245" spans="1:28">
      <c r="A245" s="320"/>
      <c r="B245" t="s">
        <v>54</v>
      </c>
      <c r="C245" s="320"/>
      <c r="E245" s="319"/>
      <c r="G245" s="319"/>
      <c r="I245" s="320"/>
      <c r="K245" s="319"/>
      <c r="L245" s="126" t="s">
        <v>442</v>
      </c>
      <c r="M245" s="319"/>
    </row>
    <row r="246" spans="1:28">
      <c r="A246" s="320"/>
      <c r="B246" t="s">
        <v>458</v>
      </c>
      <c r="C246" s="320"/>
      <c r="E246" s="319"/>
      <c r="G246" s="319"/>
      <c r="I246" s="320"/>
      <c r="K246" s="319"/>
      <c r="L246" s="126" t="s">
        <v>459</v>
      </c>
      <c r="M246" s="319"/>
    </row>
    <row r="247" spans="1:28">
      <c r="A247" s="320"/>
      <c r="C247" s="320"/>
      <c r="E247" s="319"/>
      <c r="G247" s="319"/>
      <c r="I247" s="320"/>
      <c r="K247" s="319"/>
      <c r="L247" s="126" t="s">
        <v>461</v>
      </c>
      <c r="M247" s="319"/>
    </row>
    <row r="248" spans="1:28">
      <c r="A248" s="320"/>
      <c r="C248" s="320"/>
      <c r="E248" s="319"/>
      <c r="G248" s="319"/>
      <c r="I248" s="320"/>
      <c r="K248" s="319"/>
      <c r="L248" s="126" t="s">
        <v>462</v>
      </c>
      <c r="M248" s="319"/>
      <c r="P248" s="321" t="s">
        <v>122</v>
      </c>
      <c r="Q248" s="322"/>
      <c r="R248" s="322"/>
      <c r="S248" s="322"/>
      <c r="T248" s="322"/>
      <c r="U248" s="322"/>
      <c r="V248" s="322"/>
      <c r="W248" s="322"/>
      <c r="X248" s="322"/>
      <c r="Y248" s="322"/>
      <c r="Z248" s="322"/>
      <c r="AA248" s="322"/>
      <c r="AB248" s="323"/>
    </row>
    <row r="249" spans="1:28" ht="32">
      <c r="A249" s="320"/>
      <c r="C249" s="320"/>
      <c r="E249" s="319"/>
      <c r="G249" s="319"/>
      <c r="I249" s="320"/>
      <c r="K249" s="319"/>
      <c r="L249" s="126" t="s">
        <v>465</v>
      </c>
      <c r="M249" s="319"/>
      <c r="P249" s="20"/>
      <c r="Q249" s="327">
        <v>2001</v>
      </c>
      <c r="R249" s="327"/>
      <c r="S249" s="327">
        <v>2004</v>
      </c>
      <c r="T249" s="327"/>
      <c r="U249" s="327">
        <v>2007</v>
      </c>
      <c r="V249" s="327"/>
      <c r="W249" s="327">
        <v>2010</v>
      </c>
      <c r="X249" s="327"/>
      <c r="Y249" s="327">
        <v>2013</v>
      </c>
      <c r="Z249" s="327"/>
      <c r="AA249" s="327">
        <v>2016</v>
      </c>
      <c r="AB249" s="327"/>
    </row>
    <row r="250" spans="1:28">
      <c r="A250" s="320"/>
      <c r="C250" s="320"/>
      <c r="E250" s="319"/>
      <c r="G250" s="319"/>
      <c r="I250" s="320"/>
      <c r="K250" s="319"/>
      <c r="L250" s="126" t="s">
        <v>463</v>
      </c>
      <c r="M250" s="319"/>
      <c r="P250" s="20"/>
      <c r="Q250" s="51" t="s">
        <v>118</v>
      </c>
      <c r="R250" s="51" t="s">
        <v>1</v>
      </c>
      <c r="S250" s="51" t="s">
        <v>118</v>
      </c>
      <c r="T250" s="51" t="s">
        <v>1</v>
      </c>
      <c r="U250" s="51" t="s">
        <v>118</v>
      </c>
      <c r="V250" s="51" t="s">
        <v>1</v>
      </c>
      <c r="W250" s="51" t="s">
        <v>118</v>
      </c>
      <c r="X250" s="51" t="s">
        <v>1</v>
      </c>
      <c r="Y250" s="51" t="s">
        <v>118</v>
      </c>
      <c r="Z250" s="51" t="s">
        <v>1</v>
      </c>
      <c r="AA250" s="51" t="s">
        <v>118</v>
      </c>
      <c r="AB250" s="51" t="s">
        <v>1</v>
      </c>
    </row>
    <row r="251" spans="1:28" ht="48">
      <c r="A251" s="320" t="s">
        <v>12</v>
      </c>
      <c r="B251" t="s">
        <v>74</v>
      </c>
      <c r="C251" s="320" t="s">
        <v>74</v>
      </c>
      <c r="D251" t="s">
        <v>3</v>
      </c>
      <c r="E251" s="320" t="s">
        <v>3</v>
      </c>
      <c r="F251" s="126" t="s">
        <v>449</v>
      </c>
      <c r="G251" s="319" t="s">
        <v>449</v>
      </c>
      <c r="H251" s="126" t="s">
        <v>449</v>
      </c>
      <c r="I251" s="320" t="s">
        <v>58</v>
      </c>
      <c r="J251" s="126" t="s">
        <v>450</v>
      </c>
      <c r="K251" s="319" t="s">
        <v>450</v>
      </c>
      <c r="L251" s="126" t="s">
        <v>3</v>
      </c>
      <c r="M251" s="319" t="s">
        <v>3</v>
      </c>
      <c r="P251" s="130" t="s">
        <v>450</v>
      </c>
      <c r="Q251" s="24"/>
      <c r="R251" s="24"/>
      <c r="S251" s="24"/>
      <c r="T251" s="24"/>
      <c r="U251" s="24"/>
      <c r="V251" s="24"/>
      <c r="W251" s="24"/>
      <c r="X251" s="24"/>
      <c r="Y251" s="24">
        <v>17</v>
      </c>
      <c r="Z251" s="24">
        <v>10</v>
      </c>
      <c r="AA251" s="24"/>
      <c r="AB251" s="24"/>
    </row>
    <row r="252" spans="1:28" ht="32">
      <c r="A252" s="320"/>
      <c r="B252" t="s">
        <v>49</v>
      </c>
      <c r="C252" s="320"/>
      <c r="D252" s="59" t="s">
        <v>451</v>
      </c>
      <c r="E252" s="320"/>
      <c r="F252" s="126" t="s">
        <v>452</v>
      </c>
      <c r="G252" s="319"/>
      <c r="H252" t="s">
        <v>58</v>
      </c>
      <c r="I252" s="320"/>
      <c r="J252" s="126" t="s">
        <v>453</v>
      </c>
      <c r="K252" s="319"/>
      <c r="L252" s="126" t="s">
        <v>454</v>
      </c>
      <c r="M252" s="319"/>
      <c r="P252" s="47" t="s">
        <v>125</v>
      </c>
      <c r="Q252" s="32"/>
      <c r="R252" s="40"/>
      <c r="S252" s="32"/>
      <c r="T252" s="32"/>
      <c r="U252" s="32"/>
      <c r="V252" s="32"/>
      <c r="W252" s="32"/>
      <c r="X252" s="32"/>
      <c r="Y252" s="32">
        <v>1</v>
      </c>
      <c r="Z252" s="32">
        <f>Y252*Z251/Y251</f>
        <v>0.58823529411764708</v>
      </c>
      <c r="AA252" s="32"/>
      <c r="AB252" s="32"/>
    </row>
    <row r="253" spans="1:28">
      <c r="A253" s="320"/>
      <c r="B253" t="s">
        <v>50</v>
      </c>
      <c r="C253" s="320"/>
      <c r="D253" t="s">
        <v>50</v>
      </c>
      <c r="E253" s="320"/>
      <c r="F253" t="s">
        <v>50</v>
      </c>
      <c r="G253" s="319"/>
      <c r="H253" t="s">
        <v>50</v>
      </c>
      <c r="I253" s="320"/>
      <c r="J253" s="126" t="s">
        <v>95</v>
      </c>
      <c r="K253" s="319"/>
      <c r="L253" s="126" t="s">
        <v>50</v>
      </c>
      <c r="M253" s="319"/>
      <c r="P253" s="35" t="s">
        <v>127</v>
      </c>
    </row>
    <row r="254" spans="1:28">
      <c r="A254" s="320"/>
      <c r="B254" t="s">
        <v>51</v>
      </c>
      <c r="C254" s="320"/>
      <c r="D254" t="s">
        <v>53</v>
      </c>
      <c r="E254" s="320"/>
      <c r="F254" t="s">
        <v>455</v>
      </c>
      <c r="G254" s="319"/>
      <c r="H254" t="s">
        <v>455</v>
      </c>
      <c r="I254" s="320"/>
      <c r="K254" s="319"/>
      <c r="L254" s="126" t="s">
        <v>456</v>
      </c>
      <c r="M254" s="319"/>
      <c r="P254" s="134" t="s">
        <v>466</v>
      </c>
    </row>
    <row r="255" spans="1:28">
      <c r="A255" s="320"/>
      <c r="B255" t="s">
        <v>457</v>
      </c>
      <c r="C255" s="320"/>
      <c r="E255" s="320"/>
      <c r="F255" t="s">
        <v>443</v>
      </c>
      <c r="G255" s="319"/>
      <c r="H255" t="s">
        <v>456</v>
      </c>
      <c r="I255" s="320"/>
      <c r="K255" s="319"/>
      <c r="L255" s="126" t="s">
        <v>95</v>
      </c>
      <c r="M255" s="319"/>
    </row>
    <row r="256" spans="1:28">
      <c r="A256" s="320"/>
      <c r="B256" t="s">
        <v>54</v>
      </c>
      <c r="C256" s="320"/>
      <c r="E256" s="320"/>
      <c r="G256" s="319"/>
      <c r="I256" s="320"/>
      <c r="K256" s="319"/>
      <c r="L256" s="126" t="s">
        <v>442</v>
      </c>
      <c r="M256" s="319"/>
    </row>
    <row r="257" spans="1:13">
      <c r="A257" s="320"/>
      <c r="B257" t="s">
        <v>458</v>
      </c>
      <c r="C257" s="320"/>
      <c r="E257" s="320"/>
      <c r="G257" s="319"/>
      <c r="I257" s="320"/>
      <c r="K257" s="319"/>
      <c r="L257" s="126" t="s">
        <v>459</v>
      </c>
      <c r="M257" s="319"/>
    </row>
    <row r="258" spans="1:13">
      <c r="A258" s="320"/>
      <c r="C258" s="320"/>
      <c r="E258" s="320"/>
      <c r="G258" s="319"/>
      <c r="I258" s="320"/>
      <c r="K258" s="319"/>
      <c r="L258" s="126" t="s">
        <v>461</v>
      </c>
      <c r="M258" s="319"/>
    </row>
    <row r="259" spans="1:13">
      <c r="A259" s="320"/>
      <c r="C259" s="320"/>
      <c r="E259" s="320"/>
      <c r="G259" s="319"/>
      <c r="I259" s="320"/>
      <c r="K259" s="319"/>
      <c r="L259" s="126" t="s">
        <v>462</v>
      </c>
      <c r="M259" s="319"/>
    </row>
    <row r="260" spans="1:13">
      <c r="A260" s="320"/>
      <c r="C260" s="320"/>
      <c r="E260" s="320"/>
      <c r="G260" s="319"/>
      <c r="I260" s="320"/>
      <c r="K260" s="319"/>
      <c r="L260" s="126" t="s">
        <v>463</v>
      </c>
      <c r="M260" s="319"/>
    </row>
    <row r="261" spans="1:13" ht="48">
      <c r="A261" s="320" t="s">
        <v>13</v>
      </c>
      <c r="B261" t="s">
        <v>74</v>
      </c>
      <c r="C261" s="320" t="s">
        <v>74</v>
      </c>
      <c r="D261" t="s">
        <v>3</v>
      </c>
      <c r="E261" s="320" t="s">
        <v>3</v>
      </c>
      <c r="F261" s="126" t="s">
        <v>449</v>
      </c>
      <c r="G261" s="319" t="s">
        <v>449</v>
      </c>
      <c r="H261" s="126" t="s">
        <v>449</v>
      </c>
      <c r="I261" s="319" t="s">
        <v>449</v>
      </c>
      <c r="J261" s="126" t="s">
        <v>450</v>
      </c>
      <c r="K261" s="319" t="s">
        <v>450</v>
      </c>
      <c r="L261" s="126" t="s">
        <v>3</v>
      </c>
      <c r="M261" s="319" t="s">
        <v>3</v>
      </c>
    </row>
    <row r="262" spans="1:13" ht="32">
      <c r="A262" s="320"/>
      <c r="B262" t="s">
        <v>49</v>
      </c>
      <c r="C262" s="320"/>
      <c r="D262" s="59" t="s">
        <v>451</v>
      </c>
      <c r="E262" s="320"/>
      <c r="F262" s="126" t="s">
        <v>452</v>
      </c>
      <c r="G262" s="319"/>
      <c r="H262" t="s">
        <v>58</v>
      </c>
      <c r="I262" s="319"/>
      <c r="J262" s="126" t="s">
        <v>453</v>
      </c>
      <c r="K262" s="319"/>
      <c r="L262" s="126" t="s">
        <v>454</v>
      </c>
      <c r="M262" s="319"/>
    </row>
    <row r="263" spans="1:13">
      <c r="A263" s="320"/>
      <c r="B263" t="s">
        <v>50</v>
      </c>
      <c r="C263" s="320"/>
      <c r="D263" t="s">
        <v>50</v>
      </c>
      <c r="E263" s="320"/>
      <c r="F263" t="s">
        <v>50</v>
      </c>
      <c r="G263" s="319"/>
      <c r="H263" t="s">
        <v>50</v>
      </c>
      <c r="I263" s="319"/>
      <c r="J263" s="126" t="s">
        <v>95</v>
      </c>
      <c r="K263" s="319"/>
      <c r="L263" s="126" t="s">
        <v>50</v>
      </c>
      <c r="M263" s="319"/>
    </row>
    <row r="264" spans="1:13">
      <c r="A264" s="320"/>
      <c r="B264" t="s">
        <v>51</v>
      </c>
      <c r="C264" s="320"/>
      <c r="D264" t="s">
        <v>53</v>
      </c>
      <c r="E264" s="320"/>
      <c r="F264" t="s">
        <v>455</v>
      </c>
      <c r="G264" s="319"/>
      <c r="H264" t="s">
        <v>455</v>
      </c>
      <c r="I264" s="319"/>
      <c r="K264" s="319"/>
      <c r="L264" s="126" t="s">
        <v>456</v>
      </c>
      <c r="M264" s="319"/>
    </row>
    <row r="265" spans="1:13">
      <c r="A265" s="320"/>
      <c r="B265" t="s">
        <v>457</v>
      </c>
      <c r="C265" s="320"/>
      <c r="E265" s="320"/>
      <c r="F265" t="s">
        <v>443</v>
      </c>
      <c r="G265" s="319"/>
      <c r="H265" t="s">
        <v>456</v>
      </c>
      <c r="I265" s="319"/>
      <c r="K265" s="319"/>
      <c r="L265" s="126" t="s">
        <v>95</v>
      </c>
      <c r="M265" s="319"/>
    </row>
    <row r="266" spans="1:13">
      <c r="A266" s="320"/>
      <c r="B266" t="s">
        <v>54</v>
      </c>
      <c r="C266" s="320"/>
      <c r="E266" s="320"/>
      <c r="G266" s="319"/>
      <c r="I266" s="319"/>
      <c r="K266" s="319"/>
      <c r="L266" s="126" t="s">
        <v>442</v>
      </c>
      <c r="M266" s="319"/>
    </row>
    <row r="267" spans="1:13">
      <c r="A267" s="320"/>
      <c r="B267" t="s">
        <v>458</v>
      </c>
      <c r="C267" s="320"/>
      <c r="E267" s="320"/>
      <c r="G267" s="319"/>
      <c r="I267" s="319"/>
      <c r="K267" s="319"/>
      <c r="L267" s="126" t="s">
        <v>459</v>
      </c>
      <c r="M267" s="319"/>
    </row>
    <row r="268" spans="1:13">
      <c r="A268" s="320"/>
      <c r="C268" s="320"/>
      <c r="E268" s="320"/>
      <c r="G268" s="319"/>
      <c r="I268" s="319"/>
      <c r="K268" s="319"/>
      <c r="L268" s="126" t="s">
        <v>461</v>
      </c>
      <c r="M268" s="319"/>
    </row>
    <row r="269" spans="1:13">
      <c r="A269" s="320"/>
      <c r="C269" s="320"/>
      <c r="E269" s="320"/>
      <c r="G269" s="319"/>
      <c r="I269" s="319"/>
      <c r="K269" s="319"/>
      <c r="L269" s="126" t="s">
        <v>462</v>
      </c>
      <c r="M269" s="319"/>
    </row>
    <row r="270" spans="1:13">
      <c r="A270" s="320"/>
      <c r="C270" s="320"/>
      <c r="E270" s="320"/>
      <c r="G270" s="319"/>
      <c r="I270" s="319"/>
      <c r="K270" s="319"/>
      <c r="L270" s="126" t="s">
        <v>463</v>
      </c>
      <c r="M270" s="319"/>
    </row>
    <row r="271" spans="1:13" ht="48">
      <c r="A271" s="320" t="s">
        <v>14</v>
      </c>
      <c r="B271" t="s">
        <v>74</v>
      </c>
      <c r="C271" s="320" t="s">
        <v>74</v>
      </c>
      <c r="D271" t="s">
        <v>3</v>
      </c>
      <c r="E271" s="320" t="s">
        <v>3</v>
      </c>
      <c r="F271" s="126" t="s">
        <v>449</v>
      </c>
      <c r="G271" s="319" t="s">
        <v>449</v>
      </c>
      <c r="H271" s="126" t="s">
        <v>449</v>
      </c>
      <c r="I271" s="320" t="s">
        <v>58</v>
      </c>
      <c r="J271" s="126" t="s">
        <v>450</v>
      </c>
      <c r="K271" s="319" t="s">
        <v>450</v>
      </c>
      <c r="L271" s="126" t="s">
        <v>3</v>
      </c>
      <c r="M271" s="319" t="s">
        <v>3</v>
      </c>
    </row>
    <row r="272" spans="1:13" ht="32">
      <c r="A272" s="320"/>
      <c r="B272" t="s">
        <v>49</v>
      </c>
      <c r="C272" s="320"/>
      <c r="D272" s="59" t="s">
        <v>451</v>
      </c>
      <c r="E272" s="320"/>
      <c r="F272" s="126" t="s">
        <v>452</v>
      </c>
      <c r="G272" s="319"/>
      <c r="H272" t="s">
        <v>58</v>
      </c>
      <c r="I272" s="320"/>
      <c r="J272" s="126" t="s">
        <v>453</v>
      </c>
      <c r="K272" s="319"/>
      <c r="L272" s="126" t="s">
        <v>454</v>
      </c>
      <c r="M272" s="319"/>
    </row>
    <row r="273" spans="1:13">
      <c r="A273" s="320"/>
      <c r="B273" t="s">
        <v>50</v>
      </c>
      <c r="C273" s="320"/>
      <c r="D273" t="s">
        <v>50</v>
      </c>
      <c r="E273" s="320"/>
      <c r="F273" t="s">
        <v>50</v>
      </c>
      <c r="G273" s="319"/>
      <c r="H273" t="s">
        <v>50</v>
      </c>
      <c r="I273" s="320"/>
      <c r="J273" s="126" t="s">
        <v>95</v>
      </c>
      <c r="K273" s="319"/>
      <c r="L273" s="126" t="s">
        <v>50</v>
      </c>
      <c r="M273" s="319"/>
    </row>
    <row r="274" spans="1:13">
      <c r="A274" s="320"/>
      <c r="B274" t="s">
        <v>51</v>
      </c>
      <c r="C274" s="320"/>
      <c r="D274" t="s">
        <v>53</v>
      </c>
      <c r="E274" s="320"/>
      <c r="F274" t="s">
        <v>455</v>
      </c>
      <c r="G274" s="319"/>
      <c r="H274" t="s">
        <v>455</v>
      </c>
      <c r="I274" s="320"/>
      <c r="K274" s="319"/>
      <c r="L274" s="126" t="s">
        <v>456</v>
      </c>
      <c r="M274" s="319"/>
    </row>
    <row r="275" spans="1:13">
      <c r="A275" s="320"/>
      <c r="B275" t="s">
        <v>457</v>
      </c>
      <c r="C275" s="320"/>
      <c r="E275" s="320"/>
      <c r="F275" t="s">
        <v>443</v>
      </c>
      <c r="G275" s="319"/>
      <c r="H275" t="s">
        <v>456</v>
      </c>
      <c r="I275" s="320"/>
      <c r="K275" s="319"/>
      <c r="L275" s="126" t="s">
        <v>95</v>
      </c>
      <c r="M275" s="319"/>
    </row>
    <row r="276" spans="1:13">
      <c r="A276" s="320"/>
      <c r="B276" t="s">
        <v>54</v>
      </c>
      <c r="C276" s="320"/>
      <c r="E276" s="320"/>
      <c r="G276" s="319"/>
      <c r="I276" s="320"/>
      <c r="K276" s="319"/>
      <c r="L276" s="126" t="s">
        <v>442</v>
      </c>
      <c r="M276" s="319"/>
    </row>
    <row r="277" spans="1:13">
      <c r="A277" s="320"/>
      <c r="B277" t="s">
        <v>458</v>
      </c>
      <c r="C277" s="320"/>
      <c r="E277" s="320"/>
      <c r="G277" s="319"/>
      <c r="I277" s="320"/>
      <c r="K277" s="319"/>
      <c r="L277" s="126" t="s">
        <v>459</v>
      </c>
      <c r="M277" s="319"/>
    </row>
    <row r="278" spans="1:13">
      <c r="A278" s="320"/>
      <c r="C278" s="320"/>
      <c r="E278" s="320"/>
      <c r="G278" s="319"/>
      <c r="I278" s="320"/>
      <c r="K278" s="319"/>
      <c r="L278" s="126" t="s">
        <v>461</v>
      </c>
      <c r="M278" s="319"/>
    </row>
    <row r="279" spans="1:13">
      <c r="A279" s="320"/>
      <c r="C279" s="320"/>
      <c r="E279" s="320"/>
      <c r="G279" s="319"/>
      <c r="I279" s="320"/>
      <c r="K279" s="319"/>
      <c r="L279" s="126" t="s">
        <v>462</v>
      </c>
      <c r="M279" s="319"/>
    </row>
    <row r="280" spans="1:13">
      <c r="A280" s="320"/>
      <c r="C280" s="320"/>
      <c r="E280" s="320"/>
      <c r="G280" s="319"/>
      <c r="I280" s="320"/>
      <c r="K280" s="319"/>
      <c r="L280" s="126" t="s">
        <v>463</v>
      </c>
      <c r="M280" s="319"/>
    </row>
    <row r="281" spans="1:13" ht="48">
      <c r="A281" s="320" t="s">
        <v>15</v>
      </c>
      <c r="B281" t="s">
        <v>74</v>
      </c>
      <c r="C281" s="320" t="s">
        <v>74</v>
      </c>
      <c r="D281" t="s">
        <v>3</v>
      </c>
      <c r="E281" s="320" t="s">
        <v>3</v>
      </c>
      <c r="F281" s="126" t="s">
        <v>449</v>
      </c>
      <c r="G281" s="319" t="s">
        <v>449</v>
      </c>
      <c r="H281" s="126" t="s">
        <v>449</v>
      </c>
      <c r="I281" s="320" t="s">
        <v>58</v>
      </c>
      <c r="J281" s="126" t="s">
        <v>450</v>
      </c>
      <c r="K281" s="319" t="s">
        <v>450</v>
      </c>
      <c r="L281" t="s">
        <v>3</v>
      </c>
      <c r="M281" s="319" t="s">
        <v>3</v>
      </c>
    </row>
    <row r="282" spans="1:13" ht="32">
      <c r="A282" s="320"/>
      <c r="B282" t="s">
        <v>49</v>
      </c>
      <c r="C282" s="320"/>
      <c r="D282" s="59" t="s">
        <v>451</v>
      </c>
      <c r="E282" s="320"/>
      <c r="F282" s="126" t="s">
        <v>452</v>
      </c>
      <c r="G282" s="319"/>
      <c r="H282" t="s">
        <v>58</v>
      </c>
      <c r="I282" s="320"/>
      <c r="J282" s="126" t="s">
        <v>453</v>
      </c>
      <c r="K282" s="319"/>
      <c r="L282" t="s">
        <v>446</v>
      </c>
      <c r="M282" s="319"/>
    </row>
    <row r="283" spans="1:13">
      <c r="A283" s="320"/>
      <c r="B283" t="s">
        <v>50</v>
      </c>
      <c r="C283" s="320"/>
      <c r="D283" t="s">
        <v>50</v>
      </c>
      <c r="E283" s="320"/>
      <c r="F283" t="s">
        <v>50</v>
      </c>
      <c r="G283" s="319"/>
      <c r="H283" t="s">
        <v>50</v>
      </c>
      <c r="I283" s="320"/>
      <c r="J283" s="126" t="s">
        <v>95</v>
      </c>
      <c r="K283" s="319"/>
      <c r="L283" t="s">
        <v>50</v>
      </c>
      <c r="M283" s="319"/>
    </row>
    <row r="284" spans="1:13">
      <c r="A284" s="320"/>
      <c r="B284" t="s">
        <v>51</v>
      </c>
      <c r="C284" s="320"/>
      <c r="D284" t="s">
        <v>53</v>
      </c>
      <c r="E284" s="320"/>
      <c r="F284" t="s">
        <v>455</v>
      </c>
      <c r="G284" s="319"/>
      <c r="H284" t="s">
        <v>455</v>
      </c>
      <c r="I284" s="320"/>
      <c r="K284" s="319"/>
      <c r="L284" t="s">
        <v>51</v>
      </c>
      <c r="M284" s="319"/>
    </row>
    <row r="285" spans="1:13">
      <c r="A285" s="320"/>
      <c r="B285" t="s">
        <v>457</v>
      </c>
      <c r="C285" s="320"/>
      <c r="E285" s="320"/>
      <c r="F285" t="s">
        <v>443</v>
      </c>
      <c r="G285" s="319"/>
      <c r="H285" t="s">
        <v>456</v>
      </c>
      <c r="I285" s="320"/>
      <c r="K285" s="319"/>
      <c r="L285" t="s">
        <v>52</v>
      </c>
      <c r="M285" s="319"/>
    </row>
    <row r="286" spans="1:13">
      <c r="A286" s="320"/>
      <c r="B286" t="s">
        <v>54</v>
      </c>
      <c r="C286" s="320"/>
      <c r="E286" s="320"/>
      <c r="G286" s="319"/>
      <c r="I286" s="320"/>
      <c r="K286" s="319"/>
      <c r="L286" t="s">
        <v>456</v>
      </c>
      <c r="M286" s="319"/>
    </row>
    <row r="287" spans="1:13">
      <c r="A287" s="320"/>
      <c r="B287" t="s">
        <v>458</v>
      </c>
      <c r="C287" s="320"/>
      <c r="E287" s="320"/>
      <c r="G287" s="319"/>
      <c r="I287" s="320"/>
      <c r="K287" s="319"/>
      <c r="L287" t="s">
        <v>66</v>
      </c>
      <c r="M287" s="319"/>
    </row>
    <row r="288" spans="1:13">
      <c r="A288" s="320"/>
      <c r="C288" s="320"/>
      <c r="E288" s="320"/>
      <c r="G288" s="319"/>
      <c r="I288" s="320"/>
      <c r="K288" s="319"/>
      <c r="L288" t="s">
        <v>463</v>
      </c>
      <c r="M288" s="319"/>
    </row>
    <row r="289" spans="1:13">
      <c r="A289" s="320"/>
      <c r="C289" s="320"/>
      <c r="E289" s="320"/>
      <c r="G289" s="319"/>
      <c r="I289" s="320"/>
      <c r="K289" s="319"/>
      <c r="L289" t="s">
        <v>95</v>
      </c>
      <c r="M289" s="319"/>
    </row>
    <row r="290" spans="1:13">
      <c r="A290" s="320"/>
      <c r="C290" s="320"/>
      <c r="E290" s="320"/>
      <c r="G290" s="319"/>
      <c r="I290" s="320"/>
      <c r="K290" s="319"/>
      <c r="L290" t="s">
        <v>442</v>
      </c>
      <c r="M290" s="319"/>
    </row>
    <row r="291" spans="1:13">
      <c r="A291" s="320"/>
      <c r="C291" s="320"/>
      <c r="E291" s="320"/>
      <c r="G291" s="319"/>
      <c r="I291" s="320"/>
      <c r="K291" s="319"/>
      <c r="L291" t="s">
        <v>459</v>
      </c>
      <c r="M291" s="319"/>
    </row>
    <row r="292" spans="1:13">
      <c r="A292" s="320"/>
      <c r="C292" s="320"/>
      <c r="E292" s="320"/>
      <c r="G292" s="319"/>
      <c r="I292" s="320"/>
      <c r="K292" s="319"/>
      <c r="L292" t="s">
        <v>461</v>
      </c>
      <c r="M292" s="319"/>
    </row>
    <row r="293" spans="1:13">
      <c r="A293" s="320"/>
      <c r="C293" s="320"/>
      <c r="E293" s="320"/>
      <c r="G293" s="319"/>
      <c r="I293" s="320"/>
      <c r="K293" s="319"/>
      <c r="L293" t="s">
        <v>462</v>
      </c>
      <c r="M293" s="319"/>
    </row>
    <row r="294" spans="1:13">
      <c r="A294" s="320"/>
      <c r="C294" s="320"/>
      <c r="E294" s="320"/>
      <c r="G294" s="319"/>
      <c r="I294" s="320"/>
      <c r="K294" s="319"/>
      <c r="M294" s="319"/>
    </row>
    <row r="295" spans="1:13">
      <c r="A295" s="320"/>
      <c r="C295" s="320"/>
      <c r="E295" s="320"/>
      <c r="G295" s="319"/>
      <c r="I295" s="320"/>
      <c r="K295" s="319"/>
      <c r="M295" s="319"/>
    </row>
    <row r="296" spans="1:13" ht="48">
      <c r="A296" s="320" t="s">
        <v>16</v>
      </c>
      <c r="B296" t="s">
        <v>74</v>
      </c>
      <c r="C296" s="320" t="s">
        <v>74</v>
      </c>
      <c r="D296" t="s">
        <v>3</v>
      </c>
      <c r="E296" s="319" t="s">
        <v>451</v>
      </c>
      <c r="F296" s="126" t="s">
        <v>449</v>
      </c>
      <c r="G296" s="319" t="s">
        <v>452</v>
      </c>
      <c r="H296" s="126" t="s">
        <v>449</v>
      </c>
      <c r="I296" s="320" t="s">
        <v>58</v>
      </c>
      <c r="J296" s="126" t="s">
        <v>450</v>
      </c>
      <c r="K296" s="319" t="s">
        <v>453</v>
      </c>
      <c r="L296" s="126" t="s">
        <v>3</v>
      </c>
      <c r="M296" s="319" t="s">
        <v>454</v>
      </c>
    </row>
    <row r="297" spans="1:13" ht="32">
      <c r="A297" s="320"/>
      <c r="B297" t="s">
        <v>49</v>
      </c>
      <c r="C297" s="320"/>
      <c r="D297" s="59" t="s">
        <v>451</v>
      </c>
      <c r="E297" s="319"/>
      <c r="F297" s="126" t="s">
        <v>452</v>
      </c>
      <c r="G297" s="319"/>
      <c r="H297" t="s">
        <v>58</v>
      </c>
      <c r="I297" s="320"/>
      <c r="J297" s="126" t="s">
        <v>453</v>
      </c>
      <c r="K297" s="319"/>
      <c r="L297" s="126" t="s">
        <v>454</v>
      </c>
      <c r="M297" s="319"/>
    </row>
    <row r="298" spans="1:13">
      <c r="A298" s="320"/>
      <c r="B298" t="s">
        <v>50</v>
      </c>
      <c r="C298" s="320"/>
      <c r="D298" t="s">
        <v>50</v>
      </c>
      <c r="E298" s="319"/>
      <c r="F298" t="s">
        <v>50</v>
      </c>
      <c r="G298" s="319"/>
      <c r="H298" t="s">
        <v>50</v>
      </c>
      <c r="I298" s="320"/>
      <c r="J298" s="126" t="s">
        <v>95</v>
      </c>
      <c r="K298" s="319"/>
      <c r="L298" s="126" t="s">
        <v>50</v>
      </c>
      <c r="M298" s="319"/>
    </row>
    <row r="299" spans="1:13">
      <c r="A299" s="320"/>
      <c r="B299" t="s">
        <v>51</v>
      </c>
      <c r="C299" s="320"/>
      <c r="D299" t="s">
        <v>53</v>
      </c>
      <c r="E299" s="319"/>
      <c r="F299" t="s">
        <v>455</v>
      </c>
      <c r="G299" s="319"/>
      <c r="H299" t="s">
        <v>455</v>
      </c>
      <c r="I299" s="320"/>
      <c r="K299" s="319"/>
      <c r="L299" s="126" t="s">
        <v>456</v>
      </c>
      <c r="M299" s="319"/>
    </row>
    <row r="300" spans="1:13">
      <c r="A300" s="320"/>
      <c r="B300" t="s">
        <v>457</v>
      </c>
      <c r="C300" s="320"/>
      <c r="E300" s="319"/>
      <c r="F300" t="s">
        <v>443</v>
      </c>
      <c r="G300" s="319"/>
      <c r="H300" t="s">
        <v>456</v>
      </c>
      <c r="I300" s="320"/>
      <c r="K300" s="319"/>
      <c r="L300" s="126" t="s">
        <v>95</v>
      </c>
      <c r="M300" s="319"/>
    </row>
    <row r="301" spans="1:13">
      <c r="A301" s="320"/>
      <c r="B301" t="s">
        <v>54</v>
      </c>
      <c r="C301" s="320"/>
      <c r="E301" s="319"/>
      <c r="G301" s="319"/>
      <c r="I301" s="320"/>
      <c r="K301" s="319"/>
      <c r="L301" s="126" t="s">
        <v>442</v>
      </c>
      <c r="M301" s="319"/>
    </row>
    <row r="302" spans="1:13">
      <c r="A302" s="320"/>
      <c r="B302" t="s">
        <v>458</v>
      </c>
      <c r="C302" s="320"/>
      <c r="E302" s="319"/>
      <c r="G302" s="319"/>
      <c r="I302" s="320"/>
      <c r="K302" s="319"/>
      <c r="L302" s="126" t="s">
        <v>459</v>
      </c>
      <c r="M302" s="319"/>
    </row>
    <row r="303" spans="1:13">
      <c r="A303" s="320"/>
      <c r="C303" s="320"/>
      <c r="E303" s="319"/>
      <c r="G303" s="319"/>
      <c r="I303" s="320"/>
      <c r="K303" s="319"/>
      <c r="L303" s="126" t="s">
        <v>461</v>
      </c>
      <c r="M303" s="319"/>
    </row>
    <row r="304" spans="1:13">
      <c r="A304" s="320"/>
      <c r="C304" s="320"/>
      <c r="E304" s="319"/>
      <c r="G304" s="319"/>
      <c r="I304" s="320"/>
      <c r="K304" s="319"/>
      <c r="L304" s="126" t="s">
        <v>462</v>
      </c>
      <c r="M304" s="319"/>
    </row>
    <row r="305" spans="1:13">
      <c r="A305" s="320"/>
      <c r="C305" s="320"/>
      <c r="E305" s="319"/>
      <c r="G305" s="319"/>
      <c r="I305" s="320"/>
      <c r="K305" s="319"/>
      <c r="L305" s="126" t="s">
        <v>463</v>
      </c>
      <c r="M305" s="319"/>
    </row>
    <row r="306" spans="1:13" ht="32">
      <c r="A306" s="320"/>
      <c r="C306" s="320"/>
      <c r="E306" s="319"/>
      <c r="G306" s="319"/>
      <c r="I306" s="320"/>
      <c r="K306" s="319"/>
      <c r="L306" s="126" t="s">
        <v>465</v>
      </c>
      <c r="M306" s="319"/>
    </row>
    <row r="307" spans="1:13" ht="48">
      <c r="A307" s="320" t="s">
        <v>17</v>
      </c>
      <c r="B307" t="s">
        <v>74</v>
      </c>
      <c r="C307" s="320" t="s">
        <v>74</v>
      </c>
      <c r="D307" t="s">
        <v>3</v>
      </c>
      <c r="E307" s="320" t="s">
        <v>3</v>
      </c>
      <c r="F307" s="126" t="s">
        <v>449</v>
      </c>
      <c r="G307" s="319" t="s">
        <v>449</v>
      </c>
      <c r="H307" s="126" t="s">
        <v>449</v>
      </c>
      <c r="I307" s="320" t="s">
        <v>58</v>
      </c>
      <c r="J307" s="126" t="s">
        <v>450</v>
      </c>
      <c r="K307" s="319" t="s">
        <v>453</v>
      </c>
      <c r="L307" s="126" t="s">
        <v>3</v>
      </c>
      <c r="M307" s="319" t="s">
        <v>454</v>
      </c>
    </row>
    <row r="308" spans="1:13" ht="32">
      <c r="A308" s="320"/>
      <c r="B308" t="s">
        <v>49</v>
      </c>
      <c r="C308" s="320"/>
      <c r="D308" s="59" t="s">
        <v>451</v>
      </c>
      <c r="E308" s="320"/>
      <c r="F308" s="126" t="s">
        <v>452</v>
      </c>
      <c r="G308" s="319"/>
      <c r="H308" t="s">
        <v>58</v>
      </c>
      <c r="I308" s="320"/>
      <c r="J308" s="126" t="s">
        <v>453</v>
      </c>
      <c r="K308" s="319"/>
      <c r="L308" s="126" t="s">
        <v>454</v>
      </c>
      <c r="M308" s="319"/>
    </row>
    <row r="309" spans="1:13">
      <c r="A309" s="320"/>
      <c r="B309" t="s">
        <v>50</v>
      </c>
      <c r="C309" s="320"/>
      <c r="D309" t="s">
        <v>50</v>
      </c>
      <c r="E309" s="320"/>
      <c r="F309" t="s">
        <v>50</v>
      </c>
      <c r="G309" s="319"/>
      <c r="H309" t="s">
        <v>50</v>
      </c>
      <c r="I309" s="320"/>
      <c r="J309" s="126" t="s">
        <v>95</v>
      </c>
      <c r="K309" s="319"/>
      <c r="L309" s="126" t="s">
        <v>50</v>
      </c>
      <c r="M309" s="319"/>
    </row>
    <row r="310" spans="1:13">
      <c r="A310" s="320"/>
      <c r="B310" t="s">
        <v>51</v>
      </c>
      <c r="C310" s="320"/>
      <c r="D310" t="s">
        <v>53</v>
      </c>
      <c r="E310" s="320"/>
      <c r="F310" t="s">
        <v>455</v>
      </c>
      <c r="G310" s="319"/>
      <c r="H310" t="s">
        <v>455</v>
      </c>
      <c r="I310" s="320"/>
      <c r="K310" s="319"/>
      <c r="L310" s="126" t="s">
        <v>456</v>
      </c>
      <c r="M310" s="319"/>
    </row>
    <row r="311" spans="1:13">
      <c r="A311" s="320"/>
      <c r="B311" t="s">
        <v>457</v>
      </c>
      <c r="C311" s="320"/>
      <c r="E311" s="320"/>
      <c r="F311" t="s">
        <v>443</v>
      </c>
      <c r="G311" s="319"/>
      <c r="H311" t="s">
        <v>456</v>
      </c>
      <c r="I311" s="320"/>
      <c r="K311" s="319"/>
      <c r="L311" s="126" t="s">
        <v>95</v>
      </c>
      <c r="M311" s="319"/>
    </row>
    <row r="312" spans="1:13">
      <c r="A312" s="320"/>
      <c r="B312" t="s">
        <v>54</v>
      </c>
      <c r="C312" s="320"/>
      <c r="E312" s="320"/>
      <c r="G312" s="319"/>
      <c r="I312" s="320"/>
      <c r="K312" s="319"/>
      <c r="L312" s="126" t="s">
        <v>442</v>
      </c>
      <c r="M312" s="319"/>
    </row>
    <row r="313" spans="1:13">
      <c r="A313" s="320"/>
      <c r="B313" t="s">
        <v>458</v>
      </c>
      <c r="C313" s="320"/>
      <c r="E313" s="320"/>
      <c r="G313" s="319"/>
      <c r="I313" s="320"/>
      <c r="K313" s="319"/>
      <c r="L313" s="126" t="s">
        <v>459</v>
      </c>
      <c r="M313" s="319"/>
    </row>
    <row r="314" spans="1:13">
      <c r="A314" s="320"/>
      <c r="C314" s="320"/>
      <c r="E314" s="320"/>
      <c r="G314" s="319"/>
      <c r="I314" s="320"/>
      <c r="K314" s="319"/>
      <c r="L314" s="126" t="s">
        <v>461</v>
      </c>
      <c r="M314" s="319"/>
    </row>
    <row r="315" spans="1:13">
      <c r="A315" s="320"/>
      <c r="C315" s="320"/>
      <c r="E315" s="320"/>
      <c r="G315" s="319"/>
      <c r="I315" s="320"/>
      <c r="K315" s="319"/>
      <c r="L315" s="126" t="s">
        <v>462</v>
      </c>
      <c r="M315" s="319"/>
    </row>
    <row r="316" spans="1:13">
      <c r="A316" s="320"/>
      <c r="C316" s="320"/>
      <c r="E316" s="320"/>
      <c r="G316" s="319"/>
      <c r="I316" s="320"/>
      <c r="K316" s="319"/>
      <c r="L316" s="126" t="s">
        <v>463</v>
      </c>
      <c r="M316" s="319"/>
    </row>
    <row r="317" spans="1:13" ht="48">
      <c r="A317" s="320" t="s">
        <v>18</v>
      </c>
      <c r="B317" t="s">
        <v>74</v>
      </c>
      <c r="C317" s="320" t="s">
        <v>74</v>
      </c>
      <c r="D317" t="s">
        <v>3</v>
      </c>
      <c r="E317" s="320" t="s">
        <v>3</v>
      </c>
      <c r="F317" s="126" t="s">
        <v>449</v>
      </c>
      <c r="G317" s="319" t="s">
        <v>452</v>
      </c>
      <c r="H317" s="126" t="s">
        <v>449</v>
      </c>
      <c r="I317" s="320" t="s">
        <v>58</v>
      </c>
      <c r="J317" s="126" t="s">
        <v>450</v>
      </c>
      <c r="K317" s="319" t="s">
        <v>453</v>
      </c>
      <c r="L317" s="126" t="s">
        <v>3</v>
      </c>
      <c r="M317" s="319" t="s">
        <v>454</v>
      </c>
    </row>
    <row r="318" spans="1:13" ht="32">
      <c r="A318" s="320"/>
      <c r="B318" t="s">
        <v>49</v>
      </c>
      <c r="C318" s="320"/>
      <c r="D318" s="59" t="s">
        <v>451</v>
      </c>
      <c r="E318" s="320"/>
      <c r="F318" s="126" t="s">
        <v>452</v>
      </c>
      <c r="G318" s="319"/>
      <c r="H318" t="s">
        <v>58</v>
      </c>
      <c r="I318" s="320"/>
      <c r="J318" s="126" t="s">
        <v>453</v>
      </c>
      <c r="K318" s="319"/>
      <c r="L318" s="126" t="s">
        <v>454</v>
      </c>
      <c r="M318" s="319"/>
    </row>
    <row r="319" spans="1:13">
      <c r="A319" s="320"/>
      <c r="B319" t="s">
        <v>50</v>
      </c>
      <c r="C319" s="320"/>
      <c r="D319" t="s">
        <v>50</v>
      </c>
      <c r="E319" s="320"/>
      <c r="F319" t="s">
        <v>50</v>
      </c>
      <c r="G319" s="319"/>
      <c r="H319" t="s">
        <v>50</v>
      </c>
      <c r="I319" s="320"/>
      <c r="J319" s="126" t="s">
        <v>95</v>
      </c>
      <c r="K319" s="319"/>
      <c r="L319" s="126" t="s">
        <v>50</v>
      </c>
      <c r="M319" s="319"/>
    </row>
    <row r="320" spans="1:13">
      <c r="A320" s="320"/>
      <c r="B320" t="s">
        <v>51</v>
      </c>
      <c r="C320" s="320"/>
      <c r="D320" t="s">
        <v>53</v>
      </c>
      <c r="E320" s="320"/>
      <c r="F320" t="s">
        <v>455</v>
      </c>
      <c r="G320" s="319"/>
      <c r="H320" t="s">
        <v>455</v>
      </c>
      <c r="I320" s="320"/>
      <c r="K320" s="319"/>
      <c r="L320" s="126" t="s">
        <v>456</v>
      </c>
      <c r="M320" s="319"/>
    </row>
    <row r="321" spans="1:13">
      <c r="A321" s="320"/>
      <c r="B321" t="s">
        <v>457</v>
      </c>
      <c r="C321" s="320"/>
      <c r="E321" s="320"/>
      <c r="F321" t="s">
        <v>443</v>
      </c>
      <c r="G321" s="319"/>
      <c r="H321" t="s">
        <v>456</v>
      </c>
      <c r="I321" s="320"/>
      <c r="K321" s="319"/>
      <c r="L321" s="126" t="s">
        <v>95</v>
      </c>
      <c r="M321" s="319"/>
    </row>
    <row r="322" spans="1:13">
      <c r="A322" s="320"/>
      <c r="B322" t="s">
        <v>54</v>
      </c>
      <c r="C322" s="320"/>
      <c r="E322" s="320"/>
      <c r="G322" s="319"/>
      <c r="I322" s="320"/>
      <c r="K322" s="319"/>
      <c r="L322" s="126" t="s">
        <v>442</v>
      </c>
      <c r="M322" s="319"/>
    </row>
    <row r="323" spans="1:13">
      <c r="A323" s="320"/>
      <c r="B323" t="s">
        <v>458</v>
      </c>
      <c r="C323" s="320"/>
      <c r="E323" s="320"/>
      <c r="G323" s="319"/>
      <c r="I323" s="320"/>
      <c r="K323" s="319"/>
      <c r="L323" s="126" t="s">
        <v>459</v>
      </c>
      <c r="M323" s="319"/>
    </row>
    <row r="324" spans="1:13">
      <c r="A324" s="320"/>
      <c r="C324" s="320"/>
      <c r="E324" s="320"/>
      <c r="G324" s="319"/>
      <c r="I324" s="320"/>
      <c r="K324" s="319"/>
      <c r="L324" s="126" t="s">
        <v>461</v>
      </c>
      <c r="M324" s="319"/>
    </row>
    <row r="325" spans="1:13">
      <c r="A325" s="320"/>
      <c r="C325" s="320"/>
      <c r="E325" s="320"/>
      <c r="G325" s="319"/>
      <c r="I325" s="320"/>
      <c r="K325" s="319"/>
      <c r="L325" s="126" t="s">
        <v>462</v>
      </c>
      <c r="M325" s="319"/>
    </row>
    <row r="326" spans="1:13">
      <c r="A326" s="320"/>
      <c r="C326" s="320"/>
      <c r="E326" s="320"/>
      <c r="G326" s="319"/>
      <c r="I326" s="320"/>
      <c r="K326" s="319"/>
      <c r="L326" s="126" t="s">
        <v>463</v>
      </c>
      <c r="M326" s="319"/>
    </row>
    <row r="327" spans="1:13" ht="48">
      <c r="A327" s="320" t="s">
        <v>19</v>
      </c>
      <c r="J327" s="126" t="s">
        <v>450</v>
      </c>
      <c r="K327" s="319" t="s">
        <v>450</v>
      </c>
      <c r="L327" s="126" t="s">
        <v>3</v>
      </c>
      <c r="M327" s="319" t="s">
        <v>3</v>
      </c>
    </row>
    <row r="328" spans="1:13" ht="32">
      <c r="A328" s="320"/>
      <c r="J328" s="126" t="s">
        <v>453</v>
      </c>
      <c r="K328" s="319"/>
      <c r="L328" s="126" t="s">
        <v>454</v>
      </c>
      <c r="M328" s="319"/>
    </row>
    <row r="329" spans="1:13">
      <c r="A329" s="320"/>
      <c r="J329" s="126" t="s">
        <v>95</v>
      </c>
      <c r="K329" s="319"/>
      <c r="L329" s="126" t="s">
        <v>50</v>
      </c>
      <c r="M329" s="319"/>
    </row>
    <row r="330" spans="1:13">
      <c r="A330" s="320"/>
      <c r="K330" s="319"/>
      <c r="L330" s="126" t="s">
        <v>456</v>
      </c>
      <c r="M330" s="319"/>
    </row>
    <row r="331" spans="1:13">
      <c r="A331" s="320"/>
      <c r="K331" s="319"/>
      <c r="L331" s="126" t="s">
        <v>95</v>
      </c>
      <c r="M331" s="319"/>
    </row>
    <row r="332" spans="1:13">
      <c r="A332" s="320"/>
      <c r="K332" s="319"/>
      <c r="L332" s="126" t="s">
        <v>442</v>
      </c>
      <c r="M332" s="319"/>
    </row>
    <row r="333" spans="1:13">
      <c r="A333" s="320"/>
      <c r="K333" s="319"/>
      <c r="L333" s="126" t="s">
        <v>459</v>
      </c>
      <c r="M333" s="319"/>
    </row>
    <row r="334" spans="1:13">
      <c r="A334" s="320"/>
      <c r="K334" s="319"/>
      <c r="L334" s="126" t="s">
        <v>461</v>
      </c>
      <c r="M334" s="319"/>
    </row>
    <row r="335" spans="1:13">
      <c r="A335" s="320"/>
      <c r="K335" s="319"/>
      <c r="L335" s="126" t="s">
        <v>462</v>
      </c>
      <c r="M335" s="319"/>
    </row>
    <row r="336" spans="1:13">
      <c r="A336" s="320"/>
      <c r="K336" s="319"/>
      <c r="L336" s="126" t="s">
        <v>463</v>
      </c>
      <c r="M336" s="319"/>
    </row>
    <row r="342" spans="1:22">
      <c r="A342" s="343" t="s">
        <v>467</v>
      </c>
      <c r="B342" s="343"/>
      <c r="C342" s="343"/>
      <c r="D342" s="343"/>
      <c r="E342" s="343"/>
      <c r="F342" s="343"/>
      <c r="G342" s="343"/>
      <c r="H342" s="343"/>
      <c r="I342" s="343"/>
      <c r="J342" s="343"/>
      <c r="K342" s="343"/>
      <c r="L342" s="343"/>
      <c r="M342" s="343"/>
      <c r="P342" s="329" t="s">
        <v>468</v>
      </c>
      <c r="Q342" s="330"/>
      <c r="R342" s="330"/>
      <c r="S342" s="330"/>
      <c r="T342" s="330"/>
      <c r="U342" s="330"/>
      <c r="V342" s="331"/>
    </row>
    <row r="343" spans="1:22" ht="32">
      <c r="B343" s="334">
        <v>2005</v>
      </c>
      <c r="C343" s="334"/>
      <c r="D343" s="334">
        <v>2008</v>
      </c>
      <c r="E343" s="334"/>
      <c r="F343" s="334">
        <v>2011</v>
      </c>
      <c r="G343" s="334"/>
      <c r="H343" s="334">
        <v>2015</v>
      </c>
      <c r="I343" s="334"/>
      <c r="J343" s="334"/>
      <c r="K343" s="334"/>
      <c r="L343" s="334"/>
      <c r="M343" s="334"/>
      <c r="P343" s="128" t="s">
        <v>129</v>
      </c>
      <c r="Q343" s="44">
        <v>16</v>
      </c>
      <c r="R343" s="44">
        <v>16</v>
      </c>
      <c r="S343" s="44">
        <v>16</v>
      </c>
      <c r="T343" s="44">
        <v>16</v>
      </c>
      <c r="U343" s="44">
        <v>16</v>
      </c>
      <c r="V343" s="44">
        <v>16</v>
      </c>
    </row>
    <row r="344" spans="1:22" ht="32">
      <c r="B344" s="68" t="s">
        <v>0</v>
      </c>
      <c r="C344" s="68" t="s">
        <v>1</v>
      </c>
      <c r="D344" s="68" t="s">
        <v>0</v>
      </c>
      <c r="E344" s="68" t="s">
        <v>1</v>
      </c>
      <c r="F344" s="68" t="s">
        <v>0</v>
      </c>
      <c r="G344" s="68" t="s">
        <v>1</v>
      </c>
      <c r="H344" s="68" t="s">
        <v>0</v>
      </c>
      <c r="I344" s="68" t="s">
        <v>1</v>
      </c>
      <c r="J344" s="68"/>
      <c r="K344" s="68"/>
      <c r="L344" s="68"/>
      <c r="M344" s="68"/>
      <c r="P344" s="129" t="s">
        <v>103</v>
      </c>
      <c r="Q344" s="51">
        <v>2005</v>
      </c>
      <c r="R344" s="51">
        <v>2008</v>
      </c>
      <c r="S344" s="51">
        <v>2011</v>
      </c>
      <c r="T344" s="51">
        <v>2015</v>
      </c>
      <c r="U344" s="51"/>
      <c r="V344" s="51"/>
    </row>
    <row r="345" spans="1:22" ht="32">
      <c r="A345" s="320" t="s">
        <v>2</v>
      </c>
      <c r="B345" t="s">
        <v>3</v>
      </c>
      <c r="C345" s="320" t="s">
        <v>212</v>
      </c>
      <c r="D345" t="s">
        <v>74</v>
      </c>
      <c r="E345" s="320" t="s">
        <v>191</v>
      </c>
      <c r="F345" t="s">
        <v>469</v>
      </c>
      <c r="G345" s="320" t="s">
        <v>58</v>
      </c>
      <c r="H345" s="126" t="s">
        <v>470</v>
      </c>
      <c r="I345" s="319" t="s">
        <v>470</v>
      </c>
      <c r="P345" s="29">
        <v>0</v>
      </c>
      <c r="Q345" s="24"/>
      <c r="R345" s="24"/>
      <c r="S345" s="24"/>
      <c r="T345" s="24"/>
      <c r="U345" s="24"/>
      <c r="V345" s="24"/>
    </row>
    <row r="346" spans="1:22" ht="32">
      <c r="A346" s="320"/>
      <c r="B346" t="s">
        <v>58</v>
      </c>
      <c r="C346" s="320"/>
      <c r="D346" t="s">
        <v>49</v>
      </c>
      <c r="E346" s="320"/>
      <c r="F346" t="s">
        <v>58</v>
      </c>
      <c r="G346" s="320"/>
      <c r="H346" s="126" t="s">
        <v>65</v>
      </c>
      <c r="I346" s="319"/>
      <c r="P346" s="29">
        <v>1</v>
      </c>
      <c r="Q346" s="24"/>
      <c r="R346" s="24"/>
      <c r="S346" s="24"/>
      <c r="T346" s="24"/>
      <c r="U346" s="24"/>
      <c r="V346" s="24"/>
    </row>
    <row r="347" spans="1:22" ht="32">
      <c r="A347" s="320"/>
      <c r="B347" t="s">
        <v>212</v>
      </c>
      <c r="C347" s="320"/>
      <c r="D347" t="s">
        <v>191</v>
      </c>
      <c r="E347" s="320"/>
      <c r="F347" t="s">
        <v>59</v>
      </c>
      <c r="G347" s="320"/>
      <c r="H347" s="126" t="s">
        <v>91</v>
      </c>
      <c r="I347" s="319"/>
      <c r="P347" s="29">
        <v>2</v>
      </c>
      <c r="Q347" s="24">
        <v>16</v>
      </c>
      <c r="R347" s="24">
        <v>16</v>
      </c>
      <c r="S347" s="24"/>
      <c r="T347" s="24"/>
      <c r="U347" s="24"/>
      <c r="V347" s="24"/>
    </row>
    <row r="348" spans="1:22">
      <c r="A348" s="320"/>
      <c r="B348" t="s">
        <v>51</v>
      </c>
      <c r="C348" s="320"/>
      <c r="D348" t="s">
        <v>471</v>
      </c>
      <c r="E348" s="320"/>
      <c r="F348" t="s">
        <v>53</v>
      </c>
      <c r="G348" s="320"/>
      <c r="H348" s="126" t="s">
        <v>442</v>
      </c>
      <c r="I348" s="319"/>
      <c r="P348" s="29">
        <v>3</v>
      </c>
      <c r="Q348" s="24"/>
      <c r="R348" s="24"/>
      <c r="S348" s="24">
        <v>16</v>
      </c>
      <c r="T348" s="24">
        <v>16</v>
      </c>
      <c r="U348" s="24"/>
      <c r="V348" s="24"/>
    </row>
    <row r="349" spans="1:22">
      <c r="A349" s="320"/>
      <c r="C349" s="320"/>
      <c r="D349" t="s">
        <v>472</v>
      </c>
      <c r="E349" s="320"/>
      <c r="F349" t="s">
        <v>66</v>
      </c>
      <c r="G349" s="320"/>
      <c r="H349" s="126" t="s">
        <v>97</v>
      </c>
      <c r="I349" s="319"/>
      <c r="P349" s="29" t="s">
        <v>104</v>
      </c>
      <c r="Q349" s="24"/>
      <c r="R349" s="24"/>
      <c r="S349" s="24"/>
      <c r="T349" s="24"/>
      <c r="U349" s="24"/>
      <c r="V349" s="24"/>
    </row>
    <row r="350" spans="1:22">
      <c r="A350" s="320"/>
      <c r="C350" s="320"/>
      <c r="D350" t="s">
        <v>55</v>
      </c>
      <c r="E350" s="320"/>
      <c r="G350" s="320"/>
      <c r="H350" s="126" t="s">
        <v>98</v>
      </c>
      <c r="I350" s="319"/>
    </row>
    <row r="351" spans="1:22" ht="32">
      <c r="A351" s="320" t="s">
        <v>4</v>
      </c>
      <c r="B351" t="s">
        <v>3</v>
      </c>
      <c r="C351" s="320" t="s">
        <v>212</v>
      </c>
      <c r="D351" t="s">
        <v>74</v>
      </c>
      <c r="E351" s="320" t="s">
        <v>191</v>
      </c>
      <c r="F351" t="s">
        <v>469</v>
      </c>
      <c r="G351" s="320" t="s">
        <v>58</v>
      </c>
      <c r="H351" s="126" t="s">
        <v>470</v>
      </c>
      <c r="I351" s="319" t="s">
        <v>470</v>
      </c>
      <c r="P351" s="329" t="s">
        <v>473</v>
      </c>
      <c r="Q351" s="330"/>
      <c r="R351" s="330"/>
      <c r="S351" s="330"/>
      <c r="T351" s="330"/>
      <c r="U351" s="330"/>
      <c r="V351" s="331"/>
    </row>
    <row r="352" spans="1:22" ht="32">
      <c r="A352" s="320"/>
      <c r="B352" t="s">
        <v>58</v>
      </c>
      <c r="C352" s="320"/>
      <c r="D352" t="s">
        <v>49</v>
      </c>
      <c r="E352" s="320"/>
      <c r="F352" t="s">
        <v>58</v>
      </c>
      <c r="G352" s="320"/>
      <c r="H352" s="126" t="s">
        <v>65</v>
      </c>
      <c r="I352" s="319"/>
      <c r="P352" s="21"/>
      <c r="Q352" s="51">
        <v>2005</v>
      </c>
      <c r="R352" s="51">
        <v>2008</v>
      </c>
      <c r="S352" s="51">
        <v>2011</v>
      </c>
      <c r="T352" s="51">
        <v>2015</v>
      </c>
      <c r="U352" s="51"/>
      <c r="V352" s="51"/>
    </row>
    <row r="353" spans="1:28" ht="32">
      <c r="A353" s="320"/>
      <c r="B353" t="s">
        <v>212</v>
      </c>
      <c r="C353" s="320"/>
      <c r="D353" t="s">
        <v>191</v>
      </c>
      <c r="E353" s="320"/>
      <c r="F353" t="s">
        <v>59</v>
      </c>
      <c r="G353" s="320"/>
      <c r="H353" s="126" t="s">
        <v>91</v>
      </c>
      <c r="I353" s="319"/>
      <c r="P353" s="130" t="s">
        <v>106</v>
      </c>
      <c r="Q353" s="24"/>
      <c r="R353" s="24">
        <v>2</v>
      </c>
      <c r="S353" s="24"/>
      <c r="T353" s="24"/>
      <c r="U353" s="24"/>
      <c r="V353" s="24"/>
    </row>
    <row r="354" spans="1:28">
      <c r="A354" s="320"/>
      <c r="B354" t="s">
        <v>51</v>
      </c>
      <c r="C354" s="320"/>
      <c r="D354" t="s">
        <v>471</v>
      </c>
      <c r="E354" s="320"/>
      <c r="F354" t="s">
        <v>53</v>
      </c>
      <c r="G354" s="320"/>
      <c r="H354" s="126" t="s">
        <v>442</v>
      </c>
      <c r="I354" s="319"/>
      <c r="P354" s="29" t="s">
        <v>107</v>
      </c>
      <c r="Q354" s="24">
        <v>16</v>
      </c>
      <c r="R354" s="24">
        <v>14</v>
      </c>
      <c r="S354" s="24">
        <v>16</v>
      </c>
      <c r="T354" s="24">
        <v>16</v>
      </c>
      <c r="U354" s="24"/>
      <c r="V354" s="24"/>
    </row>
    <row r="355" spans="1:28">
      <c r="A355" s="320"/>
      <c r="C355" s="320"/>
      <c r="D355" t="s">
        <v>472</v>
      </c>
      <c r="E355" s="320"/>
      <c r="F355" t="s">
        <v>66</v>
      </c>
      <c r="G355" s="320"/>
      <c r="H355" s="126" t="s">
        <v>97</v>
      </c>
      <c r="I355" s="319"/>
      <c r="P355" s="27"/>
      <c r="Q355" s="28"/>
      <c r="R355" s="28"/>
      <c r="S355" s="28"/>
      <c r="T355" s="28"/>
      <c r="U355" s="28"/>
      <c r="V355" s="28"/>
    </row>
    <row r="356" spans="1:28">
      <c r="A356" s="320"/>
      <c r="C356" s="320"/>
      <c r="D356" t="s">
        <v>55</v>
      </c>
      <c r="E356" s="320"/>
      <c r="G356" s="320"/>
      <c r="H356" s="126" t="s">
        <v>98</v>
      </c>
      <c r="I356" s="319"/>
      <c r="P356" s="27"/>
      <c r="Q356" s="28"/>
      <c r="R356" s="28"/>
      <c r="S356" s="28"/>
      <c r="T356" s="28"/>
      <c r="U356" s="28"/>
      <c r="V356" s="28"/>
    </row>
    <row r="357" spans="1:28" ht="32">
      <c r="A357" s="320" t="s">
        <v>5</v>
      </c>
      <c r="B357" t="s">
        <v>3</v>
      </c>
      <c r="C357" s="320" t="s">
        <v>212</v>
      </c>
      <c r="D357" t="s">
        <v>74</v>
      </c>
      <c r="E357" s="320" t="s">
        <v>191</v>
      </c>
      <c r="F357" t="s">
        <v>469</v>
      </c>
      <c r="G357" s="320" t="s">
        <v>469</v>
      </c>
      <c r="H357" s="126" t="s">
        <v>470</v>
      </c>
      <c r="I357" s="319" t="s">
        <v>470</v>
      </c>
      <c r="P357" s="332" t="s">
        <v>109</v>
      </c>
      <c r="Q357" s="332"/>
      <c r="R357" s="332"/>
      <c r="S357" s="332"/>
      <c r="T357" s="332"/>
      <c r="U357" s="332"/>
      <c r="V357" s="332"/>
      <c r="W357" s="332"/>
      <c r="X357" s="332"/>
      <c r="Y357" s="332"/>
      <c r="Z357" s="332"/>
      <c r="AA357" s="332"/>
      <c r="AB357" s="332"/>
    </row>
    <row r="358" spans="1:28" ht="32">
      <c r="A358" s="320"/>
      <c r="B358" t="s">
        <v>58</v>
      </c>
      <c r="C358" s="320"/>
      <c r="D358" t="s">
        <v>49</v>
      </c>
      <c r="E358" s="320"/>
      <c r="F358" t="s">
        <v>58</v>
      </c>
      <c r="G358" s="320"/>
      <c r="H358" s="126" t="s">
        <v>65</v>
      </c>
      <c r="I358" s="319"/>
      <c r="P358" s="20"/>
      <c r="Q358" s="327">
        <v>2005</v>
      </c>
      <c r="R358" s="327"/>
      <c r="S358" s="327">
        <v>2008</v>
      </c>
      <c r="T358" s="327"/>
      <c r="U358" s="327">
        <v>2011</v>
      </c>
      <c r="V358" s="327"/>
      <c r="W358" s="327">
        <v>2015</v>
      </c>
      <c r="X358" s="327"/>
      <c r="Y358" s="327"/>
      <c r="Z358" s="327"/>
      <c r="AA358" s="327"/>
      <c r="AB358" s="327"/>
    </row>
    <row r="359" spans="1:28" ht="32">
      <c r="A359" s="320"/>
      <c r="B359" t="s">
        <v>212</v>
      </c>
      <c r="C359" s="320"/>
      <c r="D359" t="s">
        <v>191</v>
      </c>
      <c r="E359" s="320"/>
      <c r="F359" t="s">
        <v>59</v>
      </c>
      <c r="G359" s="320"/>
      <c r="H359" s="126" t="s">
        <v>91</v>
      </c>
      <c r="I359" s="319"/>
      <c r="P359" s="20"/>
      <c r="Q359" s="51" t="s">
        <v>114</v>
      </c>
      <c r="R359" s="51" t="s">
        <v>115</v>
      </c>
      <c r="S359" s="51" t="s">
        <v>114</v>
      </c>
      <c r="T359" s="51" t="s">
        <v>115</v>
      </c>
      <c r="U359" s="51" t="s">
        <v>114</v>
      </c>
      <c r="V359" s="51" t="s">
        <v>115</v>
      </c>
      <c r="W359" s="51" t="s">
        <v>114</v>
      </c>
      <c r="X359" s="51" t="s">
        <v>115</v>
      </c>
      <c r="Y359" s="51" t="s">
        <v>114</v>
      </c>
      <c r="Z359" s="51" t="s">
        <v>115</v>
      </c>
      <c r="AA359" s="51" t="s">
        <v>114</v>
      </c>
      <c r="AB359" s="51" t="s">
        <v>115</v>
      </c>
    </row>
    <row r="360" spans="1:28" ht="32">
      <c r="A360" s="320"/>
      <c r="B360" t="s">
        <v>51</v>
      </c>
      <c r="C360" s="320"/>
      <c r="D360" t="s">
        <v>471</v>
      </c>
      <c r="E360" s="320"/>
      <c r="F360" t="s">
        <v>53</v>
      </c>
      <c r="G360" s="320"/>
      <c r="H360" s="126" t="s">
        <v>442</v>
      </c>
      <c r="I360" s="319"/>
      <c r="P360" s="130" t="s">
        <v>110</v>
      </c>
      <c r="Q360" s="20">
        <v>16</v>
      </c>
      <c r="R360" s="20">
        <v>100</v>
      </c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 spans="1:28">
      <c r="A361" s="320"/>
      <c r="C361" s="320"/>
      <c r="D361" t="s">
        <v>472</v>
      </c>
      <c r="E361" s="320"/>
      <c r="F361" t="s">
        <v>66</v>
      </c>
      <c r="G361" s="320"/>
      <c r="H361" s="126" t="s">
        <v>97</v>
      </c>
      <c r="I361" s="319"/>
      <c r="P361" s="29" t="s">
        <v>111</v>
      </c>
      <c r="Q361" s="20">
        <v>0</v>
      </c>
      <c r="R361" s="20">
        <v>0</v>
      </c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 spans="1:28">
      <c r="A362" s="320"/>
      <c r="C362" s="320"/>
      <c r="D362" t="s">
        <v>55</v>
      </c>
      <c r="E362" s="320"/>
      <c r="G362" s="320"/>
      <c r="H362" s="126" t="s">
        <v>98</v>
      </c>
      <c r="I362" s="319"/>
      <c r="P362" s="29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 spans="1:28" ht="32">
      <c r="A363" s="320" t="s">
        <v>6</v>
      </c>
      <c r="B363" t="s">
        <v>3</v>
      </c>
      <c r="C363" s="320" t="s">
        <v>212</v>
      </c>
      <c r="D363" t="s">
        <v>74</v>
      </c>
      <c r="E363" s="320" t="s">
        <v>191</v>
      </c>
      <c r="F363" t="s">
        <v>469</v>
      </c>
      <c r="G363" s="320" t="s">
        <v>469</v>
      </c>
      <c r="H363" s="126" t="s">
        <v>470</v>
      </c>
      <c r="I363" s="319" t="s">
        <v>470</v>
      </c>
      <c r="P363" s="130" t="s">
        <v>112</v>
      </c>
      <c r="Q363" s="20"/>
      <c r="R363" s="20"/>
      <c r="S363" s="20">
        <v>16</v>
      </c>
      <c r="T363" s="20">
        <v>100</v>
      </c>
      <c r="U363" s="20">
        <v>16</v>
      </c>
      <c r="V363" s="20">
        <v>100</v>
      </c>
      <c r="W363" s="20">
        <v>16</v>
      </c>
      <c r="X363" s="20">
        <v>100</v>
      </c>
      <c r="Y363" s="20"/>
      <c r="Z363" s="20"/>
      <c r="AA363" s="20"/>
      <c r="AB363" s="20"/>
    </row>
    <row r="364" spans="1:28" ht="32">
      <c r="A364" s="320"/>
      <c r="B364" t="s">
        <v>58</v>
      </c>
      <c r="C364" s="320"/>
      <c r="D364" t="s">
        <v>49</v>
      </c>
      <c r="E364" s="320"/>
      <c r="F364" t="s">
        <v>58</v>
      </c>
      <c r="G364" s="320"/>
      <c r="H364" s="126" t="s">
        <v>65</v>
      </c>
      <c r="I364" s="319"/>
      <c r="P364" s="130" t="s">
        <v>113</v>
      </c>
      <c r="Q364" s="20"/>
      <c r="R364" s="20"/>
      <c r="S364" s="20">
        <v>0</v>
      </c>
      <c r="T364" s="20">
        <v>0</v>
      </c>
      <c r="U364" s="20">
        <v>9</v>
      </c>
      <c r="V364" s="20">
        <f>U364*V363/U363</f>
        <v>56.25</v>
      </c>
      <c r="W364" s="20">
        <v>14</v>
      </c>
      <c r="X364" s="20">
        <f>W364*X363/W363</f>
        <v>87.5</v>
      </c>
      <c r="Y364" s="20"/>
      <c r="Z364" s="20"/>
      <c r="AA364" s="20"/>
      <c r="AB364" s="20"/>
    </row>
    <row r="365" spans="1:28" ht="32">
      <c r="A365" s="320"/>
      <c r="B365" t="s">
        <v>212</v>
      </c>
      <c r="C365" s="320"/>
      <c r="D365" t="s">
        <v>191</v>
      </c>
      <c r="E365" s="320"/>
      <c r="F365" t="s">
        <v>59</v>
      </c>
      <c r="G365" s="320"/>
      <c r="H365" s="126" t="s">
        <v>91</v>
      </c>
      <c r="I365" s="319"/>
    </row>
    <row r="366" spans="1:28">
      <c r="A366" s="320"/>
      <c r="B366" t="s">
        <v>51</v>
      </c>
      <c r="C366" s="320"/>
      <c r="D366" t="s">
        <v>471</v>
      </c>
      <c r="E366" s="320"/>
      <c r="F366" t="s">
        <v>53</v>
      </c>
      <c r="G366" s="320"/>
      <c r="H366" s="126" t="s">
        <v>442</v>
      </c>
      <c r="I366" s="319"/>
    </row>
    <row r="367" spans="1:28">
      <c r="A367" s="320"/>
      <c r="C367" s="320"/>
      <c r="D367" t="s">
        <v>472</v>
      </c>
      <c r="E367" s="320"/>
      <c r="F367" t="s">
        <v>66</v>
      </c>
      <c r="G367" s="320"/>
      <c r="H367" s="126" t="s">
        <v>97</v>
      </c>
      <c r="I367" s="319"/>
      <c r="P367" s="326" t="s">
        <v>116</v>
      </c>
      <c r="Q367" s="326"/>
      <c r="R367" s="326"/>
      <c r="S367" s="326"/>
      <c r="T367" s="326"/>
      <c r="U367" s="326"/>
      <c r="V367" s="326"/>
      <c r="W367" s="326"/>
      <c r="X367" s="326"/>
      <c r="Y367" s="326"/>
      <c r="Z367" s="326"/>
      <c r="AA367" s="326"/>
      <c r="AB367" s="326"/>
    </row>
    <row r="368" spans="1:28">
      <c r="A368" s="320"/>
      <c r="C368" s="320"/>
      <c r="D368" t="s">
        <v>55</v>
      </c>
      <c r="E368" s="320"/>
      <c r="G368" s="320"/>
      <c r="H368" s="126" t="s">
        <v>98</v>
      </c>
      <c r="I368" s="319"/>
      <c r="P368" s="20"/>
      <c r="Q368" s="327">
        <v>2005</v>
      </c>
      <c r="R368" s="327"/>
      <c r="S368" s="327">
        <v>2008</v>
      </c>
      <c r="T368" s="327"/>
      <c r="U368" s="327">
        <v>2011</v>
      </c>
      <c r="V368" s="327"/>
      <c r="W368" s="327">
        <v>2015</v>
      </c>
      <c r="X368" s="327"/>
      <c r="Y368" s="327"/>
      <c r="Z368" s="327"/>
      <c r="AA368" s="327"/>
      <c r="AB368" s="327"/>
    </row>
    <row r="369" spans="1:28" ht="32">
      <c r="A369" s="320" t="s">
        <v>7</v>
      </c>
      <c r="B369" t="s">
        <v>3</v>
      </c>
      <c r="C369" s="320" t="s">
        <v>212</v>
      </c>
      <c r="D369" t="s">
        <v>74</v>
      </c>
      <c r="E369" s="320" t="s">
        <v>472</v>
      </c>
      <c r="F369" t="s">
        <v>469</v>
      </c>
      <c r="G369" s="320" t="s">
        <v>469</v>
      </c>
      <c r="H369" s="126" t="s">
        <v>470</v>
      </c>
      <c r="I369" s="319" t="s">
        <v>470</v>
      </c>
      <c r="P369" s="20"/>
      <c r="Q369" s="51" t="s">
        <v>114</v>
      </c>
      <c r="R369" s="51" t="s">
        <v>115</v>
      </c>
      <c r="S369" s="51" t="s">
        <v>114</v>
      </c>
      <c r="T369" s="51" t="s">
        <v>115</v>
      </c>
      <c r="U369" s="51" t="s">
        <v>114</v>
      </c>
      <c r="V369" s="51" t="s">
        <v>115</v>
      </c>
      <c r="W369" s="51" t="s">
        <v>114</v>
      </c>
      <c r="X369" s="51" t="s">
        <v>115</v>
      </c>
      <c r="Y369" s="51" t="s">
        <v>114</v>
      </c>
      <c r="Z369" s="51" t="s">
        <v>115</v>
      </c>
      <c r="AA369" s="51" t="s">
        <v>114</v>
      </c>
      <c r="AB369" s="51" t="s">
        <v>115</v>
      </c>
    </row>
    <row r="370" spans="1:28" ht="32">
      <c r="A370" s="320"/>
      <c r="B370" t="s">
        <v>58</v>
      </c>
      <c r="C370" s="320"/>
      <c r="D370" t="s">
        <v>49</v>
      </c>
      <c r="E370" s="320"/>
      <c r="F370" t="s">
        <v>58</v>
      </c>
      <c r="G370" s="320"/>
      <c r="H370" s="126" t="s">
        <v>474</v>
      </c>
      <c r="I370" s="319"/>
      <c r="P370" s="130" t="s">
        <v>110</v>
      </c>
      <c r="Q370" s="20"/>
      <c r="R370" s="20"/>
      <c r="S370" s="20">
        <v>16</v>
      </c>
      <c r="T370" s="20">
        <v>100</v>
      </c>
      <c r="U370" s="20"/>
      <c r="V370" s="20"/>
      <c r="W370" s="20"/>
      <c r="X370" s="20"/>
      <c r="Y370" s="20"/>
      <c r="Z370" s="20"/>
      <c r="AA370" s="20"/>
      <c r="AB370" s="20"/>
    </row>
    <row r="371" spans="1:28" ht="32">
      <c r="A371" s="320"/>
      <c r="B371" t="s">
        <v>212</v>
      </c>
      <c r="C371" s="320"/>
      <c r="D371" t="s">
        <v>191</v>
      </c>
      <c r="E371" s="320"/>
      <c r="F371" t="s">
        <v>59</v>
      </c>
      <c r="G371" s="320"/>
      <c r="H371" s="126" t="s">
        <v>91</v>
      </c>
      <c r="I371" s="319"/>
      <c r="P371" s="29" t="s">
        <v>111</v>
      </c>
      <c r="Q371" s="20"/>
      <c r="R371" s="20"/>
      <c r="S371" s="20">
        <v>1</v>
      </c>
      <c r="T371" s="20">
        <f>S371*T370/S370</f>
        <v>6.25</v>
      </c>
      <c r="U371" s="20"/>
      <c r="V371" s="20"/>
      <c r="W371" s="20"/>
      <c r="X371" s="20"/>
      <c r="Y371" s="20"/>
      <c r="Z371" s="20"/>
      <c r="AA371" s="20"/>
      <c r="AB371" s="20"/>
    </row>
    <row r="372" spans="1:28">
      <c r="A372" s="320"/>
      <c r="B372" t="s">
        <v>51</v>
      </c>
      <c r="C372" s="320"/>
      <c r="D372" t="s">
        <v>471</v>
      </c>
      <c r="E372" s="320"/>
      <c r="F372" t="s">
        <v>53</v>
      </c>
      <c r="G372" s="320"/>
      <c r="H372" s="126" t="s">
        <v>66</v>
      </c>
      <c r="I372" s="319"/>
      <c r="P372" s="29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 spans="1:28" ht="32">
      <c r="A373" s="320"/>
      <c r="C373" s="320"/>
      <c r="D373" t="s">
        <v>472</v>
      </c>
      <c r="E373" s="320"/>
      <c r="F373" t="s">
        <v>66</v>
      </c>
      <c r="G373" s="320"/>
      <c r="H373" s="126" t="s">
        <v>442</v>
      </c>
      <c r="I373" s="319"/>
      <c r="P373" s="130" t="s">
        <v>112</v>
      </c>
      <c r="Q373" s="20">
        <v>16</v>
      </c>
      <c r="R373" s="20">
        <v>100</v>
      </c>
      <c r="S373" s="20"/>
      <c r="T373" s="20"/>
      <c r="U373" s="20">
        <v>16</v>
      </c>
      <c r="V373" s="20">
        <v>100</v>
      </c>
      <c r="W373" s="20">
        <v>16</v>
      </c>
      <c r="X373" s="20">
        <v>100</v>
      </c>
      <c r="Y373" s="20"/>
      <c r="Z373" s="20"/>
      <c r="AA373" s="20"/>
      <c r="AB373" s="20"/>
    </row>
    <row r="374" spans="1:28" ht="32">
      <c r="A374" s="320"/>
      <c r="C374" s="320"/>
      <c r="D374" t="s">
        <v>55</v>
      </c>
      <c r="E374" s="320"/>
      <c r="G374" s="320"/>
      <c r="H374" s="126" t="s">
        <v>97</v>
      </c>
      <c r="I374" s="319"/>
      <c r="P374" s="130" t="s">
        <v>113</v>
      </c>
      <c r="Q374" s="20">
        <v>0</v>
      </c>
      <c r="R374" s="20">
        <v>0</v>
      </c>
      <c r="S374" s="20"/>
      <c r="T374" s="20"/>
      <c r="U374" s="20">
        <v>4</v>
      </c>
      <c r="V374" s="20">
        <f>U374*V373/U373</f>
        <v>25</v>
      </c>
      <c r="W374" s="20">
        <v>2</v>
      </c>
      <c r="X374" s="20">
        <f>W374*X373/W373</f>
        <v>12.5</v>
      </c>
      <c r="Y374" s="20"/>
      <c r="Z374" s="20"/>
      <c r="AA374" s="20"/>
      <c r="AB374" s="20"/>
    </row>
    <row r="375" spans="1:28">
      <c r="A375" s="320"/>
      <c r="C375" s="320"/>
      <c r="E375" s="320"/>
      <c r="G375" s="320"/>
      <c r="H375" s="126" t="s">
        <v>98</v>
      </c>
      <c r="I375" s="319"/>
    </row>
    <row r="376" spans="1:28" ht="32">
      <c r="A376" s="320" t="s">
        <v>8</v>
      </c>
      <c r="B376" t="s">
        <v>3</v>
      </c>
      <c r="C376" s="320" t="s">
        <v>212</v>
      </c>
      <c r="D376" t="s">
        <v>74</v>
      </c>
      <c r="E376" s="320" t="s">
        <v>191</v>
      </c>
      <c r="F376" t="s">
        <v>469</v>
      </c>
      <c r="G376" s="320" t="s">
        <v>58</v>
      </c>
      <c r="H376" s="126" t="s">
        <v>470</v>
      </c>
      <c r="I376" s="319" t="s">
        <v>470</v>
      </c>
    </row>
    <row r="377" spans="1:28" ht="32">
      <c r="A377" s="320"/>
      <c r="B377" t="s">
        <v>58</v>
      </c>
      <c r="C377" s="320"/>
      <c r="D377" t="s">
        <v>49</v>
      </c>
      <c r="E377" s="320"/>
      <c r="F377" t="s">
        <v>58</v>
      </c>
      <c r="G377" s="320"/>
      <c r="H377" s="126" t="s">
        <v>474</v>
      </c>
      <c r="I377" s="319"/>
      <c r="P377" s="339" t="s">
        <v>117</v>
      </c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</row>
    <row r="378" spans="1:28" ht="32">
      <c r="A378" s="320"/>
      <c r="B378" t="s">
        <v>212</v>
      </c>
      <c r="C378" s="320"/>
      <c r="D378" t="s">
        <v>191</v>
      </c>
      <c r="E378" s="320"/>
      <c r="F378" t="s">
        <v>59</v>
      </c>
      <c r="G378" s="320"/>
      <c r="H378" s="126" t="s">
        <v>91</v>
      </c>
      <c r="I378" s="319"/>
      <c r="P378" s="20"/>
      <c r="Q378" s="327">
        <v>2005</v>
      </c>
      <c r="R378" s="327"/>
      <c r="S378" s="327">
        <v>2008</v>
      </c>
      <c r="T378" s="327"/>
      <c r="U378" s="327">
        <v>2011</v>
      </c>
      <c r="V378" s="327"/>
      <c r="W378" s="327">
        <v>2015</v>
      </c>
      <c r="X378" s="327"/>
      <c r="Y378" s="327"/>
      <c r="Z378" s="327"/>
      <c r="AA378" s="327"/>
      <c r="AB378" s="327"/>
    </row>
    <row r="379" spans="1:28">
      <c r="A379" s="320"/>
      <c r="B379" t="s">
        <v>51</v>
      </c>
      <c r="C379" s="320"/>
      <c r="D379" t="s">
        <v>471</v>
      </c>
      <c r="E379" s="320"/>
      <c r="F379" t="s">
        <v>53</v>
      </c>
      <c r="G379" s="320"/>
      <c r="H379" s="126" t="s">
        <v>66</v>
      </c>
      <c r="I379" s="319"/>
      <c r="P379" s="20"/>
      <c r="Q379" s="51" t="s">
        <v>114</v>
      </c>
      <c r="R379" s="51" t="s">
        <v>115</v>
      </c>
      <c r="S379" s="51" t="s">
        <v>114</v>
      </c>
      <c r="T379" s="51" t="s">
        <v>115</v>
      </c>
      <c r="U379" s="51" t="s">
        <v>114</v>
      </c>
      <c r="V379" s="51" t="s">
        <v>115</v>
      </c>
      <c r="W379" s="51" t="s">
        <v>114</v>
      </c>
      <c r="X379" s="51" t="s">
        <v>115</v>
      </c>
      <c r="Y379" s="51" t="s">
        <v>114</v>
      </c>
      <c r="Z379" s="51" t="s">
        <v>115</v>
      </c>
      <c r="AA379" s="51" t="s">
        <v>114</v>
      </c>
      <c r="AB379" s="51" t="s">
        <v>115</v>
      </c>
    </row>
    <row r="380" spans="1:28" ht="32">
      <c r="A380" s="320"/>
      <c r="C380" s="320"/>
      <c r="D380" t="s">
        <v>472</v>
      </c>
      <c r="E380" s="320"/>
      <c r="F380" t="s">
        <v>66</v>
      </c>
      <c r="G380" s="320"/>
      <c r="H380" s="126" t="s">
        <v>442</v>
      </c>
      <c r="I380" s="319"/>
      <c r="P380" s="130" t="s">
        <v>110</v>
      </c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 spans="1:28">
      <c r="A381" s="320"/>
      <c r="C381" s="320"/>
      <c r="D381" t="s">
        <v>55</v>
      </c>
      <c r="E381" s="320"/>
      <c r="G381" s="320"/>
      <c r="H381" s="126" t="s">
        <v>97</v>
      </c>
      <c r="I381" s="319"/>
      <c r="P381" s="29" t="s">
        <v>111</v>
      </c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 spans="1:28">
      <c r="A382" s="320"/>
      <c r="C382" s="320"/>
      <c r="E382" s="320"/>
      <c r="G382" s="320"/>
      <c r="H382" s="126" t="s">
        <v>98</v>
      </c>
      <c r="I382" s="319"/>
      <c r="P382" s="29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 spans="1:28" ht="32">
      <c r="A383" s="320" t="s">
        <v>9</v>
      </c>
      <c r="B383" t="s">
        <v>3</v>
      </c>
      <c r="C383" s="320" t="s">
        <v>212</v>
      </c>
      <c r="D383" t="s">
        <v>74</v>
      </c>
      <c r="E383" s="320" t="s">
        <v>191</v>
      </c>
      <c r="F383" t="s">
        <v>469</v>
      </c>
      <c r="G383" s="320" t="s">
        <v>59</v>
      </c>
      <c r="H383" s="126" t="s">
        <v>470</v>
      </c>
      <c r="I383" s="319" t="s">
        <v>470</v>
      </c>
      <c r="P383" s="130" t="s">
        <v>112</v>
      </c>
      <c r="Q383" s="20">
        <v>16</v>
      </c>
      <c r="R383" s="20">
        <v>100</v>
      </c>
      <c r="S383" s="20">
        <v>16</v>
      </c>
      <c r="T383" s="20">
        <v>100</v>
      </c>
      <c r="U383" s="20">
        <v>16</v>
      </c>
      <c r="V383" s="20">
        <v>100</v>
      </c>
      <c r="W383" s="20">
        <v>16</v>
      </c>
      <c r="X383" s="20">
        <v>100</v>
      </c>
      <c r="Y383" s="20"/>
      <c r="Z383" s="20"/>
      <c r="AA383" s="20"/>
      <c r="AB383" s="20"/>
    </row>
    <row r="384" spans="1:28" ht="32">
      <c r="A384" s="320"/>
      <c r="B384" t="s">
        <v>58</v>
      </c>
      <c r="C384" s="320"/>
      <c r="D384" t="s">
        <v>49</v>
      </c>
      <c r="E384" s="320"/>
      <c r="F384" t="s">
        <v>58</v>
      </c>
      <c r="G384" s="320"/>
      <c r="H384" s="126" t="s">
        <v>474</v>
      </c>
      <c r="I384" s="319"/>
      <c r="P384" s="130" t="s">
        <v>113</v>
      </c>
      <c r="Q384" s="20">
        <v>16</v>
      </c>
      <c r="R384" s="20">
        <v>100</v>
      </c>
      <c r="S384" s="20">
        <v>14</v>
      </c>
      <c r="T384" s="20">
        <f>S384*T383/S383</f>
        <v>87.5</v>
      </c>
      <c r="U384" s="20">
        <v>3</v>
      </c>
      <c r="V384" s="20">
        <f>U384*V383/U383</f>
        <v>18.75</v>
      </c>
      <c r="W384" s="20">
        <v>0</v>
      </c>
      <c r="X384" s="20">
        <v>0</v>
      </c>
      <c r="Y384" s="20"/>
      <c r="Z384" s="20"/>
      <c r="AA384" s="20"/>
      <c r="AB384" s="20"/>
    </row>
    <row r="385" spans="1:28" ht="32">
      <c r="A385" s="320"/>
      <c r="B385" t="s">
        <v>212</v>
      </c>
      <c r="C385" s="320"/>
      <c r="D385" t="s">
        <v>191</v>
      </c>
      <c r="E385" s="320"/>
      <c r="F385" t="s">
        <v>59</v>
      </c>
      <c r="G385" s="320"/>
      <c r="H385" s="126" t="s">
        <v>91</v>
      </c>
      <c r="I385" s="319"/>
    </row>
    <row r="386" spans="1:28">
      <c r="A386" s="320"/>
      <c r="B386" t="s">
        <v>51</v>
      </c>
      <c r="C386" s="320"/>
      <c r="D386" t="s">
        <v>471</v>
      </c>
      <c r="E386" s="320"/>
      <c r="F386" t="s">
        <v>53</v>
      </c>
      <c r="G386" s="320"/>
      <c r="H386" s="126" t="s">
        <v>66</v>
      </c>
      <c r="I386" s="319"/>
      <c r="P386" s="35" t="s">
        <v>127</v>
      </c>
    </row>
    <row r="387" spans="1:28">
      <c r="A387" s="320"/>
      <c r="C387" s="320"/>
      <c r="D387" t="s">
        <v>472</v>
      </c>
      <c r="E387" s="320"/>
      <c r="F387" t="s">
        <v>66</v>
      </c>
      <c r="G387" s="320"/>
      <c r="H387" s="126" t="s">
        <v>442</v>
      </c>
      <c r="I387" s="319"/>
    </row>
    <row r="388" spans="1:28">
      <c r="A388" s="320"/>
      <c r="C388" s="320"/>
      <c r="D388" t="s">
        <v>55</v>
      </c>
      <c r="E388" s="320"/>
      <c r="G388" s="320"/>
      <c r="H388" s="126" t="s">
        <v>97</v>
      </c>
      <c r="I388" s="319"/>
    </row>
    <row r="389" spans="1:28">
      <c r="A389" s="320"/>
      <c r="C389" s="320"/>
      <c r="E389" s="320"/>
      <c r="G389" s="320"/>
      <c r="H389" s="126" t="s">
        <v>98</v>
      </c>
      <c r="I389" s="319"/>
      <c r="P389" s="328" t="s">
        <v>130</v>
      </c>
      <c r="Q389" s="328"/>
      <c r="R389" s="328"/>
      <c r="S389" s="328"/>
      <c r="T389" s="328"/>
      <c r="U389" s="328"/>
      <c r="V389" s="328"/>
      <c r="W389" s="328"/>
      <c r="X389" s="328"/>
      <c r="Y389" s="328"/>
      <c r="Z389" s="328"/>
      <c r="AA389" s="328"/>
      <c r="AB389" s="328"/>
    </row>
    <row r="390" spans="1:28" ht="32">
      <c r="A390" s="320" t="s">
        <v>10</v>
      </c>
      <c r="B390" t="s">
        <v>3</v>
      </c>
      <c r="C390" s="320" t="s">
        <v>212</v>
      </c>
      <c r="D390" t="s">
        <v>74</v>
      </c>
      <c r="E390" s="320" t="s">
        <v>191</v>
      </c>
      <c r="F390" t="s">
        <v>469</v>
      </c>
      <c r="G390" s="320" t="s">
        <v>469</v>
      </c>
      <c r="H390" s="126" t="s">
        <v>470</v>
      </c>
      <c r="I390" s="319" t="s">
        <v>470</v>
      </c>
      <c r="P390" s="20"/>
      <c r="Q390" s="327">
        <v>2005</v>
      </c>
      <c r="R390" s="327"/>
      <c r="S390" s="327">
        <v>2008</v>
      </c>
      <c r="T390" s="327"/>
      <c r="U390" s="327">
        <v>2011</v>
      </c>
      <c r="V390" s="327"/>
      <c r="W390" s="327">
        <v>2015</v>
      </c>
      <c r="X390" s="327"/>
      <c r="Y390" s="327"/>
      <c r="Z390" s="327"/>
      <c r="AA390" s="327"/>
      <c r="AB390" s="327"/>
    </row>
    <row r="391" spans="1:28" ht="32">
      <c r="A391" s="320"/>
      <c r="B391" t="s">
        <v>58</v>
      </c>
      <c r="C391" s="320"/>
      <c r="D391" t="s">
        <v>49</v>
      </c>
      <c r="E391" s="320"/>
      <c r="F391" t="s">
        <v>58</v>
      </c>
      <c r="G391" s="320"/>
      <c r="H391" s="126" t="s">
        <v>474</v>
      </c>
      <c r="I391" s="319"/>
      <c r="P391" s="20"/>
      <c r="Q391" s="51" t="s">
        <v>114</v>
      </c>
      <c r="R391" s="51" t="s">
        <v>115</v>
      </c>
      <c r="S391" s="51" t="s">
        <v>114</v>
      </c>
      <c r="T391" s="51" t="s">
        <v>115</v>
      </c>
      <c r="U391" s="51" t="s">
        <v>114</v>
      </c>
      <c r="V391" s="51" t="s">
        <v>115</v>
      </c>
      <c r="W391" s="51" t="s">
        <v>114</v>
      </c>
      <c r="X391" s="51" t="s">
        <v>115</v>
      </c>
      <c r="Y391" s="51" t="s">
        <v>114</v>
      </c>
      <c r="Z391" s="51" t="s">
        <v>115</v>
      </c>
      <c r="AA391" s="51" t="s">
        <v>114</v>
      </c>
      <c r="AB391" s="51" t="s">
        <v>115</v>
      </c>
    </row>
    <row r="392" spans="1:28" ht="32">
      <c r="A392" s="320"/>
      <c r="B392" t="s">
        <v>212</v>
      </c>
      <c r="C392" s="320"/>
      <c r="D392" t="s">
        <v>191</v>
      </c>
      <c r="E392" s="320"/>
      <c r="F392" t="s">
        <v>59</v>
      </c>
      <c r="G392" s="320"/>
      <c r="H392" s="126" t="s">
        <v>91</v>
      </c>
      <c r="I392" s="319"/>
      <c r="P392" s="130" t="s">
        <v>110</v>
      </c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20">
        <v>16</v>
      </c>
      <c r="AB392" s="20">
        <v>0</v>
      </c>
    </row>
    <row r="393" spans="1:28">
      <c r="A393" s="320"/>
      <c r="B393" t="s">
        <v>51</v>
      </c>
      <c r="C393" s="320"/>
      <c r="D393" t="s">
        <v>471</v>
      </c>
      <c r="E393" s="320"/>
      <c r="F393" t="s">
        <v>53</v>
      </c>
      <c r="G393" s="320"/>
      <c r="H393" s="126" t="s">
        <v>66</v>
      </c>
      <c r="I393" s="319"/>
      <c r="P393" s="29" t="s">
        <v>111</v>
      </c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20"/>
      <c r="AB393" s="20"/>
    </row>
    <row r="394" spans="1:28">
      <c r="A394" s="320"/>
      <c r="C394" s="320"/>
      <c r="D394" t="s">
        <v>472</v>
      </c>
      <c r="E394" s="320"/>
      <c r="F394" t="s">
        <v>66</v>
      </c>
      <c r="G394" s="320"/>
      <c r="H394" s="126" t="s">
        <v>442</v>
      </c>
      <c r="I394" s="319"/>
      <c r="P394" s="29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20"/>
      <c r="AB394" s="20"/>
    </row>
    <row r="395" spans="1:28" ht="32">
      <c r="A395" s="320"/>
      <c r="C395" s="320"/>
      <c r="D395" t="s">
        <v>55</v>
      </c>
      <c r="E395" s="320"/>
      <c r="G395" s="320"/>
      <c r="H395" s="126" t="s">
        <v>98</v>
      </c>
      <c r="I395" s="319"/>
      <c r="P395" s="130" t="s">
        <v>112</v>
      </c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20"/>
      <c r="AB395" s="20"/>
    </row>
    <row r="396" spans="1:28" ht="32">
      <c r="A396" s="320" t="s">
        <v>11</v>
      </c>
      <c r="B396" t="s">
        <v>3</v>
      </c>
      <c r="C396" s="320" t="s">
        <v>212</v>
      </c>
      <c r="D396" t="s">
        <v>74</v>
      </c>
      <c r="E396" s="320" t="s">
        <v>191</v>
      </c>
      <c r="F396" t="s">
        <v>469</v>
      </c>
      <c r="G396" s="320" t="s">
        <v>469</v>
      </c>
      <c r="H396" s="126" t="s">
        <v>470</v>
      </c>
      <c r="I396" s="319" t="s">
        <v>470</v>
      </c>
      <c r="P396" s="130" t="s">
        <v>113</v>
      </c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20"/>
      <c r="AB396" s="20"/>
    </row>
    <row r="397" spans="1:28" ht="32">
      <c r="A397" s="320"/>
      <c r="B397" t="s">
        <v>58</v>
      </c>
      <c r="C397" s="320"/>
      <c r="D397" t="s">
        <v>49</v>
      </c>
      <c r="E397" s="320"/>
      <c r="F397" t="s">
        <v>58</v>
      </c>
      <c r="G397" s="320"/>
      <c r="H397" s="126" t="s">
        <v>65</v>
      </c>
      <c r="I397" s="319"/>
    </row>
    <row r="398" spans="1:28" ht="32">
      <c r="A398" s="320"/>
      <c r="B398" t="s">
        <v>212</v>
      </c>
      <c r="C398" s="320"/>
      <c r="D398" t="s">
        <v>191</v>
      </c>
      <c r="E398" s="320"/>
      <c r="F398" t="s">
        <v>59</v>
      </c>
      <c r="G398" s="320"/>
      <c r="H398" s="126" t="s">
        <v>91</v>
      </c>
      <c r="I398" s="319"/>
    </row>
    <row r="399" spans="1:28">
      <c r="A399" s="320"/>
      <c r="B399" t="s">
        <v>51</v>
      </c>
      <c r="C399" s="320"/>
      <c r="D399" t="s">
        <v>471</v>
      </c>
      <c r="E399" s="320"/>
      <c r="F399" t="s">
        <v>53</v>
      </c>
      <c r="G399" s="320"/>
      <c r="H399" s="126" t="s">
        <v>442</v>
      </c>
      <c r="I399" s="319"/>
    </row>
    <row r="400" spans="1:28">
      <c r="A400" s="320"/>
      <c r="C400" s="320"/>
      <c r="D400" t="s">
        <v>472</v>
      </c>
      <c r="E400" s="320"/>
      <c r="F400" t="s">
        <v>66</v>
      </c>
      <c r="G400" s="320"/>
      <c r="H400" s="126" t="s">
        <v>97</v>
      </c>
      <c r="I400" s="319"/>
    </row>
    <row r="401" spans="1:28">
      <c r="A401" s="320"/>
      <c r="C401" s="320"/>
      <c r="D401" t="s">
        <v>55</v>
      </c>
      <c r="E401" s="320"/>
      <c r="G401" s="320"/>
      <c r="H401" s="126" t="s">
        <v>98</v>
      </c>
      <c r="I401" s="319"/>
      <c r="P401" s="332" t="s">
        <v>120</v>
      </c>
      <c r="Q401" s="332"/>
      <c r="R401" s="332"/>
      <c r="S401" s="332"/>
      <c r="T401" s="332"/>
      <c r="U401" s="332"/>
      <c r="V401" s="332"/>
      <c r="W401" s="332"/>
      <c r="X401" s="332"/>
      <c r="Y401" s="332"/>
      <c r="Z401" s="332"/>
      <c r="AA401" s="332"/>
      <c r="AB401" s="332"/>
    </row>
    <row r="402" spans="1:28" ht="32">
      <c r="A402" s="320" t="s">
        <v>12</v>
      </c>
      <c r="B402" t="s">
        <v>3</v>
      </c>
      <c r="C402" s="320" t="s">
        <v>212</v>
      </c>
      <c r="D402" t="s">
        <v>74</v>
      </c>
      <c r="E402" s="320" t="s">
        <v>191</v>
      </c>
      <c r="F402" t="s">
        <v>469</v>
      </c>
      <c r="G402" s="320" t="s">
        <v>469</v>
      </c>
      <c r="H402" s="126" t="s">
        <v>470</v>
      </c>
      <c r="I402" s="319" t="s">
        <v>470</v>
      </c>
      <c r="P402" s="20"/>
      <c r="Q402" s="327">
        <v>2005</v>
      </c>
      <c r="R402" s="327"/>
      <c r="S402" s="327">
        <v>2008</v>
      </c>
      <c r="T402" s="327"/>
      <c r="U402" s="327">
        <v>2011</v>
      </c>
      <c r="V402" s="327"/>
      <c r="W402" s="327">
        <v>2015</v>
      </c>
      <c r="X402" s="327"/>
      <c r="Y402" s="327"/>
      <c r="Z402" s="327"/>
      <c r="AA402" s="327"/>
      <c r="AB402" s="327"/>
    </row>
    <row r="403" spans="1:28" ht="32">
      <c r="A403" s="320"/>
      <c r="B403" t="s">
        <v>58</v>
      </c>
      <c r="C403" s="320"/>
      <c r="D403" t="s">
        <v>49</v>
      </c>
      <c r="E403" s="320"/>
      <c r="F403" t="s">
        <v>58</v>
      </c>
      <c r="G403" s="320"/>
      <c r="H403" s="126" t="s">
        <v>65</v>
      </c>
      <c r="I403" s="319"/>
      <c r="P403" s="20"/>
      <c r="Q403" s="51" t="s">
        <v>118</v>
      </c>
      <c r="R403" s="51" t="s">
        <v>1</v>
      </c>
      <c r="S403" s="51" t="s">
        <v>118</v>
      </c>
      <c r="T403" s="51" t="s">
        <v>1</v>
      </c>
      <c r="U403" s="51" t="s">
        <v>118</v>
      </c>
      <c r="V403" s="51" t="s">
        <v>1</v>
      </c>
      <c r="W403" s="51" t="s">
        <v>118</v>
      </c>
      <c r="X403" s="51" t="s">
        <v>1</v>
      </c>
      <c r="Y403" s="51" t="s">
        <v>118</v>
      </c>
      <c r="Z403" s="51" t="s">
        <v>1</v>
      </c>
      <c r="AA403" s="51" t="s">
        <v>118</v>
      </c>
      <c r="AB403" s="51" t="s">
        <v>1</v>
      </c>
    </row>
    <row r="404" spans="1:28" ht="32">
      <c r="A404" s="320"/>
      <c r="B404" t="s">
        <v>212</v>
      </c>
      <c r="C404" s="320"/>
      <c r="D404" t="s">
        <v>191</v>
      </c>
      <c r="E404" s="320"/>
      <c r="F404" t="s">
        <v>59</v>
      </c>
      <c r="G404" s="320"/>
      <c r="H404" s="126" t="s">
        <v>91</v>
      </c>
      <c r="I404" s="319"/>
      <c r="P404" s="29" t="s">
        <v>74</v>
      </c>
      <c r="Q404" s="135"/>
      <c r="R404" s="135"/>
      <c r="S404" s="24">
        <v>16</v>
      </c>
      <c r="T404" s="24">
        <v>0</v>
      </c>
      <c r="U404" s="24"/>
      <c r="V404" s="24"/>
      <c r="W404" s="24"/>
      <c r="X404" s="24"/>
      <c r="Y404" s="24"/>
      <c r="Z404" s="24"/>
      <c r="AA404" s="24"/>
      <c r="AB404" s="24"/>
    </row>
    <row r="405" spans="1:28">
      <c r="A405" s="320"/>
      <c r="B405" t="s">
        <v>51</v>
      </c>
      <c r="C405" s="320"/>
      <c r="D405" t="s">
        <v>471</v>
      </c>
      <c r="E405" s="320"/>
      <c r="F405" t="s">
        <v>53</v>
      </c>
      <c r="G405" s="320"/>
      <c r="H405" s="126" t="s">
        <v>442</v>
      </c>
      <c r="I405" s="319"/>
      <c r="P405" s="47" t="s">
        <v>125</v>
      </c>
      <c r="Q405" s="136"/>
      <c r="R405" s="137"/>
      <c r="S405" s="32">
        <v>1</v>
      </c>
      <c r="T405" s="32">
        <v>0</v>
      </c>
      <c r="U405" s="32"/>
      <c r="V405" s="32"/>
      <c r="W405" s="32"/>
      <c r="X405" s="32"/>
      <c r="Y405" s="32"/>
      <c r="Z405" s="32"/>
      <c r="AA405" s="32"/>
      <c r="AB405" s="32"/>
    </row>
    <row r="406" spans="1:28">
      <c r="A406" s="320"/>
      <c r="C406" s="320"/>
      <c r="D406" t="s">
        <v>472</v>
      </c>
      <c r="E406" s="320"/>
      <c r="F406" t="s">
        <v>66</v>
      </c>
      <c r="G406" s="320"/>
      <c r="H406" s="126" t="s">
        <v>97</v>
      </c>
      <c r="I406" s="319"/>
      <c r="P406" s="130" t="s">
        <v>469</v>
      </c>
      <c r="Q406" s="135"/>
      <c r="R406" s="135"/>
      <c r="S406" s="24"/>
      <c r="T406" s="24"/>
      <c r="U406" s="24">
        <v>16</v>
      </c>
      <c r="V406" s="24">
        <v>9</v>
      </c>
      <c r="W406" s="24"/>
      <c r="X406" s="24"/>
      <c r="Y406" s="24"/>
      <c r="Z406" s="24"/>
      <c r="AA406" s="24"/>
      <c r="AB406" s="24"/>
    </row>
    <row r="407" spans="1:28">
      <c r="A407" s="320"/>
      <c r="C407" s="320"/>
      <c r="D407" t="s">
        <v>55</v>
      </c>
      <c r="E407" s="320"/>
      <c r="G407" s="320"/>
      <c r="H407" s="126" t="s">
        <v>98</v>
      </c>
      <c r="I407" s="319"/>
      <c r="P407" s="47" t="s">
        <v>125</v>
      </c>
      <c r="Q407" s="136"/>
      <c r="R407" s="137"/>
      <c r="S407" s="32"/>
      <c r="T407" s="32"/>
      <c r="U407" s="32">
        <v>1</v>
      </c>
      <c r="V407" s="32">
        <f>V406*U407/U406</f>
        <v>0.5625</v>
      </c>
      <c r="W407" s="32"/>
      <c r="X407" s="32"/>
      <c r="Y407" s="32"/>
      <c r="Z407" s="32"/>
      <c r="AA407" s="32"/>
      <c r="AB407" s="32"/>
    </row>
    <row r="408" spans="1:28" ht="32">
      <c r="A408" s="320" t="s">
        <v>13</v>
      </c>
      <c r="B408" t="s">
        <v>3</v>
      </c>
      <c r="C408" s="320" t="s">
        <v>212</v>
      </c>
      <c r="D408" t="s">
        <v>74</v>
      </c>
      <c r="E408" s="320" t="s">
        <v>191</v>
      </c>
      <c r="F408" t="s">
        <v>469</v>
      </c>
      <c r="G408" s="320" t="s">
        <v>469</v>
      </c>
      <c r="H408" s="126" t="s">
        <v>470</v>
      </c>
      <c r="I408" s="319" t="s">
        <v>470</v>
      </c>
      <c r="P408" s="130" t="s">
        <v>470</v>
      </c>
      <c r="Q408" s="135"/>
      <c r="R408" s="135"/>
      <c r="S408" s="24"/>
      <c r="T408" s="24"/>
      <c r="U408" s="24"/>
      <c r="V408" s="24"/>
      <c r="W408" s="24">
        <v>16</v>
      </c>
      <c r="X408" s="24">
        <v>14</v>
      </c>
      <c r="Y408" s="24"/>
      <c r="Z408" s="24"/>
      <c r="AA408" s="24"/>
      <c r="AB408" s="24"/>
    </row>
    <row r="409" spans="1:28" ht="32">
      <c r="A409" s="320"/>
      <c r="B409" t="s">
        <v>58</v>
      </c>
      <c r="C409" s="320"/>
      <c r="D409" t="s">
        <v>49</v>
      </c>
      <c r="E409" s="320"/>
      <c r="F409" t="s">
        <v>58</v>
      </c>
      <c r="G409" s="320"/>
      <c r="H409" s="126" t="s">
        <v>474</v>
      </c>
      <c r="I409" s="319"/>
      <c r="P409" s="47" t="s">
        <v>125</v>
      </c>
      <c r="Q409" s="136"/>
      <c r="R409" s="137"/>
      <c r="S409" s="32"/>
      <c r="T409" s="32"/>
      <c r="U409" s="32"/>
      <c r="V409" s="32"/>
      <c r="W409" s="32">
        <v>1</v>
      </c>
      <c r="X409" s="32">
        <f>X408*W409/W408</f>
        <v>0.875</v>
      </c>
      <c r="Y409" s="32"/>
      <c r="Z409" s="32"/>
      <c r="AA409" s="32"/>
      <c r="AB409" s="32"/>
    </row>
    <row r="410" spans="1:28" ht="32">
      <c r="A410" s="320"/>
      <c r="B410" t="s">
        <v>212</v>
      </c>
      <c r="C410" s="320"/>
      <c r="D410" t="s">
        <v>191</v>
      </c>
      <c r="E410" s="320"/>
      <c r="F410" t="s">
        <v>59</v>
      </c>
      <c r="G410" s="320"/>
      <c r="H410" s="126" t="s">
        <v>91</v>
      </c>
      <c r="I410" s="319"/>
    </row>
    <row r="411" spans="1:28">
      <c r="A411" s="320"/>
      <c r="B411" t="s">
        <v>51</v>
      </c>
      <c r="C411" s="320"/>
      <c r="D411" t="s">
        <v>471</v>
      </c>
      <c r="E411" s="320"/>
      <c r="F411" t="s">
        <v>53</v>
      </c>
      <c r="G411" s="320"/>
      <c r="H411" s="126" t="s">
        <v>66</v>
      </c>
      <c r="I411" s="319"/>
      <c r="P411" s="35" t="s">
        <v>127</v>
      </c>
    </row>
    <row r="412" spans="1:28">
      <c r="A412" s="320"/>
      <c r="C412" s="320"/>
      <c r="D412" t="s">
        <v>472</v>
      </c>
      <c r="E412" s="320"/>
      <c r="F412" t="s">
        <v>66</v>
      </c>
      <c r="G412" s="320"/>
      <c r="H412" s="126" t="s">
        <v>442</v>
      </c>
      <c r="I412" s="319"/>
    </row>
    <row r="413" spans="1:28">
      <c r="A413" s="320"/>
      <c r="C413" s="320"/>
      <c r="D413" t="s">
        <v>55</v>
      </c>
      <c r="E413" s="320"/>
      <c r="G413" s="320"/>
      <c r="H413" s="126" t="s">
        <v>97</v>
      </c>
      <c r="I413" s="319"/>
    </row>
    <row r="414" spans="1:28">
      <c r="A414" s="320"/>
      <c r="C414" s="320"/>
      <c r="E414" s="320"/>
      <c r="G414" s="320"/>
      <c r="H414" s="126" t="s">
        <v>98</v>
      </c>
      <c r="I414" s="319"/>
    </row>
    <row r="415" spans="1:28" ht="32">
      <c r="A415" s="320" t="s">
        <v>14</v>
      </c>
      <c r="B415" t="s">
        <v>3</v>
      </c>
      <c r="C415" s="320" t="s">
        <v>212</v>
      </c>
      <c r="D415" t="s">
        <v>74</v>
      </c>
      <c r="E415" s="320" t="s">
        <v>191</v>
      </c>
      <c r="F415" t="s">
        <v>469</v>
      </c>
      <c r="G415" s="320" t="s">
        <v>469</v>
      </c>
      <c r="H415" s="126" t="s">
        <v>470</v>
      </c>
      <c r="I415" s="319" t="s">
        <v>470</v>
      </c>
      <c r="P415" s="326" t="s">
        <v>121</v>
      </c>
      <c r="Q415" s="326"/>
      <c r="R415" s="326"/>
      <c r="S415" s="326"/>
      <c r="T415" s="326"/>
      <c r="U415" s="326"/>
      <c r="V415" s="326"/>
      <c r="W415" s="326"/>
      <c r="X415" s="326"/>
      <c r="Y415" s="326"/>
      <c r="Z415" s="326"/>
      <c r="AA415" s="326"/>
      <c r="AB415" s="326"/>
    </row>
    <row r="416" spans="1:28" ht="32">
      <c r="A416" s="320"/>
      <c r="B416" t="s">
        <v>58</v>
      </c>
      <c r="C416" s="320"/>
      <c r="D416" t="s">
        <v>49</v>
      </c>
      <c r="E416" s="320"/>
      <c r="F416" t="s">
        <v>58</v>
      </c>
      <c r="G416" s="320"/>
      <c r="H416" s="126" t="s">
        <v>474</v>
      </c>
      <c r="I416" s="319"/>
      <c r="P416" s="20"/>
      <c r="Q416" s="327">
        <v>2005</v>
      </c>
      <c r="R416" s="327"/>
      <c r="S416" s="327">
        <v>2008</v>
      </c>
      <c r="T416" s="327"/>
      <c r="U416" s="327">
        <v>2011</v>
      </c>
      <c r="V416" s="327"/>
      <c r="W416" s="327">
        <v>2015</v>
      </c>
      <c r="X416" s="327"/>
      <c r="Y416" s="327"/>
      <c r="Z416" s="327"/>
      <c r="AA416" s="327"/>
      <c r="AB416" s="327"/>
    </row>
    <row r="417" spans="1:28" ht="32">
      <c r="A417" s="320"/>
      <c r="B417" t="s">
        <v>212</v>
      </c>
      <c r="C417" s="320"/>
      <c r="D417" t="s">
        <v>191</v>
      </c>
      <c r="E417" s="320"/>
      <c r="F417" t="s">
        <v>59</v>
      </c>
      <c r="G417" s="320"/>
      <c r="H417" s="126" t="s">
        <v>91</v>
      </c>
      <c r="I417" s="319"/>
      <c r="P417" s="20"/>
      <c r="Q417" s="51" t="s">
        <v>118</v>
      </c>
      <c r="R417" s="51" t="s">
        <v>1</v>
      </c>
      <c r="S417" s="51" t="s">
        <v>118</v>
      </c>
      <c r="T417" s="51" t="s">
        <v>1</v>
      </c>
      <c r="U417" s="51" t="s">
        <v>118</v>
      </c>
      <c r="V417" s="51" t="s">
        <v>1</v>
      </c>
      <c r="W417" s="51" t="s">
        <v>118</v>
      </c>
      <c r="X417" s="51" t="s">
        <v>1</v>
      </c>
      <c r="Y417" s="51" t="s">
        <v>118</v>
      </c>
      <c r="Z417" s="51" t="s">
        <v>1</v>
      </c>
      <c r="AA417" s="51" t="s">
        <v>118</v>
      </c>
      <c r="AB417" s="51" t="s">
        <v>1</v>
      </c>
    </row>
    <row r="418" spans="1:28">
      <c r="A418" s="320"/>
      <c r="B418" t="s">
        <v>51</v>
      </c>
      <c r="C418" s="320"/>
      <c r="D418" t="s">
        <v>471</v>
      </c>
      <c r="E418" s="320"/>
      <c r="F418" t="s">
        <v>53</v>
      </c>
      <c r="G418" s="320"/>
      <c r="H418" s="126" t="s">
        <v>66</v>
      </c>
      <c r="I418" s="319"/>
      <c r="P418" s="130" t="s">
        <v>58</v>
      </c>
      <c r="Q418" s="24">
        <v>16</v>
      </c>
      <c r="R418" s="24">
        <v>0</v>
      </c>
      <c r="S418" s="135"/>
      <c r="T418" s="135"/>
      <c r="U418" s="24">
        <v>16</v>
      </c>
      <c r="V418" s="24">
        <v>4</v>
      </c>
      <c r="W418" s="24"/>
      <c r="X418" s="24"/>
      <c r="Y418" s="24"/>
      <c r="Z418" s="24"/>
      <c r="AA418" s="24"/>
      <c r="AB418" s="24"/>
    </row>
    <row r="419" spans="1:28">
      <c r="A419" s="320"/>
      <c r="C419" s="320"/>
      <c r="D419" t="s">
        <v>472</v>
      </c>
      <c r="E419" s="320"/>
      <c r="F419" t="s">
        <v>66</v>
      </c>
      <c r="G419" s="320"/>
      <c r="H419" s="126" t="s">
        <v>442</v>
      </c>
      <c r="I419" s="319"/>
      <c r="P419" s="48" t="s">
        <v>125</v>
      </c>
      <c r="Q419" s="53">
        <v>100</v>
      </c>
      <c r="R419" s="53">
        <v>0</v>
      </c>
      <c r="S419" s="118"/>
      <c r="T419" s="118"/>
      <c r="U419" s="53">
        <v>100</v>
      </c>
      <c r="V419" s="53">
        <f>V418*U419/U418</f>
        <v>25</v>
      </c>
      <c r="W419" s="53"/>
      <c r="X419" s="53"/>
      <c r="Y419" s="53"/>
      <c r="Z419" s="53"/>
      <c r="AA419" s="53"/>
      <c r="AB419" s="53"/>
    </row>
    <row r="420" spans="1:28" ht="32">
      <c r="A420" s="320"/>
      <c r="C420" s="320"/>
      <c r="D420" t="s">
        <v>55</v>
      </c>
      <c r="E420" s="320"/>
      <c r="G420" s="320"/>
      <c r="H420" s="126" t="s">
        <v>97</v>
      </c>
      <c r="I420" s="319"/>
      <c r="P420" s="130" t="s">
        <v>65</v>
      </c>
      <c r="Q420" s="34"/>
      <c r="R420" s="34"/>
      <c r="S420" s="138"/>
      <c r="T420" s="138"/>
      <c r="U420" s="34"/>
      <c r="V420" s="34"/>
      <c r="W420" s="34">
        <v>16</v>
      </c>
      <c r="X420" s="34">
        <v>2</v>
      </c>
      <c r="Y420" s="34"/>
      <c r="Z420" s="34"/>
      <c r="AA420" s="34"/>
      <c r="AB420" s="34"/>
    </row>
    <row r="421" spans="1:28">
      <c r="A421" s="320"/>
      <c r="C421" s="320"/>
      <c r="E421" s="320"/>
      <c r="G421" s="320"/>
      <c r="H421" s="126" t="s">
        <v>98</v>
      </c>
      <c r="I421" s="319"/>
      <c r="P421" s="48" t="s">
        <v>125</v>
      </c>
      <c r="Q421" s="53"/>
      <c r="R421" s="53"/>
      <c r="S421" s="118"/>
      <c r="T421" s="118"/>
      <c r="U421" s="53"/>
      <c r="V421" s="53"/>
      <c r="W421" s="53">
        <v>100</v>
      </c>
      <c r="X421" s="53">
        <f>X420*W421/W420</f>
        <v>12.5</v>
      </c>
      <c r="Y421" s="53"/>
      <c r="Z421" s="53"/>
      <c r="AA421" s="53"/>
      <c r="AB421" s="53"/>
    </row>
    <row r="422" spans="1:28" ht="32">
      <c r="A422" s="320" t="s">
        <v>15</v>
      </c>
      <c r="B422" t="s">
        <v>3</v>
      </c>
      <c r="C422" s="320" t="s">
        <v>212</v>
      </c>
      <c r="D422" t="s">
        <v>74</v>
      </c>
      <c r="E422" s="320" t="s">
        <v>191</v>
      </c>
      <c r="F422" t="s">
        <v>469</v>
      </c>
      <c r="G422" s="320" t="s">
        <v>58</v>
      </c>
      <c r="H422" s="126" t="s">
        <v>470</v>
      </c>
      <c r="I422" s="319" t="s">
        <v>470</v>
      </c>
      <c r="P422" s="21"/>
      <c r="Q422" s="34"/>
      <c r="R422" s="34"/>
      <c r="S422" s="138"/>
      <c r="T422" s="138"/>
      <c r="U422" s="34"/>
      <c r="V422" s="34"/>
      <c r="W422" s="34"/>
      <c r="X422" s="34"/>
      <c r="Y422" s="34"/>
      <c r="Z422" s="34"/>
      <c r="AA422" s="34"/>
      <c r="AB422" s="34"/>
    </row>
    <row r="423" spans="1:28" ht="32">
      <c r="A423" s="320"/>
      <c r="B423" t="s">
        <v>58</v>
      </c>
      <c r="C423" s="320"/>
      <c r="D423" t="s">
        <v>49</v>
      </c>
      <c r="E423" s="320"/>
      <c r="F423" t="s">
        <v>58</v>
      </c>
      <c r="G423" s="320"/>
      <c r="H423" s="126" t="s">
        <v>65</v>
      </c>
      <c r="I423" s="319"/>
      <c r="P423" s="48" t="s">
        <v>125</v>
      </c>
      <c r="Q423" s="53"/>
      <c r="R423" s="53"/>
      <c r="S423" s="118"/>
      <c r="T423" s="118"/>
      <c r="U423" s="53"/>
      <c r="V423" s="53"/>
      <c r="W423" s="53"/>
      <c r="X423" s="53"/>
      <c r="Y423" s="53"/>
      <c r="Z423" s="53"/>
      <c r="AA423" s="53"/>
      <c r="AB423" s="53"/>
    </row>
    <row r="424" spans="1:28" ht="32">
      <c r="A424" s="320"/>
      <c r="B424" t="s">
        <v>212</v>
      </c>
      <c r="C424" s="320"/>
      <c r="D424" t="s">
        <v>191</v>
      </c>
      <c r="E424" s="320"/>
      <c r="F424" t="s">
        <v>59</v>
      </c>
      <c r="G424" s="320"/>
      <c r="H424" s="126" t="s">
        <v>91</v>
      </c>
      <c r="I424" s="319"/>
      <c r="P424" s="130"/>
      <c r="Q424" s="24"/>
      <c r="R424" s="24"/>
      <c r="S424" s="135"/>
      <c r="T424" s="135"/>
      <c r="U424" s="24"/>
      <c r="V424" s="24"/>
      <c r="W424" s="24"/>
      <c r="X424" s="24"/>
      <c r="Y424" s="24"/>
      <c r="Z424" s="24"/>
      <c r="AA424" s="24"/>
      <c r="AB424" s="24"/>
    </row>
    <row r="425" spans="1:28">
      <c r="A425" s="320"/>
      <c r="B425" t="s">
        <v>51</v>
      </c>
      <c r="C425" s="320"/>
      <c r="D425" t="s">
        <v>471</v>
      </c>
      <c r="E425" s="320"/>
      <c r="F425" t="s">
        <v>53</v>
      </c>
      <c r="G425" s="320"/>
      <c r="H425" s="126" t="s">
        <v>442</v>
      </c>
      <c r="I425" s="319"/>
      <c r="P425" s="48" t="s">
        <v>125</v>
      </c>
      <c r="Q425" s="53"/>
      <c r="R425" s="53"/>
      <c r="S425" s="118"/>
      <c r="T425" s="118"/>
      <c r="U425" s="53"/>
      <c r="V425" s="53"/>
      <c r="W425" s="53"/>
      <c r="X425" s="53"/>
      <c r="Y425" s="53"/>
      <c r="Z425" s="53"/>
      <c r="AA425" s="53"/>
      <c r="AB425" s="53"/>
    </row>
    <row r="426" spans="1:28">
      <c r="A426" s="320"/>
      <c r="C426" s="320"/>
      <c r="D426" t="s">
        <v>472</v>
      </c>
      <c r="E426" s="320"/>
      <c r="F426" t="s">
        <v>66</v>
      </c>
      <c r="G426" s="320"/>
      <c r="H426" s="126" t="s">
        <v>97</v>
      </c>
      <c r="I426" s="319"/>
      <c r="P426" s="130"/>
      <c r="Q426" s="24"/>
      <c r="R426" s="24"/>
      <c r="S426" s="135"/>
      <c r="T426" s="135"/>
      <c r="U426" s="24"/>
      <c r="V426" s="24"/>
      <c r="W426" s="24"/>
      <c r="X426" s="24"/>
      <c r="Y426" s="24"/>
      <c r="Z426" s="24"/>
      <c r="AA426" s="24"/>
      <c r="AB426" s="24"/>
    </row>
    <row r="427" spans="1:28">
      <c r="A427" s="320"/>
      <c r="C427" s="320"/>
      <c r="D427" t="s">
        <v>55</v>
      </c>
      <c r="E427" s="320"/>
      <c r="G427" s="320"/>
      <c r="H427" s="126" t="s">
        <v>98</v>
      </c>
      <c r="I427" s="319"/>
      <c r="P427" s="48" t="s">
        <v>125</v>
      </c>
      <c r="Q427" s="53"/>
      <c r="R427" s="53"/>
      <c r="S427" s="118"/>
      <c r="T427" s="118"/>
      <c r="U427" s="53"/>
      <c r="V427" s="53"/>
      <c r="W427" s="53"/>
      <c r="X427" s="53"/>
      <c r="Y427" s="53"/>
      <c r="Z427" s="53"/>
      <c r="AA427" s="53"/>
      <c r="AB427" s="53"/>
    </row>
    <row r="428" spans="1:28" ht="32">
      <c r="A428" s="320" t="s">
        <v>16</v>
      </c>
      <c r="B428" t="s">
        <v>3</v>
      </c>
      <c r="C428" s="320" t="s">
        <v>212</v>
      </c>
      <c r="D428" t="s">
        <v>74</v>
      </c>
      <c r="E428" s="320" t="s">
        <v>49</v>
      </c>
      <c r="F428" t="s">
        <v>469</v>
      </c>
      <c r="G428" s="320" t="s">
        <v>469</v>
      </c>
      <c r="H428" s="126" t="s">
        <v>470</v>
      </c>
      <c r="I428" s="319" t="s">
        <v>65</v>
      </c>
    </row>
    <row r="429" spans="1:28" ht="32">
      <c r="A429" s="320"/>
      <c r="B429" t="s">
        <v>58</v>
      </c>
      <c r="C429" s="320"/>
      <c r="D429" t="s">
        <v>49</v>
      </c>
      <c r="E429" s="320"/>
      <c r="F429" t="s">
        <v>58</v>
      </c>
      <c r="G429" s="320"/>
      <c r="H429" s="126" t="s">
        <v>65</v>
      </c>
      <c r="I429" s="319"/>
      <c r="P429" s="35" t="s">
        <v>127</v>
      </c>
    </row>
    <row r="430" spans="1:28" ht="32">
      <c r="A430" s="320"/>
      <c r="B430" t="s">
        <v>212</v>
      </c>
      <c r="C430" s="320"/>
      <c r="D430" t="s">
        <v>191</v>
      </c>
      <c r="E430" s="320"/>
      <c r="F430" t="s">
        <v>59</v>
      </c>
      <c r="G430" s="320"/>
      <c r="H430" s="126" t="s">
        <v>91</v>
      </c>
      <c r="I430" s="319"/>
    </row>
    <row r="431" spans="1:28">
      <c r="A431" s="320"/>
      <c r="B431" t="s">
        <v>51</v>
      </c>
      <c r="C431" s="320"/>
      <c r="D431" t="s">
        <v>471</v>
      </c>
      <c r="E431" s="320"/>
      <c r="F431" t="s">
        <v>53</v>
      </c>
      <c r="G431" s="320"/>
      <c r="H431" s="126" t="s">
        <v>442</v>
      </c>
      <c r="I431" s="319"/>
    </row>
    <row r="432" spans="1:28">
      <c r="A432" s="320"/>
      <c r="C432" s="320"/>
      <c r="D432" t="s">
        <v>472</v>
      </c>
      <c r="E432" s="320"/>
      <c r="F432" t="s">
        <v>66</v>
      </c>
      <c r="G432" s="320"/>
      <c r="H432" s="126" t="s">
        <v>97</v>
      </c>
      <c r="I432" s="319"/>
    </row>
    <row r="433" spans="1:28">
      <c r="A433" s="320"/>
      <c r="C433" s="320"/>
      <c r="D433" t="s">
        <v>55</v>
      </c>
      <c r="E433" s="320"/>
      <c r="G433" s="320"/>
      <c r="H433" s="126" t="s">
        <v>98</v>
      </c>
      <c r="I433" s="319"/>
      <c r="P433" s="321" t="s">
        <v>122</v>
      </c>
      <c r="Q433" s="322"/>
      <c r="R433" s="322"/>
      <c r="S433" s="322"/>
      <c r="T433" s="322"/>
      <c r="U433" s="322"/>
      <c r="V433" s="322"/>
      <c r="W433" s="322"/>
      <c r="X433" s="322"/>
      <c r="Y433" s="322"/>
      <c r="Z433" s="322"/>
      <c r="AA433" s="322"/>
      <c r="AB433" s="323"/>
    </row>
    <row r="434" spans="1:28" ht="32">
      <c r="A434" s="320" t="s">
        <v>17</v>
      </c>
      <c r="B434" t="s">
        <v>3</v>
      </c>
      <c r="C434" s="320" t="s">
        <v>212</v>
      </c>
      <c r="D434" t="s">
        <v>74</v>
      </c>
      <c r="E434" s="320" t="s">
        <v>191</v>
      </c>
      <c r="F434" t="s">
        <v>469</v>
      </c>
      <c r="G434" s="320" t="s">
        <v>59</v>
      </c>
      <c r="H434" s="126" t="s">
        <v>470</v>
      </c>
      <c r="I434" s="319" t="s">
        <v>65</v>
      </c>
      <c r="P434" s="20"/>
      <c r="Q434" s="327">
        <v>2005</v>
      </c>
      <c r="R434" s="327"/>
      <c r="S434" s="327">
        <v>2008</v>
      </c>
      <c r="T434" s="327"/>
      <c r="U434" s="327">
        <v>2011</v>
      </c>
      <c r="V434" s="327"/>
      <c r="W434" s="327">
        <v>2015</v>
      </c>
      <c r="X434" s="327"/>
      <c r="Y434" s="327"/>
      <c r="Z434" s="327"/>
      <c r="AA434" s="327"/>
      <c r="AB434" s="327"/>
    </row>
    <row r="435" spans="1:28" ht="32">
      <c r="A435" s="320"/>
      <c r="B435" t="s">
        <v>58</v>
      </c>
      <c r="C435" s="320"/>
      <c r="D435" t="s">
        <v>49</v>
      </c>
      <c r="E435" s="320"/>
      <c r="F435" t="s">
        <v>58</v>
      </c>
      <c r="G435" s="320"/>
      <c r="H435" s="126" t="s">
        <v>65</v>
      </c>
      <c r="I435" s="319"/>
      <c r="P435" s="20"/>
      <c r="Q435" s="51" t="s">
        <v>118</v>
      </c>
      <c r="R435" s="51" t="s">
        <v>1</v>
      </c>
      <c r="S435" s="51" t="s">
        <v>118</v>
      </c>
      <c r="T435" s="51" t="s">
        <v>1</v>
      </c>
      <c r="U435" s="51" t="s">
        <v>118</v>
      </c>
      <c r="V435" s="51" t="s">
        <v>1</v>
      </c>
      <c r="W435" s="51" t="s">
        <v>118</v>
      </c>
      <c r="X435" s="51" t="s">
        <v>1</v>
      </c>
      <c r="Y435" s="51" t="s">
        <v>118</v>
      </c>
      <c r="Z435" s="51" t="s">
        <v>1</v>
      </c>
      <c r="AA435" s="51" t="s">
        <v>118</v>
      </c>
      <c r="AB435" s="51" t="s">
        <v>1</v>
      </c>
    </row>
    <row r="436" spans="1:28" ht="32">
      <c r="A436" s="320"/>
      <c r="B436" t="s">
        <v>212</v>
      </c>
      <c r="C436" s="320"/>
      <c r="D436" t="s">
        <v>191</v>
      </c>
      <c r="E436" s="320"/>
      <c r="F436" t="s">
        <v>59</v>
      </c>
      <c r="G436" s="320"/>
      <c r="H436" s="126" t="s">
        <v>91</v>
      </c>
      <c r="I436" s="319"/>
      <c r="P436" s="130" t="s">
        <v>212</v>
      </c>
      <c r="Q436" s="24">
        <v>16</v>
      </c>
      <c r="R436" s="24">
        <v>16</v>
      </c>
      <c r="S436" s="24"/>
      <c r="T436" s="24"/>
      <c r="U436" s="24"/>
      <c r="V436" s="24"/>
      <c r="W436" s="24"/>
      <c r="X436" s="24"/>
      <c r="Y436" s="24"/>
      <c r="Z436" s="24"/>
      <c r="AA436" s="24"/>
      <c r="AB436" s="24"/>
    </row>
    <row r="437" spans="1:28">
      <c r="A437" s="320"/>
      <c r="B437" t="s">
        <v>51</v>
      </c>
      <c r="C437" s="320"/>
      <c r="D437" t="s">
        <v>471</v>
      </c>
      <c r="E437" s="320"/>
      <c r="F437" t="s">
        <v>53</v>
      </c>
      <c r="G437" s="320"/>
      <c r="H437" s="126" t="s">
        <v>442</v>
      </c>
      <c r="I437" s="319"/>
      <c r="P437" s="47" t="s">
        <v>125</v>
      </c>
      <c r="Q437" s="32">
        <v>1</v>
      </c>
      <c r="R437" s="40">
        <v>1</v>
      </c>
      <c r="S437" s="32"/>
      <c r="T437" s="32"/>
      <c r="U437" s="32"/>
      <c r="V437" s="32"/>
      <c r="W437" s="32"/>
      <c r="X437" s="32"/>
      <c r="Y437" s="32"/>
      <c r="Z437" s="32"/>
      <c r="AA437" s="32"/>
      <c r="AB437" s="32"/>
    </row>
    <row r="438" spans="1:28">
      <c r="A438" s="320"/>
      <c r="C438" s="320"/>
      <c r="D438" t="s">
        <v>472</v>
      </c>
      <c r="E438" s="320"/>
      <c r="F438" t="s">
        <v>66</v>
      </c>
      <c r="G438" s="320"/>
      <c r="H438" s="126" t="s">
        <v>97</v>
      </c>
      <c r="I438" s="319"/>
      <c r="P438" s="130" t="s">
        <v>191</v>
      </c>
      <c r="Q438" s="24"/>
      <c r="R438" s="24"/>
      <c r="S438" s="24">
        <v>16</v>
      </c>
      <c r="T438" s="24">
        <v>14</v>
      </c>
      <c r="U438" s="24"/>
      <c r="V438" s="24"/>
      <c r="W438" s="24"/>
      <c r="X438" s="24"/>
      <c r="Y438" s="24"/>
      <c r="Z438" s="24"/>
      <c r="AA438" s="24"/>
      <c r="AB438" s="24"/>
    </row>
    <row r="439" spans="1:28">
      <c r="A439" s="320"/>
      <c r="C439" s="320"/>
      <c r="D439" t="s">
        <v>55</v>
      </c>
      <c r="E439" s="320"/>
      <c r="G439" s="320"/>
      <c r="H439" s="126" t="s">
        <v>98</v>
      </c>
      <c r="I439" s="319"/>
      <c r="P439" s="47" t="s">
        <v>125</v>
      </c>
      <c r="Q439" s="32"/>
      <c r="R439" s="40"/>
      <c r="S439" s="32">
        <v>1</v>
      </c>
      <c r="T439" s="32">
        <f>T438*S439/S438</f>
        <v>0.875</v>
      </c>
      <c r="U439" s="32"/>
      <c r="V439" s="32"/>
      <c r="W439" s="32"/>
      <c r="X439" s="32"/>
      <c r="Y439" s="32"/>
      <c r="Z439" s="32"/>
      <c r="AA439" s="32"/>
      <c r="AB439" s="32"/>
    </row>
    <row r="440" spans="1:28" ht="32">
      <c r="A440" s="320" t="s">
        <v>18</v>
      </c>
      <c r="B440" t="s">
        <v>3</v>
      </c>
      <c r="C440" s="320" t="s">
        <v>212</v>
      </c>
      <c r="D440" t="s">
        <v>74</v>
      </c>
      <c r="E440" s="320" t="s">
        <v>191</v>
      </c>
      <c r="F440" t="s">
        <v>469</v>
      </c>
      <c r="G440" s="320" t="s">
        <v>59</v>
      </c>
      <c r="H440" s="126" t="s">
        <v>470</v>
      </c>
      <c r="I440" s="319" t="s">
        <v>470</v>
      </c>
      <c r="P440" s="130" t="s">
        <v>191</v>
      </c>
      <c r="Q440" s="24"/>
      <c r="R440" s="24"/>
      <c r="S440" s="24"/>
      <c r="T440" s="24"/>
      <c r="U440" s="24">
        <v>16</v>
      </c>
      <c r="V440" s="24">
        <v>3</v>
      </c>
      <c r="W440" s="24"/>
      <c r="X440" s="24"/>
      <c r="Y440" s="24"/>
      <c r="Z440" s="24"/>
      <c r="AA440" s="24"/>
      <c r="AB440" s="24"/>
    </row>
    <row r="441" spans="1:28" ht="32">
      <c r="A441" s="320"/>
      <c r="B441" t="s">
        <v>58</v>
      </c>
      <c r="C441" s="320"/>
      <c r="D441" t="s">
        <v>49</v>
      </c>
      <c r="E441" s="320"/>
      <c r="F441" t="s">
        <v>58</v>
      </c>
      <c r="G441" s="320"/>
      <c r="H441" s="126" t="s">
        <v>65</v>
      </c>
      <c r="I441" s="319"/>
      <c r="P441" s="47" t="s">
        <v>125</v>
      </c>
      <c r="Q441" s="32"/>
      <c r="R441" s="40"/>
      <c r="S441" s="32"/>
      <c r="T441" s="32"/>
      <c r="U441" s="32">
        <v>1</v>
      </c>
      <c r="V441" s="32">
        <f>V440*U441/U440</f>
        <v>0.1875</v>
      </c>
      <c r="W441" s="32"/>
      <c r="X441" s="32"/>
      <c r="Y441" s="32"/>
      <c r="Z441" s="32"/>
      <c r="AA441" s="32"/>
      <c r="AB441" s="32"/>
    </row>
    <row r="442" spans="1:28" ht="32">
      <c r="A442" s="320"/>
      <c r="B442" t="s">
        <v>212</v>
      </c>
      <c r="C442" s="320"/>
      <c r="D442" t="s">
        <v>191</v>
      </c>
      <c r="E442" s="320"/>
      <c r="F442" t="s">
        <v>59</v>
      </c>
      <c r="G442" s="320"/>
      <c r="H442" s="126" t="s">
        <v>91</v>
      </c>
      <c r="I442" s="319"/>
      <c r="P442" s="130" t="s">
        <v>91</v>
      </c>
      <c r="Q442" s="24"/>
      <c r="R442" s="24"/>
      <c r="S442" s="24"/>
      <c r="T442" s="24"/>
      <c r="U442" s="24"/>
      <c r="V442" s="24"/>
      <c r="W442" s="24">
        <v>16</v>
      </c>
      <c r="X442" s="24">
        <v>0</v>
      </c>
      <c r="Y442" s="24"/>
      <c r="Z442" s="24"/>
      <c r="AA442" s="24"/>
      <c r="AB442" s="24"/>
    </row>
    <row r="443" spans="1:28">
      <c r="A443" s="320"/>
      <c r="B443" t="s">
        <v>51</v>
      </c>
      <c r="C443" s="320"/>
      <c r="D443" t="s">
        <v>471</v>
      </c>
      <c r="E443" s="320"/>
      <c r="F443" t="s">
        <v>53</v>
      </c>
      <c r="G443" s="320"/>
      <c r="H443" s="126" t="s">
        <v>442</v>
      </c>
      <c r="I443" s="319"/>
      <c r="P443" s="47" t="s">
        <v>125</v>
      </c>
      <c r="Q443" s="32"/>
      <c r="R443" s="40"/>
      <c r="S443" s="32"/>
      <c r="T443" s="32"/>
      <c r="U443" s="32"/>
      <c r="V443" s="32"/>
      <c r="W443" s="32">
        <v>1</v>
      </c>
      <c r="X443" s="32">
        <v>0</v>
      </c>
      <c r="Y443" s="32"/>
      <c r="Z443" s="32"/>
      <c r="AA443" s="32"/>
      <c r="AB443" s="32"/>
    </row>
    <row r="444" spans="1:28">
      <c r="A444" s="320"/>
      <c r="C444" s="320"/>
      <c r="D444" t="s">
        <v>472</v>
      </c>
      <c r="E444" s="320"/>
      <c r="F444" t="s">
        <v>66</v>
      </c>
      <c r="G444" s="320"/>
      <c r="H444" s="126" t="s">
        <v>97</v>
      </c>
      <c r="I444" s="319"/>
      <c r="P444" s="35" t="s">
        <v>127</v>
      </c>
    </row>
    <row r="445" spans="1:28">
      <c r="A445" s="320"/>
      <c r="C445" s="320"/>
      <c r="D445" t="s">
        <v>55</v>
      </c>
      <c r="E445" s="320"/>
      <c r="G445" s="320"/>
      <c r="H445" s="126" t="s">
        <v>98</v>
      </c>
      <c r="I445" s="319"/>
    </row>
    <row r="451" spans="1:22">
      <c r="A451" s="343" t="s">
        <v>475</v>
      </c>
      <c r="B451" s="343"/>
      <c r="C451" s="343"/>
      <c r="D451" s="343"/>
      <c r="E451" s="343"/>
      <c r="F451" s="343"/>
      <c r="G451" s="343"/>
      <c r="H451" s="343"/>
      <c r="I451" s="343"/>
      <c r="J451" s="343"/>
      <c r="K451" s="343"/>
      <c r="L451" s="343"/>
      <c r="M451" s="343"/>
      <c r="P451" s="329" t="s">
        <v>476</v>
      </c>
      <c r="Q451" s="330"/>
      <c r="R451" s="330"/>
      <c r="S451" s="330"/>
      <c r="T451" s="330"/>
      <c r="U451" s="330"/>
      <c r="V451" s="331"/>
    </row>
    <row r="452" spans="1:22" ht="32">
      <c r="B452" s="334">
        <v>2000</v>
      </c>
      <c r="C452" s="334"/>
      <c r="D452" s="334">
        <v>2003</v>
      </c>
      <c r="E452" s="334"/>
      <c r="F452" s="334">
        <v>2006</v>
      </c>
      <c r="G452" s="334"/>
      <c r="H452" s="334">
        <v>2009</v>
      </c>
      <c r="I452" s="334"/>
      <c r="J452" s="334">
        <v>2012</v>
      </c>
      <c r="K452" s="334"/>
      <c r="L452" s="334">
        <v>2015</v>
      </c>
      <c r="M452" s="334"/>
      <c r="P452" s="128" t="s">
        <v>129</v>
      </c>
      <c r="Q452" s="44">
        <v>21</v>
      </c>
      <c r="R452" s="44">
        <v>21</v>
      </c>
      <c r="S452" s="44">
        <v>21</v>
      </c>
      <c r="T452" s="44">
        <v>21</v>
      </c>
      <c r="U452" s="44">
        <v>21</v>
      </c>
      <c r="V452" s="44">
        <v>21</v>
      </c>
    </row>
    <row r="453" spans="1:22" ht="32">
      <c r="B453" s="68" t="s">
        <v>0</v>
      </c>
      <c r="C453" s="68" t="s">
        <v>1</v>
      </c>
      <c r="D453" s="68" t="s">
        <v>0</v>
      </c>
      <c r="E453" s="68" t="s">
        <v>1</v>
      </c>
      <c r="F453" s="68" t="s">
        <v>0</v>
      </c>
      <c r="G453" s="68" t="s">
        <v>1</v>
      </c>
      <c r="H453" s="68" t="s">
        <v>0</v>
      </c>
      <c r="I453" s="68" t="s">
        <v>1</v>
      </c>
      <c r="J453" s="68" t="s">
        <v>0</v>
      </c>
      <c r="K453" s="68" t="s">
        <v>1</v>
      </c>
      <c r="L453" s="68" t="s">
        <v>0</v>
      </c>
      <c r="M453" s="68" t="s">
        <v>1</v>
      </c>
      <c r="P453" s="129" t="s">
        <v>103</v>
      </c>
      <c r="Q453" s="51">
        <v>2000</v>
      </c>
      <c r="R453" s="51">
        <v>2003</v>
      </c>
      <c r="S453" s="51">
        <v>2006</v>
      </c>
      <c r="T453" s="51">
        <v>2009</v>
      </c>
      <c r="U453" s="51">
        <v>2012</v>
      </c>
      <c r="V453" s="51">
        <v>2015</v>
      </c>
    </row>
    <row r="454" spans="1:22">
      <c r="A454" s="320" t="s">
        <v>2</v>
      </c>
      <c r="B454" t="s">
        <v>3</v>
      </c>
      <c r="C454" s="320" t="s">
        <v>49</v>
      </c>
      <c r="D454" t="s">
        <v>3</v>
      </c>
      <c r="E454" s="320" t="s">
        <v>49</v>
      </c>
      <c r="F454" t="s">
        <v>3</v>
      </c>
      <c r="G454" s="320" t="s">
        <v>49</v>
      </c>
      <c r="H454" t="s">
        <v>3</v>
      </c>
      <c r="I454" s="320" t="s">
        <v>150</v>
      </c>
      <c r="J454" t="s">
        <v>3</v>
      </c>
      <c r="K454" s="320" t="s">
        <v>58</v>
      </c>
      <c r="L454" t="s">
        <v>3</v>
      </c>
      <c r="M454" s="320" t="s">
        <v>49</v>
      </c>
      <c r="P454" s="29">
        <v>0</v>
      </c>
      <c r="Q454" s="24"/>
      <c r="R454" s="24">
        <v>21</v>
      </c>
      <c r="S454" s="24"/>
      <c r="T454" s="24"/>
      <c r="U454" s="24"/>
      <c r="V454" s="24"/>
    </row>
    <row r="455" spans="1:22">
      <c r="A455" s="320"/>
      <c r="B455" t="s">
        <v>49</v>
      </c>
      <c r="C455" s="320"/>
      <c r="D455" t="s">
        <v>49</v>
      </c>
      <c r="E455" s="320"/>
      <c r="F455" t="s">
        <v>49</v>
      </c>
      <c r="G455" s="320"/>
      <c r="H455" t="s">
        <v>150</v>
      </c>
      <c r="I455" s="320"/>
      <c r="J455" t="s">
        <v>58</v>
      </c>
      <c r="K455" s="320"/>
      <c r="L455" t="s">
        <v>49</v>
      </c>
      <c r="M455" s="320"/>
      <c r="P455" s="29">
        <v>1</v>
      </c>
      <c r="Q455" s="24">
        <v>21</v>
      </c>
      <c r="R455" s="24"/>
      <c r="S455" s="24">
        <v>21</v>
      </c>
      <c r="T455" s="24">
        <v>21</v>
      </c>
      <c r="U455" s="24"/>
      <c r="V455" s="24">
        <v>21</v>
      </c>
    </row>
    <row r="456" spans="1:22">
      <c r="A456" s="320"/>
      <c r="B456" t="s">
        <v>50</v>
      </c>
      <c r="C456" s="320"/>
      <c r="D456" t="s">
        <v>50</v>
      </c>
      <c r="E456" s="320"/>
      <c r="F456" t="s">
        <v>191</v>
      </c>
      <c r="G456" s="320"/>
      <c r="H456" t="s">
        <v>50</v>
      </c>
      <c r="I456" s="320"/>
      <c r="J456" t="s">
        <v>50</v>
      </c>
      <c r="K456" s="320"/>
      <c r="L456" t="s">
        <v>58</v>
      </c>
      <c r="M456" s="320"/>
      <c r="P456" s="29">
        <v>2</v>
      </c>
      <c r="Q456" s="24"/>
      <c r="R456" s="24"/>
      <c r="S456" s="24"/>
      <c r="T456" s="24"/>
      <c r="U456" s="24">
        <v>21</v>
      </c>
      <c r="V456" s="24"/>
    </row>
    <row r="457" spans="1:22">
      <c r="A457" s="320"/>
      <c r="B457" t="s">
        <v>477</v>
      </c>
      <c r="C457" s="320"/>
      <c r="D457" t="s">
        <v>51</v>
      </c>
      <c r="E457" s="320"/>
      <c r="F457" t="s">
        <v>52</v>
      </c>
      <c r="G457" s="320"/>
      <c r="H457" t="s">
        <v>51</v>
      </c>
      <c r="I457" s="320"/>
      <c r="J457" t="s">
        <v>478</v>
      </c>
      <c r="K457" s="320"/>
      <c r="L457" t="s">
        <v>50</v>
      </c>
      <c r="M457" s="320"/>
      <c r="P457" s="29">
        <v>3</v>
      </c>
      <c r="Q457" s="24"/>
      <c r="R457" s="24"/>
      <c r="S457" s="24"/>
      <c r="T457" s="24"/>
      <c r="U457" s="24"/>
      <c r="V457" s="24"/>
    </row>
    <row r="458" spans="1:22">
      <c r="A458" s="320"/>
      <c r="B458" t="s">
        <v>52</v>
      </c>
      <c r="C458" s="320"/>
      <c r="D458" t="s">
        <v>52</v>
      </c>
      <c r="E458" s="320"/>
      <c r="F458" t="s">
        <v>66</v>
      </c>
      <c r="G458" s="320"/>
      <c r="H458" t="s">
        <v>52</v>
      </c>
      <c r="I458" s="320"/>
      <c r="J458" t="s">
        <v>66</v>
      </c>
      <c r="K458" s="320"/>
      <c r="L458" t="s">
        <v>51</v>
      </c>
      <c r="M458" s="320"/>
      <c r="P458" s="29" t="s">
        <v>104</v>
      </c>
      <c r="Q458" s="24"/>
      <c r="R458" s="24"/>
      <c r="S458" s="24"/>
      <c r="T458" s="24"/>
      <c r="U458" s="24"/>
      <c r="V458" s="24"/>
    </row>
    <row r="459" spans="1:22">
      <c r="A459" s="320"/>
      <c r="B459" t="s">
        <v>269</v>
      </c>
      <c r="C459" s="320"/>
      <c r="D459" t="s">
        <v>53</v>
      </c>
      <c r="E459" s="320"/>
      <c r="F459" t="s">
        <v>247</v>
      </c>
      <c r="G459" s="320"/>
      <c r="H459" t="s">
        <v>53</v>
      </c>
      <c r="I459" s="320"/>
      <c r="K459" s="320"/>
      <c r="L459" t="s">
        <v>52</v>
      </c>
      <c r="M459" s="320"/>
    </row>
    <row r="460" spans="1:22">
      <c r="A460" s="320"/>
      <c r="B460" t="s">
        <v>272</v>
      </c>
      <c r="C460" s="320"/>
      <c r="D460" t="s">
        <v>54</v>
      </c>
      <c r="E460" s="320"/>
      <c r="G460" s="320"/>
      <c r="H460" t="s">
        <v>67</v>
      </c>
      <c r="I460" s="320"/>
      <c r="K460" s="320"/>
      <c r="L460" t="s">
        <v>95</v>
      </c>
      <c r="M460" s="320"/>
      <c r="P460" s="329" t="s">
        <v>479</v>
      </c>
      <c r="Q460" s="330"/>
      <c r="R460" s="330"/>
      <c r="S460" s="330"/>
      <c r="T460" s="330"/>
      <c r="U460" s="330"/>
      <c r="V460" s="331"/>
    </row>
    <row r="461" spans="1:22">
      <c r="A461" s="320"/>
      <c r="B461" t="s">
        <v>268</v>
      </c>
      <c r="C461" s="320"/>
      <c r="D461" t="s">
        <v>55</v>
      </c>
      <c r="E461" s="320"/>
      <c r="G461" s="320"/>
      <c r="I461" s="320"/>
      <c r="K461" s="320"/>
      <c r="L461" t="s">
        <v>66</v>
      </c>
      <c r="M461" s="320"/>
      <c r="P461" s="21"/>
      <c r="Q461" s="51">
        <v>2000</v>
      </c>
      <c r="R461" s="51">
        <v>2003</v>
      </c>
      <c r="S461" s="51">
        <v>2006</v>
      </c>
      <c r="T461" s="51">
        <v>2009</v>
      </c>
      <c r="U461" s="51">
        <v>2012</v>
      </c>
      <c r="V461" s="51">
        <v>2015</v>
      </c>
    </row>
    <row r="462" spans="1:22" ht="32">
      <c r="A462" s="320"/>
      <c r="B462" t="s">
        <v>480</v>
      </c>
      <c r="C462" s="320"/>
      <c r="D462" t="s">
        <v>75</v>
      </c>
      <c r="E462" s="320"/>
      <c r="G462" s="320"/>
      <c r="I462" s="320"/>
      <c r="K462" s="320"/>
      <c r="L462" t="s">
        <v>442</v>
      </c>
      <c r="M462" s="320"/>
      <c r="P462" s="130" t="s">
        <v>106</v>
      </c>
      <c r="Q462" s="24">
        <v>21</v>
      </c>
      <c r="R462" s="24">
        <v>21</v>
      </c>
      <c r="S462" s="24">
        <v>20</v>
      </c>
      <c r="T462" s="24">
        <v>17</v>
      </c>
      <c r="U462" s="24">
        <v>20</v>
      </c>
      <c r="V462" s="24">
        <v>21</v>
      </c>
    </row>
    <row r="463" spans="1:22">
      <c r="A463" s="320"/>
      <c r="C463" s="320"/>
      <c r="D463" t="s">
        <v>76</v>
      </c>
      <c r="E463" s="320"/>
      <c r="G463" s="320"/>
      <c r="I463" s="320"/>
      <c r="K463" s="320"/>
      <c r="L463" t="s">
        <v>97</v>
      </c>
      <c r="M463" s="320"/>
      <c r="P463" s="29" t="s">
        <v>107</v>
      </c>
      <c r="Q463" s="24"/>
      <c r="R463" s="24"/>
      <c r="S463" s="24">
        <v>1</v>
      </c>
      <c r="T463" s="24">
        <v>4</v>
      </c>
      <c r="U463" s="24">
        <v>1</v>
      </c>
      <c r="V463" s="24"/>
    </row>
    <row r="464" spans="1:22">
      <c r="A464" s="320"/>
      <c r="C464" s="320"/>
      <c r="D464" t="s">
        <v>481</v>
      </c>
      <c r="E464" s="320"/>
      <c r="G464" s="320"/>
      <c r="I464" s="320"/>
      <c r="K464" s="320"/>
      <c r="L464" t="s">
        <v>98</v>
      </c>
      <c r="M464" s="320"/>
      <c r="P464" s="27"/>
      <c r="Q464" s="28"/>
      <c r="R464" s="28"/>
      <c r="S464" s="28"/>
      <c r="T464" s="28"/>
      <c r="U464" s="28"/>
      <c r="V464" s="28"/>
    </row>
    <row r="465" spans="1:28">
      <c r="A465" s="320" t="s">
        <v>4</v>
      </c>
      <c r="B465" t="s">
        <v>3</v>
      </c>
      <c r="C465" s="320" t="s">
        <v>3</v>
      </c>
      <c r="D465" t="s">
        <v>3</v>
      </c>
      <c r="E465" s="320" t="s">
        <v>49</v>
      </c>
      <c r="F465" t="s">
        <v>3</v>
      </c>
      <c r="G465" s="320" t="s">
        <v>49</v>
      </c>
      <c r="H465" t="s">
        <v>3</v>
      </c>
      <c r="I465" s="320" t="s">
        <v>150</v>
      </c>
      <c r="J465" t="s">
        <v>3</v>
      </c>
      <c r="K465" s="320" t="s">
        <v>58</v>
      </c>
      <c r="L465" t="s">
        <v>3</v>
      </c>
      <c r="M465" s="320" t="s">
        <v>3</v>
      </c>
      <c r="P465" s="27"/>
      <c r="Q465" s="28"/>
      <c r="R465" s="28"/>
      <c r="S465" s="28"/>
      <c r="T465" s="28"/>
      <c r="U465" s="28"/>
      <c r="V465" s="28"/>
    </row>
    <row r="466" spans="1:28">
      <c r="A466" s="320"/>
      <c r="B466" t="s">
        <v>49</v>
      </c>
      <c r="C466" s="320"/>
      <c r="D466" t="s">
        <v>49</v>
      </c>
      <c r="E466" s="320"/>
      <c r="F466" t="s">
        <v>49</v>
      </c>
      <c r="G466" s="320"/>
      <c r="H466" t="s">
        <v>150</v>
      </c>
      <c r="I466" s="320"/>
      <c r="J466" t="s">
        <v>58</v>
      </c>
      <c r="K466" s="320"/>
      <c r="L466" t="s">
        <v>49</v>
      </c>
      <c r="M466" s="320"/>
      <c r="P466" s="332" t="s">
        <v>109</v>
      </c>
      <c r="Q466" s="332"/>
      <c r="R466" s="332"/>
      <c r="S466" s="332"/>
      <c r="T466" s="332"/>
      <c r="U466" s="332"/>
      <c r="V466" s="332"/>
      <c r="W466" s="332"/>
      <c r="X466" s="332"/>
      <c r="Y466" s="332"/>
      <c r="Z466" s="332"/>
      <c r="AA466" s="332"/>
      <c r="AB466" s="332"/>
    </row>
    <row r="467" spans="1:28">
      <c r="A467" s="320"/>
      <c r="B467" t="s">
        <v>50</v>
      </c>
      <c r="C467" s="320"/>
      <c r="D467" t="s">
        <v>50</v>
      </c>
      <c r="E467" s="320"/>
      <c r="F467" t="s">
        <v>191</v>
      </c>
      <c r="G467" s="320"/>
      <c r="H467" t="s">
        <v>50</v>
      </c>
      <c r="I467" s="320"/>
      <c r="J467" t="s">
        <v>50</v>
      </c>
      <c r="K467" s="320"/>
      <c r="L467" t="s">
        <v>58</v>
      </c>
      <c r="M467" s="320"/>
      <c r="P467" s="20"/>
      <c r="Q467" s="327">
        <v>2000</v>
      </c>
      <c r="R467" s="327"/>
      <c r="S467" s="327">
        <v>2003</v>
      </c>
      <c r="T467" s="327"/>
      <c r="U467" s="327">
        <v>2006</v>
      </c>
      <c r="V467" s="327"/>
      <c r="W467" s="327">
        <v>2009</v>
      </c>
      <c r="X467" s="327"/>
      <c r="Y467" s="327">
        <v>2012</v>
      </c>
      <c r="Z467" s="327"/>
      <c r="AA467" s="327">
        <v>2015</v>
      </c>
      <c r="AB467" s="327"/>
    </row>
    <row r="468" spans="1:28">
      <c r="A468" s="320"/>
      <c r="B468" t="s">
        <v>477</v>
      </c>
      <c r="C468" s="320"/>
      <c r="D468" t="s">
        <v>51</v>
      </c>
      <c r="E468" s="320"/>
      <c r="F468" t="s">
        <v>52</v>
      </c>
      <c r="G468" s="320"/>
      <c r="H468" t="s">
        <v>51</v>
      </c>
      <c r="I468" s="320"/>
      <c r="J468" t="s">
        <v>478</v>
      </c>
      <c r="K468" s="320"/>
      <c r="L468" t="s">
        <v>50</v>
      </c>
      <c r="M468" s="320"/>
      <c r="P468" s="20"/>
      <c r="Q468" s="51" t="s">
        <v>114</v>
      </c>
      <c r="R468" s="51" t="s">
        <v>115</v>
      </c>
      <c r="S468" s="51" t="s">
        <v>114</v>
      </c>
      <c r="T468" s="51" t="s">
        <v>115</v>
      </c>
      <c r="U468" s="51" t="s">
        <v>114</v>
      </c>
      <c r="V468" s="51" t="s">
        <v>115</v>
      </c>
      <c r="W468" s="51" t="s">
        <v>114</v>
      </c>
      <c r="X468" s="51" t="s">
        <v>115</v>
      </c>
      <c r="Y468" s="51" t="s">
        <v>114</v>
      </c>
      <c r="Z468" s="51" t="s">
        <v>115</v>
      </c>
      <c r="AA468" s="51" t="s">
        <v>114</v>
      </c>
      <c r="AB468" s="51" t="s">
        <v>115</v>
      </c>
    </row>
    <row r="469" spans="1:28" ht="32">
      <c r="A469" s="320"/>
      <c r="B469" t="s">
        <v>52</v>
      </c>
      <c r="C469" s="320"/>
      <c r="D469" t="s">
        <v>52</v>
      </c>
      <c r="E469" s="320"/>
      <c r="F469" t="s">
        <v>66</v>
      </c>
      <c r="G469" s="320"/>
      <c r="H469" t="s">
        <v>52</v>
      </c>
      <c r="I469" s="320"/>
      <c r="J469" t="s">
        <v>66</v>
      </c>
      <c r="K469" s="320"/>
      <c r="L469" t="s">
        <v>51</v>
      </c>
      <c r="M469" s="320"/>
      <c r="P469" s="130" t="s">
        <v>110</v>
      </c>
      <c r="Q469" s="20">
        <v>21</v>
      </c>
      <c r="R469" s="20">
        <v>100</v>
      </c>
      <c r="S469" s="20">
        <v>21</v>
      </c>
      <c r="T469" s="20">
        <v>100</v>
      </c>
      <c r="U469" s="20">
        <v>21</v>
      </c>
      <c r="V469" s="20">
        <v>100</v>
      </c>
      <c r="W469" s="20">
        <v>21</v>
      </c>
      <c r="X469" s="20">
        <v>100</v>
      </c>
      <c r="Y469" s="20">
        <v>21</v>
      </c>
      <c r="Z469" s="20">
        <v>100</v>
      </c>
      <c r="AA469" s="20">
        <v>21</v>
      </c>
      <c r="AB469" s="20">
        <v>100</v>
      </c>
    </row>
    <row r="470" spans="1:28">
      <c r="A470" s="320"/>
      <c r="B470" t="s">
        <v>269</v>
      </c>
      <c r="C470" s="320"/>
      <c r="D470" t="s">
        <v>53</v>
      </c>
      <c r="E470" s="320"/>
      <c r="F470" t="s">
        <v>247</v>
      </c>
      <c r="G470" s="320"/>
      <c r="H470" t="s">
        <v>53</v>
      </c>
      <c r="I470" s="320"/>
      <c r="K470" s="320"/>
      <c r="L470" t="s">
        <v>52</v>
      </c>
      <c r="M470" s="320"/>
      <c r="P470" s="29" t="s">
        <v>111</v>
      </c>
      <c r="Q470" s="20">
        <v>6</v>
      </c>
      <c r="R470" s="20">
        <v>28.58</v>
      </c>
      <c r="S470" s="20">
        <v>5</v>
      </c>
      <c r="T470" s="20">
        <v>23.8</v>
      </c>
      <c r="U470" s="20">
        <v>6</v>
      </c>
      <c r="V470" s="20">
        <v>28.58</v>
      </c>
      <c r="W470" s="20">
        <v>4</v>
      </c>
      <c r="X470" s="139">
        <v>0.19</v>
      </c>
      <c r="Y470" s="20">
        <v>1</v>
      </c>
      <c r="Z470" s="20">
        <v>4.8</v>
      </c>
      <c r="AA470" s="20">
        <v>9</v>
      </c>
      <c r="AB470" s="20">
        <v>42.85</v>
      </c>
    </row>
    <row r="471" spans="1:28">
      <c r="A471" s="320"/>
      <c r="B471" t="s">
        <v>272</v>
      </c>
      <c r="C471" s="320"/>
      <c r="D471" t="s">
        <v>54</v>
      </c>
      <c r="E471" s="320"/>
      <c r="G471" s="320"/>
      <c r="H471" t="s">
        <v>67</v>
      </c>
      <c r="I471" s="320"/>
      <c r="K471" s="320"/>
      <c r="L471" t="s">
        <v>95</v>
      </c>
      <c r="M471" s="320"/>
      <c r="P471" s="29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 spans="1:28" ht="32">
      <c r="A472" s="320"/>
      <c r="B472" t="s">
        <v>268</v>
      </c>
      <c r="C472" s="320"/>
      <c r="D472" t="s">
        <v>55</v>
      </c>
      <c r="E472" s="320"/>
      <c r="G472" s="320"/>
      <c r="I472" s="320"/>
      <c r="K472" s="320"/>
      <c r="L472" t="s">
        <v>66</v>
      </c>
      <c r="M472" s="320"/>
      <c r="P472" s="130" t="s">
        <v>112</v>
      </c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 spans="1:28" ht="32">
      <c r="A473" s="320"/>
      <c r="B473" t="s">
        <v>480</v>
      </c>
      <c r="C473" s="320"/>
      <c r="D473" t="s">
        <v>75</v>
      </c>
      <c r="E473" s="320"/>
      <c r="G473" s="320"/>
      <c r="I473" s="320"/>
      <c r="K473" s="320"/>
      <c r="L473" t="s">
        <v>442</v>
      </c>
      <c r="M473" s="320"/>
      <c r="P473" s="130" t="s">
        <v>113</v>
      </c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 spans="1:28">
      <c r="A474" s="320"/>
      <c r="C474" s="320"/>
      <c r="D474" t="s">
        <v>76</v>
      </c>
      <c r="E474" s="320"/>
      <c r="G474" s="320"/>
      <c r="I474" s="320"/>
      <c r="K474" s="320"/>
      <c r="L474" t="s">
        <v>97</v>
      </c>
      <c r="M474" s="320"/>
    </row>
    <row r="475" spans="1:28">
      <c r="A475" s="320"/>
      <c r="C475" s="320"/>
      <c r="D475" t="s">
        <v>481</v>
      </c>
      <c r="E475" s="320"/>
      <c r="G475" s="320"/>
      <c r="I475" s="320"/>
      <c r="K475" s="320"/>
      <c r="L475" t="s">
        <v>98</v>
      </c>
      <c r="M475" s="320"/>
    </row>
    <row r="476" spans="1:28">
      <c r="A476" s="320" t="s">
        <v>5</v>
      </c>
      <c r="B476" t="s">
        <v>3</v>
      </c>
      <c r="C476" s="320" t="s">
        <v>49</v>
      </c>
      <c r="D476" t="s">
        <v>3</v>
      </c>
      <c r="E476" s="320" t="s">
        <v>49</v>
      </c>
      <c r="F476" t="s">
        <v>3</v>
      </c>
      <c r="G476" s="320" t="s">
        <v>3</v>
      </c>
      <c r="H476" t="s">
        <v>3</v>
      </c>
      <c r="I476" s="320" t="s">
        <v>150</v>
      </c>
      <c r="J476" t="s">
        <v>3</v>
      </c>
      <c r="K476" s="320" t="s">
        <v>58</v>
      </c>
      <c r="L476" t="s">
        <v>3</v>
      </c>
      <c r="M476" s="320" t="s">
        <v>49</v>
      </c>
      <c r="P476" s="326" t="s">
        <v>116</v>
      </c>
      <c r="Q476" s="326"/>
      <c r="R476" s="326"/>
      <c r="S476" s="326"/>
      <c r="T476" s="326"/>
      <c r="U476" s="326"/>
      <c r="V476" s="326"/>
      <c r="W476" s="326"/>
      <c r="X476" s="326"/>
      <c r="Y476" s="326"/>
      <c r="Z476" s="326"/>
      <c r="AA476" s="326"/>
      <c r="AB476" s="326"/>
    </row>
    <row r="477" spans="1:28">
      <c r="A477" s="320"/>
      <c r="B477" t="s">
        <v>49</v>
      </c>
      <c r="C477" s="320"/>
      <c r="D477" t="s">
        <v>49</v>
      </c>
      <c r="E477" s="320"/>
      <c r="F477" t="s">
        <v>49</v>
      </c>
      <c r="G477" s="320"/>
      <c r="H477" t="s">
        <v>150</v>
      </c>
      <c r="I477" s="320"/>
      <c r="J477" t="s">
        <v>58</v>
      </c>
      <c r="K477" s="320"/>
      <c r="L477" t="s">
        <v>49</v>
      </c>
      <c r="M477" s="320"/>
      <c r="P477" s="20"/>
      <c r="Q477" s="327">
        <v>2000</v>
      </c>
      <c r="R477" s="327"/>
      <c r="S477" s="327">
        <v>2003</v>
      </c>
      <c r="T477" s="327"/>
      <c r="U477" s="327">
        <v>2006</v>
      </c>
      <c r="V477" s="327"/>
      <c r="W477" s="327">
        <v>2009</v>
      </c>
      <c r="X477" s="327"/>
      <c r="Y477" s="327">
        <v>2012</v>
      </c>
      <c r="Z477" s="327"/>
      <c r="AA477" s="327">
        <v>2015</v>
      </c>
      <c r="AB477" s="327"/>
    </row>
    <row r="478" spans="1:28">
      <c r="A478" s="320"/>
      <c r="B478" t="s">
        <v>50</v>
      </c>
      <c r="C478" s="320"/>
      <c r="D478" t="s">
        <v>50</v>
      </c>
      <c r="E478" s="320"/>
      <c r="F478" t="s">
        <v>191</v>
      </c>
      <c r="G478" s="320"/>
      <c r="H478" t="s">
        <v>50</v>
      </c>
      <c r="I478" s="320"/>
      <c r="J478" t="s">
        <v>50</v>
      </c>
      <c r="K478" s="320"/>
      <c r="L478" t="s">
        <v>58</v>
      </c>
      <c r="M478" s="320"/>
      <c r="P478" s="20"/>
      <c r="Q478" s="51" t="s">
        <v>114</v>
      </c>
      <c r="R478" s="51" t="s">
        <v>115</v>
      </c>
      <c r="S478" s="51" t="s">
        <v>114</v>
      </c>
      <c r="T478" s="51" t="s">
        <v>115</v>
      </c>
      <c r="U478" s="51" t="s">
        <v>114</v>
      </c>
      <c r="V478" s="51" t="s">
        <v>115</v>
      </c>
      <c r="W478" s="51" t="s">
        <v>114</v>
      </c>
      <c r="X478" s="51" t="s">
        <v>115</v>
      </c>
      <c r="Y478" s="51" t="s">
        <v>114</v>
      </c>
      <c r="Z478" s="51" t="s">
        <v>115</v>
      </c>
      <c r="AA478" s="51" t="s">
        <v>114</v>
      </c>
      <c r="AB478" s="51" t="s">
        <v>115</v>
      </c>
    </row>
    <row r="479" spans="1:28" ht="32">
      <c r="A479" s="320"/>
      <c r="B479" t="s">
        <v>477</v>
      </c>
      <c r="C479" s="320"/>
      <c r="D479" t="s">
        <v>51</v>
      </c>
      <c r="E479" s="320"/>
      <c r="F479" t="s">
        <v>52</v>
      </c>
      <c r="G479" s="320"/>
      <c r="H479" t="s">
        <v>51</v>
      </c>
      <c r="I479" s="320"/>
      <c r="J479" t="s">
        <v>478</v>
      </c>
      <c r="K479" s="320"/>
      <c r="L479" t="s">
        <v>50</v>
      </c>
      <c r="M479" s="320"/>
      <c r="P479" s="130" t="s">
        <v>110</v>
      </c>
      <c r="Q479" s="20">
        <v>21</v>
      </c>
      <c r="R479" s="20">
        <v>100</v>
      </c>
      <c r="S479" s="20">
        <v>21</v>
      </c>
      <c r="T479" s="20">
        <v>100</v>
      </c>
      <c r="U479" s="20">
        <v>21</v>
      </c>
      <c r="V479" s="20">
        <v>100</v>
      </c>
      <c r="W479" s="20"/>
      <c r="X479" s="20"/>
      <c r="Y479" s="20"/>
      <c r="Z479" s="20"/>
      <c r="AA479" s="20">
        <v>21</v>
      </c>
      <c r="AB479" s="20">
        <v>100</v>
      </c>
    </row>
    <row r="480" spans="1:28">
      <c r="A480" s="320"/>
      <c r="B480" t="s">
        <v>52</v>
      </c>
      <c r="C480" s="320"/>
      <c r="D480" t="s">
        <v>52</v>
      </c>
      <c r="E480" s="320"/>
      <c r="F480" t="s">
        <v>66</v>
      </c>
      <c r="G480" s="320"/>
      <c r="H480" t="s">
        <v>52</v>
      </c>
      <c r="I480" s="320"/>
      <c r="J480" t="s">
        <v>66</v>
      </c>
      <c r="K480" s="320"/>
      <c r="L480" t="s">
        <v>51</v>
      </c>
      <c r="M480" s="320"/>
      <c r="P480" s="29" t="s">
        <v>111</v>
      </c>
      <c r="Q480" s="20">
        <v>15</v>
      </c>
      <c r="R480" s="20">
        <v>71.42</v>
      </c>
      <c r="S480" s="20">
        <v>16</v>
      </c>
      <c r="T480" s="20">
        <v>76.2</v>
      </c>
      <c r="U480" s="20">
        <v>14</v>
      </c>
      <c r="V480" s="20">
        <v>66.66</v>
      </c>
      <c r="W480" s="20"/>
      <c r="X480" s="20"/>
      <c r="Y480" s="20"/>
      <c r="Z480" s="20"/>
      <c r="AA480" s="20">
        <v>11</v>
      </c>
      <c r="AB480" s="20">
        <v>52.38</v>
      </c>
    </row>
    <row r="481" spans="1:28">
      <c r="A481" s="320"/>
      <c r="B481" t="s">
        <v>269</v>
      </c>
      <c r="C481" s="320"/>
      <c r="D481" t="s">
        <v>53</v>
      </c>
      <c r="E481" s="320"/>
      <c r="F481" t="s">
        <v>247</v>
      </c>
      <c r="G481" s="320"/>
      <c r="H481" t="s">
        <v>53</v>
      </c>
      <c r="I481" s="320"/>
      <c r="K481" s="320"/>
      <c r="L481" t="s">
        <v>52</v>
      </c>
      <c r="M481" s="320"/>
      <c r="P481" s="29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 spans="1:28" ht="32">
      <c r="A482" s="320"/>
      <c r="B482" t="s">
        <v>272</v>
      </c>
      <c r="C482" s="320"/>
      <c r="D482" t="s">
        <v>54</v>
      </c>
      <c r="E482" s="320"/>
      <c r="G482" s="320"/>
      <c r="H482" t="s">
        <v>67</v>
      </c>
      <c r="I482" s="320"/>
      <c r="K482" s="320"/>
      <c r="L482" t="s">
        <v>95</v>
      </c>
      <c r="M482" s="320"/>
      <c r="P482" s="130" t="s">
        <v>112</v>
      </c>
      <c r="Q482" s="20"/>
      <c r="R482" s="20"/>
      <c r="S482" s="20"/>
      <c r="T482" s="20"/>
      <c r="U482" s="20"/>
      <c r="V482" s="20"/>
      <c r="W482" s="20">
        <v>21</v>
      </c>
      <c r="X482" s="20">
        <v>100</v>
      </c>
      <c r="Y482" s="20">
        <v>21</v>
      </c>
      <c r="Z482" s="20">
        <v>100</v>
      </c>
      <c r="AA482" s="20">
        <v>21</v>
      </c>
      <c r="AB482" s="20">
        <v>100</v>
      </c>
    </row>
    <row r="483" spans="1:28" ht="32">
      <c r="A483" s="320"/>
      <c r="B483" t="s">
        <v>268</v>
      </c>
      <c r="C483" s="320"/>
      <c r="D483" t="s">
        <v>55</v>
      </c>
      <c r="E483" s="320"/>
      <c r="G483" s="320"/>
      <c r="I483" s="320"/>
      <c r="K483" s="320"/>
      <c r="L483" t="s">
        <v>66</v>
      </c>
      <c r="M483" s="320"/>
      <c r="P483" s="130" t="s">
        <v>113</v>
      </c>
      <c r="Q483" s="20"/>
      <c r="R483" s="20"/>
      <c r="S483" s="20"/>
      <c r="T483" s="20"/>
      <c r="U483" s="20"/>
      <c r="V483" s="20"/>
      <c r="W483" s="20">
        <v>17</v>
      </c>
      <c r="X483" s="20">
        <v>80.95</v>
      </c>
      <c r="Y483" s="20">
        <v>20</v>
      </c>
      <c r="Z483" s="20">
        <v>95.23</v>
      </c>
      <c r="AA483" s="20">
        <v>0</v>
      </c>
      <c r="AB483" s="20">
        <v>0</v>
      </c>
    </row>
    <row r="484" spans="1:28">
      <c r="A484" s="320"/>
      <c r="B484" t="s">
        <v>480</v>
      </c>
      <c r="C484" s="320"/>
      <c r="D484" t="s">
        <v>75</v>
      </c>
      <c r="E484" s="320"/>
      <c r="G484" s="320"/>
      <c r="I484" s="320"/>
      <c r="K484" s="320"/>
      <c r="L484" t="s">
        <v>442</v>
      </c>
      <c r="M484" s="320"/>
    </row>
    <row r="485" spans="1:28">
      <c r="A485" s="320"/>
      <c r="C485" s="320"/>
      <c r="D485" t="s">
        <v>76</v>
      </c>
      <c r="E485" s="320"/>
      <c r="G485" s="320"/>
      <c r="I485" s="320"/>
      <c r="K485" s="320"/>
      <c r="L485" t="s">
        <v>97</v>
      </c>
      <c r="M485" s="320"/>
    </row>
    <row r="486" spans="1:28">
      <c r="A486" s="320"/>
      <c r="C486" s="320"/>
      <c r="D486" t="s">
        <v>481</v>
      </c>
      <c r="E486" s="320"/>
      <c r="G486" s="320"/>
      <c r="I486" s="320"/>
      <c r="K486" s="320"/>
      <c r="L486" t="s">
        <v>98</v>
      </c>
      <c r="M486" s="320"/>
      <c r="P486" s="339" t="s">
        <v>117</v>
      </c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</row>
    <row r="487" spans="1:28">
      <c r="A487" s="320" t="s">
        <v>6</v>
      </c>
      <c r="B487" t="s">
        <v>3</v>
      </c>
      <c r="C487" s="320" t="s">
        <v>3</v>
      </c>
      <c r="D487" t="s">
        <v>3</v>
      </c>
      <c r="E487" s="320" t="s">
        <v>49</v>
      </c>
      <c r="F487" t="s">
        <v>3</v>
      </c>
      <c r="G487" s="320" t="s">
        <v>49</v>
      </c>
      <c r="H487" t="s">
        <v>3</v>
      </c>
      <c r="I487" s="320" t="s">
        <v>150</v>
      </c>
      <c r="J487" t="s">
        <v>3</v>
      </c>
      <c r="K487" s="320" t="s">
        <v>58</v>
      </c>
      <c r="L487" t="s">
        <v>3</v>
      </c>
      <c r="M487" s="320" t="s">
        <v>49</v>
      </c>
      <c r="P487" s="20"/>
      <c r="Q487" s="327">
        <v>2000</v>
      </c>
      <c r="R487" s="327"/>
      <c r="S487" s="327">
        <v>2003</v>
      </c>
      <c r="T487" s="327"/>
      <c r="U487" s="327">
        <v>2006</v>
      </c>
      <c r="V487" s="327"/>
      <c r="W487" s="327">
        <v>2009</v>
      </c>
      <c r="X487" s="327"/>
      <c r="Y487" s="327">
        <v>2012</v>
      </c>
      <c r="Z487" s="327"/>
      <c r="AA487" s="327">
        <v>2015</v>
      </c>
      <c r="AB487" s="327"/>
    </row>
    <row r="488" spans="1:28">
      <c r="A488" s="320"/>
      <c r="B488" t="s">
        <v>49</v>
      </c>
      <c r="C488" s="320"/>
      <c r="D488" t="s">
        <v>49</v>
      </c>
      <c r="E488" s="320"/>
      <c r="F488" t="s">
        <v>49</v>
      </c>
      <c r="G488" s="320"/>
      <c r="H488" t="s">
        <v>150</v>
      </c>
      <c r="I488" s="320"/>
      <c r="J488" t="s">
        <v>58</v>
      </c>
      <c r="K488" s="320"/>
      <c r="L488" t="s">
        <v>49</v>
      </c>
      <c r="M488" s="320"/>
      <c r="P488" s="20"/>
      <c r="Q488" s="51" t="s">
        <v>114</v>
      </c>
      <c r="R488" s="51" t="s">
        <v>115</v>
      </c>
      <c r="S488" s="51" t="s">
        <v>114</v>
      </c>
      <c r="T488" s="51" t="s">
        <v>115</v>
      </c>
      <c r="U488" s="51" t="s">
        <v>114</v>
      </c>
      <c r="V488" s="51" t="s">
        <v>115</v>
      </c>
      <c r="W488" s="51" t="s">
        <v>114</v>
      </c>
      <c r="X488" s="51" t="s">
        <v>115</v>
      </c>
      <c r="Y488" s="51" t="s">
        <v>114</v>
      </c>
      <c r="Z488" s="51" t="s">
        <v>115</v>
      </c>
      <c r="AA488" s="51" t="s">
        <v>114</v>
      </c>
      <c r="AB488" s="51" t="s">
        <v>115</v>
      </c>
    </row>
    <row r="489" spans="1:28" ht="32">
      <c r="A489" s="320"/>
      <c r="B489" t="s">
        <v>50</v>
      </c>
      <c r="C489" s="320"/>
      <c r="D489" t="s">
        <v>50</v>
      </c>
      <c r="E489" s="320"/>
      <c r="F489" t="s">
        <v>191</v>
      </c>
      <c r="G489" s="320"/>
      <c r="H489" t="s">
        <v>50</v>
      </c>
      <c r="I489" s="320"/>
      <c r="J489" t="s">
        <v>50</v>
      </c>
      <c r="K489" s="320"/>
      <c r="L489" t="s">
        <v>58</v>
      </c>
      <c r="M489" s="320"/>
      <c r="P489" s="130" t="s">
        <v>110</v>
      </c>
      <c r="Q489" s="20">
        <v>21</v>
      </c>
      <c r="R489" s="20">
        <v>100</v>
      </c>
      <c r="S489" s="20">
        <v>21</v>
      </c>
      <c r="T489" s="20">
        <v>100</v>
      </c>
      <c r="U489" s="20"/>
      <c r="V489" s="20"/>
      <c r="W489" s="20">
        <v>21</v>
      </c>
      <c r="X489" s="20">
        <v>100</v>
      </c>
      <c r="Y489" s="20">
        <v>21</v>
      </c>
      <c r="Z489" s="20">
        <v>100</v>
      </c>
      <c r="AA489" s="20">
        <v>21</v>
      </c>
      <c r="AB489" s="20">
        <v>100</v>
      </c>
    </row>
    <row r="490" spans="1:28">
      <c r="A490" s="320"/>
      <c r="B490" t="s">
        <v>477</v>
      </c>
      <c r="C490" s="320"/>
      <c r="D490" t="s">
        <v>51</v>
      </c>
      <c r="E490" s="320"/>
      <c r="F490" t="s">
        <v>52</v>
      </c>
      <c r="G490" s="320"/>
      <c r="H490" t="s">
        <v>51</v>
      </c>
      <c r="I490" s="320"/>
      <c r="J490" t="s">
        <v>478</v>
      </c>
      <c r="K490" s="320"/>
      <c r="L490" t="s">
        <v>50</v>
      </c>
      <c r="M490" s="320"/>
      <c r="P490" s="29" t="s">
        <v>111</v>
      </c>
      <c r="Q490" s="20">
        <v>0</v>
      </c>
      <c r="R490" s="20">
        <v>0</v>
      </c>
      <c r="S490" s="20">
        <v>0</v>
      </c>
      <c r="T490" s="20">
        <v>0</v>
      </c>
      <c r="U490" s="20"/>
      <c r="V490" s="20"/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</row>
    <row r="491" spans="1:28">
      <c r="A491" s="320"/>
      <c r="B491" t="s">
        <v>52</v>
      </c>
      <c r="C491" s="320"/>
      <c r="D491" t="s">
        <v>52</v>
      </c>
      <c r="E491" s="320"/>
      <c r="F491" t="s">
        <v>66</v>
      </c>
      <c r="G491" s="320"/>
      <c r="H491" t="s">
        <v>52</v>
      </c>
      <c r="I491" s="320"/>
      <c r="J491" t="s">
        <v>66</v>
      </c>
      <c r="K491" s="320"/>
      <c r="L491" t="s">
        <v>51</v>
      </c>
      <c r="M491" s="320"/>
      <c r="P491" s="29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 spans="1:28" ht="32">
      <c r="A492" s="320"/>
      <c r="B492" t="s">
        <v>269</v>
      </c>
      <c r="C492" s="320"/>
      <c r="D492" t="s">
        <v>53</v>
      </c>
      <c r="E492" s="320"/>
      <c r="F492" t="s">
        <v>247</v>
      </c>
      <c r="G492" s="320"/>
      <c r="H492" t="s">
        <v>53</v>
      </c>
      <c r="I492" s="320"/>
      <c r="K492" s="320"/>
      <c r="L492" t="s">
        <v>52</v>
      </c>
      <c r="M492" s="320"/>
      <c r="P492" s="130" t="s">
        <v>112</v>
      </c>
      <c r="Q492" s="20"/>
      <c r="R492" s="20"/>
      <c r="S492" s="20"/>
      <c r="T492" s="20"/>
      <c r="U492" s="20">
        <v>21</v>
      </c>
      <c r="V492" s="20">
        <v>100</v>
      </c>
      <c r="W492" s="20"/>
      <c r="X492" s="20"/>
      <c r="Y492" s="20"/>
      <c r="Z492" s="20"/>
      <c r="AA492" s="20"/>
      <c r="AB492" s="20"/>
    </row>
    <row r="493" spans="1:28" ht="32">
      <c r="A493" s="320"/>
      <c r="B493" t="s">
        <v>272</v>
      </c>
      <c r="C493" s="320"/>
      <c r="D493" t="s">
        <v>54</v>
      </c>
      <c r="E493" s="320"/>
      <c r="G493" s="320"/>
      <c r="H493" t="s">
        <v>67</v>
      </c>
      <c r="I493" s="320"/>
      <c r="K493" s="320"/>
      <c r="L493" t="s">
        <v>95</v>
      </c>
      <c r="M493" s="320"/>
      <c r="P493" s="130" t="s">
        <v>113</v>
      </c>
      <c r="Q493" s="20"/>
      <c r="R493" s="20"/>
      <c r="S493" s="20"/>
      <c r="T493" s="20"/>
      <c r="U493" s="20">
        <v>1</v>
      </c>
      <c r="V493" s="20">
        <v>4.76</v>
      </c>
      <c r="W493" s="20"/>
      <c r="X493" s="20"/>
      <c r="Y493" s="20"/>
      <c r="Z493" s="20"/>
      <c r="AA493" s="20"/>
      <c r="AB493" s="20"/>
    </row>
    <row r="494" spans="1:28">
      <c r="A494" s="320"/>
      <c r="B494" t="s">
        <v>268</v>
      </c>
      <c r="C494" s="320"/>
      <c r="D494" t="s">
        <v>55</v>
      </c>
      <c r="E494" s="320"/>
      <c r="G494" s="320"/>
      <c r="I494" s="320"/>
      <c r="K494" s="320"/>
      <c r="L494" t="s">
        <v>66</v>
      </c>
      <c r="M494" s="320"/>
    </row>
    <row r="495" spans="1:28">
      <c r="A495" s="320"/>
      <c r="B495" t="s">
        <v>480</v>
      </c>
      <c r="C495" s="320"/>
      <c r="D495" t="s">
        <v>75</v>
      </c>
      <c r="E495" s="320"/>
      <c r="G495" s="320"/>
      <c r="I495" s="320"/>
      <c r="K495" s="320"/>
      <c r="L495" t="s">
        <v>442</v>
      </c>
      <c r="M495" s="320"/>
      <c r="P495" s="35" t="s">
        <v>127</v>
      </c>
    </row>
    <row r="496" spans="1:28">
      <c r="A496" s="320"/>
      <c r="C496" s="320"/>
      <c r="D496" t="s">
        <v>76</v>
      </c>
      <c r="E496" s="320"/>
      <c r="G496" s="320"/>
      <c r="I496" s="320"/>
      <c r="K496" s="320"/>
      <c r="L496" t="s">
        <v>97</v>
      </c>
      <c r="M496" s="320"/>
    </row>
    <row r="497" spans="1:28">
      <c r="A497" s="320"/>
      <c r="C497" s="320"/>
      <c r="D497" t="s">
        <v>481</v>
      </c>
      <c r="E497" s="320"/>
      <c r="G497" s="320"/>
      <c r="I497" s="320"/>
      <c r="K497" s="320"/>
      <c r="L497" t="s">
        <v>98</v>
      </c>
      <c r="M497" s="320"/>
    </row>
    <row r="498" spans="1:28">
      <c r="A498" s="320" t="s">
        <v>7</v>
      </c>
      <c r="B498" t="s">
        <v>3</v>
      </c>
      <c r="C498" s="320" t="s">
        <v>49</v>
      </c>
      <c r="D498" t="s">
        <v>3</v>
      </c>
      <c r="E498" s="320" t="s">
        <v>49</v>
      </c>
      <c r="F498" t="s">
        <v>3</v>
      </c>
      <c r="G498" s="320" t="s">
        <v>49</v>
      </c>
      <c r="H498" t="s">
        <v>3</v>
      </c>
      <c r="I498" s="320" t="s">
        <v>150</v>
      </c>
      <c r="J498" t="s">
        <v>3</v>
      </c>
      <c r="K498" s="320" t="s">
        <v>58</v>
      </c>
      <c r="L498" t="s">
        <v>3</v>
      </c>
      <c r="M498" s="320" t="s">
        <v>49</v>
      </c>
      <c r="P498" s="328" t="s">
        <v>130</v>
      </c>
      <c r="Q498" s="328"/>
      <c r="R498" s="328"/>
      <c r="S498" s="328"/>
      <c r="T498" s="328"/>
      <c r="U498" s="328"/>
      <c r="V498" s="328"/>
      <c r="W498" s="328"/>
      <c r="X498" s="328"/>
      <c r="Y498" s="328"/>
      <c r="Z498" s="328"/>
      <c r="AA498" s="328"/>
      <c r="AB498" s="328"/>
    </row>
    <row r="499" spans="1:28">
      <c r="A499" s="320"/>
      <c r="B499" t="s">
        <v>49</v>
      </c>
      <c r="C499" s="320"/>
      <c r="D499" t="s">
        <v>49</v>
      </c>
      <c r="E499" s="320"/>
      <c r="F499" t="s">
        <v>49</v>
      </c>
      <c r="G499" s="320"/>
      <c r="H499" t="s">
        <v>150</v>
      </c>
      <c r="I499" s="320"/>
      <c r="J499" t="s">
        <v>58</v>
      </c>
      <c r="K499" s="320"/>
      <c r="L499" t="s">
        <v>49</v>
      </c>
      <c r="M499" s="320"/>
      <c r="P499" s="20"/>
      <c r="Q499" s="327">
        <v>2000</v>
      </c>
      <c r="R499" s="327"/>
      <c r="S499" s="327">
        <v>2003</v>
      </c>
      <c r="T499" s="327"/>
      <c r="U499" s="327">
        <v>2006</v>
      </c>
      <c r="V499" s="327"/>
      <c r="W499" s="327">
        <v>2009</v>
      </c>
      <c r="X499" s="327"/>
      <c r="Y499" s="327">
        <v>2012</v>
      </c>
      <c r="Z499" s="327"/>
      <c r="AA499" s="327">
        <v>2015</v>
      </c>
      <c r="AB499" s="327"/>
    </row>
    <row r="500" spans="1:28">
      <c r="A500" s="320"/>
      <c r="B500" t="s">
        <v>50</v>
      </c>
      <c r="C500" s="320"/>
      <c r="D500" t="s">
        <v>50</v>
      </c>
      <c r="E500" s="320"/>
      <c r="F500" t="s">
        <v>191</v>
      </c>
      <c r="G500" s="320"/>
      <c r="H500" t="s">
        <v>50</v>
      </c>
      <c r="I500" s="320"/>
      <c r="J500" t="s">
        <v>50</v>
      </c>
      <c r="K500" s="320"/>
      <c r="L500" t="s">
        <v>58</v>
      </c>
      <c r="M500" s="320"/>
      <c r="P500" s="20"/>
      <c r="Q500" s="51" t="s">
        <v>114</v>
      </c>
      <c r="R500" s="51" t="s">
        <v>115</v>
      </c>
      <c r="S500" s="51" t="s">
        <v>114</v>
      </c>
      <c r="T500" s="51" t="s">
        <v>115</v>
      </c>
      <c r="U500" s="51" t="s">
        <v>114</v>
      </c>
      <c r="V500" s="51" t="s">
        <v>115</v>
      </c>
      <c r="W500" s="51" t="s">
        <v>114</v>
      </c>
      <c r="X500" s="51" t="s">
        <v>115</v>
      </c>
      <c r="Y500" s="51" t="s">
        <v>114</v>
      </c>
      <c r="Z500" s="51" t="s">
        <v>115</v>
      </c>
      <c r="AA500" s="51" t="s">
        <v>114</v>
      </c>
      <c r="AB500" s="51" t="s">
        <v>115</v>
      </c>
    </row>
    <row r="501" spans="1:28" ht="32">
      <c r="A501" s="320"/>
      <c r="B501" t="s">
        <v>477</v>
      </c>
      <c r="C501" s="320"/>
      <c r="D501" t="s">
        <v>51</v>
      </c>
      <c r="E501" s="320"/>
      <c r="F501" t="s">
        <v>52</v>
      </c>
      <c r="G501" s="320"/>
      <c r="H501" t="s">
        <v>51</v>
      </c>
      <c r="I501" s="320"/>
      <c r="J501" t="s">
        <v>478</v>
      </c>
      <c r="K501" s="320"/>
      <c r="L501" t="s">
        <v>50</v>
      </c>
      <c r="M501" s="320"/>
      <c r="P501" s="130" t="s">
        <v>110</v>
      </c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20">
        <v>21</v>
      </c>
      <c r="AB501" s="20">
        <v>100</v>
      </c>
    </row>
    <row r="502" spans="1:28">
      <c r="A502" s="320"/>
      <c r="B502" t="s">
        <v>52</v>
      </c>
      <c r="C502" s="320"/>
      <c r="D502" t="s">
        <v>52</v>
      </c>
      <c r="E502" s="320"/>
      <c r="F502" t="s">
        <v>66</v>
      </c>
      <c r="G502" s="320"/>
      <c r="H502" t="s">
        <v>52</v>
      </c>
      <c r="I502" s="320"/>
      <c r="J502" t="s">
        <v>66</v>
      </c>
      <c r="K502" s="320"/>
      <c r="L502" t="s">
        <v>51</v>
      </c>
      <c r="M502" s="320"/>
      <c r="P502" s="29" t="s">
        <v>111</v>
      </c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20">
        <v>1</v>
      </c>
      <c r="AB502" s="20">
        <v>4.76</v>
      </c>
    </row>
    <row r="503" spans="1:28">
      <c r="A503" s="320"/>
      <c r="B503" t="s">
        <v>269</v>
      </c>
      <c r="C503" s="320"/>
      <c r="D503" t="s">
        <v>53</v>
      </c>
      <c r="E503" s="320"/>
      <c r="F503" t="s">
        <v>247</v>
      </c>
      <c r="G503" s="320"/>
      <c r="H503" t="s">
        <v>53</v>
      </c>
      <c r="I503" s="320"/>
      <c r="K503" s="320"/>
      <c r="L503" t="s">
        <v>52</v>
      </c>
      <c r="M503" s="320"/>
      <c r="P503" s="29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20"/>
      <c r="AB503" s="20"/>
    </row>
    <row r="504" spans="1:28" ht="32">
      <c r="A504" s="320"/>
      <c r="B504" t="s">
        <v>272</v>
      </c>
      <c r="C504" s="320"/>
      <c r="D504" t="s">
        <v>54</v>
      </c>
      <c r="E504" s="320"/>
      <c r="G504" s="320"/>
      <c r="H504" t="s">
        <v>67</v>
      </c>
      <c r="I504" s="320"/>
      <c r="K504" s="320"/>
      <c r="L504" t="s">
        <v>95</v>
      </c>
      <c r="M504" s="320"/>
      <c r="P504" s="130" t="s">
        <v>112</v>
      </c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20"/>
      <c r="AB504" s="20"/>
    </row>
    <row r="505" spans="1:28" ht="32">
      <c r="A505" s="320"/>
      <c r="B505" t="s">
        <v>268</v>
      </c>
      <c r="C505" s="320"/>
      <c r="D505" t="s">
        <v>55</v>
      </c>
      <c r="E505" s="320"/>
      <c r="G505" s="320"/>
      <c r="I505" s="320"/>
      <c r="K505" s="320"/>
      <c r="L505" t="s">
        <v>66</v>
      </c>
      <c r="M505" s="320"/>
      <c r="P505" s="130" t="s">
        <v>113</v>
      </c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20"/>
      <c r="AB505" s="20"/>
    </row>
    <row r="506" spans="1:28">
      <c r="A506" s="320"/>
      <c r="B506" t="s">
        <v>480</v>
      </c>
      <c r="C506" s="320"/>
      <c r="D506" t="s">
        <v>75</v>
      </c>
      <c r="E506" s="320"/>
      <c r="G506" s="320"/>
      <c r="I506" s="320"/>
      <c r="K506" s="320"/>
      <c r="L506" t="s">
        <v>442</v>
      </c>
      <c r="M506" s="320"/>
    </row>
    <row r="507" spans="1:28">
      <c r="A507" s="320"/>
      <c r="C507" s="320"/>
      <c r="D507" t="s">
        <v>76</v>
      </c>
      <c r="E507" s="320"/>
      <c r="G507" s="320"/>
      <c r="I507" s="320"/>
      <c r="K507" s="320"/>
      <c r="L507" t="s">
        <v>97</v>
      </c>
      <c r="M507" s="320"/>
    </row>
    <row r="508" spans="1:28">
      <c r="A508" s="320"/>
      <c r="C508" s="320"/>
      <c r="D508" t="s">
        <v>481</v>
      </c>
      <c r="E508" s="320"/>
      <c r="G508" s="320"/>
      <c r="I508" s="320"/>
      <c r="K508" s="320"/>
      <c r="L508" t="s">
        <v>98</v>
      </c>
      <c r="M508" s="320"/>
    </row>
    <row r="509" spans="1:28">
      <c r="A509" s="320" t="s">
        <v>8</v>
      </c>
      <c r="B509" t="s">
        <v>3</v>
      </c>
      <c r="C509" s="320" t="s">
        <v>49</v>
      </c>
      <c r="D509" t="s">
        <v>3</v>
      </c>
      <c r="E509" s="320" t="s">
        <v>49</v>
      </c>
      <c r="F509" t="s">
        <v>3</v>
      </c>
      <c r="G509" s="320" t="s">
        <v>49</v>
      </c>
      <c r="H509" t="s">
        <v>3</v>
      </c>
      <c r="I509" s="320" t="s">
        <v>150</v>
      </c>
      <c r="J509" t="s">
        <v>3</v>
      </c>
      <c r="K509" s="320" t="s">
        <v>58</v>
      </c>
      <c r="L509" t="s">
        <v>3</v>
      </c>
      <c r="M509" s="320" t="s">
        <v>49</v>
      </c>
    </row>
    <row r="510" spans="1:28">
      <c r="A510" s="320"/>
      <c r="B510" t="s">
        <v>49</v>
      </c>
      <c r="C510" s="320"/>
      <c r="D510" t="s">
        <v>49</v>
      </c>
      <c r="E510" s="320"/>
      <c r="F510" t="s">
        <v>49</v>
      </c>
      <c r="G510" s="320"/>
      <c r="H510" t="s">
        <v>150</v>
      </c>
      <c r="I510" s="320"/>
      <c r="J510" t="s">
        <v>58</v>
      </c>
      <c r="K510" s="320"/>
      <c r="L510" t="s">
        <v>49</v>
      </c>
      <c r="M510" s="320"/>
      <c r="P510" s="332" t="s">
        <v>120</v>
      </c>
      <c r="Q510" s="332"/>
      <c r="R510" s="332"/>
      <c r="S510" s="332"/>
      <c r="T510" s="332"/>
      <c r="U510" s="332"/>
      <c r="V510" s="332"/>
      <c r="W510" s="332"/>
      <c r="X510" s="332"/>
      <c r="Y510" s="332"/>
      <c r="Z510" s="332"/>
      <c r="AA510" s="332"/>
      <c r="AB510" s="332"/>
    </row>
    <row r="511" spans="1:28">
      <c r="A511" s="320"/>
      <c r="B511" t="s">
        <v>50</v>
      </c>
      <c r="C511" s="320"/>
      <c r="D511" t="s">
        <v>50</v>
      </c>
      <c r="E511" s="320"/>
      <c r="F511" t="s">
        <v>191</v>
      </c>
      <c r="G511" s="320"/>
      <c r="H511" t="s">
        <v>50</v>
      </c>
      <c r="I511" s="320"/>
      <c r="J511" t="s">
        <v>50</v>
      </c>
      <c r="K511" s="320"/>
      <c r="L511" t="s">
        <v>58</v>
      </c>
      <c r="M511" s="320"/>
      <c r="P511" s="20"/>
      <c r="Q511" s="327">
        <v>2000</v>
      </c>
      <c r="R511" s="327"/>
      <c r="S511" s="327">
        <v>2003</v>
      </c>
      <c r="T511" s="327"/>
      <c r="U511" s="327">
        <v>2006</v>
      </c>
      <c r="V511" s="327"/>
      <c r="W511" s="327">
        <v>2009</v>
      </c>
      <c r="X511" s="327"/>
      <c r="Y511" s="327">
        <v>2012</v>
      </c>
      <c r="Z511" s="327"/>
      <c r="AA511" s="327">
        <v>2015</v>
      </c>
      <c r="AB511" s="327"/>
    </row>
    <row r="512" spans="1:28">
      <c r="A512" s="320"/>
      <c r="B512" t="s">
        <v>477</v>
      </c>
      <c r="C512" s="320"/>
      <c r="D512" t="s">
        <v>51</v>
      </c>
      <c r="E512" s="320"/>
      <c r="F512" t="s">
        <v>52</v>
      </c>
      <c r="G512" s="320"/>
      <c r="H512" t="s">
        <v>51</v>
      </c>
      <c r="I512" s="320"/>
      <c r="J512" t="s">
        <v>478</v>
      </c>
      <c r="K512" s="320"/>
      <c r="L512" t="s">
        <v>50</v>
      </c>
      <c r="M512" s="320"/>
      <c r="P512" s="20"/>
      <c r="Q512" s="51" t="s">
        <v>118</v>
      </c>
      <c r="R512" s="51" t="s">
        <v>1</v>
      </c>
      <c r="S512" s="51" t="s">
        <v>118</v>
      </c>
      <c r="T512" s="51" t="s">
        <v>1</v>
      </c>
      <c r="U512" s="51" t="s">
        <v>118</v>
      </c>
      <c r="V512" s="51" t="s">
        <v>1</v>
      </c>
      <c r="W512" s="51" t="s">
        <v>118</v>
      </c>
      <c r="X512" s="51" t="s">
        <v>1</v>
      </c>
      <c r="Y512" s="51" t="s">
        <v>118</v>
      </c>
      <c r="Z512" s="51" t="s">
        <v>1</v>
      </c>
      <c r="AA512" s="51" t="s">
        <v>118</v>
      </c>
      <c r="AB512" s="51" t="s">
        <v>1</v>
      </c>
    </row>
    <row r="513" spans="1:28">
      <c r="A513" s="320"/>
      <c r="B513" t="s">
        <v>52</v>
      </c>
      <c r="C513" s="320"/>
      <c r="D513" t="s">
        <v>52</v>
      </c>
      <c r="E513" s="320"/>
      <c r="F513" t="s">
        <v>66</v>
      </c>
      <c r="G513" s="320"/>
      <c r="H513" t="s">
        <v>52</v>
      </c>
      <c r="I513" s="320"/>
      <c r="J513" t="s">
        <v>66</v>
      </c>
      <c r="K513" s="320"/>
      <c r="L513" t="s">
        <v>51</v>
      </c>
      <c r="M513" s="320"/>
      <c r="P513" s="29" t="s">
        <v>74</v>
      </c>
      <c r="Q513" s="140"/>
      <c r="R513" s="140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</row>
    <row r="514" spans="1:28">
      <c r="A514" s="320"/>
      <c r="B514" t="s">
        <v>269</v>
      </c>
      <c r="C514" s="320"/>
      <c r="D514" t="s">
        <v>53</v>
      </c>
      <c r="E514" s="320"/>
      <c r="F514" t="s">
        <v>247</v>
      </c>
      <c r="G514" s="320"/>
      <c r="H514" t="s">
        <v>53</v>
      </c>
      <c r="I514" s="320"/>
      <c r="K514" s="320"/>
      <c r="L514" t="s">
        <v>52</v>
      </c>
      <c r="M514" s="320"/>
      <c r="P514" s="47" t="s">
        <v>125</v>
      </c>
      <c r="Q514" s="141"/>
      <c r="R514" s="14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</row>
    <row r="515" spans="1:28">
      <c r="A515" s="320"/>
      <c r="B515" t="s">
        <v>272</v>
      </c>
      <c r="C515" s="320"/>
      <c r="E515" s="320"/>
      <c r="G515" s="320"/>
      <c r="H515" t="s">
        <v>67</v>
      </c>
      <c r="I515" s="320"/>
      <c r="K515" s="320"/>
      <c r="L515" t="s">
        <v>95</v>
      </c>
      <c r="M515" s="320"/>
      <c r="P515" s="130" t="s">
        <v>469</v>
      </c>
      <c r="Q515" s="140"/>
      <c r="R515" s="140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</row>
    <row r="516" spans="1:28">
      <c r="A516" s="320"/>
      <c r="B516" t="s">
        <v>268</v>
      </c>
      <c r="C516" s="320"/>
      <c r="D516" t="s">
        <v>55</v>
      </c>
      <c r="E516" s="320"/>
      <c r="G516" s="320"/>
      <c r="I516" s="320"/>
      <c r="K516" s="320"/>
      <c r="L516" t="s">
        <v>66</v>
      </c>
      <c r="M516" s="320"/>
      <c r="P516" s="47" t="s">
        <v>125</v>
      </c>
      <c r="Q516" s="141"/>
      <c r="R516" s="14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</row>
    <row r="517" spans="1:28" ht="32">
      <c r="A517" s="320"/>
      <c r="B517" t="s">
        <v>480</v>
      </c>
      <c r="C517" s="320"/>
      <c r="D517" t="s">
        <v>75</v>
      </c>
      <c r="E517" s="320"/>
      <c r="G517" s="320"/>
      <c r="I517" s="320"/>
      <c r="K517" s="320"/>
      <c r="L517" t="s">
        <v>442</v>
      </c>
      <c r="M517" s="320"/>
      <c r="P517" s="130" t="s">
        <v>470</v>
      </c>
      <c r="Q517" s="140"/>
      <c r="R517" s="140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</row>
    <row r="518" spans="1:28">
      <c r="A518" s="320"/>
      <c r="C518" s="320"/>
      <c r="D518" t="s">
        <v>76</v>
      </c>
      <c r="E518" s="320"/>
      <c r="G518" s="320"/>
      <c r="I518" s="320"/>
      <c r="K518" s="320"/>
      <c r="L518" t="s">
        <v>97</v>
      </c>
      <c r="M518" s="320"/>
      <c r="P518" s="47" t="s">
        <v>125</v>
      </c>
      <c r="Q518" s="141"/>
      <c r="R518" s="14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</row>
    <row r="519" spans="1:28">
      <c r="A519" s="320"/>
      <c r="C519" s="320"/>
      <c r="D519" t="s">
        <v>481</v>
      </c>
      <c r="E519" s="320"/>
      <c r="G519" s="320"/>
      <c r="I519" s="320"/>
      <c r="K519" s="320"/>
      <c r="L519" t="s">
        <v>98</v>
      </c>
      <c r="M519" s="320"/>
    </row>
    <row r="520" spans="1:28">
      <c r="A520" s="320" t="s">
        <v>9</v>
      </c>
      <c r="B520" t="s">
        <v>3</v>
      </c>
      <c r="C520" s="320" t="s">
        <v>49</v>
      </c>
      <c r="D520" t="s">
        <v>3</v>
      </c>
      <c r="E520" s="320" t="s">
        <v>49</v>
      </c>
      <c r="F520" t="s">
        <v>3</v>
      </c>
      <c r="G520" s="320" t="s">
        <v>49</v>
      </c>
      <c r="H520" t="s">
        <v>3</v>
      </c>
      <c r="I520" s="320" t="s">
        <v>150</v>
      </c>
      <c r="J520" t="s">
        <v>3</v>
      </c>
      <c r="K520" s="320" t="s">
        <v>58</v>
      </c>
      <c r="L520" t="s">
        <v>3</v>
      </c>
      <c r="M520" s="320" t="s">
        <v>49</v>
      </c>
      <c r="P520" s="35" t="s">
        <v>127</v>
      </c>
    </row>
    <row r="521" spans="1:28">
      <c r="A521" s="320"/>
      <c r="B521" t="s">
        <v>49</v>
      </c>
      <c r="C521" s="320"/>
      <c r="D521" t="s">
        <v>49</v>
      </c>
      <c r="E521" s="320"/>
      <c r="F521" t="s">
        <v>49</v>
      </c>
      <c r="G521" s="320"/>
      <c r="H521" t="s">
        <v>150</v>
      </c>
      <c r="I521" s="320"/>
      <c r="J521" t="s">
        <v>58</v>
      </c>
      <c r="K521" s="320"/>
      <c r="L521" t="s">
        <v>49</v>
      </c>
      <c r="M521" s="320"/>
    </row>
    <row r="522" spans="1:28">
      <c r="A522" s="320"/>
      <c r="B522" t="s">
        <v>50</v>
      </c>
      <c r="C522" s="320"/>
      <c r="D522" t="s">
        <v>50</v>
      </c>
      <c r="E522" s="320"/>
      <c r="F522" t="s">
        <v>191</v>
      </c>
      <c r="G522" s="320"/>
      <c r="H522" t="s">
        <v>50</v>
      </c>
      <c r="I522" s="320"/>
      <c r="J522" t="s">
        <v>50</v>
      </c>
      <c r="K522" s="320"/>
      <c r="L522" t="s">
        <v>58</v>
      </c>
      <c r="M522" s="320"/>
    </row>
    <row r="523" spans="1:28">
      <c r="A523" s="320"/>
      <c r="B523" t="s">
        <v>477</v>
      </c>
      <c r="C523" s="320"/>
      <c r="D523" t="s">
        <v>51</v>
      </c>
      <c r="E523" s="320"/>
      <c r="F523" t="s">
        <v>52</v>
      </c>
      <c r="G523" s="320"/>
      <c r="H523" t="s">
        <v>51</v>
      </c>
      <c r="I523" s="320"/>
      <c r="J523" t="s">
        <v>478</v>
      </c>
      <c r="K523" s="320"/>
      <c r="L523" t="s">
        <v>50</v>
      </c>
      <c r="M523" s="320"/>
    </row>
    <row r="524" spans="1:28">
      <c r="A524" s="320"/>
      <c r="B524" t="s">
        <v>52</v>
      </c>
      <c r="C524" s="320"/>
      <c r="D524" t="s">
        <v>52</v>
      </c>
      <c r="E524" s="320"/>
      <c r="F524" t="s">
        <v>66</v>
      </c>
      <c r="G524" s="320"/>
      <c r="H524" t="s">
        <v>52</v>
      </c>
      <c r="I524" s="320"/>
      <c r="J524" t="s">
        <v>66</v>
      </c>
      <c r="K524" s="320"/>
      <c r="L524" t="s">
        <v>51</v>
      </c>
      <c r="M524" s="320"/>
      <c r="P524" s="326" t="s">
        <v>121</v>
      </c>
      <c r="Q524" s="326"/>
      <c r="R524" s="326"/>
      <c r="S524" s="326"/>
      <c r="T524" s="326"/>
      <c r="U524" s="326"/>
      <c r="V524" s="326"/>
      <c r="W524" s="326"/>
      <c r="X524" s="326"/>
      <c r="Y524" s="326"/>
      <c r="Z524" s="326"/>
      <c r="AA524" s="326"/>
      <c r="AB524" s="326"/>
    </row>
    <row r="525" spans="1:28">
      <c r="A525" s="320"/>
      <c r="B525" t="s">
        <v>269</v>
      </c>
      <c r="C525" s="320"/>
      <c r="D525" t="s">
        <v>53</v>
      </c>
      <c r="E525" s="320"/>
      <c r="F525" t="s">
        <v>247</v>
      </c>
      <c r="G525" s="320"/>
      <c r="H525" t="s">
        <v>53</v>
      </c>
      <c r="I525" s="320"/>
      <c r="K525" s="320"/>
      <c r="L525" t="s">
        <v>52</v>
      </c>
      <c r="M525" s="320"/>
      <c r="P525" s="20"/>
      <c r="Q525" s="327">
        <v>2000</v>
      </c>
      <c r="R525" s="327"/>
      <c r="S525" s="327">
        <v>2003</v>
      </c>
      <c r="T525" s="327"/>
      <c r="U525" s="327">
        <v>2006</v>
      </c>
      <c r="V525" s="327"/>
      <c r="W525" s="327">
        <v>2009</v>
      </c>
      <c r="X525" s="327"/>
      <c r="Y525" s="327">
        <v>2012</v>
      </c>
      <c r="Z525" s="327"/>
      <c r="AA525" s="327">
        <v>2015</v>
      </c>
      <c r="AB525" s="327"/>
    </row>
    <row r="526" spans="1:28">
      <c r="A526" s="320"/>
      <c r="B526" t="s">
        <v>272</v>
      </c>
      <c r="C526" s="320"/>
      <c r="D526" t="s">
        <v>54</v>
      </c>
      <c r="E526" s="320"/>
      <c r="G526" s="320"/>
      <c r="H526" t="s">
        <v>67</v>
      </c>
      <c r="I526" s="320"/>
      <c r="K526" s="320"/>
      <c r="L526" t="s">
        <v>95</v>
      </c>
      <c r="M526" s="320"/>
      <c r="P526" s="20"/>
      <c r="Q526" s="51" t="s">
        <v>118</v>
      </c>
      <c r="R526" s="51" t="s">
        <v>1</v>
      </c>
      <c r="S526" s="51" t="s">
        <v>118</v>
      </c>
      <c r="T526" s="51" t="s">
        <v>1</v>
      </c>
      <c r="U526" s="51" t="s">
        <v>118</v>
      </c>
      <c r="V526" s="51" t="s">
        <v>1</v>
      </c>
      <c r="W526" s="51" t="s">
        <v>118</v>
      </c>
      <c r="X526" s="51" t="s">
        <v>1</v>
      </c>
      <c r="Y526" s="51" t="s">
        <v>118</v>
      </c>
      <c r="Z526" s="51" t="s">
        <v>1</v>
      </c>
      <c r="AA526" s="51" t="s">
        <v>118</v>
      </c>
      <c r="AB526" s="51" t="s">
        <v>1</v>
      </c>
    </row>
    <row r="527" spans="1:28">
      <c r="A527" s="320"/>
      <c r="B527" t="s">
        <v>268</v>
      </c>
      <c r="C527" s="320"/>
      <c r="D527" t="s">
        <v>55</v>
      </c>
      <c r="E527" s="320"/>
      <c r="G527" s="320"/>
      <c r="I527" s="320"/>
      <c r="K527" s="320"/>
      <c r="L527" t="s">
        <v>66</v>
      </c>
      <c r="M527" s="320"/>
      <c r="P527" s="130" t="s">
        <v>150</v>
      </c>
      <c r="Q527" s="24"/>
      <c r="R527" s="24"/>
      <c r="S527" s="140"/>
      <c r="T527" s="140"/>
      <c r="U527" s="24"/>
      <c r="V527" s="24"/>
      <c r="W527" s="24">
        <v>21</v>
      </c>
      <c r="X527" s="24">
        <v>17</v>
      </c>
      <c r="Y527" s="24"/>
      <c r="Z527" s="24"/>
      <c r="AA527" s="24"/>
      <c r="AB527" s="24"/>
    </row>
    <row r="528" spans="1:28">
      <c r="A528" s="320"/>
      <c r="B528" t="s">
        <v>480</v>
      </c>
      <c r="C528" s="320"/>
      <c r="D528" t="s">
        <v>75</v>
      </c>
      <c r="E528" s="320"/>
      <c r="G528" s="320"/>
      <c r="I528" s="320"/>
      <c r="K528" s="320"/>
      <c r="L528" t="s">
        <v>442</v>
      </c>
      <c r="M528" s="320"/>
      <c r="P528" s="48" t="s">
        <v>125</v>
      </c>
      <c r="Q528" s="53"/>
      <c r="R528" s="53"/>
      <c r="S528" s="143"/>
      <c r="T528" s="143"/>
      <c r="U528" s="53"/>
      <c r="V528" s="53"/>
      <c r="W528" s="53">
        <v>100</v>
      </c>
      <c r="X528" s="53">
        <v>80.95</v>
      </c>
      <c r="Y528" s="53"/>
      <c r="Z528" s="53"/>
      <c r="AA528" s="53"/>
      <c r="AB528" s="53"/>
    </row>
    <row r="529" spans="1:28">
      <c r="A529" s="320"/>
      <c r="C529" s="320"/>
      <c r="D529" t="s">
        <v>76</v>
      </c>
      <c r="E529" s="320"/>
      <c r="G529" s="320"/>
      <c r="I529" s="320"/>
      <c r="K529" s="320"/>
      <c r="L529" t="s">
        <v>97</v>
      </c>
      <c r="M529" s="320"/>
      <c r="P529" s="130" t="s">
        <v>58</v>
      </c>
      <c r="Q529" s="34"/>
      <c r="R529" s="34"/>
      <c r="S529" s="144"/>
      <c r="T529" s="144"/>
      <c r="U529" s="34"/>
      <c r="V529" s="34"/>
      <c r="W529" s="34"/>
      <c r="X529" s="34"/>
      <c r="Y529" s="34">
        <v>21</v>
      </c>
      <c r="Z529" s="34">
        <v>20</v>
      </c>
      <c r="AA529" s="34">
        <v>21</v>
      </c>
      <c r="AB529" s="34">
        <v>0</v>
      </c>
    </row>
    <row r="530" spans="1:28">
      <c r="A530" s="320"/>
      <c r="C530" s="320"/>
      <c r="D530" t="s">
        <v>481</v>
      </c>
      <c r="E530" s="320"/>
      <c r="G530" s="320"/>
      <c r="I530" s="320"/>
      <c r="K530" s="320"/>
      <c r="L530" t="s">
        <v>98</v>
      </c>
      <c r="M530" s="320"/>
      <c r="P530" s="48" t="s">
        <v>125</v>
      </c>
      <c r="Q530" s="53"/>
      <c r="R530" s="53"/>
      <c r="S530" s="143"/>
      <c r="T530" s="143"/>
      <c r="U530" s="53"/>
      <c r="V530" s="53"/>
      <c r="W530" s="53"/>
      <c r="X530" s="53"/>
      <c r="Y530" s="53">
        <v>100</v>
      </c>
      <c r="Z530" s="53">
        <v>95.23</v>
      </c>
      <c r="AA530" s="53">
        <v>0</v>
      </c>
      <c r="AB530" s="53">
        <v>0</v>
      </c>
    </row>
    <row r="531" spans="1:28">
      <c r="A531" s="320" t="s">
        <v>10</v>
      </c>
      <c r="B531" t="s">
        <v>3</v>
      </c>
      <c r="C531" s="320" t="s">
        <v>3</v>
      </c>
      <c r="D531" t="s">
        <v>3</v>
      </c>
      <c r="E531" s="320" t="s">
        <v>3</v>
      </c>
      <c r="F531" t="s">
        <v>3</v>
      </c>
      <c r="G531" s="320" t="s">
        <v>49</v>
      </c>
      <c r="H531" t="s">
        <v>3</v>
      </c>
      <c r="I531" s="320" t="s">
        <v>150</v>
      </c>
      <c r="J531" t="s">
        <v>3</v>
      </c>
      <c r="K531" s="320" t="s">
        <v>58</v>
      </c>
      <c r="L531" t="s">
        <v>3</v>
      </c>
      <c r="M531" s="320" t="s">
        <v>3</v>
      </c>
      <c r="P531" s="21"/>
      <c r="Q531" s="34"/>
      <c r="R531" s="34"/>
      <c r="S531" s="144"/>
      <c r="T531" s="144"/>
      <c r="U531" s="34"/>
      <c r="V531" s="34"/>
      <c r="W531" s="34"/>
      <c r="X531" s="34"/>
      <c r="Y531" s="34"/>
      <c r="Z531" s="34"/>
      <c r="AA531" s="34"/>
      <c r="AB531" s="34"/>
    </row>
    <row r="532" spans="1:28">
      <c r="A532" s="320"/>
      <c r="B532" t="s">
        <v>49</v>
      </c>
      <c r="C532" s="320"/>
      <c r="D532" t="s">
        <v>49</v>
      </c>
      <c r="E532" s="320"/>
      <c r="F532" t="s">
        <v>49</v>
      </c>
      <c r="G532" s="320"/>
      <c r="H532" t="s">
        <v>150</v>
      </c>
      <c r="I532" s="320"/>
      <c r="J532" t="s">
        <v>58</v>
      </c>
      <c r="K532" s="320"/>
      <c r="L532" t="s">
        <v>49</v>
      </c>
      <c r="M532" s="320"/>
      <c r="P532" s="48" t="s">
        <v>125</v>
      </c>
      <c r="Q532" s="53"/>
      <c r="R532" s="53"/>
      <c r="S532" s="143"/>
      <c r="T532" s="143"/>
      <c r="U532" s="53"/>
      <c r="V532" s="53"/>
      <c r="W532" s="53"/>
      <c r="X532" s="53"/>
      <c r="Y532" s="53"/>
      <c r="Z532" s="53"/>
      <c r="AA532" s="53"/>
      <c r="AB532" s="53"/>
    </row>
    <row r="533" spans="1:28">
      <c r="A533" s="320"/>
      <c r="B533" t="s">
        <v>50</v>
      </c>
      <c r="C533" s="320"/>
      <c r="D533" t="s">
        <v>50</v>
      </c>
      <c r="E533" s="320"/>
      <c r="F533" t="s">
        <v>191</v>
      </c>
      <c r="G533" s="320"/>
      <c r="H533" t="s">
        <v>50</v>
      </c>
      <c r="I533" s="320"/>
      <c r="J533" t="s">
        <v>50</v>
      </c>
      <c r="K533" s="320"/>
      <c r="L533" t="s">
        <v>58</v>
      </c>
      <c r="M533" s="320"/>
      <c r="P533" s="130"/>
      <c r="Q533" s="24"/>
      <c r="R533" s="24"/>
      <c r="S533" s="140"/>
      <c r="T533" s="140"/>
      <c r="U533" s="24"/>
      <c r="V533" s="24"/>
      <c r="W533" s="24"/>
      <c r="X533" s="24"/>
      <c r="Y533" s="24"/>
      <c r="Z533" s="24"/>
      <c r="AA533" s="24"/>
      <c r="AB533" s="24"/>
    </row>
    <row r="534" spans="1:28">
      <c r="A534" s="320"/>
      <c r="B534" t="s">
        <v>477</v>
      </c>
      <c r="C534" s="320"/>
      <c r="D534" t="s">
        <v>51</v>
      </c>
      <c r="E534" s="320"/>
      <c r="F534" t="s">
        <v>52</v>
      </c>
      <c r="G534" s="320"/>
      <c r="H534" t="s">
        <v>51</v>
      </c>
      <c r="I534" s="320"/>
      <c r="J534" t="s">
        <v>478</v>
      </c>
      <c r="K534" s="320"/>
      <c r="L534" t="s">
        <v>50</v>
      </c>
      <c r="M534" s="320"/>
      <c r="P534" s="48" t="s">
        <v>125</v>
      </c>
      <c r="Q534" s="53"/>
      <c r="R534" s="53"/>
      <c r="S534" s="143"/>
      <c r="T534" s="143"/>
      <c r="U534" s="53"/>
      <c r="V534" s="53"/>
      <c r="W534" s="53"/>
      <c r="X534" s="53"/>
      <c r="Y534" s="53"/>
      <c r="Z534" s="53"/>
      <c r="AA534" s="53"/>
      <c r="AB534" s="53"/>
    </row>
    <row r="535" spans="1:28">
      <c r="A535" s="320"/>
      <c r="B535" t="s">
        <v>52</v>
      </c>
      <c r="C535" s="320"/>
      <c r="D535" t="s">
        <v>52</v>
      </c>
      <c r="E535" s="320"/>
      <c r="F535" t="s">
        <v>66</v>
      </c>
      <c r="G535" s="320"/>
      <c r="H535" t="s">
        <v>52</v>
      </c>
      <c r="I535" s="320"/>
      <c r="J535" t="s">
        <v>66</v>
      </c>
      <c r="K535" s="320"/>
      <c r="L535" t="s">
        <v>51</v>
      </c>
      <c r="M535" s="320"/>
      <c r="P535" s="130"/>
      <c r="Q535" s="24"/>
      <c r="R535" s="24"/>
      <c r="S535" s="140"/>
      <c r="T535" s="140"/>
      <c r="U535" s="24"/>
      <c r="V535" s="24"/>
      <c r="W535" s="24"/>
      <c r="X535" s="24"/>
      <c r="Y535" s="24"/>
      <c r="Z535" s="24"/>
      <c r="AA535" s="24"/>
      <c r="AB535" s="24"/>
    </row>
    <row r="536" spans="1:28">
      <c r="A536" s="320"/>
      <c r="B536" t="s">
        <v>269</v>
      </c>
      <c r="C536" s="320"/>
      <c r="D536" t="s">
        <v>53</v>
      </c>
      <c r="E536" s="320"/>
      <c r="F536" t="s">
        <v>247</v>
      </c>
      <c r="G536" s="320"/>
      <c r="H536" t="s">
        <v>53</v>
      </c>
      <c r="I536" s="320"/>
      <c r="K536" s="320"/>
      <c r="L536" t="s">
        <v>52</v>
      </c>
      <c r="M536" s="320"/>
      <c r="P536" s="48" t="s">
        <v>125</v>
      </c>
      <c r="Q536" s="53"/>
      <c r="R536" s="53"/>
      <c r="S536" s="143"/>
      <c r="T536" s="143"/>
      <c r="U536" s="53"/>
      <c r="V536" s="53"/>
      <c r="W536" s="53"/>
      <c r="X536" s="53"/>
      <c r="Y536" s="53"/>
      <c r="Z536" s="53"/>
      <c r="AA536" s="53"/>
      <c r="AB536" s="53"/>
    </row>
    <row r="537" spans="1:28">
      <c r="A537" s="320"/>
      <c r="B537" t="s">
        <v>272</v>
      </c>
      <c r="C537" s="320"/>
      <c r="D537" t="s">
        <v>54</v>
      </c>
      <c r="E537" s="320"/>
      <c r="G537" s="320"/>
      <c r="H537" t="s">
        <v>67</v>
      </c>
      <c r="I537" s="320"/>
      <c r="K537" s="320"/>
      <c r="L537" t="s">
        <v>95</v>
      </c>
      <c r="M537" s="320"/>
    </row>
    <row r="538" spans="1:28">
      <c r="A538" s="320"/>
      <c r="B538" t="s">
        <v>268</v>
      </c>
      <c r="C538" s="320"/>
      <c r="D538" t="s">
        <v>55</v>
      </c>
      <c r="E538" s="320"/>
      <c r="G538" s="320"/>
      <c r="I538" s="320"/>
      <c r="K538" s="320"/>
      <c r="L538" t="s">
        <v>66</v>
      </c>
      <c r="M538" s="320"/>
      <c r="P538" s="35" t="s">
        <v>127</v>
      </c>
    </row>
    <row r="539" spans="1:28">
      <c r="A539" s="320"/>
      <c r="B539" t="s">
        <v>480</v>
      </c>
      <c r="C539" s="320"/>
      <c r="D539" t="s">
        <v>75</v>
      </c>
      <c r="E539" s="320"/>
      <c r="G539" s="320"/>
      <c r="I539" s="320"/>
      <c r="K539" s="320"/>
      <c r="L539" t="s">
        <v>442</v>
      </c>
      <c r="M539" s="320"/>
    </row>
    <row r="540" spans="1:28">
      <c r="A540" s="320"/>
      <c r="C540" s="320"/>
      <c r="D540" t="s">
        <v>76</v>
      </c>
      <c r="E540" s="320"/>
      <c r="G540" s="320"/>
      <c r="I540" s="320"/>
      <c r="K540" s="320"/>
      <c r="L540" t="s">
        <v>97</v>
      </c>
      <c r="M540" s="320"/>
    </row>
    <row r="541" spans="1:28">
      <c r="A541" s="320"/>
      <c r="C541" s="320"/>
      <c r="D541" t="s">
        <v>481</v>
      </c>
      <c r="E541" s="320"/>
      <c r="G541" s="320"/>
      <c r="I541" s="320"/>
      <c r="K541" s="320"/>
      <c r="L541" t="s">
        <v>98</v>
      </c>
      <c r="M541" s="320"/>
    </row>
    <row r="542" spans="1:28">
      <c r="A542" s="320" t="s">
        <v>11</v>
      </c>
      <c r="B542" t="s">
        <v>3</v>
      </c>
      <c r="C542" s="320" t="s">
        <v>3</v>
      </c>
      <c r="D542" t="s">
        <v>3</v>
      </c>
      <c r="E542" s="320" t="s">
        <v>3</v>
      </c>
      <c r="F542" t="s">
        <v>3</v>
      </c>
      <c r="G542" s="320" t="s">
        <v>49</v>
      </c>
      <c r="H542" t="s">
        <v>3</v>
      </c>
      <c r="I542" s="320" t="s">
        <v>150</v>
      </c>
      <c r="J542" t="s">
        <v>3</v>
      </c>
      <c r="K542" s="320" t="s">
        <v>58</v>
      </c>
      <c r="L542" t="s">
        <v>3</v>
      </c>
      <c r="M542" s="320" t="s">
        <v>3</v>
      </c>
      <c r="P542" s="321" t="s">
        <v>122</v>
      </c>
      <c r="Q542" s="322"/>
      <c r="R542" s="322"/>
      <c r="S542" s="322"/>
      <c r="T542" s="322"/>
      <c r="U542" s="322"/>
      <c r="V542" s="322"/>
      <c r="W542" s="322"/>
      <c r="X542" s="322"/>
      <c r="Y542" s="322"/>
      <c r="Z542" s="322"/>
      <c r="AA542" s="322"/>
      <c r="AB542" s="323"/>
    </row>
    <row r="543" spans="1:28">
      <c r="A543" s="320"/>
      <c r="B543" t="s">
        <v>49</v>
      </c>
      <c r="C543" s="320"/>
      <c r="D543" t="s">
        <v>49</v>
      </c>
      <c r="E543" s="320"/>
      <c r="F543" t="s">
        <v>49</v>
      </c>
      <c r="G543" s="320"/>
      <c r="H543" t="s">
        <v>150</v>
      </c>
      <c r="I543" s="320"/>
      <c r="J543" t="s">
        <v>58</v>
      </c>
      <c r="K543" s="320"/>
      <c r="L543" t="s">
        <v>49</v>
      </c>
      <c r="M543" s="320"/>
      <c r="P543" s="20"/>
      <c r="Q543" s="327">
        <v>2000</v>
      </c>
      <c r="R543" s="327"/>
      <c r="S543" s="327">
        <v>2003</v>
      </c>
      <c r="T543" s="327"/>
      <c r="U543" s="327">
        <v>2006</v>
      </c>
      <c r="V543" s="327"/>
      <c r="W543" s="327">
        <v>2009</v>
      </c>
      <c r="X543" s="327"/>
      <c r="Y543" s="327">
        <v>2012</v>
      </c>
      <c r="Z543" s="327"/>
      <c r="AA543" s="327">
        <v>2015</v>
      </c>
      <c r="AB543" s="327"/>
    </row>
    <row r="544" spans="1:28">
      <c r="A544" s="320"/>
      <c r="B544" t="s">
        <v>50</v>
      </c>
      <c r="C544" s="320"/>
      <c r="D544" t="s">
        <v>50</v>
      </c>
      <c r="E544" s="320"/>
      <c r="F544" t="s">
        <v>191</v>
      </c>
      <c r="G544" s="320"/>
      <c r="H544" t="s">
        <v>50</v>
      </c>
      <c r="I544" s="320"/>
      <c r="J544" t="s">
        <v>50</v>
      </c>
      <c r="K544" s="320"/>
      <c r="L544" t="s">
        <v>58</v>
      </c>
      <c r="M544" s="320"/>
      <c r="P544" s="20"/>
      <c r="Q544" s="51" t="s">
        <v>118</v>
      </c>
      <c r="R544" s="51" t="s">
        <v>1</v>
      </c>
      <c r="S544" s="51" t="s">
        <v>118</v>
      </c>
      <c r="T544" s="51" t="s">
        <v>1</v>
      </c>
      <c r="U544" s="51" t="s">
        <v>118</v>
      </c>
      <c r="V544" s="51" t="s">
        <v>1</v>
      </c>
      <c r="W544" s="51" t="s">
        <v>118</v>
      </c>
      <c r="X544" s="51" t="s">
        <v>1</v>
      </c>
      <c r="Y544" s="51" t="s">
        <v>118</v>
      </c>
      <c r="Z544" s="51" t="s">
        <v>1</v>
      </c>
      <c r="AA544" s="51" t="s">
        <v>118</v>
      </c>
      <c r="AB544" s="51" t="s">
        <v>1</v>
      </c>
    </row>
    <row r="545" spans="1:28">
      <c r="A545" s="320"/>
      <c r="B545" t="s">
        <v>477</v>
      </c>
      <c r="C545" s="320"/>
      <c r="D545" t="s">
        <v>51</v>
      </c>
      <c r="E545" s="320"/>
      <c r="F545" t="s">
        <v>52</v>
      </c>
      <c r="G545" s="320"/>
      <c r="H545" t="s">
        <v>51</v>
      </c>
      <c r="I545" s="320"/>
      <c r="J545" t="s">
        <v>478</v>
      </c>
      <c r="K545" s="320"/>
      <c r="L545" t="s">
        <v>50</v>
      </c>
      <c r="M545" s="320"/>
      <c r="P545" s="130" t="s">
        <v>191</v>
      </c>
      <c r="Q545" s="24"/>
      <c r="R545" s="24"/>
      <c r="S545" s="24"/>
      <c r="T545" s="24"/>
      <c r="U545" s="24">
        <v>21</v>
      </c>
      <c r="V545" s="24">
        <v>1</v>
      </c>
      <c r="W545" s="24"/>
      <c r="X545" s="24"/>
      <c r="Y545" s="24"/>
      <c r="Z545" s="24"/>
      <c r="AA545" s="24"/>
      <c r="AB545" s="24"/>
    </row>
    <row r="546" spans="1:28">
      <c r="A546" s="320"/>
      <c r="B546" t="s">
        <v>52</v>
      </c>
      <c r="C546" s="320"/>
      <c r="D546" t="s">
        <v>52</v>
      </c>
      <c r="E546" s="320"/>
      <c r="F546" t="s">
        <v>66</v>
      </c>
      <c r="G546" s="320"/>
      <c r="H546" t="s">
        <v>52</v>
      </c>
      <c r="I546" s="320"/>
      <c r="J546" t="s">
        <v>66</v>
      </c>
      <c r="K546" s="320"/>
      <c r="L546" t="s">
        <v>51</v>
      </c>
      <c r="M546" s="320"/>
      <c r="P546" s="47" t="s">
        <v>125</v>
      </c>
      <c r="Q546" s="32"/>
      <c r="R546" s="40"/>
      <c r="S546" s="32"/>
      <c r="T546" s="32"/>
      <c r="U546" s="32">
        <v>1</v>
      </c>
      <c r="V546" s="40">
        <v>4.7600000000000003E-2</v>
      </c>
      <c r="W546" s="32"/>
      <c r="X546" s="32"/>
      <c r="Y546" s="32"/>
      <c r="Z546" s="32"/>
      <c r="AA546" s="32"/>
      <c r="AB546" s="32"/>
    </row>
    <row r="547" spans="1:28">
      <c r="A547" s="320"/>
      <c r="B547" t="s">
        <v>269</v>
      </c>
      <c r="C547" s="320"/>
      <c r="D547" t="s">
        <v>53</v>
      </c>
      <c r="E547" s="320"/>
      <c r="F547" t="s">
        <v>247</v>
      </c>
      <c r="G547" s="320"/>
      <c r="H547" t="s">
        <v>53</v>
      </c>
      <c r="I547" s="320"/>
      <c r="K547" s="320"/>
      <c r="L547" t="s">
        <v>52</v>
      </c>
      <c r="M547" s="320"/>
      <c r="P547" s="130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</row>
    <row r="548" spans="1:28">
      <c r="A548" s="320"/>
      <c r="B548" t="s">
        <v>272</v>
      </c>
      <c r="C548" s="320"/>
      <c r="D548" t="s">
        <v>54</v>
      </c>
      <c r="E548" s="320"/>
      <c r="G548" s="320"/>
      <c r="H548" t="s">
        <v>67</v>
      </c>
      <c r="I548" s="320"/>
      <c r="K548" s="320"/>
      <c r="L548" t="s">
        <v>95</v>
      </c>
      <c r="M548" s="320"/>
      <c r="P548" s="47" t="s">
        <v>125</v>
      </c>
      <c r="Q548" s="32"/>
      <c r="R548" s="40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</row>
    <row r="549" spans="1:28">
      <c r="A549" s="320"/>
      <c r="B549" t="s">
        <v>268</v>
      </c>
      <c r="C549" s="320"/>
      <c r="D549" t="s">
        <v>55</v>
      </c>
      <c r="E549" s="320"/>
      <c r="G549" s="320"/>
      <c r="I549" s="320"/>
      <c r="K549" s="320"/>
      <c r="L549" t="s">
        <v>66</v>
      </c>
      <c r="M549" s="320"/>
      <c r="P549" s="130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</row>
    <row r="550" spans="1:28">
      <c r="A550" s="320"/>
      <c r="B550" t="s">
        <v>480</v>
      </c>
      <c r="C550" s="320"/>
      <c r="D550" t="s">
        <v>75</v>
      </c>
      <c r="E550" s="320"/>
      <c r="G550" s="320"/>
      <c r="I550" s="320"/>
      <c r="K550" s="320"/>
      <c r="L550" t="s">
        <v>442</v>
      </c>
      <c r="M550" s="320"/>
      <c r="P550" s="47" t="s">
        <v>125</v>
      </c>
      <c r="Q550" s="32"/>
      <c r="R550" s="40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</row>
    <row r="551" spans="1:28">
      <c r="A551" s="320"/>
      <c r="C551" s="320"/>
      <c r="D551" t="s">
        <v>76</v>
      </c>
      <c r="E551" s="320"/>
      <c r="G551" s="320"/>
      <c r="I551" s="320"/>
      <c r="K551" s="320"/>
      <c r="L551" t="s">
        <v>97</v>
      </c>
      <c r="M551" s="320"/>
      <c r="P551" s="130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</row>
    <row r="552" spans="1:28">
      <c r="A552" s="320"/>
      <c r="C552" s="320"/>
      <c r="D552" t="s">
        <v>481</v>
      </c>
      <c r="E552" s="320"/>
      <c r="G552" s="320"/>
      <c r="I552" s="320"/>
      <c r="K552" s="320"/>
      <c r="L552" t="s">
        <v>98</v>
      </c>
      <c r="M552" s="320"/>
      <c r="P552" s="47" t="s">
        <v>125</v>
      </c>
      <c r="Q552" s="32"/>
      <c r="R552" s="40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</row>
    <row r="553" spans="1:28">
      <c r="A553" s="320" t="s">
        <v>12</v>
      </c>
      <c r="B553" t="s">
        <v>3</v>
      </c>
      <c r="C553" s="320" t="s">
        <v>3</v>
      </c>
      <c r="D553" t="s">
        <v>3</v>
      </c>
      <c r="E553" s="320" t="s">
        <v>3</v>
      </c>
      <c r="F553" t="s">
        <v>3</v>
      </c>
      <c r="G553" s="320" t="s">
        <v>3</v>
      </c>
      <c r="H553" t="s">
        <v>3</v>
      </c>
      <c r="I553" s="320" t="s">
        <v>150</v>
      </c>
      <c r="J553" t="s">
        <v>3</v>
      </c>
      <c r="K553" s="320" t="s">
        <v>58</v>
      </c>
      <c r="L553" t="s">
        <v>3</v>
      </c>
      <c r="M553" s="320" t="s">
        <v>3</v>
      </c>
      <c r="P553" s="35" t="s">
        <v>127</v>
      </c>
    </row>
    <row r="554" spans="1:28">
      <c r="A554" s="320"/>
      <c r="B554" t="s">
        <v>49</v>
      </c>
      <c r="C554" s="320"/>
      <c r="D554" t="s">
        <v>49</v>
      </c>
      <c r="E554" s="320"/>
      <c r="F554" t="s">
        <v>49</v>
      </c>
      <c r="G554" s="320"/>
      <c r="H554" t="s">
        <v>150</v>
      </c>
      <c r="I554" s="320"/>
      <c r="J554" t="s">
        <v>58</v>
      </c>
      <c r="K554" s="320"/>
      <c r="L554" t="s">
        <v>49</v>
      </c>
      <c r="M554" s="320"/>
      <c r="P554" s="30" t="s">
        <v>482</v>
      </c>
    </row>
    <row r="555" spans="1:28">
      <c r="A555" s="320"/>
      <c r="B555" t="s">
        <v>50</v>
      </c>
      <c r="C555" s="320"/>
      <c r="D555" t="s">
        <v>50</v>
      </c>
      <c r="E555" s="320"/>
      <c r="F555" t="s">
        <v>191</v>
      </c>
      <c r="G555" s="320"/>
      <c r="H555" t="s">
        <v>50</v>
      </c>
      <c r="I555" s="320"/>
      <c r="J555" t="s">
        <v>50</v>
      </c>
      <c r="K555" s="320"/>
      <c r="L555" t="s">
        <v>58</v>
      </c>
      <c r="M555" s="320"/>
      <c r="P555" s="30" t="s">
        <v>483</v>
      </c>
    </row>
    <row r="556" spans="1:28">
      <c r="A556" s="320"/>
      <c r="B556" t="s">
        <v>477</v>
      </c>
      <c r="C556" s="320"/>
      <c r="D556" t="s">
        <v>51</v>
      </c>
      <c r="E556" s="320"/>
      <c r="F556" t="s">
        <v>52</v>
      </c>
      <c r="G556" s="320"/>
      <c r="H556" t="s">
        <v>51</v>
      </c>
      <c r="I556" s="320"/>
      <c r="J556" t="s">
        <v>478</v>
      </c>
      <c r="K556" s="320"/>
      <c r="L556" t="s">
        <v>50</v>
      </c>
      <c r="M556" s="320"/>
    </row>
    <row r="557" spans="1:28">
      <c r="A557" s="320"/>
      <c r="B557" t="s">
        <v>52</v>
      </c>
      <c r="C557" s="320"/>
      <c r="D557" t="s">
        <v>52</v>
      </c>
      <c r="E557" s="320"/>
      <c r="F557" t="s">
        <v>66</v>
      </c>
      <c r="G557" s="320"/>
      <c r="H557" t="s">
        <v>52</v>
      </c>
      <c r="I557" s="320"/>
      <c r="J557" t="s">
        <v>66</v>
      </c>
      <c r="K557" s="320"/>
      <c r="L557" t="s">
        <v>51</v>
      </c>
      <c r="M557" s="320"/>
    </row>
    <row r="558" spans="1:28">
      <c r="A558" s="320"/>
      <c r="B558" t="s">
        <v>269</v>
      </c>
      <c r="C558" s="320"/>
      <c r="D558" t="s">
        <v>53</v>
      </c>
      <c r="E558" s="320"/>
      <c r="F558" t="s">
        <v>247</v>
      </c>
      <c r="G558" s="320"/>
      <c r="H558" t="s">
        <v>53</v>
      </c>
      <c r="I558" s="320"/>
      <c r="K558" s="320"/>
      <c r="L558" t="s">
        <v>52</v>
      </c>
      <c r="M558" s="320"/>
    </row>
    <row r="559" spans="1:28">
      <c r="A559" s="320"/>
      <c r="B559" t="s">
        <v>272</v>
      </c>
      <c r="C559" s="320"/>
      <c r="D559" t="s">
        <v>54</v>
      </c>
      <c r="E559" s="320"/>
      <c r="G559" s="320"/>
      <c r="H559" t="s">
        <v>67</v>
      </c>
      <c r="I559" s="320"/>
      <c r="K559" s="320"/>
      <c r="L559" t="s">
        <v>95</v>
      </c>
      <c r="M559" s="320"/>
    </row>
    <row r="560" spans="1:28">
      <c r="A560" s="320"/>
      <c r="B560" t="s">
        <v>268</v>
      </c>
      <c r="C560" s="320"/>
      <c r="D560" t="s">
        <v>55</v>
      </c>
      <c r="E560" s="320"/>
      <c r="G560" s="320"/>
      <c r="I560" s="320"/>
      <c r="K560" s="320"/>
      <c r="L560" t="s">
        <v>66</v>
      </c>
      <c r="M560" s="320"/>
    </row>
    <row r="561" spans="1:13">
      <c r="A561" s="320"/>
      <c r="B561" t="s">
        <v>480</v>
      </c>
      <c r="C561" s="320"/>
      <c r="D561" t="s">
        <v>75</v>
      </c>
      <c r="E561" s="320"/>
      <c r="G561" s="320"/>
      <c r="I561" s="320"/>
      <c r="K561" s="320"/>
      <c r="L561" t="s">
        <v>442</v>
      </c>
      <c r="M561" s="320"/>
    </row>
    <row r="562" spans="1:13">
      <c r="A562" s="320"/>
      <c r="C562" s="320"/>
      <c r="D562" t="s">
        <v>76</v>
      </c>
      <c r="E562" s="320"/>
      <c r="G562" s="320"/>
      <c r="I562" s="320"/>
      <c r="K562" s="320"/>
      <c r="L562" t="s">
        <v>97</v>
      </c>
      <c r="M562" s="320"/>
    </row>
    <row r="563" spans="1:13">
      <c r="A563" s="320"/>
      <c r="C563" s="320"/>
      <c r="D563" t="s">
        <v>481</v>
      </c>
      <c r="E563" s="320"/>
      <c r="G563" s="320"/>
      <c r="I563" s="320"/>
      <c r="K563" s="320"/>
      <c r="L563" t="s">
        <v>98</v>
      </c>
      <c r="M563" s="320"/>
    </row>
    <row r="564" spans="1:13">
      <c r="A564" s="320" t="s">
        <v>13</v>
      </c>
      <c r="B564" t="s">
        <v>3</v>
      </c>
      <c r="C564" s="320" t="s">
        <v>3</v>
      </c>
      <c r="D564" t="s">
        <v>3</v>
      </c>
      <c r="E564" s="320" t="s">
        <v>49</v>
      </c>
      <c r="F564" t="s">
        <v>3</v>
      </c>
      <c r="G564" s="320" t="s">
        <v>3</v>
      </c>
      <c r="H564" t="s">
        <v>3</v>
      </c>
      <c r="I564" s="320" t="s">
        <v>150</v>
      </c>
      <c r="J564" t="s">
        <v>3</v>
      </c>
      <c r="K564" s="320" t="s">
        <v>58</v>
      </c>
      <c r="L564" t="s">
        <v>3</v>
      </c>
      <c r="M564" s="320" t="s">
        <v>3</v>
      </c>
    </row>
    <row r="565" spans="1:13">
      <c r="A565" s="320"/>
      <c r="B565" t="s">
        <v>49</v>
      </c>
      <c r="C565" s="320"/>
      <c r="D565" t="s">
        <v>49</v>
      </c>
      <c r="E565" s="320"/>
      <c r="F565" t="s">
        <v>49</v>
      </c>
      <c r="G565" s="320"/>
      <c r="H565" t="s">
        <v>150</v>
      </c>
      <c r="I565" s="320"/>
      <c r="J565" t="s">
        <v>58</v>
      </c>
      <c r="K565" s="320"/>
      <c r="L565" t="s">
        <v>49</v>
      </c>
      <c r="M565" s="320"/>
    </row>
    <row r="566" spans="1:13">
      <c r="A566" s="320"/>
      <c r="B566" t="s">
        <v>50</v>
      </c>
      <c r="C566" s="320"/>
      <c r="D566" t="s">
        <v>50</v>
      </c>
      <c r="E566" s="320"/>
      <c r="F566" t="s">
        <v>191</v>
      </c>
      <c r="G566" s="320"/>
      <c r="H566" t="s">
        <v>50</v>
      </c>
      <c r="I566" s="320"/>
      <c r="J566" t="s">
        <v>50</v>
      </c>
      <c r="K566" s="320"/>
      <c r="L566" t="s">
        <v>58</v>
      </c>
      <c r="M566" s="320"/>
    </row>
    <row r="567" spans="1:13">
      <c r="A567" s="320"/>
      <c r="B567" t="s">
        <v>477</v>
      </c>
      <c r="C567" s="320"/>
      <c r="D567" t="s">
        <v>51</v>
      </c>
      <c r="E567" s="320"/>
      <c r="F567" t="s">
        <v>52</v>
      </c>
      <c r="G567" s="320"/>
      <c r="H567" t="s">
        <v>51</v>
      </c>
      <c r="I567" s="320"/>
      <c r="J567" t="s">
        <v>478</v>
      </c>
      <c r="K567" s="320"/>
      <c r="L567" t="s">
        <v>50</v>
      </c>
      <c r="M567" s="320"/>
    </row>
    <row r="568" spans="1:13">
      <c r="A568" s="320"/>
      <c r="B568" t="s">
        <v>52</v>
      </c>
      <c r="C568" s="320"/>
      <c r="D568" t="s">
        <v>52</v>
      </c>
      <c r="E568" s="320"/>
      <c r="F568" t="s">
        <v>66</v>
      </c>
      <c r="G568" s="320"/>
      <c r="H568" t="s">
        <v>52</v>
      </c>
      <c r="I568" s="320"/>
      <c r="J568" t="s">
        <v>66</v>
      </c>
      <c r="K568" s="320"/>
      <c r="L568" t="s">
        <v>51</v>
      </c>
      <c r="M568" s="320"/>
    </row>
    <row r="569" spans="1:13">
      <c r="A569" s="320"/>
      <c r="B569" t="s">
        <v>269</v>
      </c>
      <c r="C569" s="320"/>
      <c r="D569" t="s">
        <v>53</v>
      </c>
      <c r="E569" s="320"/>
      <c r="F569" t="s">
        <v>247</v>
      </c>
      <c r="G569" s="320"/>
      <c r="H569" t="s">
        <v>53</v>
      </c>
      <c r="I569" s="320"/>
      <c r="K569" s="320"/>
      <c r="L569" t="s">
        <v>52</v>
      </c>
      <c r="M569" s="320"/>
    </row>
    <row r="570" spans="1:13">
      <c r="A570" s="320"/>
      <c r="B570" t="s">
        <v>272</v>
      </c>
      <c r="C570" s="320"/>
      <c r="D570" t="s">
        <v>54</v>
      </c>
      <c r="E570" s="320"/>
      <c r="G570" s="320"/>
      <c r="H570" t="s">
        <v>67</v>
      </c>
      <c r="I570" s="320"/>
      <c r="K570" s="320"/>
      <c r="L570" t="s">
        <v>95</v>
      </c>
      <c r="M570" s="320"/>
    </row>
    <row r="571" spans="1:13">
      <c r="A571" s="320"/>
      <c r="B571" t="s">
        <v>268</v>
      </c>
      <c r="C571" s="320"/>
      <c r="D571" t="s">
        <v>55</v>
      </c>
      <c r="E571" s="320"/>
      <c r="G571" s="320"/>
      <c r="I571" s="320"/>
      <c r="K571" s="320"/>
      <c r="L571" t="s">
        <v>66</v>
      </c>
      <c r="M571" s="320"/>
    </row>
    <row r="572" spans="1:13">
      <c r="A572" s="320"/>
      <c r="B572" t="s">
        <v>480</v>
      </c>
      <c r="C572" s="320"/>
      <c r="D572" t="s">
        <v>75</v>
      </c>
      <c r="E572" s="320"/>
      <c r="G572" s="320"/>
      <c r="I572" s="320"/>
      <c r="K572" s="320"/>
      <c r="L572" t="s">
        <v>442</v>
      </c>
      <c r="M572" s="320"/>
    </row>
    <row r="573" spans="1:13">
      <c r="A573" s="320"/>
      <c r="C573" s="320"/>
      <c r="D573" t="s">
        <v>76</v>
      </c>
      <c r="E573" s="320"/>
      <c r="G573" s="320"/>
      <c r="I573" s="320"/>
      <c r="K573" s="320"/>
      <c r="L573" t="s">
        <v>97</v>
      </c>
      <c r="M573" s="320"/>
    </row>
    <row r="574" spans="1:13">
      <c r="A574" s="320"/>
      <c r="C574" s="320"/>
      <c r="D574" t="s">
        <v>481</v>
      </c>
      <c r="E574" s="320"/>
      <c r="G574" s="320"/>
      <c r="I574" s="320"/>
      <c r="K574" s="320"/>
      <c r="L574" t="s">
        <v>98</v>
      </c>
      <c r="M574" s="320"/>
    </row>
    <row r="575" spans="1:13">
      <c r="A575" s="320"/>
      <c r="C575" s="320"/>
      <c r="E575" s="320"/>
      <c r="G575" s="320"/>
      <c r="I575" s="320"/>
      <c r="K575" s="320"/>
      <c r="L575" t="s">
        <v>484</v>
      </c>
      <c r="M575" s="320" t="s">
        <v>3</v>
      </c>
    </row>
    <row r="576" spans="1:13">
      <c r="A576" s="320" t="s">
        <v>14</v>
      </c>
      <c r="B576" t="s">
        <v>3</v>
      </c>
      <c r="C576" s="320" t="s">
        <v>49</v>
      </c>
      <c r="D576" t="s">
        <v>3</v>
      </c>
      <c r="E576" s="320" t="s">
        <v>49</v>
      </c>
      <c r="F576" t="s">
        <v>3</v>
      </c>
      <c r="G576" s="320" t="s">
        <v>3</v>
      </c>
      <c r="H576" t="s">
        <v>3</v>
      </c>
      <c r="I576" s="320" t="s">
        <v>150</v>
      </c>
      <c r="J576" t="s">
        <v>3</v>
      </c>
      <c r="K576" s="320" t="s">
        <v>3</v>
      </c>
      <c r="L576" t="s">
        <v>3</v>
      </c>
      <c r="M576" s="320"/>
    </row>
    <row r="577" spans="1:13">
      <c r="A577" s="320"/>
      <c r="B577" t="s">
        <v>49</v>
      </c>
      <c r="C577" s="320"/>
      <c r="D577" t="s">
        <v>49</v>
      </c>
      <c r="E577" s="320"/>
      <c r="F577" t="s">
        <v>49</v>
      </c>
      <c r="G577" s="320"/>
      <c r="H577" t="s">
        <v>150</v>
      </c>
      <c r="I577" s="320"/>
      <c r="J577" t="s">
        <v>58</v>
      </c>
      <c r="K577" s="320"/>
      <c r="L577" t="s">
        <v>49</v>
      </c>
      <c r="M577" s="320"/>
    </row>
    <row r="578" spans="1:13">
      <c r="A578" s="320"/>
      <c r="B578" t="s">
        <v>50</v>
      </c>
      <c r="C578" s="320"/>
      <c r="D578" t="s">
        <v>50</v>
      </c>
      <c r="E578" s="320"/>
      <c r="F578" t="s">
        <v>191</v>
      </c>
      <c r="G578" s="320"/>
      <c r="H578" t="s">
        <v>50</v>
      </c>
      <c r="I578" s="320"/>
      <c r="J578" t="s">
        <v>50</v>
      </c>
      <c r="K578" s="320"/>
      <c r="L578" t="s">
        <v>58</v>
      </c>
      <c r="M578" s="320"/>
    </row>
    <row r="579" spans="1:13">
      <c r="A579" s="320"/>
      <c r="B579" t="s">
        <v>477</v>
      </c>
      <c r="C579" s="320"/>
      <c r="D579" t="s">
        <v>51</v>
      </c>
      <c r="E579" s="320"/>
      <c r="F579" t="s">
        <v>52</v>
      </c>
      <c r="G579" s="320"/>
      <c r="H579" t="s">
        <v>51</v>
      </c>
      <c r="I579" s="320"/>
      <c r="J579" t="s">
        <v>478</v>
      </c>
      <c r="K579" s="320"/>
      <c r="L579" t="s">
        <v>50</v>
      </c>
      <c r="M579" s="320"/>
    </row>
    <row r="580" spans="1:13">
      <c r="A580" s="320"/>
      <c r="B580" t="s">
        <v>52</v>
      </c>
      <c r="C580" s="320"/>
      <c r="D580" t="s">
        <v>52</v>
      </c>
      <c r="E580" s="320"/>
      <c r="F580" t="s">
        <v>66</v>
      </c>
      <c r="G580" s="320"/>
      <c r="H580" t="s">
        <v>52</v>
      </c>
      <c r="I580" s="320"/>
      <c r="J580" t="s">
        <v>66</v>
      </c>
      <c r="K580" s="320"/>
      <c r="L580" t="s">
        <v>51</v>
      </c>
      <c r="M580" s="320"/>
    </row>
    <row r="581" spans="1:13">
      <c r="A581" s="320"/>
      <c r="B581" t="s">
        <v>269</v>
      </c>
      <c r="C581" s="320"/>
      <c r="D581" t="s">
        <v>53</v>
      </c>
      <c r="E581" s="320"/>
      <c r="F581" t="s">
        <v>247</v>
      </c>
      <c r="G581" s="320"/>
      <c r="H581" t="s">
        <v>53</v>
      </c>
      <c r="I581" s="320"/>
      <c r="K581" s="320"/>
      <c r="L581" t="s">
        <v>52</v>
      </c>
      <c r="M581" s="320"/>
    </row>
    <row r="582" spans="1:13">
      <c r="A582" s="320"/>
      <c r="B582" t="s">
        <v>272</v>
      </c>
      <c r="C582" s="320"/>
      <c r="D582" t="s">
        <v>54</v>
      </c>
      <c r="E582" s="320"/>
      <c r="G582" s="320"/>
      <c r="H582" t="s">
        <v>67</v>
      </c>
      <c r="I582" s="320"/>
      <c r="K582" s="320"/>
      <c r="L582" t="s">
        <v>95</v>
      </c>
      <c r="M582" s="320"/>
    </row>
    <row r="583" spans="1:13">
      <c r="A583" s="320"/>
      <c r="B583" t="s">
        <v>268</v>
      </c>
      <c r="C583" s="320"/>
      <c r="D583" t="s">
        <v>55</v>
      </c>
      <c r="E583" s="320"/>
      <c r="G583" s="320"/>
      <c r="I583" s="320"/>
      <c r="K583" s="320"/>
      <c r="L583" t="s">
        <v>66</v>
      </c>
      <c r="M583" s="320"/>
    </row>
    <row r="584" spans="1:13">
      <c r="A584" s="320"/>
      <c r="B584" t="s">
        <v>480</v>
      </c>
      <c r="C584" s="320"/>
      <c r="D584" t="s">
        <v>75</v>
      </c>
      <c r="E584" s="320"/>
      <c r="G584" s="320"/>
      <c r="I584" s="320"/>
      <c r="K584" s="320"/>
      <c r="L584" t="s">
        <v>442</v>
      </c>
      <c r="M584" s="320"/>
    </row>
    <row r="585" spans="1:13">
      <c r="A585" s="320"/>
      <c r="C585" s="320"/>
      <c r="D585" t="s">
        <v>76</v>
      </c>
      <c r="E585" s="320"/>
      <c r="G585" s="320"/>
      <c r="I585" s="320"/>
      <c r="K585" s="320"/>
      <c r="L585" t="s">
        <v>97</v>
      </c>
      <c r="M585" s="320"/>
    </row>
    <row r="586" spans="1:13">
      <c r="A586" s="320"/>
      <c r="C586" s="320"/>
      <c r="D586" t="s">
        <v>481</v>
      </c>
      <c r="E586" s="320"/>
      <c r="G586" s="320"/>
      <c r="I586" s="320"/>
      <c r="K586" s="320"/>
      <c r="L586" t="s">
        <v>98</v>
      </c>
      <c r="M586" s="320" t="s">
        <v>3</v>
      </c>
    </row>
    <row r="587" spans="1:13">
      <c r="A587" s="320" t="s">
        <v>15</v>
      </c>
      <c r="B587" t="s">
        <v>3</v>
      </c>
      <c r="C587" s="320" t="s">
        <v>49</v>
      </c>
      <c r="D587" t="s">
        <v>3</v>
      </c>
      <c r="E587" s="320" t="s">
        <v>3</v>
      </c>
      <c r="F587" t="s">
        <v>3</v>
      </c>
      <c r="G587" s="320" t="s">
        <v>191</v>
      </c>
      <c r="H587" t="s">
        <v>3</v>
      </c>
      <c r="I587" s="320" t="s">
        <v>150</v>
      </c>
      <c r="J587" t="s">
        <v>3</v>
      </c>
      <c r="K587" s="320" t="s">
        <v>58</v>
      </c>
      <c r="L587" t="s">
        <v>3</v>
      </c>
      <c r="M587" s="320"/>
    </row>
    <row r="588" spans="1:13">
      <c r="A588" s="320"/>
      <c r="B588" t="s">
        <v>49</v>
      </c>
      <c r="C588" s="320"/>
      <c r="D588" t="s">
        <v>49</v>
      </c>
      <c r="E588" s="320"/>
      <c r="F588" t="s">
        <v>49</v>
      </c>
      <c r="G588" s="320"/>
      <c r="H588" t="s">
        <v>150</v>
      </c>
      <c r="I588" s="320"/>
      <c r="J588" t="s">
        <v>58</v>
      </c>
      <c r="K588" s="320"/>
      <c r="L588" t="s">
        <v>49</v>
      </c>
      <c r="M588" s="320"/>
    </row>
    <row r="589" spans="1:13">
      <c r="A589" s="320"/>
      <c r="B589" t="s">
        <v>50</v>
      </c>
      <c r="C589" s="320"/>
      <c r="D589" t="s">
        <v>50</v>
      </c>
      <c r="E589" s="320"/>
      <c r="F589" t="s">
        <v>191</v>
      </c>
      <c r="G589" s="320"/>
      <c r="H589" t="s">
        <v>50</v>
      </c>
      <c r="I589" s="320"/>
      <c r="J589" t="s">
        <v>50</v>
      </c>
      <c r="K589" s="320"/>
      <c r="L589" t="s">
        <v>58</v>
      </c>
      <c r="M589" s="320"/>
    </row>
    <row r="590" spans="1:13">
      <c r="A590" s="320"/>
      <c r="B590" t="s">
        <v>477</v>
      </c>
      <c r="C590" s="320"/>
      <c r="D590" t="s">
        <v>51</v>
      </c>
      <c r="E590" s="320"/>
      <c r="F590" t="s">
        <v>52</v>
      </c>
      <c r="G590" s="320"/>
      <c r="H590" t="s">
        <v>51</v>
      </c>
      <c r="I590" s="320"/>
      <c r="J590" t="s">
        <v>478</v>
      </c>
      <c r="K590" s="320"/>
      <c r="L590" t="s">
        <v>50</v>
      </c>
      <c r="M590" s="320"/>
    </row>
    <row r="591" spans="1:13">
      <c r="A591" s="320"/>
      <c r="B591" t="s">
        <v>52</v>
      </c>
      <c r="C591" s="320"/>
      <c r="D591" t="s">
        <v>52</v>
      </c>
      <c r="E591" s="320"/>
      <c r="F591" t="s">
        <v>66</v>
      </c>
      <c r="G591" s="320"/>
      <c r="H591" t="s">
        <v>52</v>
      </c>
      <c r="I591" s="320"/>
      <c r="J591" t="s">
        <v>66</v>
      </c>
      <c r="K591" s="320"/>
      <c r="L591" t="s">
        <v>51</v>
      </c>
      <c r="M591" s="320"/>
    </row>
    <row r="592" spans="1:13">
      <c r="A592" s="320"/>
      <c r="B592" t="s">
        <v>269</v>
      </c>
      <c r="C592" s="320"/>
      <c r="D592" t="s">
        <v>53</v>
      </c>
      <c r="E592" s="320"/>
      <c r="F592" t="s">
        <v>247</v>
      </c>
      <c r="G592" s="320"/>
      <c r="H592" t="s">
        <v>53</v>
      </c>
      <c r="I592" s="320"/>
      <c r="K592" s="320"/>
      <c r="L592" t="s">
        <v>52</v>
      </c>
      <c r="M592" s="320"/>
    </row>
    <row r="593" spans="1:13">
      <c r="A593" s="320"/>
      <c r="B593" t="s">
        <v>272</v>
      </c>
      <c r="C593" s="320"/>
      <c r="D593" t="s">
        <v>54</v>
      </c>
      <c r="E593" s="320"/>
      <c r="G593" s="320"/>
      <c r="H593" t="s">
        <v>67</v>
      </c>
      <c r="I593" s="320"/>
      <c r="K593" s="320"/>
      <c r="L593" t="s">
        <v>95</v>
      </c>
      <c r="M593" s="320"/>
    </row>
    <row r="594" spans="1:13">
      <c r="A594" s="320"/>
      <c r="B594" t="s">
        <v>268</v>
      </c>
      <c r="C594" s="320"/>
      <c r="D594" t="s">
        <v>55</v>
      </c>
      <c r="E594" s="320"/>
      <c r="G594" s="320"/>
      <c r="I594" s="320"/>
      <c r="K594" s="320"/>
      <c r="L594" t="s">
        <v>66</v>
      </c>
      <c r="M594" s="320"/>
    </row>
    <row r="595" spans="1:13">
      <c r="A595" s="320"/>
      <c r="B595" t="s">
        <v>480</v>
      </c>
      <c r="C595" s="320"/>
      <c r="D595" t="s">
        <v>75</v>
      </c>
      <c r="E595" s="320"/>
      <c r="G595" s="320"/>
      <c r="I595" s="320"/>
      <c r="K595" s="320"/>
      <c r="L595" t="s">
        <v>442</v>
      </c>
      <c r="M595" s="320"/>
    </row>
    <row r="596" spans="1:13">
      <c r="A596" s="320"/>
      <c r="C596" s="320"/>
      <c r="D596" t="s">
        <v>76</v>
      </c>
      <c r="E596" s="320"/>
      <c r="G596" s="320"/>
      <c r="I596" s="320"/>
      <c r="K596" s="320"/>
      <c r="L596" t="s">
        <v>97</v>
      </c>
      <c r="M596" s="320"/>
    </row>
    <row r="597" spans="1:13">
      <c r="A597" s="320"/>
      <c r="C597" s="320"/>
      <c r="D597" t="s">
        <v>481</v>
      </c>
      <c r="E597" s="320"/>
      <c r="G597" s="320"/>
      <c r="I597" s="320"/>
      <c r="K597" s="320"/>
      <c r="L597" t="s">
        <v>98</v>
      </c>
      <c r="M597" s="320" t="s">
        <v>3</v>
      </c>
    </row>
    <row r="598" spans="1:13">
      <c r="A598" s="320" t="s">
        <v>16</v>
      </c>
      <c r="B598" t="s">
        <v>3</v>
      </c>
      <c r="C598" s="320" t="s">
        <v>49</v>
      </c>
      <c r="D598" t="s">
        <v>3</v>
      </c>
      <c r="E598" s="320" t="s">
        <v>49</v>
      </c>
      <c r="F598" t="s">
        <v>3</v>
      </c>
      <c r="G598" s="320" t="s">
        <v>49</v>
      </c>
      <c r="H598" t="s">
        <v>3</v>
      </c>
      <c r="I598" s="320" t="s">
        <v>150</v>
      </c>
      <c r="J598" t="s">
        <v>3</v>
      </c>
      <c r="K598" s="320" t="s">
        <v>58</v>
      </c>
      <c r="L598" t="s">
        <v>3</v>
      </c>
      <c r="M598" s="320"/>
    </row>
    <row r="599" spans="1:13">
      <c r="A599" s="320"/>
      <c r="B599" t="s">
        <v>49</v>
      </c>
      <c r="C599" s="320"/>
      <c r="D599" t="s">
        <v>49</v>
      </c>
      <c r="E599" s="320"/>
      <c r="F599" t="s">
        <v>49</v>
      </c>
      <c r="G599" s="320"/>
      <c r="H599" t="s">
        <v>150</v>
      </c>
      <c r="I599" s="320"/>
      <c r="J599" t="s">
        <v>58</v>
      </c>
      <c r="K599" s="320"/>
      <c r="L599" t="s">
        <v>49</v>
      </c>
      <c r="M599" s="320"/>
    </row>
    <row r="600" spans="1:13">
      <c r="A600" s="320"/>
      <c r="B600" t="s">
        <v>50</v>
      </c>
      <c r="C600" s="320"/>
      <c r="D600" t="s">
        <v>50</v>
      </c>
      <c r="E600" s="320"/>
      <c r="F600" t="s">
        <v>191</v>
      </c>
      <c r="G600" s="320"/>
      <c r="H600" t="s">
        <v>50</v>
      </c>
      <c r="I600" s="320"/>
      <c r="J600" t="s">
        <v>50</v>
      </c>
      <c r="K600" s="320"/>
      <c r="L600" t="s">
        <v>58</v>
      </c>
      <c r="M600" s="320"/>
    </row>
    <row r="601" spans="1:13">
      <c r="A601" s="320"/>
      <c r="B601" t="s">
        <v>477</v>
      </c>
      <c r="C601" s="320"/>
      <c r="D601" t="s">
        <v>51</v>
      </c>
      <c r="E601" s="320"/>
      <c r="F601" t="s">
        <v>52</v>
      </c>
      <c r="G601" s="320"/>
      <c r="H601" t="s">
        <v>51</v>
      </c>
      <c r="I601" s="320"/>
      <c r="J601" t="s">
        <v>478</v>
      </c>
      <c r="K601" s="320"/>
      <c r="L601" t="s">
        <v>50</v>
      </c>
      <c r="M601" s="320"/>
    </row>
    <row r="602" spans="1:13">
      <c r="A602" s="320"/>
      <c r="B602" t="s">
        <v>52</v>
      </c>
      <c r="C602" s="320"/>
      <c r="D602" t="s">
        <v>52</v>
      </c>
      <c r="E602" s="320"/>
      <c r="F602" t="s">
        <v>66</v>
      </c>
      <c r="G602" s="320"/>
      <c r="H602" t="s">
        <v>52</v>
      </c>
      <c r="I602" s="320"/>
      <c r="J602" t="s">
        <v>66</v>
      </c>
      <c r="K602" s="320"/>
      <c r="L602" t="s">
        <v>51</v>
      </c>
      <c r="M602" s="320"/>
    </row>
    <row r="603" spans="1:13">
      <c r="A603" s="320"/>
      <c r="B603" t="s">
        <v>269</v>
      </c>
      <c r="C603" s="320"/>
      <c r="D603" t="s">
        <v>53</v>
      </c>
      <c r="E603" s="320"/>
      <c r="F603" t="s">
        <v>247</v>
      </c>
      <c r="G603" s="320"/>
      <c r="H603" t="s">
        <v>53</v>
      </c>
      <c r="I603" s="320"/>
      <c r="K603" s="320"/>
      <c r="L603" t="s">
        <v>52</v>
      </c>
      <c r="M603" s="320"/>
    </row>
    <row r="604" spans="1:13">
      <c r="A604" s="320"/>
      <c r="B604" t="s">
        <v>272</v>
      </c>
      <c r="C604" s="320"/>
      <c r="D604" t="s">
        <v>54</v>
      </c>
      <c r="E604" s="320"/>
      <c r="G604" s="320"/>
      <c r="H604" t="s">
        <v>67</v>
      </c>
      <c r="I604" s="320"/>
      <c r="K604" s="320"/>
      <c r="L604" t="s">
        <v>95</v>
      </c>
      <c r="M604" s="320"/>
    </row>
    <row r="605" spans="1:13">
      <c r="A605" s="320"/>
      <c r="B605" t="s">
        <v>268</v>
      </c>
      <c r="C605" s="320"/>
      <c r="D605" t="s">
        <v>55</v>
      </c>
      <c r="E605" s="320"/>
      <c r="G605" s="320"/>
      <c r="I605" s="320"/>
      <c r="K605" s="320"/>
      <c r="L605" t="s">
        <v>66</v>
      </c>
      <c r="M605" s="320"/>
    </row>
    <row r="606" spans="1:13">
      <c r="A606" s="320"/>
      <c r="B606" t="s">
        <v>480</v>
      </c>
      <c r="C606" s="320"/>
      <c r="D606" t="s">
        <v>75</v>
      </c>
      <c r="E606" s="320"/>
      <c r="G606" s="320"/>
      <c r="I606" s="320"/>
      <c r="K606" s="320"/>
      <c r="L606" t="s">
        <v>442</v>
      </c>
      <c r="M606" s="320"/>
    </row>
    <row r="607" spans="1:13">
      <c r="A607" s="320"/>
      <c r="C607" s="320"/>
      <c r="D607" t="s">
        <v>76</v>
      </c>
      <c r="E607" s="320"/>
      <c r="G607" s="320"/>
      <c r="I607" s="320"/>
      <c r="K607" s="320"/>
      <c r="L607" t="s">
        <v>97</v>
      </c>
      <c r="M607" s="320"/>
    </row>
    <row r="608" spans="1:13">
      <c r="A608" s="320"/>
      <c r="C608" s="320"/>
      <c r="D608" t="s">
        <v>481</v>
      </c>
      <c r="E608" s="320"/>
      <c r="G608" s="320"/>
      <c r="I608" s="320"/>
      <c r="K608" s="320"/>
      <c r="L608" t="s">
        <v>98</v>
      </c>
      <c r="M608" s="320"/>
    </row>
    <row r="609" spans="1:13">
      <c r="A609" s="320" t="s">
        <v>17</v>
      </c>
      <c r="B609" t="s">
        <v>3</v>
      </c>
      <c r="C609" s="320" t="s">
        <v>49</v>
      </c>
      <c r="D609" t="s">
        <v>3</v>
      </c>
      <c r="E609" s="320" t="s">
        <v>3</v>
      </c>
      <c r="F609" t="s">
        <v>3</v>
      </c>
      <c r="G609" s="320" t="s">
        <v>3</v>
      </c>
      <c r="H609" t="s">
        <v>3</v>
      </c>
      <c r="I609" s="320" t="s">
        <v>3</v>
      </c>
      <c r="J609" t="s">
        <v>3</v>
      </c>
      <c r="K609" s="320" t="s">
        <v>58</v>
      </c>
      <c r="L609" t="s">
        <v>3</v>
      </c>
      <c r="M609" s="320" t="s">
        <v>49</v>
      </c>
    </row>
    <row r="610" spans="1:13">
      <c r="A610" s="320"/>
      <c r="B610" t="s">
        <v>49</v>
      </c>
      <c r="C610" s="320"/>
      <c r="D610" t="s">
        <v>49</v>
      </c>
      <c r="E610" s="320"/>
      <c r="F610" t="s">
        <v>49</v>
      </c>
      <c r="G610" s="320"/>
      <c r="H610" t="s">
        <v>150</v>
      </c>
      <c r="I610" s="320"/>
      <c r="J610" t="s">
        <v>58</v>
      </c>
      <c r="K610" s="320"/>
      <c r="L610" t="s">
        <v>49</v>
      </c>
      <c r="M610" s="320"/>
    </row>
    <row r="611" spans="1:13">
      <c r="A611" s="320"/>
      <c r="B611" t="s">
        <v>50</v>
      </c>
      <c r="C611" s="320"/>
      <c r="D611" t="s">
        <v>50</v>
      </c>
      <c r="E611" s="320"/>
      <c r="F611" t="s">
        <v>191</v>
      </c>
      <c r="G611" s="320"/>
      <c r="H611" t="s">
        <v>50</v>
      </c>
      <c r="I611" s="320"/>
      <c r="J611" t="s">
        <v>50</v>
      </c>
      <c r="K611" s="320"/>
      <c r="L611" t="s">
        <v>58</v>
      </c>
      <c r="M611" s="320"/>
    </row>
    <row r="612" spans="1:13">
      <c r="A612" s="320"/>
      <c r="B612" t="s">
        <v>477</v>
      </c>
      <c r="C612" s="320"/>
      <c r="D612" t="s">
        <v>51</v>
      </c>
      <c r="E612" s="320"/>
      <c r="F612" t="s">
        <v>52</v>
      </c>
      <c r="G612" s="320"/>
      <c r="H612" t="s">
        <v>51</v>
      </c>
      <c r="I612" s="320"/>
      <c r="J612" t="s">
        <v>478</v>
      </c>
      <c r="K612" s="320"/>
      <c r="L612" t="s">
        <v>50</v>
      </c>
      <c r="M612" s="320"/>
    </row>
    <row r="613" spans="1:13">
      <c r="A613" s="320"/>
      <c r="B613" t="s">
        <v>52</v>
      </c>
      <c r="C613" s="320"/>
      <c r="D613" t="s">
        <v>52</v>
      </c>
      <c r="E613" s="320"/>
      <c r="F613" t="s">
        <v>66</v>
      </c>
      <c r="G613" s="320"/>
      <c r="H613" t="s">
        <v>52</v>
      </c>
      <c r="I613" s="320"/>
      <c r="J613" t="s">
        <v>66</v>
      </c>
      <c r="K613" s="320"/>
      <c r="L613" t="s">
        <v>51</v>
      </c>
      <c r="M613" s="320"/>
    </row>
    <row r="614" spans="1:13">
      <c r="A614" s="320"/>
      <c r="B614" t="s">
        <v>269</v>
      </c>
      <c r="C614" s="320"/>
      <c r="D614" t="s">
        <v>53</v>
      </c>
      <c r="E614" s="320"/>
      <c r="F614" t="s">
        <v>247</v>
      </c>
      <c r="G614" s="320"/>
      <c r="H614" t="s">
        <v>53</v>
      </c>
      <c r="I614" s="320"/>
      <c r="K614" s="320"/>
      <c r="L614" t="s">
        <v>52</v>
      </c>
      <c r="M614" s="320"/>
    </row>
    <row r="615" spans="1:13">
      <c r="A615" s="320"/>
      <c r="B615" t="s">
        <v>272</v>
      </c>
      <c r="C615" s="320"/>
      <c r="D615" t="s">
        <v>54</v>
      </c>
      <c r="E615" s="320"/>
      <c r="G615" s="320"/>
      <c r="H615" t="s">
        <v>67</v>
      </c>
      <c r="I615" s="320"/>
      <c r="K615" s="320"/>
      <c r="L615" t="s">
        <v>95</v>
      </c>
      <c r="M615" s="320"/>
    </row>
    <row r="616" spans="1:13">
      <c r="A616" s="320"/>
      <c r="B616" t="s">
        <v>268</v>
      </c>
      <c r="C616" s="320"/>
      <c r="D616" t="s">
        <v>55</v>
      </c>
      <c r="E616" s="320"/>
      <c r="G616" s="320"/>
      <c r="I616" s="320"/>
      <c r="K616" s="320"/>
      <c r="L616" t="s">
        <v>66</v>
      </c>
      <c r="M616" s="320"/>
    </row>
    <row r="617" spans="1:13">
      <c r="A617" s="320"/>
      <c r="B617" t="s">
        <v>480</v>
      </c>
      <c r="C617" s="320"/>
      <c r="D617" t="s">
        <v>75</v>
      </c>
      <c r="E617" s="320"/>
      <c r="G617" s="320"/>
      <c r="I617" s="320"/>
      <c r="K617" s="320"/>
      <c r="L617" t="s">
        <v>442</v>
      </c>
      <c r="M617" s="320"/>
    </row>
    <row r="618" spans="1:13">
      <c r="A618" s="320"/>
      <c r="C618" s="320"/>
      <c r="D618" t="s">
        <v>76</v>
      </c>
      <c r="E618" s="320"/>
      <c r="G618" s="320"/>
      <c r="I618" s="320"/>
      <c r="K618" s="320"/>
      <c r="L618" t="s">
        <v>97</v>
      </c>
      <c r="M618" s="320"/>
    </row>
    <row r="619" spans="1:13">
      <c r="A619" s="320"/>
      <c r="C619" s="320"/>
      <c r="D619" t="s">
        <v>481</v>
      </c>
      <c r="E619" s="320"/>
      <c r="G619" s="320"/>
      <c r="I619" s="320"/>
      <c r="K619" s="320"/>
      <c r="L619" t="s">
        <v>98</v>
      </c>
      <c r="M619" s="320"/>
    </row>
    <row r="620" spans="1:13">
      <c r="A620" s="320" t="s">
        <v>18</v>
      </c>
      <c r="B620" t="s">
        <v>3</v>
      </c>
      <c r="C620" s="320" t="s">
        <v>49</v>
      </c>
      <c r="D620" t="s">
        <v>3</v>
      </c>
      <c r="E620" s="320" t="s">
        <v>49</v>
      </c>
      <c r="F620" t="s">
        <v>3</v>
      </c>
      <c r="G620" s="320" t="s">
        <v>3</v>
      </c>
      <c r="H620" t="s">
        <v>3</v>
      </c>
      <c r="I620" s="320" t="s">
        <v>150</v>
      </c>
      <c r="J620" t="s">
        <v>3</v>
      </c>
      <c r="K620" s="320" t="s">
        <v>58</v>
      </c>
      <c r="L620" t="s">
        <v>3</v>
      </c>
      <c r="M620" s="320" t="s">
        <v>49</v>
      </c>
    </row>
    <row r="621" spans="1:13">
      <c r="A621" s="320"/>
      <c r="B621" t="s">
        <v>49</v>
      </c>
      <c r="C621" s="320"/>
      <c r="D621" t="s">
        <v>49</v>
      </c>
      <c r="E621" s="320"/>
      <c r="F621" t="s">
        <v>49</v>
      </c>
      <c r="G621" s="320"/>
      <c r="H621" t="s">
        <v>150</v>
      </c>
      <c r="I621" s="320"/>
      <c r="J621" t="s">
        <v>58</v>
      </c>
      <c r="K621" s="320"/>
      <c r="L621" t="s">
        <v>49</v>
      </c>
      <c r="M621" s="320"/>
    </row>
    <row r="622" spans="1:13">
      <c r="A622" s="320"/>
      <c r="B622" t="s">
        <v>50</v>
      </c>
      <c r="C622" s="320"/>
      <c r="D622" t="s">
        <v>50</v>
      </c>
      <c r="E622" s="320"/>
      <c r="F622" t="s">
        <v>191</v>
      </c>
      <c r="G622" s="320"/>
      <c r="H622" t="s">
        <v>50</v>
      </c>
      <c r="I622" s="320"/>
      <c r="J622" t="s">
        <v>50</v>
      </c>
      <c r="K622" s="320"/>
      <c r="L622" t="s">
        <v>58</v>
      </c>
      <c r="M622" s="320"/>
    </row>
    <row r="623" spans="1:13">
      <c r="A623" s="320"/>
      <c r="B623" t="s">
        <v>477</v>
      </c>
      <c r="C623" s="320"/>
      <c r="D623" t="s">
        <v>51</v>
      </c>
      <c r="E623" s="320"/>
      <c r="F623" t="s">
        <v>52</v>
      </c>
      <c r="G623" s="320"/>
      <c r="H623" t="s">
        <v>51</v>
      </c>
      <c r="I623" s="320"/>
      <c r="J623" t="s">
        <v>478</v>
      </c>
      <c r="K623" s="320"/>
      <c r="L623" t="s">
        <v>50</v>
      </c>
      <c r="M623" s="320"/>
    </row>
    <row r="624" spans="1:13">
      <c r="A624" s="320"/>
      <c r="B624" t="s">
        <v>52</v>
      </c>
      <c r="C624" s="320"/>
      <c r="D624" t="s">
        <v>52</v>
      </c>
      <c r="E624" s="320"/>
      <c r="F624" t="s">
        <v>66</v>
      </c>
      <c r="G624" s="320"/>
      <c r="H624" t="s">
        <v>52</v>
      </c>
      <c r="I624" s="320"/>
      <c r="J624" t="s">
        <v>66</v>
      </c>
      <c r="K624" s="320"/>
      <c r="L624" t="s">
        <v>51</v>
      </c>
      <c r="M624" s="320"/>
    </row>
    <row r="625" spans="1:13">
      <c r="A625" s="320"/>
      <c r="B625" t="s">
        <v>269</v>
      </c>
      <c r="C625" s="320"/>
      <c r="D625" t="s">
        <v>53</v>
      </c>
      <c r="E625" s="320"/>
      <c r="F625" t="s">
        <v>247</v>
      </c>
      <c r="G625" s="320"/>
      <c r="H625" t="s">
        <v>53</v>
      </c>
      <c r="I625" s="320"/>
      <c r="K625" s="320"/>
      <c r="L625" t="s">
        <v>52</v>
      </c>
      <c r="M625" s="320"/>
    </row>
    <row r="626" spans="1:13">
      <c r="A626" s="320"/>
      <c r="B626" t="s">
        <v>272</v>
      </c>
      <c r="C626" s="320"/>
      <c r="D626" t="s">
        <v>54</v>
      </c>
      <c r="E626" s="320"/>
      <c r="G626" s="320"/>
      <c r="H626" t="s">
        <v>67</v>
      </c>
      <c r="I626" s="320"/>
      <c r="K626" s="320"/>
      <c r="L626" t="s">
        <v>95</v>
      </c>
      <c r="M626" s="320"/>
    </row>
    <row r="627" spans="1:13">
      <c r="A627" s="320"/>
      <c r="B627" t="s">
        <v>268</v>
      </c>
      <c r="C627" s="320"/>
      <c r="D627" t="s">
        <v>55</v>
      </c>
      <c r="E627" s="320"/>
      <c r="G627" s="320"/>
      <c r="I627" s="320"/>
      <c r="K627" s="320"/>
      <c r="L627" t="s">
        <v>66</v>
      </c>
      <c r="M627" s="320"/>
    </row>
    <row r="628" spans="1:13">
      <c r="A628" s="320"/>
      <c r="B628" t="s">
        <v>480</v>
      </c>
      <c r="C628" s="320"/>
      <c r="D628" t="s">
        <v>75</v>
      </c>
      <c r="E628" s="320"/>
      <c r="G628" s="320"/>
      <c r="I628" s="320"/>
      <c r="K628" s="320"/>
      <c r="L628" t="s">
        <v>442</v>
      </c>
      <c r="M628" s="320"/>
    </row>
    <row r="629" spans="1:13">
      <c r="A629" s="320"/>
      <c r="C629" s="320"/>
      <c r="D629" t="s">
        <v>76</v>
      </c>
      <c r="E629" s="320"/>
      <c r="G629" s="320"/>
      <c r="I629" s="320"/>
      <c r="K629" s="320"/>
      <c r="L629" t="s">
        <v>97</v>
      </c>
      <c r="M629" s="320"/>
    </row>
    <row r="630" spans="1:13">
      <c r="A630" s="320"/>
      <c r="C630" s="320"/>
      <c r="D630" t="s">
        <v>481</v>
      </c>
      <c r="E630" s="320"/>
      <c r="G630" s="320"/>
      <c r="I630" s="320"/>
      <c r="K630" s="320"/>
      <c r="L630" t="s">
        <v>98</v>
      </c>
      <c r="M630" s="320"/>
    </row>
    <row r="631" spans="1:13">
      <c r="A631" s="320" t="s">
        <v>19</v>
      </c>
      <c r="B631" t="s">
        <v>3</v>
      </c>
      <c r="C631" s="320" t="s">
        <v>49</v>
      </c>
      <c r="D631" t="s">
        <v>3</v>
      </c>
      <c r="E631" s="320" t="s">
        <v>49</v>
      </c>
      <c r="F631" t="s">
        <v>3</v>
      </c>
      <c r="G631" s="320" t="s">
        <v>49</v>
      </c>
      <c r="H631" t="s">
        <v>3</v>
      </c>
      <c r="I631" s="320" t="s">
        <v>150</v>
      </c>
      <c r="J631" t="s">
        <v>3</v>
      </c>
      <c r="K631" s="320" t="s">
        <v>58</v>
      </c>
      <c r="L631" t="s">
        <v>3</v>
      </c>
      <c r="M631" s="320" t="s">
        <v>442</v>
      </c>
    </row>
    <row r="632" spans="1:13">
      <c r="A632" s="320"/>
      <c r="B632" t="s">
        <v>49</v>
      </c>
      <c r="C632" s="320"/>
      <c r="D632" t="s">
        <v>49</v>
      </c>
      <c r="E632" s="320"/>
      <c r="F632" t="s">
        <v>49</v>
      </c>
      <c r="G632" s="320"/>
      <c r="H632" t="s">
        <v>150</v>
      </c>
      <c r="I632" s="320"/>
      <c r="J632" t="s">
        <v>58</v>
      </c>
      <c r="K632" s="320"/>
      <c r="L632" t="s">
        <v>49</v>
      </c>
      <c r="M632" s="320"/>
    </row>
    <row r="633" spans="1:13">
      <c r="A633" s="320"/>
      <c r="B633" t="s">
        <v>50</v>
      </c>
      <c r="C633" s="320"/>
      <c r="D633" t="s">
        <v>50</v>
      </c>
      <c r="E633" s="320"/>
      <c r="F633" t="s">
        <v>191</v>
      </c>
      <c r="G633" s="320"/>
      <c r="H633" t="s">
        <v>50</v>
      </c>
      <c r="I633" s="320"/>
      <c r="J633" t="s">
        <v>50</v>
      </c>
      <c r="K633" s="320"/>
      <c r="L633" t="s">
        <v>58</v>
      </c>
      <c r="M633" s="320"/>
    </row>
    <row r="634" spans="1:13">
      <c r="A634" s="320"/>
      <c r="B634" t="s">
        <v>477</v>
      </c>
      <c r="C634" s="320"/>
      <c r="D634" t="s">
        <v>51</v>
      </c>
      <c r="E634" s="320"/>
      <c r="F634" t="s">
        <v>52</v>
      </c>
      <c r="G634" s="320"/>
      <c r="H634" t="s">
        <v>51</v>
      </c>
      <c r="I634" s="320"/>
      <c r="J634" t="s">
        <v>478</v>
      </c>
      <c r="K634" s="320"/>
      <c r="L634" t="s">
        <v>50</v>
      </c>
      <c r="M634" s="320"/>
    </row>
    <row r="635" spans="1:13">
      <c r="A635" s="320"/>
      <c r="B635" t="s">
        <v>52</v>
      </c>
      <c r="C635" s="320"/>
      <c r="D635" t="s">
        <v>52</v>
      </c>
      <c r="E635" s="320"/>
      <c r="F635" t="s">
        <v>66</v>
      </c>
      <c r="G635" s="320"/>
      <c r="H635" t="s">
        <v>52</v>
      </c>
      <c r="I635" s="320"/>
      <c r="J635" t="s">
        <v>66</v>
      </c>
      <c r="K635" s="320"/>
      <c r="L635" t="s">
        <v>51</v>
      </c>
      <c r="M635" s="320"/>
    </row>
    <row r="636" spans="1:13">
      <c r="A636" s="320"/>
      <c r="B636" t="s">
        <v>269</v>
      </c>
      <c r="C636" s="320"/>
      <c r="D636" t="s">
        <v>53</v>
      </c>
      <c r="E636" s="320"/>
      <c r="F636" t="s">
        <v>247</v>
      </c>
      <c r="G636" s="320"/>
      <c r="H636" t="s">
        <v>53</v>
      </c>
      <c r="I636" s="320"/>
      <c r="K636" s="320"/>
      <c r="L636" t="s">
        <v>52</v>
      </c>
      <c r="M636" s="320"/>
    </row>
    <row r="637" spans="1:13">
      <c r="A637" s="320"/>
      <c r="B637" t="s">
        <v>272</v>
      </c>
      <c r="C637" s="320"/>
      <c r="D637" t="s">
        <v>54</v>
      </c>
      <c r="E637" s="320"/>
      <c r="G637" s="320"/>
      <c r="H637" t="s">
        <v>67</v>
      </c>
      <c r="I637" s="320"/>
      <c r="K637" s="320"/>
      <c r="L637" t="s">
        <v>95</v>
      </c>
      <c r="M637" s="320"/>
    </row>
    <row r="638" spans="1:13">
      <c r="A638" s="320"/>
      <c r="B638" t="s">
        <v>268</v>
      </c>
      <c r="C638" s="320"/>
      <c r="D638" t="s">
        <v>55</v>
      </c>
      <c r="E638" s="320"/>
      <c r="G638" s="320"/>
      <c r="I638" s="320"/>
      <c r="K638" s="320"/>
      <c r="L638" t="s">
        <v>66</v>
      </c>
      <c r="M638" s="320"/>
    </row>
    <row r="639" spans="1:13">
      <c r="A639" s="320"/>
      <c r="B639" t="s">
        <v>480</v>
      </c>
      <c r="C639" s="320"/>
      <c r="D639" t="s">
        <v>75</v>
      </c>
      <c r="E639" s="320"/>
      <c r="G639" s="320"/>
      <c r="I639" s="320"/>
      <c r="K639" s="320"/>
      <c r="L639" t="s">
        <v>442</v>
      </c>
      <c r="M639" s="320"/>
    </row>
    <row r="640" spans="1:13">
      <c r="A640" s="320"/>
      <c r="C640" s="320"/>
      <c r="D640" t="s">
        <v>76</v>
      </c>
      <c r="E640" s="320"/>
      <c r="G640" s="320"/>
      <c r="I640" s="320"/>
      <c r="K640" s="320"/>
      <c r="L640" t="s">
        <v>97</v>
      </c>
      <c r="M640" s="320"/>
    </row>
    <row r="641" spans="1:13">
      <c r="A641" s="320"/>
      <c r="C641" s="320"/>
      <c r="D641" t="s">
        <v>481</v>
      </c>
      <c r="E641" s="320"/>
      <c r="G641" s="320"/>
      <c r="I641" s="320"/>
      <c r="K641" s="320"/>
      <c r="L641" t="s">
        <v>98</v>
      </c>
      <c r="M641" s="320"/>
    </row>
    <row r="642" spans="1:13">
      <c r="A642" s="320" t="s">
        <v>20</v>
      </c>
      <c r="B642" t="s">
        <v>3</v>
      </c>
      <c r="C642" s="320" t="s">
        <v>49</v>
      </c>
      <c r="D642" t="s">
        <v>3</v>
      </c>
      <c r="E642" s="320" t="s">
        <v>49</v>
      </c>
      <c r="F642" t="s">
        <v>3</v>
      </c>
      <c r="G642" s="320" t="s">
        <v>49</v>
      </c>
      <c r="H642" t="s">
        <v>3</v>
      </c>
      <c r="I642" s="320" t="s">
        <v>3</v>
      </c>
      <c r="J642" t="s">
        <v>3</v>
      </c>
      <c r="K642" s="320" t="s">
        <v>58</v>
      </c>
      <c r="L642" t="s">
        <v>3</v>
      </c>
      <c r="M642" s="320" t="s">
        <v>49</v>
      </c>
    </row>
    <row r="643" spans="1:13">
      <c r="A643" s="320"/>
      <c r="B643" t="s">
        <v>49</v>
      </c>
      <c r="C643" s="320"/>
      <c r="D643" t="s">
        <v>49</v>
      </c>
      <c r="E643" s="320"/>
      <c r="F643" t="s">
        <v>49</v>
      </c>
      <c r="G643" s="320"/>
      <c r="H643" t="s">
        <v>150</v>
      </c>
      <c r="I643" s="320"/>
      <c r="J643" t="s">
        <v>58</v>
      </c>
      <c r="K643" s="320"/>
      <c r="L643" t="s">
        <v>49</v>
      </c>
      <c r="M643" s="320"/>
    </row>
    <row r="644" spans="1:13">
      <c r="A644" s="320"/>
      <c r="B644" t="s">
        <v>50</v>
      </c>
      <c r="C644" s="320"/>
      <c r="D644" t="s">
        <v>50</v>
      </c>
      <c r="E644" s="320"/>
      <c r="F644" t="s">
        <v>191</v>
      </c>
      <c r="G644" s="320"/>
      <c r="H644" t="s">
        <v>50</v>
      </c>
      <c r="I644" s="320"/>
      <c r="J644" t="s">
        <v>50</v>
      </c>
      <c r="K644" s="320"/>
      <c r="L644" t="s">
        <v>58</v>
      </c>
      <c r="M644" s="320"/>
    </row>
    <row r="645" spans="1:13">
      <c r="A645" s="320"/>
      <c r="B645" t="s">
        <v>477</v>
      </c>
      <c r="C645" s="320"/>
      <c r="D645" t="s">
        <v>51</v>
      </c>
      <c r="E645" s="320"/>
      <c r="F645" t="s">
        <v>52</v>
      </c>
      <c r="G645" s="320"/>
      <c r="H645" t="s">
        <v>51</v>
      </c>
      <c r="I645" s="320"/>
      <c r="J645" t="s">
        <v>478</v>
      </c>
      <c r="K645" s="320"/>
      <c r="L645" t="s">
        <v>50</v>
      </c>
      <c r="M645" s="320"/>
    </row>
    <row r="646" spans="1:13">
      <c r="A646" s="320"/>
      <c r="B646" t="s">
        <v>52</v>
      </c>
      <c r="C646" s="320"/>
      <c r="D646" t="s">
        <v>52</v>
      </c>
      <c r="E646" s="320"/>
      <c r="F646" t="s">
        <v>66</v>
      </c>
      <c r="G646" s="320"/>
      <c r="H646" t="s">
        <v>52</v>
      </c>
      <c r="I646" s="320"/>
      <c r="J646" t="s">
        <v>66</v>
      </c>
      <c r="K646" s="320"/>
      <c r="L646" t="s">
        <v>51</v>
      </c>
      <c r="M646" s="320"/>
    </row>
    <row r="647" spans="1:13">
      <c r="A647" s="320"/>
      <c r="B647" t="s">
        <v>269</v>
      </c>
      <c r="C647" s="320"/>
      <c r="D647" t="s">
        <v>53</v>
      </c>
      <c r="E647" s="320"/>
      <c r="F647" t="s">
        <v>247</v>
      </c>
      <c r="G647" s="320"/>
      <c r="H647" t="s">
        <v>53</v>
      </c>
      <c r="I647" s="320"/>
      <c r="K647" s="320"/>
      <c r="L647" t="s">
        <v>52</v>
      </c>
      <c r="M647" s="320"/>
    </row>
    <row r="648" spans="1:13">
      <c r="A648" s="320"/>
      <c r="B648" t="s">
        <v>272</v>
      </c>
      <c r="C648" s="320"/>
      <c r="D648" t="s">
        <v>54</v>
      </c>
      <c r="E648" s="320"/>
      <c r="G648" s="320"/>
      <c r="H648" t="s">
        <v>67</v>
      </c>
      <c r="I648" s="320"/>
      <c r="K648" s="320"/>
      <c r="L648" t="s">
        <v>95</v>
      </c>
      <c r="M648" s="320"/>
    </row>
    <row r="649" spans="1:13">
      <c r="A649" s="320"/>
      <c r="B649" t="s">
        <v>268</v>
      </c>
      <c r="C649" s="320"/>
      <c r="D649" t="s">
        <v>55</v>
      </c>
      <c r="E649" s="320"/>
      <c r="G649" s="320"/>
      <c r="I649" s="320"/>
      <c r="K649" s="320"/>
      <c r="L649" t="s">
        <v>66</v>
      </c>
      <c r="M649" s="320"/>
    </row>
    <row r="650" spans="1:13">
      <c r="A650" s="320"/>
      <c r="B650" t="s">
        <v>480</v>
      </c>
      <c r="C650" s="320"/>
      <c r="D650" t="s">
        <v>75</v>
      </c>
      <c r="E650" s="320"/>
      <c r="G650" s="320"/>
      <c r="I650" s="320"/>
      <c r="K650" s="320"/>
      <c r="L650" t="s">
        <v>442</v>
      </c>
      <c r="M650" s="320"/>
    </row>
    <row r="651" spans="1:13">
      <c r="A651" s="320"/>
      <c r="C651" s="320"/>
      <c r="D651" t="s">
        <v>76</v>
      </c>
      <c r="E651" s="320"/>
      <c r="G651" s="320"/>
      <c r="I651" s="320"/>
      <c r="K651" s="320"/>
      <c r="L651" t="s">
        <v>97</v>
      </c>
      <c r="M651" s="320"/>
    </row>
    <row r="652" spans="1:13">
      <c r="A652" s="320"/>
      <c r="C652" s="320"/>
      <c r="D652" t="s">
        <v>481</v>
      </c>
      <c r="E652" s="320"/>
      <c r="G652" s="320"/>
      <c r="I652" s="320"/>
      <c r="K652" s="320"/>
      <c r="L652" t="s">
        <v>98</v>
      </c>
      <c r="M652" s="320"/>
    </row>
    <row r="653" spans="1:13">
      <c r="A653" s="320" t="s">
        <v>22</v>
      </c>
      <c r="B653" t="s">
        <v>3</v>
      </c>
      <c r="C653" s="320" t="s">
        <v>49</v>
      </c>
      <c r="D653" t="s">
        <v>3</v>
      </c>
      <c r="E653" s="320" t="s">
        <v>49</v>
      </c>
      <c r="F653" t="s">
        <v>3</v>
      </c>
      <c r="G653" s="320" t="s">
        <v>49</v>
      </c>
      <c r="H653" t="s">
        <v>3</v>
      </c>
      <c r="I653" s="320" t="s">
        <v>3</v>
      </c>
      <c r="J653" t="s">
        <v>3</v>
      </c>
      <c r="K653" s="320" t="s">
        <v>58</v>
      </c>
      <c r="L653" t="s">
        <v>3</v>
      </c>
      <c r="M653" s="320" t="s">
        <v>49</v>
      </c>
    </row>
    <row r="654" spans="1:13">
      <c r="A654" s="320"/>
      <c r="B654" t="s">
        <v>49</v>
      </c>
      <c r="C654" s="320"/>
      <c r="D654" t="s">
        <v>49</v>
      </c>
      <c r="E654" s="320"/>
      <c r="F654" t="s">
        <v>49</v>
      </c>
      <c r="G654" s="320"/>
      <c r="H654" t="s">
        <v>150</v>
      </c>
      <c r="I654" s="320"/>
      <c r="J654" t="s">
        <v>58</v>
      </c>
      <c r="K654" s="320"/>
      <c r="L654" t="s">
        <v>49</v>
      </c>
      <c r="M654" s="320"/>
    </row>
    <row r="655" spans="1:13">
      <c r="A655" s="320"/>
      <c r="B655" t="s">
        <v>50</v>
      </c>
      <c r="C655" s="320"/>
      <c r="D655" t="s">
        <v>50</v>
      </c>
      <c r="E655" s="320"/>
      <c r="F655" t="s">
        <v>191</v>
      </c>
      <c r="G655" s="320"/>
      <c r="H655" t="s">
        <v>50</v>
      </c>
      <c r="I655" s="320"/>
      <c r="J655" t="s">
        <v>50</v>
      </c>
      <c r="K655" s="320"/>
      <c r="L655" t="s">
        <v>58</v>
      </c>
      <c r="M655" s="320"/>
    </row>
    <row r="656" spans="1:13">
      <c r="A656" s="320"/>
      <c r="B656" t="s">
        <v>477</v>
      </c>
      <c r="C656" s="320"/>
      <c r="D656" t="s">
        <v>51</v>
      </c>
      <c r="E656" s="320"/>
      <c r="F656" t="s">
        <v>52</v>
      </c>
      <c r="G656" s="320"/>
      <c r="H656" t="s">
        <v>51</v>
      </c>
      <c r="I656" s="320"/>
      <c r="J656" t="s">
        <v>478</v>
      </c>
      <c r="K656" s="320"/>
      <c r="L656" t="s">
        <v>50</v>
      </c>
      <c r="M656" s="320"/>
    </row>
    <row r="657" spans="1:13">
      <c r="A657" s="320"/>
      <c r="B657" t="s">
        <v>52</v>
      </c>
      <c r="C657" s="320"/>
      <c r="D657" t="s">
        <v>52</v>
      </c>
      <c r="E657" s="320"/>
      <c r="F657" t="s">
        <v>66</v>
      </c>
      <c r="G657" s="320"/>
      <c r="H657" t="s">
        <v>52</v>
      </c>
      <c r="I657" s="320"/>
      <c r="J657" t="s">
        <v>66</v>
      </c>
      <c r="K657" s="320"/>
      <c r="L657" t="s">
        <v>51</v>
      </c>
      <c r="M657" s="320"/>
    </row>
    <row r="658" spans="1:13">
      <c r="A658" s="320"/>
      <c r="B658" t="s">
        <v>269</v>
      </c>
      <c r="C658" s="320"/>
      <c r="D658" t="s">
        <v>53</v>
      </c>
      <c r="E658" s="320"/>
      <c r="F658" t="s">
        <v>247</v>
      </c>
      <c r="G658" s="320"/>
      <c r="H658" t="s">
        <v>53</v>
      </c>
      <c r="I658" s="320"/>
      <c r="K658" s="320"/>
      <c r="L658" t="s">
        <v>52</v>
      </c>
      <c r="M658" s="320"/>
    </row>
    <row r="659" spans="1:13">
      <c r="A659" s="320"/>
      <c r="B659" t="s">
        <v>272</v>
      </c>
      <c r="C659" s="320"/>
      <c r="D659" t="s">
        <v>54</v>
      </c>
      <c r="E659" s="320"/>
      <c r="G659" s="320"/>
      <c r="H659" t="s">
        <v>67</v>
      </c>
      <c r="I659" s="320"/>
      <c r="K659" s="320"/>
      <c r="L659" t="s">
        <v>95</v>
      </c>
      <c r="M659" s="320"/>
    </row>
    <row r="660" spans="1:13">
      <c r="A660" s="320"/>
      <c r="B660" t="s">
        <v>268</v>
      </c>
      <c r="C660" s="320"/>
      <c r="D660" t="s">
        <v>55</v>
      </c>
      <c r="E660" s="320"/>
      <c r="G660" s="320"/>
      <c r="I660" s="320"/>
      <c r="K660" s="320"/>
      <c r="L660" t="s">
        <v>66</v>
      </c>
      <c r="M660" s="320"/>
    </row>
    <row r="661" spans="1:13">
      <c r="A661" s="320"/>
      <c r="B661" t="s">
        <v>480</v>
      </c>
      <c r="C661" s="320"/>
      <c r="D661" t="s">
        <v>75</v>
      </c>
      <c r="E661" s="320"/>
      <c r="G661" s="320"/>
      <c r="I661" s="320"/>
      <c r="K661" s="320"/>
      <c r="L661" t="s">
        <v>442</v>
      </c>
      <c r="M661" s="320"/>
    </row>
    <row r="662" spans="1:13">
      <c r="A662" s="320"/>
      <c r="C662" s="320"/>
      <c r="D662" t="s">
        <v>76</v>
      </c>
      <c r="E662" s="320"/>
      <c r="G662" s="320"/>
      <c r="I662" s="320"/>
      <c r="K662" s="320"/>
      <c r="L662" t="s">
        <v>97</v>
      </c>
      <c r="M662" s="320"/>
    </row>
    <row r="663" spans="1:13">
      <c r="A663" s="320"/>
      <c r="C663" s="320"/>
      <c r="D663" t="s">
        <v>481</v>
      </c>
      <c r="E663" s="320"/>
      <c r="G663" s="320"/>
      <c r="I663" s="320"/>
      <c r="K663" s="320"/>
      <c r="L663" t="s">
        <v>98</v>
      </c>
      <c r="M663" s="320"/>
    </row>
    <row r="664" spans="1:13">
      <c r="A664" s="320" t="s">
        <v>23</v>
      </c>
      <c r="B664" t="s">
        <v>3</v>
      </c>
      <c r="C664" s="320" t="s">
        <v>49</v>
      </c>
      <c r="D664" t="s">
        <v>3</v>
      </c>
      <c r="E664" s="320" t="s">
        <v>49</v>
      </c>
      <c r="F664" t="s">
        <v>3</v>
      </c>
      <c r="G664" s="320" t="s">
        <v>49</v>
      </c>
      <c r="H664" t="s">
        <v>3</v>
      </c>
      <c r="I664" s="320" t="s">
        <v>150</v>
      </c>
      <c r="J664" t="s">
        <v>3</v>
      </c>
      <c r="K664" s="320" t="s">
        <v>58</v>
      </c>
      <c r="L664" t="s">
        <v>3</v>
      </c>
      <c r="M664" s="320" t="s">
        <v>3</v>
      </c>
    </row>
    <row r="665" spans="1:13">
      <c r="A665" s="320"/>
      <c r="B665" t="s">
        <v>49</v>
      </c>
      <c r="C665" s="320"/>
      <c r="D665" t="s">
        <v>49</v>
      </c>
      <c r="E665" s="320"/>
      <c r="F665" t="s">
        <v>49</v>
      </c>
      <c r="G665" s="320"/>
      <c r="H665" t="s">
        <v>150</v>
      </c>
      <c r="I665" s="320"/>
      <c r="J665" t="s">
        <v>58</v>
      </c>
      <c r="K665" s="320"/>
      <c r="L665" t="s">
        <v>49</v>
      </c>
      <c r="M665" s="320"/>
    </row>
    <row r="666" spans="1:13">
      <c r="A666" s="320"/>
      <c r="B666" t="s">
        <v>50</v>
      </c>
      <c r="C666" s="320"/>
      <c r="D666" t="s">
        <v>50</v>
      </c>
      <c r="E666" s="320"/>
      <c r="F666" t="s">
        <v>191</v>
      </c>
      <c r="G666" s="320"/>
      <c r="H666" t="s">
        <v>50</v>
      </c>
      <c r="I666" s="320"/>
      <c r="J666" t="s">
        <v>50</v>
      </c>
      <c r="K666" s="320"/>
      <c r="L666" t="s">
        <v>58</v>
      </c>
      <c r="M666" s="320"/>
    </row>
    <row r="667" spans="1:13">
      <c r="A667" s="320"/>
      <c r="B667" t="s">
        <v>477</v>
      </c>
      <c r="C667" s="320"/>
      <c r="D667" t="s">
        <v>51</v>
      </c>
      <c r="E667" s="320"/>
      <c r="F667" t="s">
        <v>52</v>
      </c>
      <c r="G667" s="320"/>
      <c r="H667" t="s">
        <v>51</v>
      </c>
      <c r="I667" s="320"/>
      <c r="J667" t="s">
        <v>478</v>
      </c>
      <c r="K667" s="320"/>
      <c r="L667" t="s">
        <v>50</v>
      </c>
      <c r="M667" s="320"/>
    </row>
    <row r="668" spans="1:13">
      <c r="A668" s="320"/>
      <c r="B668" t="s">
        <v>52</v>
      </c>
      <c r="C668" s="320"/>
      <c r="D668" t="s">
        <v>52</v>
      </c>
      <c r="E668" s="320"/>
      <c r="F668" t="s">
        <v>66</v>
      </c>
      <c r="G668" s="320"/>
      <c r="H668" t="s">
        <v>52</v>
      </c>
      <c r="I668" s="320"/>
      <c r="J668" t="s">
        <v>66</v>
      </c>
      <c r="K668" s="320"/>
      <c r="L668" t="s">
        <v>51</v>
      </c>
      <c r="M668" s="320"/>
    </row>
    <row r="669" spans="1:13">
      <c r="A669" s="320"/>
      <c r="B669" t="s">
        <v>269</v>
      </c>
      <c r="C669" s="320"/>
      <c r="D669" t="s">
        <v>53</v>
      </c>
      <c r="E669" s="320"/>
      <c r="F669" t="s">
        <v>247</v>
      </c>
      <c r="G669" s="320"/>
      <c r="H669" t="s">
        <v>53</v>
      </c>
      <c r="I669" s="320"/>
      <c r="K669" s="320"/>
      <c r="L669" t="s">
        <v>52</v>
      </c>
      <c r="M669" s="320"/>
    </row>
    <row r="670" spans="1:13">
      <c r="A670" s="320"/>
      <c r="B670" t="s">
        <v>272</v>
      </c>
      <c r="C670" s="320"/>
      <c r="D670" t="s">
        <v>54</v>
      </c>
      <c r="E670" s="320"/>
      <c r="G670" s="320"/>
      <c r="H670" t="s">
        <v>67</v>
      </c>
      <c r="I670" s="320"/>
      <c r="K670" s="320"/>
      <c r="L670" t="s">
        <v>95</v>
      </c>
      <c r="M670" s="320"/>
    </row>
    <row r="671" spans="1:13">
      <c r="A671" s="320"/>
      <c r="B671" t="s">
        <v>268</v>
      </c>
      <c r="C671" s="320"/>
      <c r="D671" t="s">
        <v>55</v>
      </c>
      <c r="E671" s="320"/>
      <c r="G671" s="320"/>
      <c r="I671" s="320"/>
      <c r="K671" s="320"/>
      <c r="L671" t="s">
        <v>66</v>
      </c>
      <c r="M671" s="320"/>
    </row>
    <row r="672" spans="1:13">
      <c r="A672" s="320"/>
      <c r="B672" t="s">
        <v>480</v>
      </c>
      <c r="C672" s="320"/>
      <c r="D672" t="s">
        <v>75</v>
      </c>
      <c r="E672" s="320"/>
      <c r="G672" s="320"/>
      <c r="I672" s="320"/>
      <c r="K672" s="320"/>
      <c r="L672" t="s">
        <v>442</v>
      </c>
      <c r="M672" s="320"/>
    </row>
    <row r="673" spans="1:13">
      <c r="A673" s="320"/>
      <c r="C673" s="320"/>
      <c r="D673" t="s">
        <v>76</v>
      </c>
      <c r="E673" s="320"/>
      <c r="G673" s="320"/>
      <c r="I673" s="320"/>
      <c r="K673" s="320"/>
      <c r="L673" t="s">
        <v>97</v>
      </c>
      <c r="M673" s="320"/>
    </row>
    <row r="674" spans="1:13">
      <c r="A674" s="320"/>
      <c r="C674" s="320"/>
      <c r="D674" t="s">
        <v>481</v>
      </c>
      <c r="E674" s="320"/>
      <c r="G674" s="320"/>
      <c r="I674" s="320"/>
      <c r="K674" s="320"/>
      <c r="L674" t="s">
        <v>98</v>
      </c>
      <c r="M674" s="320"/>
    </row>
    <row r="675" spans="1:13">
      <c r="A675" s="320" t="s">
        <v>24</v>
      </c>
      <c r="B675" t="s">
        <v>3</v>
      </c>
      <c r="C675" s="320" t="s">
        <v>49</v>
      </c>
      <c r="D675" t="s">
        <v>3</v>
      </c>
      <c r="E675" s="320" t="s">
        <v>49</v>
      </c>
      <c r="F675" t="s">
        <v>3</v>
      </c>
      <c r="G675" s="320" t="s">
        <v>49</v>
      </c>
      <c r="H675" t="s">
        <v>3</v>
      </c>
      <c r="I675" s="320" t="s">
        <v>3</v>
      </c>
      <c r="J675" t="s">
        <v>3</v>
      </c>
      <c r="K675" s="320" t="s">
        <v>58</v>
      </c>
      <c r="L675" t="s">
        <v>3</v>
      </c>
      <c r="M675" s="320" t="s">
        <v>49</v>
      </c>
    </row>
    <row r="676" spans="1:13">
      <c r="A676" s="320"/>
      <c r="B676" t="s">
        <v>49</v>
      </c>
      <c r="C676" s="320"/>
      <c r="D676" t="s">
        <v>49</v>
      </c>
      <c r="E676" s="320"/>
      <c r="F676" t="s">
        <v>49</v>
      </c>
      <c r="G676" s="320"/>
      <c r="H676" t="s">
        <v>150</v>
      </c>
      <c r="I676" s="320"/>
      <c r="J676" t="s">
        <v>58</v>
      </c>
      <c r="K676" s="320"/>
      <c r="L676" t="s">
        <v>49</v>
      </c>
      <c r="M676" s="320"/>
    </row>
    <row r="677" spans="1:13">
      <c r="A677" s="320"/>
      <c r="B677" t="s">
        <v>50</v>
      </c>
      <c r="C677" s="320"/>
      <c r="D677" t="s">
        <v>50</v>
      </c>
      <c r="E677" s="320"/>
      <c r="F677" t="s">
        <v>191</v>
      </c>
      <c r="G677" s="320"/>
      <c r="H677" t="s">
        <v>50</v>
      </c>
      <c r="I677" s="320"/>
      <c r="J677" t="s">
        <v>50</v>
      </c>
      <c r="K677" s="320"/>
      <c r="L677" t="s">
        <v>58</v>
      </c>
      <c r="M677" s="320"/>
    </row>
    <row r="678" spans="1:13">
      <c r="A678" s="320"/>
      <c r="B678" t="s">
        <v>477</v>
      </c>
      <c r="C678" s="320"/>
      <c r="D678" t="s">
        <v>51</v>
      </c>
      <c r="E678" s="320"/>
      <c r="F678" t="s">
        <v>52</v>
      </c>
      <c r="G678" s="320"/>
      <c r="H678" t="s">
        <v>51</v>
      </c>
      <c r="I678" s="320"/>
      <c r="J678" t="s">
        <v>478</v>
      </c>
      <c r="K678" s="320"/>
      <c r="L678" t="s">
        <v>50</v>
      </c>
      <c r="M678" s="320"/>
    </row>
    <row r="679" spans="1:13">
      <c r="A679" s="320"/>
      <c r="B679" t="s">
        <v>52</v>
      </c>
      <c r="C679" s="320"/>
      <c r="D679" t="s">
        <v>52</v>
      </c>
      <c r="E679" s="320"/>
      <c r="F679" t="s">
        <v>66</v>
      </c>
      <c r="G679" s="320"/>
      <c r="H679" t="s">
        <v>52</v>
      </c>
      <c r="I679" s="320"/>
      <c r="J679" t="s">
        <v>66</v>
      </c>
      <c r="K679" s="320"/>
      <c r="L679" t="s">
        <v>51</v>
      </c>
      <c r="M679" s="320"/>
    </row>
    <row r="680" spans="1:13">
      <c r="A680" s="320"/>
      <c r="B680" t="s">
        <v>269</v>
      </c>
      <c r="C680" s="320"/>
      <c r="D680" t="s">
        <v>53</v>
      </c>
      <c r="E680" s="320"/>
      <c r="F680" t="s">
        <v>247</v>
      </c>
      <c r="G680" s="320"/>
      <c r="H680" t="s">
        <v>53</v>
      </c>
      <c r="I680" s="320"/>
      <c r="K680" s="320"/>
      <c r="L680" t="s">
        <v>52</v>
      </c>
      <c r="M680" s="320"/>
    </row>
    <row r="681" spans="1:13">
      <c r="A681" s="320"/>
      <c r="B681" t="s">
        <v>272</v>
      </c>
      <c r="C681" s="320"/>
      <c r="D681" t="s">
        <v>54</v>
      </c>
      <c r="E681" s="320"/>
      <c r="G681" s="320"/>
      <c r="H681" t="s">
        <v>67</v>
      </c>
      <c r="I681" s="320"/>
      <c r="K681" s="320"/>
      <c r="L681" t="s">
        <v>95</v>
      </c>
      <c r="M681" s="320"/>
    </row>
    <row r="682" spans="1:13">
      <c r="A682" s="320"/>
      <c r="B682" t="s">
        <v>268</v>
      </c>
      <c r="C682" s="320"/>
      <c r="D682" t="s">
        <v>55</v>
      </c>
      <c r="E682" s="320"/>
      <c r="G682" s="320"/>
      <c r="I682" s="320"/>
      <c r="K682" s="320"/>
      <c r="L682" t="s">
        <v>66</v>
      </c>
      <c r="M682" s="320"/>
    </row>
    <row r="683" spans="1:13">
      <c r="A683" s="320"/>
      <c r="B683" t="s">
        <v>480</v>
      </c>
      <c r="C683" s="320"/>
      <c r="D683" t="s">
        <v>75</v>
      </c>
      <c r="E683" s="320"/>
      <c r="G683" s="320"/>
      <c r="I683" s="320"/>
      <c r="K683" s="320"/>
      <c r="L683" t="s">
        <v>442</v>
      </c>
      <c r="M683" s="320"/>
    </row>
    <row r="684" spans="1:13">
      <c r="A684" s="320"/>
      <c r="C684" s="320"/>
      <c r="D684" t="s">
        <v>76</v>
      </c>
      <c r="E684" s="320"/>
      <c r="G684" s="320"/>
      <c r="I684" s="320"/>
      <c r="K684" s="320"/>
      <c r="L684" t="s">
        <v>97</v>
      </c>
      <c r="M684" s="320"/>
    </row>
    <row r="685" spans="1:13">
      <c r="A685" s="320"/>
      <c r="C685" s="320"/>
      <c r="D685" t="s">
        <v>481</v>
      </c>
      <c r="E685" s="320"/>
      <c r="G685" s="320"/>
      <c r="I685" s="320"/>
      <c r="K685" s="320"/>
      <c r="L685" t="s">
        <v>98</v>
      </c>
      <c r="M685" s="320"/>
    </row>
    <row r="691" spans="1:21">
      <c r="A691" s="343" t="s">
        <v>485</v>
      </c>
      <c r="B691" s="343"/>
      <c r="C691" s="343"/>
      <c r="D691" s="343"/>
      <c r="E691" s="343"/>
      <c r="F691" s="343"/>
      <c r="G691" s="343"/>
      <c r="H691" s="343"/>
      <c r="I691" s="343"/>
      <c r="J691" s="343"/>
      <c r="K691" s="343"/>
      <c r="L691" s="343"/>
      <c r="M691" s="343"/>
      <c r="O691" s="329" t="s">
        <v>486</v>
      </c>
      <c r="P691" s="330"/>
      <c r="Q691" s="330"/>
      <c r="R691" s="330"/>
      <c r="S691" s="330"/>
      <c r="T691" s="330"/>
      <c r="U691" s="331"/>
    </row>
    <row r="692" spans="1:21" ht="32">
      <c r="B692" s="334">
        <v>2004</v>
      </c>
      <c r="C692" s="334"/>
      <c r="D692" s="334">
        <v>2007</v>
      </c>
      <c r="E692" s="334"/>
      <c r="F692" s="334">
        <v>2010</v>
      </c>
      <c r="G692" s="334"/>
      <c r="H692" s="334">
        <v>2012</v>
      </c>
      <c r="I692" s="334"/>
      <c r="J692" s="334">
        <v>2015</v>
      </c>
      <c r="K692" s="334"/>
      <c r="L692" s="334"/>
      <c r="M692" s="334"/>
      <c r="O692" s="128" t="s">
        <v>129</v>
      </c>
      <c r="P692" s="44">
        <v>24</v>
      </c>
      <c r="Q692" s="44">
        <v>24</v>
      </c>
      <c r="R692" s="44">
        <v>24</v>
      </c>
      <c r="S692" s="44">
        <v>24</v>
      </c>
      <c r="T692" s="44">
        <v>24</v>
      </c>
      <c r="U692" s="44"/>
    </row>
    <row r="693" spans="1:21" ht="32">
      <c r="B693" s="68" t="s">
        <v>0</v>
      </c>
      <c r="C693" s="68" t="s">
        <v>1</v>
      </c>
      <c r="D693" s="68" t="s">
        <v>0</v>
      </c>
      <c r="E693" s="68" t="s">
        <v>1</v>
      </c>
      <c r="F693" s="68" t="s">
        <v>0</v>
      </c>
      <c r="G693" s="68" t="s">
        <v>1</v>
      </c>
      <c r="H693" s="68" t="s">
        <v>0</v>
      </c>
      <c r="I693" s="68" t="s">
        <v>1</v>
      </c>
      <c r="J693" s="68" t="s">
        <v>0</v>
      </c>
      <c r="K693" s="68" t="s">
        <v>1</v>
      </c>
      <c r="L693" s="68"/>
      <c r="M693" s="68"/>
      <c r="O693" s="129" t="s">
        <v>103</v>
      </c>
      <c r="P693" s="51">
        <v>2004</v>
      </c>
      <c r="Q693" s="51">
        <v>2007</v>
      </c>
      <c r="R693" s="51">
        <v>2010</v>
      </c>
      <c r="S693" s="51">
        <v>2012</v>
      </c>
      <c r="T693" s="51">
        <v>2015</v>
      </c>
      <c r="U693" s="51"/>
    </row>
    <row r="694" spans="1:21" ht="32">
      <c r="A694" s="320" t="s">
        <v>2</v>
      </c>
      <c r="B694" t="s">
        <v>196</v>
      </c>
      <c r="C694" s="320" t="s">
        <v>58</v>
      </c>
      <c r="D694" t="s">
        <v>386</v>
      </c>
      <c r="E694" s="319" t="s">
        <v>487</v>
      </c>
      <c r="F694" s="126" t="s">
        <v>215</v>
      </c>
      <c r="G694" s="319" t="s">
        <v>215</v>
      </c>
      <c r="H694" t="s">
        <v>3</v>
      </c>
      <c r="I694" s="320" t="s">
        <v>191</v>
      </c>
      <c r="J694" t="s">
        <v>3</v>
      </c>
      <c r="K694" s="319" t="s">
        <v>488</v>
      </c>
      <c r="O694" s="29">
        <v>0</v>
      </c>
      <c r="P694" s="24"/>
      <c r="Q694" s="24"/>
      <c r="R694" s="24"/>
      <c r="S694" s="24"/>
      <c r="T694" s="24">
        <v>1</v>
      </c>
      <c r="U694" s="24"/>
    </row>
    <row r="695" spans="1:21" ht="32">
      <c r="A695" s="320"/>
      <c r="B695" t="s">
        <v>58</v>
      </c>
      <c r="C695" s="320"/>
      <c r="D695" t="s">
        <v>49</v>
      </c>
      <c r="E695" s="319"/>
      <c r="F695" t="s">
        <v>49</v>
      </c>
      <c r="G695" s="319"/>
      <c r="H695" s="126" t="s">
        <v>489</v>
      </c>
      <c r="I695" s="320"/>
      <c r="J695" t="s">
        <v>49</v>
      </c>
      <c r="K695" s="319"/>
      <c r="O695" s="29">
        <v>1</v>
      </c>
      <c r="P695" s="24">
        <v>18</v>
      </c>
      <c r="Q695" s="24"/>
      <c r="R695" s="24">
        <v>15</v>
      </c>
      <c r="S695" s="24"/>
      <c r="T695" s="24">
        <v>23</v>
      </c>
      <c r="U695" s="24"/>
    </row>
    <row r="696" spans="1:21" ht="48">
      <c r="A696" s="320"/>
      <c r="B696" t="s">
        <v>53</v>
      </c>
      <c r="C696" s="320"/>
      <c r="D696" s="126" t="s">
        <v>487</v>
      </c>
      <c r="E696" s="319"/>
      <c r="F696" t="s">
        <v>51</v>
      </c>
      <c r="G696" s="319"/>
      <c r="H696" t="s">
        <v>191</v>
      </c>
      <c r="I696" s="320"/>
      <c r="J696" s="126" t="s">
        <v>488</v>
      </c>
      <c r="K696" s="319"/>
      <c r="O696" s="29">
        <v>2</v>
      </c>
      <c r="P696" s="24">
        <v>6</v>
      </c>
      <c r="Q696" s="24">
        <v>16</v>
      </c>
      <c r="R696" s="24">
        <v>9</v>
      </c>
      <c r="S696" s="24">
        <v>16</v>
      </c>
      <c r="T696" s="24"/>
      <c r="U696" s="24"/>
    </row>
    <row r="697" spans="1:21">
      <c r="A697" s="320"/>
      <c r="C697" s="320"/>
      <c r="D697" t="s">
        <v>55</v>
      </c>
      <c r="E697" s="319"/>
      <c r="F697" t="s">
        <v>52</v>
      </c>
      <c r="G697" s="319"/>
      <c r="H697" t="s">
        <v>66</v>
      </c>
      <c r="I697" s="320"/>
      <c r="J697" t="s">
        <v>50</v>
      </c>
      <c r="K697" s="319"/>
      <c r="O697" s="29">
        <v>3</v>
      </c>
      <c r="P697" s="24"/>
      <c r="Q697" s="24">
        <v>8</v>
      </c>
      <c r="R697" s="24"/>
      <c r="S697" s="24">
        <v>8</v>
      </c>
      <c r="T697" s="24"/>
      <c r="U697" s="24"/>
    </row>
    <row r="698" spans="1:21">
      <c r="A698" s="320"/>
      <c r="C698" s="320"/>
      <c r="E698" s="319"/>
      <c r="F698" t="s">
        <v>67</v>
      </c>
      <c r="G698" s="319"/>
      <c r="I698" s="320"/>
      <c r="J698" t="s">
        <v>51</v>
      </c>
      <c r="K698" s="319"/>
      <c r="O698" s="29" t="s">
        <v>104</v>
      </c>
      <c r="P698" s="24"/>
      <c r="Q698" s="24"/>
      <c r="R698" s="24"/>
      <c r="S698" s="24"/>
      <c r="T698" s="24"/>
      <c r="U698" s="24"/>
    </row>
    <row r="699" spans="1:21">
      <c r="A699" s="320"/>
      <c r="C699" s="320"/>
      <c r="E699" s="319"/>
      <c r="G699" s="319"/>
      <c r="I699" s="320"/>
      <c r="J699" t="s">
        <v>95</v>
      </c>
      <c r="K699" s="319"/>
    </row>
    <row r="700" spans="1:21">
      <c r="A700" s="320"/>
      <c r="C700" s="320"/>
      <c r="E700" s="319"/>
      <c r="G700" s="319"/>
      <c r="I700" s="320"/>
      <c r="J700" t="s">
        <v>442</v>
      </c>
      <c r="K700" s="319"/>
      <c r="O700" s="329" t="s">
        <v>490</v>
      </c>
      <c r="P700" s="330"/>
      <c r="Q700" s="330"/>
      <c r="R700" s="330"/>
      <c r="S700" s="330"/>
      <c r="T700" s="330"/>
      <c r="U700" s="331"/>
    </row>
    <row r="701" spans="1:21">
      <c r="A701" s="320"/>
      <c r="C701" s="320"/>
      <c r="E701" s="319"/>
      <c r="G701" s="319"/>
      <c r="I701" s="320"/>
      <c r="J701" t="s">
        <v>491</v>
      </c>
      <c r="K701" s="319"/>
      <c r="O701" s="21"/>
      <c r="P701" s="51">
        <v>2004</v>
      </c>
      <c r="Q701" s="51">
        <v>2007</v>
      </c>
      <c r="R701" s="51">
        <v>2010</v>
      </c>
      <c r="S701" s="51">
        <v>2012</v>
      </c>
      <c r="T701" s="51">
        <v>2015</v>
      </c>
      <c r="U701" s="51"/>
    </row>
    <row r="702" spans="1:21" ht="32">
      <c r="A702" s="320"/>
      <c r="C702" s="320"/>
      <c r="E702" s="319"/>
      <c r="G702" s="319"/>
      <c r="I702" s="320"/>
      <c r="J702" t="s">
        <v>98</v>
      </c>
      <c r="K702" s="319"/>
      <c r="O702" s="130" t="s">
        <v>106</v>
      </c>
      <c r="P702" s="24">
        <v>11</v>
      </c>
      <c r="Q702" s="24">
        <v>6</v>
      </c>
      <c r="R702" s="24">
        <v>8</v>
      </c>
      <c r="S702" s="24">
        <v>6</v>
      </c>
      <c r="T702" s="24">
        <v>1</v>
      </c>
      <c r="U702" s="24"/>
    </row>
    <row r="703" spans="1:21">
      <c r="A703" s="320"/>
      <c r="C703" s="320"/>
      <c r="E703" s="319"/>
      <c r="G703" s="319"/>
      <c r="I703" s="320"/>
      <c r="J703" t="s">
        <v>492</v>
      </c>
      <c r="K703" s="319"/>
      <c r="O703" s="29" t="s">
        <v>107</v>
      </c>
      <c r="P703" s="24">
        <v>13</v>
      </c>
      <c r="Q703" s="24">
        <v>18</v>
      </c>
      <c r="R703" s="24">
        <v>16</v>
      </c>
      <c r="S703" s="24">
        <v>18</v>
      </c>
      <c r="T703" s="24">
        <v>23</v>
      </c>
      <c r="U703" s="24"/>
    </row>
    <row r="704" spans="1:21" ht="32">
      <c r="A704" s="320" t="s">
        <v>4</v>
      </c>
      <c r="B704" t="s">
        <v>196</v>
      </c>
      <c r="C704" s="320" t="s">
        <v>58</v>
      </c>
      <c r="D704" t="s">
        <v>386</v>
      </c>
      <c r="E704" s="319" t="s">
        <v>487</v>
      </c>
      <c r="F704" s="126" t="s">
        <v>215</v>
      </c>
      <c r="G704" s="319" t="s">
        <v>215</v>
      </c>
      <c r="H704" t="s">
        <v>3</v>
      </c>
      <c r="I704" s="319" t="s">
        <v>493</v>
      </c>
      <c r="J704" t="s">
        <v>3</v>
      </c>
      <c r="K704" s="319" t="s">
        <v>494</v>
      </c>
      <c r="O704" s="27"/>
      <c r="P704" s="28"/>
      <c r="Q704" s="28"/>
      <c r="R704" s="28"/>
      <c r="S704" s="28"/>
      <c r="T704" s="28"/>
      <c r="U704" s="28"/>
    </row>
    <row r="705" spans="1:27" ht="48">
      <c r="A705" s="320"/>
      <c r="B705" t="s">
        <v>58</v>
      </c>
      <c r="C705" s="320"/>
      <c r="D705" t="s">
        <v>49</v>
      </c>
      <c r="E705" s="319"/>
      <c r="F705" t="s">
        <v>49</v>
      </c>
      <c r="G705" s="319"/>
      <c r="H705" s="126" t="s">
        <v>493</v>
      </c>
      <c r="I705" s="319"/>
      <c r="J705" s="126" t="s">
        <v>494</v>
      </c>
      <c r="K705" s="319"/>
      <c r="O705" s="27"/>
      <c r="P705" s="28"/>
      <c r="Q705" s="28"/>
      <c r="R705" s="28"/>
      <c r="S705" s="28"/>
      <c r="T705" s="28"/>
      <c r="U705" s="28"/>
    </row>
    <row r="706" spans="1:27" ht="32">
      <c r="A706" s="320"/>
      <c r="B706" t="s">
        <v>53</v>
      </c>
      <c r="C706" s="320"/>
      <c r="D706" s="126" t="s">
        <v>487</v>
      </c>
      <c r="E706" s="319"/>
      <c r="F706" t="s">
        <v>51</v>
      </c>
      <c r="G706" s="319"/>
      <c r="H706" t="s">
        <v>191</v>
      </c>
      <c r="I706" s="319"/>
      <c r="J706" t="s">
        <v>50</v>
      </c>
      <c r="K706" s="319"/>
      <c r="O706" s="332" t="s">
        <v>109</v>
      </c>
      <c r="P706" s="332"/>
      <c r="Q706" s="332"/>
      <c r="R706" s="332"/>
      <c r="S706" s="332"/>
      <c r="T706" s="332"/>
      <c r="U706" s="332"/>
      <c r="V706" s="332"/>
      <c r="W706" s="332"/>
      <c r="X706" s="332"/>
      <c r="Y706" s="332"/>
      <c r="Z706" s="332"/>
      <c r="AA706" s="332"/>
    </row>
    <row r="707" spans="1:27">
      <c r="A707" s="320"/>
      <c r="C707" s="320"/>
      <c r="D707" t="s">
        <v>55</v>
      </c>
      <c r="E707" s="319"/>
      <c r="F707" t="s">
        <v>52</v>
      </c>
      <c r="G707" s="319"/>
      <c r="H707" t="s">
        <v>66</v>
      </c>
      <c r="I707" s="319"/>
      <c r="J707" t="s">
        <v>51</v>
      </c>
      <c r="K707" s="319"/>
      <c r="O707" s="20"/>
      <c r="P707" s="327">
        <v>2004</v>
      </c>
      <c r="Q707" s="327"/>
      <c r="R707" s="327">
        <v>2007</v>
      </c>
      <c r="S707" s="327"/>
      <c r="T707" s="327">
        <v>2010</v>
      </c>
      <c r="U707" s="327"/>
      <c r="V707" s="327">
        <v>2012</v>
      </c>
      <c r="W707" s="327"/>
      <c r="X707" s="327">
        <v>2015</v>
      </c>
      <c r="Y707" s="327"/>
      <c r="Z707" s="327"/>
      <c r="AA707" s="327"/>
    </row>
    <row r="708" spans="1:27">
      <c r="A708" s="320"/>
      <c r="C708" s="320"/>
      <c r="E708" s="319"/>
      <c r="F708" t="s">
        <v>67</v>
      </c>
      <c r="G708" s="319"/>
      <c r="H708" t="s">
        <v>495</v>
      </c>
      <c r="I708" s="319"/>
      <c r="J708" t="s">
        <v>95</v>
      </c>
      <c r="K708" s="319"/>
      <c r="O708" s="20"/>
      <c r="P708" s="51" t="s">
        <v>114</v>
      </c>
      <c r="Q708" s="51" t="s">
        <v>115</v>
      </c>
      <c r="R708" s="51" t="s">
        <v>114</v>
      </c>
      <c r="S708" s="51" t="s">
        <v>115</v>
      </c>
      <c r="T708" s="51" t="s">
        <v>114</v>
      </c>
      <c r="U708" s="51" t="s">
        <v>115</v>
      </c>
      <c r="V708" s="51" t="s">
        <v>114</v>
      </c>
      <c r="W708" s="51" t="s">
        <v>115</v>
      </c>
      <c r="X708" s="51" t="s">
        <v>114</v>
      </c>
      <c r="Y708" s="51" t="s">
        <v>115</v>
      </c>
      <c r="Z708" s="51" t="s">
        <v>114</v>
      </c>
      <c r="AA708" s="51" t="s">
        <v>115</v>
      </c>
    </row>
    <row r="709" spans="1:27" ht="32">
      <c r="A709" s="320"/>
      <c r="C709" s="320"/>
      <c r="E709" s="319"/>
      <c r="G709" s="319"/>
      <c r="I709" s="319"/>
      <c r="J709" t="s">
        <v>442</v>
      </c>
      <c r="K709" s="319"/>
      <c r="O709" s="130" t="s">
        <v>110</v>
      </c>
      <c r="P709" s="20"/>
      <c r="Q709" s="20"/>
      <c r="R709" s="20"/>
      <c r="S709" s="20"/>
      <c r="T709" s="20"/>
      <c r="U709" s="20"/>
      <c r="V709" s="20">
        <v>11</v>
      </c>
      <c r="W709" s="20">
        <v>45.83</v>
      </c>
      <c r="X709" s="20">
        <v>24</v>
      </c>
      <c r="Y709" s="20">
        <v>100</v>
      </c>
      <c r="Z709" s="20"/>
      <c r="AA709" s="20"/>
    </row>
    <row r="710" spans="1:27">
      <c r="A710" s="320"/>
      <c r="C710" s="320"/>
      <c r="E710" s="319"/>
      <c r="G710" s="319"/>
      <c r="I710" s="319"/>
      <c r="J710" t="s">
        <v>491</v>
      </c>
      <c r="K710" s="319"/>
      <c r="O710" s="29" t="s">
        <v>111</v>
      </c>
      <c r="P710" s="20"/>
      <c r="Q710" s="20"/>
      <c r="R710" s="20"/>
      <c r="S710" s="20"/>
      <c r="T710" s="20"/>
      <c r="U710" s="20"/>
      <c r="V710" s="20">
        <v>0</v>
      </c>
      <c r="W710" s="139">
        <v>0</v>
      </c>
      <c r="X710" s="20">
        <v>0</v>
      </c>
      <c r="Y710" s="20">
        <v>0</v>
      </c>
      <c r="Z710" s="20"/>
      <c r="AA710" s="20"/>
    </row>
    <row r="711" spans="1:27">
      <c r="A711" s="320"/>
      <c r="C711" s="320"/>
      <c r="E711" s="319"/>
      <c r="G711" s="319"/>
      <c r="I711" s="319"/>
      <c r="J711" t="s">
        <v>98</v>
      </c>
      <c r="K711" s="319"/>
      <c r="O711" s="29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32">
      <c r="A712" s="320"/>
      <c r="C712" s="320"/>
      <c r="E712" s="319"/>
      <c r="G712" s="319"/>
      <c r="I712" s="319"/>
      <c r="J712" t="s">
        <v>492</v>
      </c>
      <c r="K712" s="319"/>
      <c r="O712" s="130" t="s">
        <v>112</v>
      </c>
      <c r="P712" s="20">
        <v>24</v>
      </c>
      <c r="Q712" s="20">
        <v>100</v>
      </c>
      <c r="R712" s="20">
        <v>24</v>
      </c>
      <c r="S712" s="20">
        <v>100</v>
      </c>
      <c r="T712" s="20">
        <v>24</v>
      </c>
      <c r="U712" s="20">
        <v>100</v>
      </c>
      <c r="V712" s="20">
        <v>13</v>
      </c>
      <c r="W712" s="20">
        <v>54.17</v>
      </c>
      <c r="X712" s="20"/>
      <c r="Y712" s="20"/>
      <c r="Z712" s="20"/>
      <c r="AA712" s="20"/>
    </row>
    <row r="713" spans="1:27" ht="32">
      <c r="A713" s="320"/>
      <c r="C713" s="320"/>
      <c r="E713" s="319"/>
      <c r="G713" s="319"/>
      <c r="I713" s="319"/>
      <c r="J713" s="126" t="s">
        <v>353</v>
      </c>
      <c r="K713" s="319"/>
      <c r="O713" s="130" t="s">
        <v>113</v>
      </c>
      <c r="P713" s="20">
        <v>11</v>
      </c>
      <c r="Q713" s="20">
        <v>45.83</v>
      </c>
      <c r="R713" s="20">
        <v>5</v>
      </c>
      <c r="S713" s="20">
        <v>20.83</v>
      </c>
      <c r="T713" s="20">
        <v>14</v>
      </c>
      <c r="U713" s="20">
        <v>58.33</v>
      </c>
      <c r="V713" s="20">
        <v>1</v>
      </c>
      <c r="W713" s="20">
        <v>4.16</v>
      </c>
      <c r="X713" s="20"/>
      <c r="Y713" s="20"/>
      <c r="Z713" s="20"/>
      <c r="AA713" s="20"/>
    </row>
    <row r="714" spans="1:27" ht="48">
      <c r="A714" s="320" t="s">
        <v>5</v>
      </c>
      <c r="B714" t="s">
        <v>196</v>
      </c>
      <c r="C714" s="320" t="s">
        <v>49</v>
      </c>
      <c r="D714" t="s">
        <v>386</v>
      </c>
      <c r="E714" s="320" t="s">
        <v>386</v>
      </c>
      <c r="F714" s="126" t="s">
        <v>496</v>
      </c>
      <c r="G714" s="319" t="s">
        <v>496</v>
      </c>
      <c r="H714" t="s">
        <v>497</v>
      </c>
      <c r="I714" s="319" t="s">
        <v>493</v>
      </c>
      <c r="J714" t="s">
        <v>3</v>
      </c>
      <c r="K714" s="319" t="s">
        <v>488</v>
      </c>
    </row>
    <row r="715" spans="1:27">
      <c r="A715" s="320"/>
      <c r="B715" t="s">
        <v>446</v>
      </c>
      <c r="C715" s="320"/>
      <c r="D715" t="s">
        <v>49</v>
      </c>
      <c r="E715" s="320"/>
      <c r="F715" t="s">
        <v>49</v>
      </c>
      <c r="G715" s="319"/>
      <c r="H715" t="s">
        <v>79</v>
      </c>
      <c r="I715" s="319"/>
      <c r="J715" t="s">
        <v>49</v>
      </c>
      <c r="K715" s="319"/>
    </row>
    <row r="716" spans="1:27" ht="48">
      <c r="A716" s="320"/>
      <c r="B716" t="s">
        <v>52</v>
      </c>
      <c r="C716" s="320"/>
      <c r="D716" t="s">
        <v>191</v>
      </c>
      <c r="E716" s="320"/>
      <c r="F716" t="s">
        <v>51</v>
      </c>
      <c r="G716" s="319"/>
      <c r="H716" t="s">
        <v>191</v>
      </c>
      <c r="I716" s="319"/>
      <c r="J716" s="59" t="s">
        <v>488</v>
      </c>
      <c r="K716" s="319"/>
      <c r="O716" s="326" t="s">
        <v>116</v>
      </c>
      <c r="P716" s="326"/>
      <c r="Q716" s="326"/>
      <c r="R716" s="326"/>
      <c r="S716" s="326"/>
      <c r="T716" s="326"/>
      <c r="U716" s="326"/>
      <c r="V716" s="326"/>
      <c r="W716" s="326"/>
      <c r="X716" s="326"/>
      <c r="Y716" s="326"/>
      <c r="Z716" s="326"/>
      <c r="AA716" s="326"/>
    </row>
    <row r="717" spans="1:27">
      <c r="A717" s="320"/>
      <c r="B717" t="s">
        <v>53</v>
      </c>
      <c r="C717" s="320"/>
      <c r="D717" t="s">
        <v>52</v>
      </c>
      <c r="E717" s="320"/>
      <c r="F717" t="s">
        <v>52</v>
      </c>
      <c r="G717" s="319"/>
      <c r="H717" t="s">
        <v>66</v>
      </c>
      <c r="I717" s="319"/>
      <c r="J717" t="s">
        <v>50</v>
      </c>
      <c r="K717" s="319"/>
      <c r="O717" s="20"/>
      <c r="P717" s="327">
        <v>2004</v>
      </c>
      <c r="Q717" s="327"/>
      <c r="R717" s="327">
        <v>2007</v>
      </c>
      <c r="S717" s="327"/>
      <c r="T717" s="327">
        <v>2010</v>
      </c>
      <c r="U717" s="327"/>
      <c r="V717" s="327">
        <v>2012</v>
      </c>
      <c r="W717" s="327"/>
      <c r="X717" s="327">
        <v>2015</v>
      </c>
      <c r="Y717" s="327"/>
      <c r="Z717" s="327"/>
      <c r="AA717" s="327"/>
    </row>
    <row r="718" spans="1:27">
      <c r="A718" s="320"/>
      <c r="C718" s="320"/>
      <c r="D718" t="s">
        <v>55</v>
      </c>
      <c r="E718" s="320"/>
      <c r="G718" s="319"/>
      <c r="I718" s="319"/>
      <c r="J718" t="s">
        <v>51</v>
      </c>
      <c r="K718" s="319"/>
      <c r="O718" s="20"/>
      <c r="P718" s="51" t="s">
        <v>114</v>
      </c>
      <c r="Q718" s="51" t="s">
        <v>115</v>
      </c>
      <c r="R718" s="51" t="s">
        <v>114</v>
      </c>
      <c r="S718" s="51" t="s">
        <v>115</v>
      </c>
      <c r="T718" s="51" t="s">
        <v>114</v>
      </c>
      <c r="U718" s="51" t="s">
        <v>115</v>
      </c>
      <c r="V718" s="51" t="s">
        <v>114</v>
      </c>
      <c r="W718" s="51" t="s">
        <v>115</v>
      </c>
      <c r="X718" s="51" t="s">
        <v>114</v>
      </c>
      <c r="Y718" s="51" t="s">
        <v>115</v>
      </c>
      <c r="Z718" s="51" t="s">
        <v>114</v>
      </c>
      <c r="AA718" s="51" t="s">
        <v>115</v>
      </c>
    </row>
    <row r="719" spans="1:27" ht="32">
      <c r="A719" s="320"/>
      <c r="C719" s="320"/>
      <c r="E719" s="320"/>
      <c r="G719" s="319"/>
      <c r="I719" s="319"/>
      <c r="J719" t="s">
        <v>95</v>
      </c>
      <c r="K719" s="319"/>
      <c r="O719" s="130" t="s">
        <v>110</v>
      </c>
      <c r="P719" s="20">
        <v>18</v>
      </c>
      <c r="Q719" s="20">
        <v>75</v>
      </c>
      <c r="R719" s="20">
        <v>16</v>
      </c>
      <c r="S719" s="20">
        <v>66.66</v>
      </c>
      <c r="T719" s="20">
        <v>19</v>
      </c>
      <c r="U719" s="20">
        <v>79.16</v>
      </c>
      <c r="V719" s="20">
        <v>6</v>
      </c>
      <c r="W719" s="20">
        <v>25</v>
      </c>
      <c r="X719" s="20">
        <v>7</v>
      </c>
      <c r="Y719" s="20">
        <v>29.16</v>
      </c>
      <c r="Z719" s="20"/>
      <c r="AA719" s="20"/>
    </row>
    <row r="720" spans="1:27">
      <c r="A720" s="320"/>
      <c r="C720" s="320"/>
      <c r="E720" s="320"/>
      <c r="G720" s="319"/>
      <c r="I720" s="319"/>
      <c r="J720" t="s">
        <v>442</v>
      </c>
      <c r="K720" s="319"/>
      <c r="O720" s="29" t="s">
        <v>111</v>
      </c>
      <c r="P720" s="20">
        <v>11</v>
      </c>
      <c r="Q720" s="20">
        <v>45.83</v>
      </c>
      <c r="R720" s="20">
        <v>6</v>
      </c>
      <c r="S720" s="20">
        <v>25</v>
      </c>
      <c r="T720" s="20">
        <v>6</v>
      </c>
      <c r="U720" s="20">
        <v>25</v>
      </c>
      <c r="V720" s="20">
        <v>1</v>
      </c>
      <c r="W720" s="20">
        <v>4.16</v>
      </c>
      <c r="X720" s="20">
        <v>0</v>
      </c>
      <c r="Y720" s="20">
        <v>0</v>
      </c>
      <c r="Z720" s="20"/>
      <c r="AA720" s="20"/>
    </row>
    <row r="721" spans="1:27">
      <c r="A721" s="320"/>
      <c r="C721" s="320"/>
      <c r="E721" s="320"/>
      <c r="G721" s="319"/>
      <c r="I721" s="319"/>
      <c r="J721" t="s">
        <v>491</v>
      </c>
      <c r="K721" s="319"/>
      <c r="O721" s="29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32">
      <c r="A722" s="320"/>
      <c r="C722" s="320"/>
      <c r="E722" s="320"/>
      <c r="G722" s="319"/>
      <c r="I722" s="319"/>
      <c r="J722" t="s">
        <v>98</v>
      </c>
      <c r="K722" s="319"/>
      <c r="O722" s="130" t="s">
        <v>112</v>
      </c>
      <c r="P722" s="20">
        <v>6</v>
      </c>
      <c r="Q722" s="20">
        <v>25</v>
      </c>
      <c r="R722" s="20">
        <v>8</v>
      </c>
      <c r="S722" s="20">
        <v>33.340000000000003</v>
      </c>
      <c r="T722" s="20">
        <v>5</v>
      </c>
      <c r="U722" s="20">
        <v>20.84</v>
      </c>
      <c r="V722" s="20">
        <v>18</v>
      </c>
      <c r="W722" s="20">
        <v>75</v>
      </c>
      <c r="X722" s="20">
        <v>17</v>
      </c>
      <c r="Y722" s="20">
        <v>70.84</v>
      </c>
      <c r="Z722" s="20"/>
      <c r="AA722" s="20"/>
    </row>
    <row r="723" spans="1:27" ht="32">
      <c r="A723" s="320"/>
      <c r="C723" s="320"/>
      <c r="E723" s="320"/>
      <c r="G723" s="319"/>
      <c r="I723" s="319"/>
      <c r="J723" t="s">
        <v>492</v>
      </c>
      <c r="K723" s="319"/>
      <c r="O723" s="130" t="s">
        <v>113</v>
      </c>
      <c r="P723" s="20">
        <v>2</v>
      </c>
      <c r="Q723" s="20">
        <v>8.34</v>
      </c>
      <c r="R723" s="20">
        <v>3</v>
      </c>
      <c r="S723" s="20">
        <v>12.5</v>
      </c>
      <c r="T723" s="20">
        <v>2</v>
      </c>
      <c r="U723" s="20">
        <v>8.34</v>
      </c>
      <c r="V723" s="20">
        <v>14</v>
      </c>
      <c r="W723" s="20">
        <v>58.34</v>
      </c>
      <c r="X723" s="20">
        <v>17</v>
      </c>
      <c r="Y723" s="20">
        <v>70.84</v>
      </c>
      <c r="Z723" s="20"/>
      <c r="AA723" s="20"/>
    </row>
    <row r="724" spans="1:27" ht="32">
      <c r="A724" s="320" t="s">
        <v>6</v>
      </c>
      <c r="B724" t="s">
        <v>196</v>
      </c>
      <c r="C724" s="320" t="s">
        <v>196</v>
      </c>
      <c r="D724" t="s">
        <v>386</v>
      </c>
      <c r="E724" s="320" t="s">
        <v>191</v>
      </c>
      <c r="F724" s="126" t="s">
        <v>215</v>
      </c>
      <c r="G724" s="319" t="s">
        <v>215</v>
      </c>
      <c r="H724" t="s">
        <v>497</v>
      </c>
      <c r="I724" s="319" t="s">
        <v>493</v>
      </c>
      <c r="J724" t="s">
        <v>3</v>
      </c>
      <c r="K724" s="319" t="s">
        <v>494</v>
      </c>
    </row>
    <row r="725" spans="1:27" ht="48">
      <c r="A725" s="320"/>
      <c r="B725" t="s">
        <v>58</v>
      </c>
      <c r="C725" s="320"/>
      <c r="D725" t="s">
        <v>58</v>
      </c>
      <c r="E725" s="320"/>
      <c r="F725" t="s">
        <v>49</v>
      </c>
      <c r="G725" s="319"/>
      <c r="H725" t="s">
        <v>79</v>
      </c>
      <c r="I725" s="319"/>
      <c r="J725" s="126" t="s">
        <v>494</v>
      </c>
      <c r="K725" s="319"/>
    </row>
    <row r="726" spans="1:27">
      <c r="A726" s="320"/>
      <c r="B726" t="s">
        <v>53</v>
      </c>
      <c r="C726" s="320"/>
      <c r="D726" t="s">
        <v>191</v>
      </c>
      <c r="E726" s="320"/>
      <c r="F726" t="s">
        <v>51</v>
      </c>
      <c r="G726" s="319"/>
      <c r="H726" t="s">
        <v>191</v>
      </c>
      <c r="I726" s="319"/>
      <c r="J726" t="s">
        <v>50</v>
      </c>
      <c r="K726" s="319"/>
      <c r="O726" s="339" t="s">
        <v>117</v>
      </c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</row>
    <row r="727" spans="1:27">
      <c r="A727" s="320"/>
      <c r="C727" s="320"/>
      <c r="D727" t="s">
        <v>55</v>
      </c>
      <c r="E727" s="320"/>
      <c r="F727" t="s">
        <v>498</v>
      </c>
      <c r="G727" s="319"/>
      <c r="I727" s="319"/>
      <c r="J727" t="s">
        <v>51</v>
      </c>
      <c r="K727" s="319"/>
      <c r="O727" s="20"/>
      <c r="P727" s="327">
        <v>2004</v>
      </c>
      <c r="Q727" s="327"/>
      <c r="R727" s="327">
        <v>2007</v>
      </c>
      <c r="S727" s="327"/>
      <c r="T727" s="327">
        <v>2010</v>
      </c>
      <c r="U727" s="327"/>
      <c r="V727" s="327">
        <v>2012</v>
      </c>
      <c r="W727" s="327"/>
      <c r="X727" s="327">
        <v>2015</v>
      </c>
      <c r="Y727" s="327"/>
      <c r="Z727" s="327"/>
      <c r="AA727" s="327"/>
    </row>
    <row r="728" spans="1:27">
      <c r="A728" s="320"/>
      <c r="C728" s="320"/>
      <c r="E728" s="320"/>
      <c r="G728" s="319"/>
      <c r="I728" s="319"/>
      <c r="J728" t="s">
        <v>95</v>
      </c>
      <c r="K728" s="319"/>
      <c r="O728" s="20"/>
      <c r="P728" s="51" t="s">
        <v>114</v>
      </c>
      <c r="Q728" s="51" t="s">
        <v>115</v>
      </c>
      <c r="R728" s="51" t="s">
        <v>114</v>
      </c>
      <c r="S728" s="51" t="s">
        <v>115</v>
      </c>
      <c r="T728" s="51" t="s">
        <v>114</v>
      </c>
      <c r="U728" s="51" t="s">
        <v>115</v>
      </c>
      <c r="V728" s="51" t="s">
        <v>114</v>
      </c>
      <c r="W728" s="51" t="s">
        <v>115</v>
      </c>
      <c r="X728" s="51" t="s">
        <v>114</v>
      </c>
      <c r="Y728" s="51" t="s">
        <v>115</v>
      </c>
      <c r="Z728" s="51" t="s">
        <v>114</v>
      </c>
      <c r="AA728" s="51" t="s">
        <v>115</v>
      </c>
    </row>
    <row r="729" spans="1:27" ht="32">
      <c r="A729" s="320"/>
      <c r="C729" s="320"/>
      <c r="E729" s="320"/>
      <c r="G729" s="319"/>
      <c r="I729" s="319"/>
      <c r="J729" t="s">
        <v>442</v>
      </c>
      <c r="K729" s="319"/>
      <c r="O729" s="130" t="s">
        <v>110</v>
      </c>
      <c r="P729" s="20"/>
      <c r="Q729" s="20"/>
      <c r="R729" s="20"/>
      <c r="S729" s="20"/>
      <c r="T729" s="20"/>
      <c r="U729" s="20"/>
      <c r="V729" s="20"/>
      <c r="W729" s="20"/>
      <c r="X729" s="20">
        <v>24</v>
      </c>
      <c r="Y729" s="20">
        <v>100</v>
      </c>
      <c r="Z729" s="20"/>
      <c r="AA729" s="20"/>
    </row>
    <row r="730" spans="1:27">
      <c r="A730" s="320"/>
      <c r="C730" s="320"/>
      <c r="E730" s="320"/>
      <c r="G730" s="319"/>
      <c r="I730" s="319"/>
      <c r="J730" t="s">
        <v>491</v>
      </c>
      <c r="K730" s="319"/>
      <c r="O730" s="29" t="s">
        <v>111</v>
      </c>
      <c r="P730" s="20"/>
      <c r="Q730" s="20"/>
      <c r="R730" s="20"/>
      <c r="S730" s="20"/>
      <c r="T730" s="20"/>
      <c r="U730" s="20"/>
      <c r="V730" s="20"/>
      <c r="W730" s="20"/>
      <c r="X730" s="20">
        <v>0</v>
      </c>
      <c r="Y730" s="20">
        <v>0</v>
      </c>
      <c r="Z730" s="20"/>
      <c r="AA730" s="20"/>
    </row>
    <row r="731" spans="1:27">
      <c r="A731" s="320"/>
      <c r="C731" s="320"/>
      <c r="E731" s="320"/>
      <c r="G731" s="319"/>
      <c r="I731" s="319"/>
      <c r="J731" t="s">
        <v>98</v>
      </c>
      <c r="K731" s="319"/>
      <c r="O731" s="29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32">
      <c r="A732" s="320"/>
      <c r="C732" s="320"/>
      <c r="E732" s="320"/>
      <c r="G732" s="319"/>
      <c r="I732" s="319"/>
      <c r="J732" t="s">
        <v>492</v>
      </c>
      <c r="K732" s="319"/>
      <c r="O732" s="130" t="s">
        <v>112</v>
      </c>
      <c r="P732" s="20">
        <v>24</v>
      </c>
      <c r="Q732" s="20">
        <v>100</v>
      </c>
      <c r="R732" s="20">
        <v>24</v>
      </c>
      <c r="S732" s="20">
        <v>100</v>
      </c>
      <c r="T732" s="20">
        <v>24</v>
      </c>
      <c r="U732" s="20">
        <v>100</v>
      </c>
      <c r="V732" s="20">
        <v>24</v>
      </c>
      <c r="W732" s="20">
        <v>100</v>
      </c>
      <c r="X732" s="20"/>
      <c r="Y732" s="20"/>
      <c r="Z732" s="20"/>
      <c r="AA732" s="20"/>
    </row>
    <row r="733" spans="1:27" ht="32">
      <c r="A733" s="320" t="s">
        <v>7</v>
      </c>
      <c r="B733" t="s">
        <v>196</v>
      </c>
      <c r="C733" s="320" t="s">
        <v>446</v>
      </c>
      <c r="D733" t="s">
        <v>386</v>
      </c>
      <c r="E733" s="320" t="s">
        <v>58</v>
      </c>
      <c r="F733" s="126" t="s">
        <v>215</v>
      </c>
      <c r="G733" s="319" t="s">
        <v>215</v>
      </c>
      <c r="H733" t="s">
        <v>497</v>
      </c>
      <c r="I733" s="319" t="s">
        <v>493</v>
      </c>
      <c r="J733" t="s">
        <v>3</v>
      </c>
      <c r="K733" s="319" t="s">
        <v>494</v>
      </c>
      <c r="O733" s="130" t="s">
        <v>113</v>
      </c>
      <c r="P733" s="20">
        <v>11</v>
      </c>
      <c r="Q733" s="20">
        <v>45.83</v>
      </c>
      <c r="R733" s="20">
        <v>10</v>
      </c>
      <c r="S733" s="20">
        <v>41.67</v>
      </c>
      <c r="T733" s="20">
        <v>14</v>
      </c>
      <c r="U733" s="20">
        <v>58.33</v>
      </c>
      <c r="V733" s="20">
        <v>2</v>
      </c>
      <c r="W733" s="20">
        <v>8.34</v>
      </c>
      <c r="X733" s="20"/>
      <c r="Y733" s="20"/>
      <c r="Z733" s="20"/>
      <c r="AA733" s="20"/>
    </row>
    <row r="734" spans="1:27" ht="48">
      <c r="A734" s="320"/>
      <c r="B734" t="s">
        <v>49</v>
      </c>
      <c r="C734" s="320"/>
      <c r="D734" t="s">
        <v>58</v>
      </c>
      <c r="E734" s="320"/>
      <c r="F734" t="s">
        <v>58</v>
      </c>
      <c r="G734" s="319"/>
      <c r="H734" s="126" t="s">
        <v>79</v>
      </c>
      <c r="I734" s="319"/>
      <c r="J734" s="126" t="s">
        <v>494</v>
      </c>
      <c r="K734" s="319"/>
    </row>
    <row r="735" spans="1:27">
      <c r="A735" s="320"/>
      <c r="B735" t="s">
        <v>52</v>
      </c>
      <c r="C735" s="320"/>
      <c r="D735" t="s">
        <v>191</v>
      </c>
      <c r="E735" s="320"/>
      <c r="F735" t="s">
        <v>51</v>
      </c>
      <c r="G735" s="319"/>
      <c r="H735" t="s">
        <v>191</v>
      </c>
      <c r="I735" s="319"/>
      <c r="J735" t="s">
        <v>50</v>
      </c>
      <c r="K735" s="319"/>
      <c r="O735" s="35" t="s">
        <v>127</v>
      </c>
    </row>
    <row r="736" spans="1:27">
      <c r="A736" s="320"/>
      <c r="B736" t="s">
        <v>53</v>
      </c>
      <c r="C736" s="320"/>
      <c r="D736" t="s">
        <v>55</v>
      </c>
      <c r="E736" s="320"/>
      <c r="F736" t="s">
        <v>67</v>
      </c>
      <c r="G736" s="319"/>
      <c r="H736" t="s">
        <v>66</v>
      </c>
      <c r="I736" s="319"/>
      <c r="J736" t="s">
        <v>51</v>
      </c>
      <c r="K736" s="319"/>
    </row>
    <row r="737" spans="1:27">
      <c r="A737" s="320"/>
      <c r="C737" s="320"/>
      <c r="E737" s="320"/>
      <c r="G737" s="319"/>
      <c r="I737" s="319"/>
      <c r="J737" t="s">
        <v>95</v>
      </c>
      <c r="K737" s="319"/>
    </row>
    <row r="738" spans="1:27">
      <c r="A738" s="320"/>
      <c r="C738" s="320"/>
      <c r="E738" s="320"/>
      <c r="G738" s="319"/>
      <c r="I738" s="319"/>
      <c r="J738" t="s">
        <v>442</v>
      </c>
      <c r="K738" s="319"/>
      <c r="O738" s="328" t="s">
        <v>130</v>
      </c>
      <c r="P738" s="328"/>
      <c r="Q738" s="328"/>
      <c r="R738" s="328"/>
      <c r="S738" s="328"/>
      <c r="T738" s="328"/>
      <c r="U738" s="328"/>
      <c r="V738" s="328"/>
      <c r="W738" s="328"/>
      <c r="X738" s="328"/>
      <c r="Y738" s="328"/>
      <c r="Z738" s="328"/>
      <c r="AA738" s="328"/>
    </row>
    <row r="739" spans="1:27">
      <c r="A739" s="320"/>
      <c r="C739" s="320"/>
      <c r="E739" s="320"/>
      <c r="G739" s="319"/>
      <c r="I739" s="319"/>
      <c r="J739" t="s">
        <v>491</v>
      </c>
      <c r="K739" s="319"/>
      <c r="O739" s="20"/>
      <c r="P739" s="327">
        <v>2004</v>
      </c>
      <c r="Q739" s="327"/>
      <c r="R739" s="327">
        <v>2007</v>
      </c>
      <c r="S739" s="327"/>
      <c r="T739" s="327">
        <v>2010</v>
      </c>
      <c r="U739" s="327"/>
      <c r="V739" s="327">
        <v>2012</v>
      </c>
      <c r="W739" s="327"/>
      <c r="X739" s="327">
        <v>2015</v>
      </c>
      <c r="Y739" s="327"/>
      <c r="Z739" s="327"/>
      <c r="AA739" s="327"/>
    </row>
    <row r="740" spans="1:27">
      <c r="A740" s="320"/>
      <c r="C740" s="320"/>
      <c r="E740" s="320"/>
      <c r="G740" s="319"/>
      <c r="I740" s="319"/>
      <c r="J740" t="s">
        <v>98</v>
      </c>
      <c r="K740" s="319"/>
      <c r="O740" s="20"/>
      <c r="P740" s="51" t="s">
        <v>114</v>
      </c>
      <c r="Q740" s="51" t="s">
        <v>115</v>
      </c>
      <c r="R740" s="51" t="s">
        <v>114</v>
      </c>
      <c r="S740" s="51" t="s">
        <v>115</v>
      </c>
      <c r="T740" s="51" t="s">
        <v>114</v>
      </c>
      <c r="U740" s="51" t="s">
        <v>115</v>
      </c>
      <c r="V740" s="51" t="s">
        <v>114</v>
      </c>
      <c r="W740" s="51" t="s">
        <v>115</v>
      </c>
      <c r="X740" s="51" t="s">
        <v>114</v>
      </c>
      <c r="Y740" s="51" t="s">
        <v>115</v>
      </c>
      <c r="Z740" s="51" t="s">
        <v>114</v>
      </c>
      <c r="AA740" s="51" t="s">
        <v>115</v>
      </c>
    </row>
    <row r="741" spans="1:27" ht="32">
      <c r="A741" s="320"/>
      <c r="C741" s="320"/>
      <c r="E741" s="320"/>
      <c r="G741" s="319"/>
      <c r="I741" s="319"/>
      <c r="J741" t="s">
        <v>492</v>
      </c>
      <c r="K741" s="319"/>
      <c r="O741" s="130" t="s">
        <v>110</v>
      </c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20">
        <v>24</v>
      </c>
      <c r="AA741" s="20">
        <v>100</v>
      </c>
    </row>
    <row r="742" spans="1:27" ht="32">
      <c r="A742" s="320" t="s">
        <v>8</v>
      </c>
      <c r="B742" t="s">
        <v>196</v>
      </c>
      <c r="C742" s="320" t="s">
        <v>446</v>
      </c>
      <c r="D742" t="s">
        <v>386</v>
      </c>
      <c r="E742" s="319" t="s">
        <v>487</v>
      </c>
      <c r="F742" s="126" t="s">
        <v>215</v>
      </c>
      <c r="G742" s="320" t="s">
        <v>58</v>
      </c>
      <c r="H742" t="s">
        <v>3</v>
      </c>
      <c r="I742" s="320" t="s">
        <v>52</v>
      </c>
      <c r="J742" t="s">
        <v>3</v>
      </c>
      <c r="K742" s="319" t="s">
        <v>488</v>
      </c>
      <c r="O742" s="29" t="s">
        <v>111</v>
      </c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20">
        <v>0</v>
      </c>
      <c r="AA742" s="20">
        <v>0</v>
      </c>
    </row>
    <row r="743" spans="1:27">
      <c r="A743" s="320"/>
      <c r="B743" t="s">
        <v>49</v>
      </c>
      <c r="C743" s="320"/>
      <c r="D743" t="s">
        <v>49</v>
      </c>
      <c r="E743" s="319"/>
      <c r="F743" t="s">
        <v>58</v>
      </c>
      <c r="G743" s="320"/>
      <c r="H743" t="s">
        <v>499</v>
      </c>
      <c r="I743" s="320"/>
      <c r="J743" t="s">
        <v>49</v>
      </c>
      <c r="K743" s="319"/>
      <c r="O743" s="29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20"/>
      <c r="AA743" s="20"/>
    </row>
    <row r="744" spans="1:27" ht="48">
      <c r="A744" s="320"/>
      <c r="B744" t="s">
        <v>52</v>
      </c>
      <c r="C744" s="320"/>
      <c r="D744" s="126" t="s">
        <v>487</v>
      </c>
      <c r="E744" s="319"/>
      <c r="F744" t="s">
        <v>51</v>
      </c>
      <c r="G744" s="320"/>
      <c r="H744" t="s">
        <v>191</v>
      </c>
      <c r="I744" s="320"/>
      <c r="J744" s="126" t="s">
        <v>488</v>
      </c>
      <c r="K744" s="319"/>
      <c r="O744" s="130" t="s">
        <v>112</v>
      </c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20"/>
      <c r="AA744" s="20"/>
    </row>
    <row r="745" spans="1:27" ht="32">
      <c r="A745" s="320"/>
      <c r="B745" t="s">
        <v>53</v>
      </c>
      <c r="C745" s="320"/>
      <c r="D745" t="s">
        <v>55</v>
      </c>
      <c r="E745" s="319"/>
      <c r="F745" t="s">
        <v>67</v>
      </c>
      <c r="G745" s="320"/>
      <c r="H745" t="s">
        <v>52</v>
      </c>
      <c r="I745" s="320"/>
      <c r="J745" t="s">
        <v>50</v>
      </c>
      <c r="K745" s="319"/>
      <c r="O745" s="130" t="s">
        <v>113</v>
      </c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20"/>
      <c r="AA745" s="20"/>
    </row>
    <row r="746" spans="1:27">
      <c r="A746" s="320"/>
      <c r="C746" s="320"/>
      <c r="E746" s="319"/>
      <c r="G746" s="320"/>
      <c r="H746" t="s">
        <v>66</v>
      </c>
      <c r="I746" s="320"/>
      <c r="J746" t="s">
        <v>51</v>
      </c>
      <c r="K746" s="319"/>
    </row>
    <row r="747" spans="1:27">
      <c r="A747" s="320"/>
      <c r="C747" s="320"/>
      <c r="E747" s="319"/>
      <c r="G747" s="320"/>
      <c r="I747" s="320"/>
      <c r="J747" t="s">
        <v>95</v>
      </c>
      <c r="K747" s="319"/>
    </row>
    <row r="748" spans="1:27">
      <c r="A748" s="320"/>
      <c r="C748" s="320"/>
      <c r="E748" s="319"/>
      <c r="G748" s="320"/>
      <c r="I748" s="320"/>
      <c r="J748" t="s">
        <v>442</v>
      </c>
      <c r="K748" s="319"/>
    </row>
    <row r="749" spans="1:27">
      <c r="A749" s="320"/>
      <c r="C749" s="320"/>
      <c r="E749" s="319"/>
      <c r="G749" s="320"/>
      <c r="I749" s="320"/>
      <c r="J749" t="s">
        <v>491</v>
      </c>
      <c r="K749" s="319"/>
    </row>
    <row r="750" spans="1:27">
      <c r="A750" s="320"/>
      <c r="C750" s="320"/>
      <c r="E750" s="319"/>
      <c r="G750" s="320"/>
      <c r="I750" s="320"/>
      <c r="J750" t="s">
        <v>98</v>
      </c>
      <c r="K750" s="319"/>
      <c r="O750" s="332" t="s">
        <v>120</v>
      </c>
      <c r="P750" s="332"/>
      <c r="Q750" s="332"/>
      <c r="R750" s="332"/>
      <c r="S750" s="332"/>
      <c r="T750" s="332"/>
      <c r="U750" s="332"/>
      <c r="V750" s="332"/>
      <c r="W750" s="332"/>
      <c r="X750" s="332"/>
      <c r="Y750" s="332"/>
      <c r="Z750" s="332"/>
      <c r="AA750" s="332"/>
    </row>
    <row r="751" spans="1:27">
      <c r="A751" s="320"/>
      <c r="C751" s="320"/>
      <c r="E751" s="319"/>
      <c r="G751" s="320"/>
      <c r="I751" s="320"/>
      <c r="J751" t="s">
        <v>492</v>
      </c>
      <c r="K751" s="319"/>
      <c r="O751" s="20"/>
      <c r="P751" s="327">
        <v>2004</v>
      </c>
      <c r="Q751" s="327"/>
      <c r="R751" s="327">
        <v>2007</v>
      </c>
      <c r="S751" s="327"/>
      <c r="T751" s="327">
        <v>2010</v>
      </c>
      <c r="U751" s="327"/>
      <c r="V751" s="327">
        <v>2012</v>
      </c>
      <c r="W751" s="327"/>
      <c r="X751" s="327">
        <v>2015</v>
      </c>
      <c r="Y751" s="327"/>
      <c r="Z751" s="327"/>
      <c r="AA751" s="327"/>
    </row>
    <row r="752" spans="1:27" ht="32">
      <c r="A752" s="320" t="s">
        <v>9</v>
      </c>
      <c r="B752" t="s">
        <v>196</v>
      </c>
      <c r="C752" s="320" t="s">
        <v>446</v>
      </c>
      <c r="D752" t="s">
        <v>386</v>
      </c>
      <c r="E752" s="320" t="s">
        <v>58</v>
      </c>
      <c r="F752" s="126" t="s">
        <v>215</v>
      </c>
      <c r="G752" s="320" t="s">
        <v>446</v>
      </c>
      <c r="H752" t="s">
        <v>497</v>
      </c>
      <c r="I752" s="319" t="s">
        <v>493</v>
      </c>
      <c r="J752" t="s">
        <v>3</v>
      </c>
      <c r="K752" s="319" t="s">
        <v>494</v>
      </c>
      <c r="O752" s="20"/>
      <c r="P752" s="51" t="s">
        <v>118</v>
      </c>
      <c r="Q752" s="51" t="s">
        <v>1</v>
      </c>
      <c r="R752" s="51" t="s">
        <v>118</v>
      </c>
      <c r="S752" s="51" t="s">
        <v>1</v>
      </c>
      <c r="T752" s="51" t="s">
        <v>118</v>
      </c>
      <c r="U752" s="51" t="s">
        <v>1</v>
      </c>
      <c r="V752" s="51" t="s">
        <v>118</v>
      </c>
      <c r="W752" s="51" t="s">
        <v>1</v>
      </c>
      <c r="X752" s="51" t="s">
        <v>118</v>
      </c>
      <c r="Y752" s="51" t="s">
        <v>1</v>
      </c>
      <c r="Z752" s="51" t="s">
        <v>118</v>
      </c>
      <c r="AA752" s="51" t="s">
        <v>1</v>
      </c>
    </row>
    <row r="753" spans="1:27" ht="48">
      <c r="A753" s="320"/>
      <c r="B753" t="s">
        <v>49</v>
      </c>
      <c r="C753" s="320"/>
      <c r="D753" t="s">
        <v>58</v>
      </c>
      <c r="E753" s="320"/>
      <c r="F753" t="s">
        <v>49</v>
      </c>
      <c r="G753" s="320"/>
      <c r="H753" t="s">
        <v>79</v>
      </c>
      <c r="I753" s="319"/>
      <c r="J753" s="126" t="s">
        <v>494</v>
      </c>
      <c r="K753" s="319"/>
      <c r="O753" s="130" t="s">
        <v>196</v>
      </c>
      <c r="P753" s="140">
        <v>24</v>
      </c>
      <c r="Q753" s="140">
        <v>11</v>
      </c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 spans="1:27">
      <c r="A754" s="320"/>
      <c r="B754" t="s">
        <v>52</v>
      </c>
      <c r="C754" s="320"/>
      <c r="D754" t="s">
        <v>191</v>
      </c>
      <c r="E754" s="320"/>
      <c r="F754" t="s">
        <v>51</v>
      </c>
      <c r="G754" s="320"/>
      <c r="H754" t="s">
        <v>191</v>
      </c>
      <c r="I754" s="319"/>
      <c r="J754" t="s">
        <v>50</v>
      </c>
      <c r="K754" s="319"/>
      <c r="O754" s="47" t="s">
        <v>125</v>
      </c>
      <c r="P754" s="141">
        <v>1</v>
      </c>
      <c r="Q754" s="142">
        <v>45.84</v>
      </c>
      <c r="R754" s="32"/>
      <c r="S754" s="32"/>
      <c r="T754" s="32"/>
      <c r="U754" s="32"/>
      <c r="V754" s="32"/>
      <c r="W754" s="32"/>
      <c r="X754" s="32"/>
      <c r="Y754" s="32"/>
      <c r="Z754" s="32"/>
      <c r="AA754" s="32"/>
    </row>
    <row r="755" spans="1:27">
      <c r="A755" s="320"/>
      <c r="B755" t="s">
        <v>53</v>
      </c>
      <c r="C755" s="320"/>
      <c r="D755" t="s">
        <v>55</v>
      </c>
      <c r="E755" s="320"/>
      <c r="F755" t="s">
        <v>498</v>
      </c>
      <c r="G755" s="320"/>
      <c r="H755" t="s">
        <v>66</v>
      </c>
      <c r="I755" s="319"/>
      <c r="J755" t="s">
        <v>51</v>
      </c>
      <c r="K755" s="319"/>
      <c r="O755" s="130" t="s">
        <v>386</v>
      </c>
      <c r="P755" s="140"/>
      <c r="Q755" s="140"/>
      <c r="R755" s="24">
        <v>24</v>
      </c>
      <c r="S755" s="24">
        <v>5</v>
      </c>
      <c r="T755" s="24"/>
      <c r="U755" s="24"/>
      <c r="V755" s="24"/>
      <c r="W755" s="24"/>
      <c r="X755" s="24"/>
      <c r="Y755" s="24"/>
      <c r="Z755" s="24"/>
      <c r="AA755" s="24"/>
    </row>
    <row r="756" spans="1:27">
      <c r="A756" s="320"/>
      <c r="C756" s="320"/>
      <c r="E756" s="320"/>
      <c r="G756" s="320"/>
      <c r="I756" s="319"/>
      <c r="J756" t="s">
        <v>95</v>
      </c>
      <c r="K756" s="319"/>
      <c r="O756" s="47" t="s">
        <v>125</v>
      </c>
      <c r="P756" s="141"/>
      <c r="Q756" s="142"/>
      <c r="R756" s="32">
        <v>1</v>
      </c>
      <c r="S756" s="32">
        <v>0.2084</v>
      </c>
      <c r="T756" s="32"/>
      <c r="U756" s="32"/>
      <c r="V756" s="32"/>
      <c r="W756" s="32"/>
      <c r="X756" s="32"/>
      <c r="Y756" s="32"/>
      <c r="Z756" s="32"/>
      <c r="AA756" s="32"/>
    </row>
    <row r="757" spans="1:27" ht="32">
      <c r="A757" s="320"/>
      <c r="C757" s="320"/>
      <c r="E757" s="320"/>
      <c r="G757" s="320"/>
      <c r="I757" s="319"/>
      <c r="J757" t="s">
        <v>442</v>
      </c>
      <c r="K757" s="319"/>
      <c r="O757" s="130" t="s">
        <v>215</v>
      </c>
      <c r="P757" s="140"/>
      <c r="Q757" s="140"/>
      <c r="R757" s="24"/>
      <c r="S757" s="24"/>
      <c r="T757" s="24">
        <v>16</v>
      </c>
      <c r="U757" s="24">
        <v>10</v>
      </c>
      <c r="V757" s="24"/>
      <c r="W757" s="24"/>
      <c r="X757" s="24"/>
      <c r="Y757" s="24"/>
      <c r="Z757" s="24"/>
      <c r="AA757" s="24"/>
    </row>
    <row r="758" spans="1:27">
      <c r="A758" s="320"/>
      <c r="C758" s="320"/>
      <c r="E758" s="320"/>
      <c r="G758" s="320"/>
      <c r="I758" s="319"/>
      <c r="J758" t="s">
        <v>491</v>
      </c>
      <c r="K758" s="319"/>
      <c r="O758" s="47" t="s">
        <v>125</v>
      </c>
      <c r="P758" s="141"/>
      <c r="Q758" s="142"/>
      <c r="R758" s="32"/>
      <c r="S758" s="32"/>
      <c r="T758" s="32">
        <v>0.67</v>
      </c>
      <c r="U758" s="32">
        <f>T758*U757/T757</f>
        <v>0.41875000000000001</v>
      </c>
      <c r="V758" s="32"/>
      <c r="W758" s="32"/>
      <c r="X758" s="32"/>
      <c r="Y758" s="32"/>
      <c r="Z758" s="32"/>
      <c r="AA758" s="32"/>
    </row>
    <row r="759" spans="1:27" ht="48">
      <c r="A759" s="320"/>
      <c r="C759" s="320"/>
      <c r="E759" s="320"/>
      <c r="G759" s="320"/>
      <c r="I759" s="319"/>
      <c r="J759" t="s">
        <v>98</v>
      </c>
      <c r="K759" s="319"/>
      <c r="O759" s="130" t="s">
        <v>496</v>
      </c>
      <c r="P759" s="140"/>
      <c r="Q759" s="140"/>
      <c r="R759" s="24"/>
      <c r="S759" s="24"/>
      <c r="T759" s="24">
        <v>8</v>
      </c>
      <c r="U759" s="24">
        <v>4</v>
      </c>
      <c r="V759" s="24"/>
      <c r="W759" s="24"/>
      <c r="X759" s="24"/>
      <c r="Y759" s="24"/>
      <c r="Z759" s="24"/>
      <c r="AA759" s="24"/>
    </row>
    <row r="760" spans="1:27">
      <c r="A760" s="320"/>
      <c r="C760" s="320"/>
      <c r="E760" s="320"/>
      <c r="G760" s="320"/>
      <c r="I760" s="319"/>
      <c r="J760" t="s">
        <v>492</v>
      </c>
      <c r="K760" s="319"/>
      <c r="O760" s="47" t="s">
        <v>125</v>
      </c>
      <c r="P760" s="141"/>
      <c r="Q760" s="142"/>
      <c r="R760" s="32"/>
      <c r="S760" s="32"/>
      <c r="T760" s="32">
        <v>0.33339999999999997</v>
      </c>
      <c r="U760" s="32">
        <f>T760*U759/T759</f>
        <v>0.16669999999999999</v>
      </c>
      <c r="V760" s="32"/>
      <c r="W760" s="32"/>
      <c r="X760" s="32"/>
      <c r="Y760" s="32"/>
      <c r="Z760" s="32"/>
      <c r="AA760" s="32"/>
    </row>
    <row r="761" spans="1:27" ht="32">
      <c r="A761" s="320" t="s">
        <v>10</v>
      </c>
      <c r="B761" t="s">
        <v>196</v>
      </c>
      <c r="C761" s="320" t="s">
        <v>196</v>
      </c>
      <c r="D761" t="s">
        <v>386</v>
      </c>
      <c r="E761" s="320" t="s">
        <v>191</v>
      </c>
      <c r="F761" s="126" t="s">
        <v>215</v>
      </c>
      <c r="G761" s="320" t="s">
        <v>52</v>
      </c>
      <c r="H761" t="s">
        <v>3</v>
      </c>
      <c r="I761" s="319" t="s">
        <v>489</v>
      </c>
      <c r="J761" t="s">
        <v>3</v>
      </c>
      <c r="K761" s="319" t="s">
        <v>494</v>
      </c>
      <c r="O761" s="130" t="s">
        <v>497</v>
      </c>
      <c r="P761" s="140"/>
      <c r="Q761" s="140"/>
      <c r="R761" s="24"/>
      <c r="S761" s="24"/>
      <c r="T761" s="24"/>
      <c r="U761" s="24"/>
      <c r="V761" s="24">
        <v>13</v>
      </c>
      <c r="W761" s="24">
        <v>1</v>
      </c>
      <c r="X761" s="24"/>
      <c r="Y761" s="24"/>
      <c r="Z761" s="24"/>
      <c r="AA761" s="24"/>
    </row>
    <row r="762" spans="1:27" ht="48">
      <c r="A762" s="320"/>
      <c r="B762" t="s">
        <v>49</v>
      </c>
      <c r="C762" s="320"/>
      <c r="D762" t="s">
        <v>58</v>
      </c>
      <c r="E762" s="320"/>
      <c r="F762" t="s">
        <v>49</v>
      </c>
      <c r="G762" s="320"/>
      <c r="H762" s="126" t="s">
        <v>489</v>
      </c>
      <c r="I762" s="319"/>
      <c r="J762" s="126" t="s">
        <v>494</v>
      </c>
      <c r="K762" s="319"/>
      <c r="O762" s="47" t="s">
        <v>125</v>
      </c>
      <c r="P762" s="141"/>
      <c r="Q762" s="142"/>
      <c r="R762" s="32"/>
      <c r="S762" s="32"/>
      <c r="T762" s="32"/>
      <c r="U762" s="32"/>
      <c r="V762" s="32">
        <v>0.54200000000000004</v>
      </c>
      <c r="W762" s="32">
        <f>V762*W761/V761</f>
        <v>4.1692307692307695E-2</v>
      </c>
      <c r="X762" s="32"/>
      <c r="Y762" s="32"/>
      <c r="Z762" s="32"/>
      <c r="AA762" s="32"/>
    </row>
    <row r="763" spans="1:27">
      <c r="A763" s="320"/>
      <c r="B763" t="s">
        <v>52</v>
      </c>
      <c r="C763" s="320"/>
      <c r="D763" t="s">
        <v>191</v>
      </c>
      <c r="E763" s="320"/>
      <c r="F763" t="s">
        <v>51</v>
      </c>
      <c r="G763" s="320"/>
      <c r="H763" t="s">
        <v>191</v>
      </c>
      <c r="I763" s="319"/>
      <c r="J763" t="s">
        <v>50</v>
      </c>
      <c r="K763" s="319"/>
    </row>
    <row r="764" spans="1:27">
      <c r="A764" s="320"/>
      <c r="B764" t="s">
        <v>53</v>
      </c>
      <c r="C764" s="320"/>
      <c r="D764" t="s">
        <v>55</v>
      </c>
      <c r="E764" s="320"/>
      <c r="F764" t="s">
        <v>52</v>
      </c>
      <c r="G764" s="320"/>
      <c r="H764" t="s">
        <v>66</v>
      </c>
      <c r="I764" s="319"/>
      <c r="J764" t="s">
        <v>51</v>
      </c>
      <c r="K764" s="319"/>
      <c r="O764" s="35" t="s">
        <v>127</v>
      </c>
    </row>
    <row r="765" spans="1:27">
      <c r="A765" s="320"/>
      <c r="C765" s="320"/>
      <c r="E765" s="320"/>
      <c r="F765" t="s">
        <v>67</v>
      </c>
      <c r="G765" s="320"/>
      <c r="I765" s="319"/>
      <c r="J765" t="s">
        <v>95</v>
      </c>
      <c r="K765" s="319"/>
    </row>
    <row r="766" spans="1:27">
      <c r="A766" s="320"/>
      <c r="C766" s="320"/>
      <c r="E766" s="320"/>
      <c r="G766" s="320"/>
      <c r="I766" s="319"/>
      <c r="J766" t="s">
        <v>442</v>
      </c>
      <c r="K766" s="319"/>
    </row>
    <row r="767" spans="1:27">
      <c r="A767" s="320"/>
      <c r="C767" s="320"/>
      <c r="E767" s="320"/>
      <c r="G767" s="320"/>
      <c r="I767" s="319"/>
      <c r="J767" t="s">
        <v>491</v>
      </c>
      <c r="K767" s="319"/>
    </row>
    <row r="768" spans="1:27">
      <c r="A768" s="320"/>
      <c r="C768" s="320"/>
      <c r="E768" s="320"/>
      <c r="G768" s="320"/>
      <c r="I768" s="319"/>
      <c r="J768" t="s">
        <v>492</v>
      </c>
      <c r="K768" s="319"/>
      <c r="O768" s="326" t="s">
        <v>121</v>
      </c>
      <c r="P768" s="326"/>
      <c r="Q768" s="326"/>
      <c r="R768" s="326"/>
      <c r="S768" s="326"/>
      <c r="T768" s="326"/>
      <c r="U768" s="326"/>
      <c r="V768" s="326"/>
      <c r="W768" s="326"/>
      <c r="X768" s="326"/>
      <c r="Y768" s="326"/>
      <c r="Z768" s="326"/>
      <c r="AA768" s="326"/>
    </row>
    <row r="769" spans="1:27" ht="32">
      <c r="A769" s="320" t="s">
        <v>11</v>
      </c>
      <c r="B769" t="s">
        <v>196</v>
      </c>
      <c r="C769" s="320" t="s">
        <v>196</v>
      </c>
      <c r="D769" t="s">
        <v>386</v>
      </c>
      <c r="E769" s="319" t="s">
        <v>487</v>
      </c>
      <c r="F769" s="126" t="s">
        <v>215</v>
      </c>
      <c r="G769" s="319" t="s">
        <v>215</v>
      </c>
      <c r="H769" t="s">
        <v>3</v>
      </c>
      <c r="I769" s="320" t="s">
        <v>191</v>
      </c>
      <c r="J769" t="s">
        <v>3</v>
      </c>
      <c r="K769" s="319" t="s">
        <v>494</v>
      </c>
      <c r="O769" s="20"/>
      <c r="P769" s="327">
        <v>2004</v>
      </c>
      <c r="Q769" s="327"/>
      <c r="R769" s="327">
        <v>2007</v>
      </c>
      <c r="S769" s="327"/>
      <c r="T769" s="327">
        <v>2010</v>
      </c>
      <c r="U769" s="327"/>
      <c r="V769" s="327">
        <v>2012</v>
      </c>
      <c r="W769" s="327"/>
      <c r="X769" s="327">
        <v>2015</v>
      </c>
      <c r="Y769" s="327"/>
      <c r="Z769" s="327"/>
      <c r="AA769" s="327"/>
    </row>
    <row r="770" spans="1:27" ht="48">
      <c r="A770" s="320"/>
      <c r="B770" t="s">
        <v>49</v>
      </c>
      <c r="C770" s="320"/>
      <c r="D770" t="s">
        <v>49</v>
      </c>
      <c r="E770" s="319"/>
      <c r="F770" t="s">
        <v>49</v>
      </c>
      <c r="G770" s="319"/>
      <c r="H770" t="s">
        <v>499</v>
      </c>
      <c r="I770" s="320"/>
      <c r="J770" s="126" t="s">
        <v>494</v>
      </c>
      <c r="K770" s="319"/>
      <c r="O770" s="20"/>
      <c r="P770" s="51" t="s">
        <v>118</v>
      </c>
      <c r="Q770" s="51" t="s">
        <v>1</v>
      </c>
      <c r="R770" s="51" t="s">
        <v>118</v>
      </c>
      <c r="S770" s="51">
        <v>12.5</v>
      </c>
      <c r="T770" s="51" t="s">
        <v>118</v>
      </c>
      <c r="U770" s="51" t="s">
        <v>1</v>
      </c>
      <c r="V770" s="51" t="s">
        <v>118</v>
      </c>
      <c r="W770" s="51" t="s">
        <v>1</v>
      </c>
      <c r="X770" s="51" t="s">
        <v>118</v>
      </c>
      <c r="Y770" s="51" t="s">
        <v>1</v>
      </c>
      <c r="Z770" s="51" t="s">
        <v>118</v>
      </c>
      <c r="AA770" s="51" t="s">
        <v>1</v>
      </c>
    </row>
    <row r="771" spans="1:27" ht="32">
      <c r="A771" s="320"/>
      <c r="B771" t="s">
        <v>52</v>
      </c>
      <c r="C771" s="320"/>
      <c r="D771" s="126" t="s">
        <v>487</v>
      </c>
      <c r="E771" s="319"/>
      <c r="F771" t="s">
        <v>51</v>
      </c>
      <c r="G771" s="319"/>
      <c r="H771" t="s">
        <v>191</v>
      </c>
      <c r="I771" s="320"/>
      <c r="J771" t="s">
        <v>50</v>
      </c>
      <c r="K771" s="319"/>
      <c r="O771" s="130" t="s">
        <v>58</v>
      </c>
      <c r="P771" s="24">
        <v>6</v>
      </c>
      <c r="Q771" s="24">
        <v>2</v>
      </c>
      <c r="R771" s="140">
        <v>8</v>
      </c>
      <c r="S771" s="140">
        <v>3</v>
      </c>
      <c r="T771" s="24">
        <v>5</v>
      </c>
      <c r="U771" s="24">
        <v>2</v>
      </c>
      <c r="V771" s="24"/>
      <c r="W771" s="24"/>
      <c r="X771" s="24"/>
      <c r="Y771" s="24"/>
      <c r="Z771" s="24"/>
      <c r="AA771" s="24"/>
    </row>
    <row r="772" spans="1:27">
      <c r="A772" s="320"/>
      <c r="B772" t="s">
        <v>53</v>
      </c>
      <c r="C772" s="320"/>
      <c r="D772" t="s">
        <v>55</v>
      </c>
      <c r="E772" s="319"/>
      <c r="F772" t="s">
        <v>498</v>
      </c>
      <c r="G772" s="319"/>
      <c r="H772" t="s">
        <v>52</v>
      </c>
      <c r="I772" s="320"/>
      <c r="J772" t="s">
        <v>51</v>
      </c>
      <c r="K772" s="319"/>
      <c r="O772" s="48" t="s">
        <v>125</v>
      </c>
      <c r="P772" s="53">
        <v>25</v>
      </c>
      <c r="Q772" s="53">
        <v>8.33</v>
      </c>
      <c r="R772" s="143">
        <v>33.33</v>
      </c>
      <c r="S772" s="145" t="s">
        <v>500</v>
      </c>
      <c r="T772" s="53">
        <v>20.83</v>
      </c>
      <c r="U772" s="53">
        <v>8.33</v>
      </c>
      <c r="V772" s="53"/>
      <c r="W772" s="53"/>
      <c r="X772" s="53"/>
      <c r="Y772" s="53"/>
      <c r="Z772" s="53"/>
      <c r="AA772" s="53"/>
    </row>
    <row r="773" spans="1:27" ht="32">
      <c r="A773" s="320"/>
      <c r="C773" s="320"/>
      <c r="E773" s="319"/>
      <c r="G773" s="319"/>
      <c r="H773" t="s">
        <v>66</v>
      </c>
      <c r="I773" s="320"/>
      <c r="J773" t="s">
        <v>95</v>
      </c>
      <c r="K773" s="319"/>
      <c r="O773" s="130" t="s">
        <v>489</v>
      </c>
      <c r="P773" s="34"/>
      <c r="Q773" s="34"/>
      <c r="R773" s="144"/>
      <c r="S773" s="144"/>
      <c r="T773" s="34"/>
      <c r="U773" s="34"/>
      <c r="V773" s="34">
        <v>4</v>
      </c>
      <c r="W773" s="34">
        <v>3</v>
      </c>
      <c r="X773" s="34"/>
      <c r="Y773" s="34"/>
      <c r="Z773" s="34"/>
      <c r="AA773" s="34"/>
    </row>
    <row r="774" spans="1:27">
      <c r="A774" s="320"/>
      <c r="C774" s="320"/>
      <c r="E774" s="319"/>
      <c r="G774" s="319"/>
      <c r="I774" s="320"/>
      <c r="J774" t="s">
        <v>442</v>
      </c>
      <c r="K774" s="319"/>
      <c r="O774" s="48" t="s">
        <v>125</v>
      </c>
      <c r="P774" s="53"/>
      <c r="Q774" s="53"/>
      <c r="R774" s="143"/>
      <c r="S774" s="143"/>
      <c r="T774" s="53"/>
      <c r="U774" s="53"/>
      <c r="V774" s="53">
        <v>16.7</v>
      </c>
      <c r="W774" s="53">
        <f>V774*W773/V773</f>
        <v>12.524999999999999</v>
      </c>
      <c r="X774" s="53"/>
      <c r="Y774" s="53"/>
      <c r="Z774" s="53"/>
      <c r="AA774" s="53"/>
    </row>
    <row r="775" spans="1:27" ht="32">
      <c r="A775" s="320"/>
      <c r="C775" s="320"/>
      <c r="E775" s="319"/>
      <c r="G775" s="319"/>
      <c r="I775" s="320"/>
      <c r="J775" t="s">
        <v>491</v>
      </c>
      <c r="K775" s="319"/>
      <c r="O775" s="129" t="s">
        <v>493</v>
      </c>
      <c r="P775" s="34"/>
      <c r="Q775" s="34"/>
      <c r="R775" s="144"/>
      <c r="S775" s="144"/>
      <c r="T775" s="34"/>
      <c r="U775" s="34"/>
      <c r="V775" s="34">
        <v>10</v>
      </c>
      <c r="W775" s="34">
        <v>10</v>
      </c>
      <c r="X775" s="34"/>
      <c r="Y775" s="34"/>
      <c r="Z775" s="34"/>
      <c r="AA775" s="34"/>
    </row>
    <row r="776" spans="1:27">
      <c r="A776" s="320"/>
      <c r="C776" s="320"/>
      <c r="E776" s="319"/>
      <c r="G776" s="319"/>
      <c r="I776" s="320"/>
      <c r="J776" t="s">
        <v>98</v>
      </c>
      <c r="K776" s="319"/>
      <c r="O776" s="48" t="s">
        <v>125</v>
      </c>
      <c r="P776" s="53"/>
      <c r="Q776" s="53"/>
      <c r="R776" s="143"/>
      <c r="S776" s="143"/>
      <c r="T776" s="53"/>
      <c r="U776" s="53"/>
      <c r="V776" s="53">
        <v>41.67</v>
      </c>
      <c r="W776" s="53">
        <f>V776*W775/V775</f>
        <v>41.67</v>
      </c>
      <c r="X776" s="53"/>
      <c r="Y776" s="53"/>
      <c r="Z776" s="53"/>
      <c r="AA776" s="53"/>
    </row>
    <row r="777" spans="1:27">
      <c r="A777" s="320"/>
      <c r="C777" s="320"/>
      <c r="E777" s="319"/>
      <c r="G777" s="319"/>
      <c r="I777" s="320"/>
      <c r="J777" t="s">
        <v>492</v>
      </c>
      <c r="K777" s="319"/>
      <c r="O777" s="130" t="s">
        <v>499</v>
      </c>
      <c r="P777" s="24"/>
      <c r="Q777" s="24"/>
      <c r="R777" s="140"/>
      <c r="S777" s="140"/>
      <c r="T777" s="24"/>
      <c r="U777" s="24"/>
      <c r="V777" s="24">
        <v>4</v>
      </c>
      <c r="W777" s="24">
        <v>1</v>
      </c>
      <c r="X777" s="24"/>
      <c r="Y777" s="24"/>
      <c r="Z777" s="24"/>
      <c r="AA777" s="24"/>
    </row>
    <row r="778" spans="1:27" ht="48">
      <c r="A778" s="320" t="s">
        <v>12</v>
      </c>
      <c r="B778" t="s">
        <v>196</v>
      </c>
      <c r="C778" s="320" t="s">
        <v>446</v>
      </c>
      <c r="D778" t="s">
        <v>386</v>
      </c>
      <c r="E778" s="320" t="s">
        <v>191</v>
      </c>
      <c r="F778" s="126" t="s">
        <v>496</v>
      </c>
      <c r="G778" s="320" t="s">
        <v>49</v>
      </c>
      <c r="H778" t="s">
        <v>497</v>
      </c>
      <c r="I778" s="319" t="s">
        <v>79</v>
      </c>
      <c r="J778" t="s">
        <v>3</v>
      </c>
      <c r="K778" s="319" t="s">
        <v>494</v>
      </c>
      <c r="O778" s="48" t="s">
        <v>125</v>
      </c>
      <c r="P778" s="53"/>
      <c r="Q778" s="53"/>
      <c r="R778" s="143"/>
      <c r="S778" s="143"/>
      <c r="T778" s="53"/>
      <c r="U778" s="53"/>
      <c r="V778" s="53">
        <v>16.7</v>
      </c>
      <c r="W778" s="53">
        <f>W777*V778/V777</f>
        <v>4.1749999999999998</v>
      </c>
      <c r="X778" s="53"/>
      <c r="Y778" s="53"/>
      <c r="Z778" s="53"/>
      <c r="AA778" s="53"/>
    </row>
    <row r="779" spans="1:27" ht="48">
      <c r="A779" s="320"/>
      <c r="B779" t="s">
        <v>49</v>
      </c>
      <c r="C779" s="320"/>
      <c r="D779" t="s">
        <v>58</v>
      </c>
      <c r="E779" s="320"/>
      <c r="F779" t="s">
        <v>49</v>
      </c>
      <c r="G779" s="320"/>
      <c r="H779" s="126" t="s">
        <v>79</v>
      </c>
      <c r="I779" s="319"/>
      <c r="J779" s="126" t="s">
        <v>494</v>
      </c>
      <c r="K779" s="319"/>
      <c r="O779" s="130" t="s">
        <v>494</v>
      </c>
      <c r="P779" s="24"/>
      <c r="Q779" s="24"/>
      <c r="R779" s="140"/>
      <c r="S779" s="140"/>
      <c r="T779" s="24"/>
      <c r="U779" s="24"/>
      <c r="V779" s="24"/>
      <c r="W779" s="24"/>
      <c r="X779" s="24">
        <v>16</v>
      </c>
      <c r="Y779" s="24">
        <v>16</v>
      </c>
      <c r="Z779" s="24"/>
      <c r="AA779" s="24"/>
    </row>
    <row r="780" spans="1:27">
      <c r="A780" s="320"/>
      <c r="B780" t="s">
        <v>52</v>
      </c>
      <c r="C780" s="320"/>
      <c r="D780" t="s">
        <v>191</v>
      </c>
      <c r="E780" s="320"/>
      <c r="F780" t="s">
        <v>51</v>
      </c>
      <c r="G780" s="320"/>
      <c r="H780" t="s">
        <v>191</v>
      </c>
      <c r="I780" s="319"/>
      <c r="J780" t="s">
        <v>50</v>
      </c>
      <c r="K780" s="319"/>
      <c r="O780" s="48" t="s">
        <v>125</v>
      </c>
      <c r="P780" s="53"/>
      <c r="Q780" s="53"/>
      <c r="R780" s="143"/>
      <c r="S780" s="143"/>
      <c r="T780" s="53"/>
      <c r="U780" s="53"/>
      <c r="V780" s="53"/>
      <c r="W780" s="53"/>
      <c r="X780" s="53">
        <v>66.7</v>
      </c>
      <c r="Y780" s="53">
        <v>66.7</v>
      </c>
      <c r="Z780" s="53"/>
      <c r="AA780" s="53"/>
    </row>
    <row r="781" spans="1:27" ht="32">
      <c r="A781" s="320"/>
      <c r="B781" t="s">
        <v>53</v>
      </c>
      <c r="C781" s="320"/>
      <c r="D781" t="s">
        <v>55</v>
      </c>
      <c r="E781" s="320"/>
      <c r="F781" t="s">
        <v>52</v>
      </c>
      <c r="G781" s="320"/>
      <c r="H781" t="s">
        <v>66</v>
      </c>
      <c r="I781" s="319"/>
      <c r="J781" t="s">
        <v>51</v>
      </c>
      <c r="K781" s="319"/>
      <c r="O781" s="130" t="s">
        <v>501</v>
      </c>
      <c r="P781" s="24"/>
      <c r="Q781" s="24"/>
      <c r="R781" s="140"/>
      <c r="S781" s="140"/>
      <c r="T781" s="24"/>
      <c r="U781" s="24"/>
      <c r="V781" s="24"/>
      <c r="W781" s="24"/>
      <c r="X781" s="24">
        <v>1</v>
      </c>
      <c r="Y781" s="24">
        <v>1</v>
      </c>
      <c r="Z781" s="24"/>
      <c r="AA781" s="24"/>
    </row>
    <row r="782" spans="1:27">
      <c r="A782" s="320"/>
      <c r="C782" s="320"/>
      <c r="E782" s="320"/>
      <c r="G782" s="320"/>
      <c r="I782" s="319"/>
      <c r="J782" t="s">
        <v>95</v>
      </c>
      <c r="K782" s="319"/>
      <c r="O782" s="48" t="s">
        <v>125</v>
      </c>
      <c r="P782" s="53"/>
      <c r="Q782" s="53"/>
      <c r="R782" s="143"/>
      <c r="S782" s="143"/>
      <c r="T782" s="53"/>
      <c r="U782" s="53"/>
      <c r="V782" s="53"/>
      <c r="W782" s="53"/>
      <c r="X782" s="53">
        <v>4.17</v>
      </c>
      <c r="Y782" s="53">
        <v>4.17</v>
      </c>
      <c r="Z782" s="53"/>
      <c r="AA782" s="53"/>
    </row>
    <row r="783" spans="1:27">
      <c r="A783" s="320"/>
      <c r="C783" s="320"/>
      <c r="E783" s="320"/>
      <c r="G783" s="320"/>
      <c r="I783" s="319"/>
      <c r="J783" t="s">
        <v>442</v>
      </c>
      <c r="K783" s="319"/>
    </row>
    <row r="784" spans="1:27">
      <c r="A784" s="320"/>
      <c r="C784" s="320"/>
      <c r="E784" s="320"/>
      <c r="G784" s="320"/>
      <c r="I784" s="319"/>
      <c r="J784" t="s">
        <v>491</v>
      </c>
      <c r="K784" s="319"/>
    </row>
    <row r="785" spans="1:27">
      <c r="A785" s="320"/>
      <c r="C785" s="320"/>
      <c r="E785" s="320"/>
      <c r="G785" s="320"/>
      <c r="I785" s="319"/>
      <c r="J785" t="s">
        <v>98</v>
      </c>
      <c r="K785" s="319"/>
    </row>
    <row r="786" spans="1:27">
      <c r="A786" s="320"/>
      <c r="C786" s="320"/>
      <c r="E786" s="320"/>
      <c r="G786" s="320"/>
      <c r="I786" s="319"/>
      <c r="J786" t="s">
        <v>492</v>
      </c>
      <c r="K786" s="319"/>
      <c r="O786" s="321" t="s">
        <v>122</v>
      </c>
      <c r="P786" s="322"/>
      <c r="Q786" s="322"/>
      <c r="R786" s="322"/>
      <c r="S786" s="322"/>
      <c r="T786" s="322"/>
      <c r="U786" s="322"/>
      <c r="V786" s="322"/>
      <c r="W786" s="322"/>
      <c r="X786" s="322"/>
      <c r="Y786" s="322"/>
      <c r="Z786" s="322"/>
      <c r="AA786" s="323"/>
    </row>
    <row r="787" spans="1:27" ht="32">
      <c r="A787" s="320" t="s">
        <v>13</v>
      </c>
      <c r="B787" t="s">
        <v>196</v>
      </c>
      <c r="C787" s="320" t="s">
        <v>196</v>
      </c>
      <c r="D787" t="s">
        <v>386</v>
      </c>
      <c r="E787" s="320" t="s">
        <v>49</v>
      </c>
      <c r="F787" s="126" t="s">
        <v>215</v>
      </c>
      <c r="G787" s="319" t="s">
        <v>215</v>
      </c>
      <c r="H787" t="s">
        <v>3</v>
      </c>
      <c r="I787" s="320" t="s">
        <v>499</v>
      </c>
      <c r="J787" t="s">
        <v>3</v>
      </c>
      <c r="K787" s="319" t="s">
        <v>494</v>
      </c>
      <c r="O787" s="20"/>
      <c r="P787" s="327">
        <v>2004</v>
      </c>
      <c r="Q787" s="327"/>
      <c r="R787" s="327">
        <v>2007</v>
      </c>
      <c r="S787" s="327"/>
      <c r="T787" s="327">
        <v>2010</v>
      </c>
      <c r="U787" s="327"/>
      <c r="V787" s="327">
        <v>2012</v>
      </c>
      <c r="W787" s="327"/>
      <c r="X787" s="327">
        <v>2015</v>
      </c>
      <c r="Y787" s="327"/>
      <c r="Z787" s="327"/>
      <c r="AA787" s="327"/>
    </row>
    <row r="788" spans="1:27" ht="48">
      <c r="A788" s="320"/>
      <c r="B788" t="s">
        <v>49</v>
      </c>
      <c r="C788" s="320"/>
      <c r="D788" t="s">
        <v>49</v>
      </c>
      <c r="E788" s="320"/>
      <c r="F788" t="s">
        <v>49</v>
      </c>
      <c r="G788" s="319"/>
      <c r="H788" t="s">
        <v>499</v>
      </c>
      <c r="I788" s="320"/>
      <c r="J788" s="126" t="s">
        <v>494</v>
      </c>
      <c r="K788" s="319"/>
      <c r="O788" s="20"/>
      <c r="P788" s="51" t="s">
        <v>118</v>
      </c>
      <c r="Q788" s="51" t="s">
        <v>1</v>
      </c>
      <c r="R788" s="51" t="s">
        <v>118</v>
      </c>
      <c r="S788" s="51" t="s">
        <v>1</v>
      </c>
      <c r="T788" s="51" t="s">
        <v>118</v>
      </c>
      <c r="U788" s="51" t="s">
        <v>1</v>
      </c>
      <c r="V788" s="51" t="s">
        <v>118</v>
      </c>
      <c r="W788" s="51" t="s">
        <v>1</v>
      </c>
      <c r="X788" s="51" t="s">
        <v>118</v>
      </c>
      <c r="Y788" s="51" t="s">
        <v>1</v>
      </c>
      <c r="Z788" s="51" t="s">
        <v>118</v>
      </c>
      <c r="AA788" s="51" t="s">
        <v>1</v>
      </c>
    </row>
    <row r="789" spans="1:27" ht="32">
      <c r="A789" s="320"/>
      <c r="B789" t="s">
        <v>52</v>
      </c>
      <c r="C789" s="320"/>
      <c r="D789" t="s">
        <v>191</v>
      </c>
      <c r="E789" s="320"/>
      <c r="F789" t="s">
        <v>51</v>
      </c>
      <c r="G789" s="319"/>
      <c r="H789" t="s">
        <v>191</v>
      </c>
      <c r="I789" s="320"/>
      <c r="J789" t="s">
        <v>50</v>
      </c>
      <c r="K789" s="319"/>
      <c r="O789" s="130" t="s">
        <v>196</v>
      </c>
      <c r="P789" s="140">
        <v>24</v>
      </c>
      <c r="Q789" s="140">
        <v>11</v>
      </c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 spans="1:27">
      <c r="A790" s="320"/>
      <c r="B790" t="s">
        <v>53</v>
      </c>
      <c r="C790" s="320"/>
      <c r="D790" t="s">
        <v>52</v>
      </c>
      <c r="E790" s="320"/>
      <c r="F790" t="s">
        <v>498</v>
      </c>
      <c r="G790" s="319"/>
      <c r="H790" t="s">
        <v>52</v>
      </c>
      <c r="I790" s="320"/>
      <c r="J790" t="s">
        <v>51</v>
      </c>
      <c r="K790" s="319"/>
      <c r="O790" s="47" t="s">
        <v>125</v>
      </c>
      <c r="P790" s="141">
        <v>1</v>
      </c>
      <c r="Q790" s="142">
        <v>45.84</v>
      </c>
      <c r="R790" s="32"/>
      <c r="S790" s="32"/>
      <c r="T790" s="32"/>
      <c r="U790" s="40"/>
      <c r="V790" s="32"/>
      <c r="W790" s="32"/>
      <c r="X790" s="32"/>
      <c r="Y790" s="32"/>
      <c r="Z790" s="32"/>
      <c r="AA790" s="32"/>
    </row>
    <row r="791" spans="1:27" ht="32">
      <c r="A791" s="320"/>
      <c r="C791" s="320"/>
      <c r="E791" s="320"/>
      <c r="G791" s="319"/>
      <c r="H791" t="s">
        <v>66</v>
      </c>
      <c r="I791" s="320"/>
      <c r="J791" t="s">
        <v>95</v>
      </c>
      <c r="K791" s="319"/>
      <c r="O791" s="130" t="s">
        <v>487</v>
      </c>
      <c r="P791" s="24"/>
      <c r="Q791" s="24"/>
      <c r="R791" s="24">
        <v>5</v>
      </c>
      <c r="S791" s="24">
        <v>4</v>
      </c>
      <c r="T791" s="24"/>
      <c r="U791" s="24"/>
      <c r="V791" s="24"/>
      <c r="W791" s="24"/>
      <c r="X791" s="24"/>
      <c r="Y791" s="24"/>
      <c r="Z791" s="24"/>
      <c r="AA791" s="24"/>
    </row>
    <row r="792" spans="1:27">
      <c r="A792" s="320"/>
      <c r="C792" s="320"/>
      <c r="E792" s="320"/>
      <c r="G792" s="319"/>
      <c r="I792" s="320"/>
      <c r="J792" t="s">
        <v>442</v>
      </c>
      <c r="K792" s="319"/>
      <c r="O792" s="47" t="s">
        <v>125</v>
      </c>
      <c r="P792" s="32"/>
      <c r="Q792" s="40"/>
      <c r="R792" s="32">
        <v>0.20830000000000001</v>
      </c>
      <c r="S792" s="32">
        <f>S791*R792/R791</f>
        <v>0.16664000000000001</v>
      </c>
      <c r="T792" s="32"/>
      <c r="U792" s="32"/>
      <c r="V792" s="32"/>
      <c r="W792" s="32"/>
      <c r="X792" s="32"/>
      <c r="Y792" s="32"/>
      <c r="Z792" s="32"/>
      <c r="AA792" s="32"/>
    </row>
    <row r="793" spans="1:27">
      <c r="A793" s="320"/>
      <c r="C793" s="320"/>
      <c r="E793" s="320"/>
      <c r="G793" s="319"/>
      <c r="I793" s="320"/>
      <c r="J793" t="s">
        <v>491</v>
      </c>
      <c r="K793" s="319"/>
      <c r="O793" s="130" t="s">
        <v>191</v>
      </c>
      <c r="P793" s="24"/>
      <c r="Q793" s="24"/>
      <c r="R793" s="24">
        <v>19</v>
      </c>
      <c r="S793" s="24">
        <v>6</v>
      </c>
      <c r="T793" s="24"/>
      <c r="U793" s="24"/>
      <c r="V793" s="24">
        <v>24</v>
      </c>
      <c r="W793" s="24">
        <v>2</v>
      </c>
      <c r="X793" s="24"/>
      <c r="Y793" s="24"/>
      <c r="Z793" s="24"/>
      <c r="AA793" s="24"/>
    </row>
    <row r="794" spans="1:27">
      <c r="A794" s="320"/>
      <c r="C794" s="320"/>
      <c r="E794" s="320"/>
      <c r="G794" s="319"/>
      <c r="I794" s="320"/>
      <c r="J794" t="s">
        <v>98</v>
      </c>
      <c r="K794" s="319"/>
      <c r="O794" s="47" t="s">
        <v>125</v>
      </c>
      <c r="P794" s="32"/>
      <c r="Q794" s="40"/>
      <c r="R794" s="32">
        <v>0.79</v>
      </c>
      <c r="S794" s="32">
        <f>S793*R794/R793</f>
        <v>0.24947368421052632</v>
      </c>
      <c r="T794" s="32"/>
      <c r="U794" s="32"/>
      <c r="V794" s="32">
        <v>1</v>
      </c>
      <c r="W794" s="32">
        <f>W793*V794/V793</f>
        <v>8.3333333333333329E-2</v>
      </c>
      <c r="X794" s="32"/>
      <c r="Y794" s="32"/>
      <c r="Z794" s="32"/>
      <c r="AA794" s="32"/>
    </row>
    <row r="795" spans="1:27" ht="32">
      <c r="A795" s="320"/>
      <c r="C795" s="320"/>
      <c r="E795" s="320"/>
      <c r="G795" s="319"/>
      <c r="I795" s="320"/>
      <c r="J795" t="s">
        <v>492</v>
      </c>
      <c r="K795" s="319"/>
      <c r="O795" s="130" t="s">
        <v>215</v>
      </c>
      <c r="P795" s="24"/>
      <c r="Q795" s="24"/>
      <c r="R795" s="24"/>
      <c r="S795" s="24"/>
      <c r="T795" s="24">
        <v>16</v>
      </c>
      <c r="U795" s="24">
        <v>10</v>
      </c>
      <c r="V795" s="24"/>
      <c r="W795" s="24"/>
      <c r="X795" s="24"/>
      <c r="Y795" s="24"/>
      <c r="Z795" s="24"/>
      <c r="AA795" s="24"/>
    </row>
    <row r="796" spans="1:27" ht="32">
      <c r="A796" s="320" t="s">
        <v>14</v>
      </c>
      <c r="B796" t="s">
        <v>196</v>
      </c>
      <c r="C796" s="320" t="s">
        <v>196</v>
      </c>
      <c r="D796" t="s">
        <v>386</v>
      </c>
      <c r="E796" s="320" t="s">
        <v>58</v>
      </c>
      <c r="F796" s="126" t="s">
        <v>215</v>
      </c>
      <c r="G796" s="319" t="s">
        <v>215</v>
      </c>
      <c r="H796" t="s">
        <v>497</v>
      </c>
      <c r="I796" s="320" t="s">
        <v>52</v>
      </c>
      <c r="J796" t="s">
        <v>3</v>
      </c>
      <c r="K796" s="319" t="s">
        <v>501</v>
      </c>
      <c r="O796" s="47" t="s">
        <v>125</v>
      </c>
      <c r="P796" s="32"/>
      <c r="Q796" s="40"/>
      <c r="R796" s="32"/>
      <c r="S796" s="32"/>
      <c r="T796" s="32">
        <v>0.67</v>
      </c>
      <c r="U796" s="32">
        <f>T796*U795/T795</f>
        <v>0.41875000000000001</v>
      </c>
      <c r="V796" s="32"/>
      <c r="W796" s="32"/>
      <c r="X796" s="32"/>
      <c r="Y796" s="32"/>
      <c r="Z796" s="32"/>
      <c r="AA796" s="32"/>
    </row>
    <row r="797" spans="1:27" ht="48">
      <c r="A797" s="320"/>
      <c r="B797" t="s">
        <v>49</v>
      </c>
      <c r="C797" s="320"/>
      <c r="D797" t="s">
        <v>58</v>
      </c>
      <c r="E797" s="320"/>
      <c r="F797" t="s">
        <v>49</v>
      </c>
      <c r="G797" s="319"/>
      <c r="H797" t="s">
        <v>49</v>
      </c>
      <c r="I797" s="320"/>
      <c r="J797" s="126" t="s">
        <v>501</v>
      </c>
      <c r="K797" s="319"/>
      <c r="O797" s="130" t="s">
        <v>496</v>
      </c>
      <c r="P797" s="24"/>
      <c r="Q797" s="24"/>
      <c r="R797" s="24"/>
      <c r="S797" s="24"/>
      <c r="T797" s="24">
        <v>8</v>
      </c>
      <c r="U797" s="24">
        <v>4</v>
      </c>
      <c r="V797" s="24"/>
      <c r="W797" s="24"/>
      <c r="X797" s="24"/>
      <c r="Y797" s="24"/>
      <c r="Z797" s="24"/>
      <c r="AA797" s="24"/>
    </row>
    <row r="798" spans="1:27">
      <c r="A798" s="320"/>
      <c r="B798" t="s">
        <v>52</v>
      </c>
      <c r="C798" s="320"/>
      <c r="D798" t="s">
        <v>191</v>
      </c>
      <c r="E798" s="320"/>
      <c r="F798" t="s">
        <v>51</v>
      </c>
      <c r="G798" s="319"/>
      <c r="H798" t="s">
        <v>191</v>
      </c>
      <c r="I798" s="320"/>
      <c r="J798" t="s">
        <v>50</v>
      </c>
      <c r="K798" s="319"/>
      <c r="O798" s="47" t="s">
        <v>125</v>
      </c>
      <c r="P798" s="32"/>
      <c r="Q798" s="40"/>
      <c r="R798" s="32"/>
      <c r="S798" s="32"/>
      <c r="T798" s="32">
        <v>0.33339999999999997</v>
      </c>
      <c r="U798" s="32">
        <f>T798*U797/T797</f>
        <v>0.16669999999999999</v>
      </c>
      <c r="V798" s="32"/>
      <c r="W798" s="32"/>
      <c r="X798" s="32"/>
      <c r="Y798" s="32"/>
      <c r="Z798" s="32"/>
      <c r="AA798" s="32"/>
    </row>
    <row r="799" spans="1:27">
      <c r="A799" s="320"/>
      <c r="B799" t="s">
        <v>53</v>
      </c>
      <c r="C799" s="320"/>
      <c r="D799" t="s">
        <v>55</v>
      </c>
      <c r="E799" s="320"/>
      <c r="F799" t="s">
        <v>52</v>
      </c>
      <c r="G799" s="319"/>
      <c r="H799" t="s">
        <v>52</v>
      </c>
      <c r="I799" s="320"/>
      <c r="J799" t="s">
        <v>51</v>
      </c>
      <c r="K799" s="319"/>
      <c r="O799" s="35" t="s">
        <v>127</v>
      </c>
    </row>
    <row r="800" spans="1:27">
      <c r="A800" s="320"/>
      <c r="C800" s="320"/>
      <c r="E800" s="320"/>
      <c r="F800" t="s">
        <v>67</v>
      </c>
      <c r="G800" s="319"/>
      <c r="H800" t="s">
        <v>66</v>
      </c>
      <c r="I800" s="320"/>
      <c r="J800" t="s">
        <v>95</v>
      </c>
      <c r="K800" s="319"/>
      <c r="O800" s="134"/>
    </row>
    <row r="801" spans="1:27">
      <c r="A801" s="320"/>
      <c r="C801" s="320"/>
      <c r="E801" s="320"/>
      <c r="G801" s="319"/>
      <c r="I801" s="320"/>
      <c r="J801" t="s">
        <v>66</v>
      </c>
      <c r="K801" s="319"/>
    </row>
    <row r="802" spans="1:27">
      <c r="A802" s="320"/>
      <c r="C802" s="320"/>
      <c r="E802" s="320"/>
      <c r="G802" s="319"/>
      <c r="I802" s="320"/>
      <c r="J802" t="s">
        <v>442</v>
      </c>
      <c r="K802" s="319"/>
    </row>
    <row r="803" spans="1:27">
      <c r="A803" s="320"/>
      <c r="C803" s="320"/>
      <c r="E803" s="320"/>
      <c r="G803" s="319"/>
      <c r="I803" s="320"/>
      <c r="J803" t="s">
        <v>491</v>
      </c>
      <c r="K803" s="319"/>
      <c r="O803" s="347" t="s">
        <v>502</v>
      </c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  <c r="AA803" s="349"/>
    </row>
    <row r="804" spans="1:27">
      <c r="A804" s="320"/>
      <c r="C804" s="320"/>
      <c r="E804" s="320"/>
      <c r="G804" s="319"/>
      <c r="I804" s="320"/>
      <c r="J804" t="s">
        <v>98</v>
      </c>
      <c r="K804" s="319"/>
      <c r="O804" s="20"/>
      <c r="P804" s="327">
        <v>2004</v>
      </c>
      <c r="Q804" s="327"/>
      <c r="R804" s="327">
        <v>2007</v>
      </c>
      <c r="S804" s="327"/>
      <c r="T804" s="327">
        <v>2010</v>
      </c>
      <c r="U804" s="327"/>
      <c r="V804" s="327">
        <v>2012</v>
      </c>
      <c r="W804" s="327"/>
      <c r="X804" s="327">
        <v>2015</v>
      </c>
      <c r="Y804" s="327"/>
      <c r="Z804" s="327"/>
      <c r="AA804" s="327"/>
    </row>
    <row r="805" spans="1:27">
      <c r="A805" s="320"/>
      <c r="C805" s="320"/>
      <c r="E805" s="320"/>
      <c r="G805" s="319"/>
      <c r="I805" s="320"/>
      <c r="J805" t="s">
        <v>492</v>
      </c>
      <c r="K805" s="319"/>
      <c r="O805" s="20"/>
      <c r="P805" s="51" t="s">
        <v>118</v>
      </c>
      <c r="Q805" s="51" t="s">
        <v>1</v>
      </c>
      <c r="R805" s="51" t="s">
        <v>118</v>
      </c>
      <c r="S805" s="51" t="s">
        <v>1</v>
      </c>
      <c r="T805" s="51" t="s">
        <v>118</v>
      </c>
      <c r="U805" s="51" t="s">
        <v>1</v>
      </c>
      <c r="V805" s="51" t="s">
        <v>118</v>
      </c>
      <c r="W805" s="51" t="s">
        <v>1</v>
      </c>
      <c r="X805" s="51" t="s">
        <v>118</v>
      </c>
      <c r="Y805" s="51" t="s">
        <v>1</v>
      </c>
      <c r="Z805" s="51" t="s">
        <v>118</v>
      </c>
      <c r="AA805" s="51" t="s">
        <v>1</v>
      </c>
    </row>
    <row r="806" spans="1:27" ht="32">
      <c r="A806" s="320" t="s">
        <v>15</v>
      </c>
      <c r="B806" t="s">
        <v>196</v>
      </c>
      <c r="C806" s="320" t="s">
        <v>446</v>
      </c>
      <c r="D806" t="s">
        <v>386</v>
      </c>
      <c r="E806" s="320" t="s">
        <v>386</v>
      </c>
      <c r="F806" s="126" t="s">
        <v>215</v>
      </c>
      <c r="G806" s="320" t="s">
        <v>49</v>
      </c>
      <c r="H806" t="s">
        <v>3</v>
      </c>
      <c r="I806" s="319" t="s">
        <v>489</v>
      </c>
      <c r="J806" t="s">
        <v>3</v>
      </c>
      <c r="K806" s="319" t="s">
        <v>494</v>
      </c>
      <c r="O806" s="130" t="s">
        <v>498</v>
      </c>
      <c r="P806" s="140"/>
      <c r="Q806" s="140"/>
      <c r="R806" s="24"/>
      <c r="S806" s="24"/>
      <c r="T806" s="24">
        <v>5</v>
      </c>
      <c r="U806" s="24">
        <v>0</v>
      </c>
      <c r="V806" s="24"/>
      <c r="W806" s="24"/>
      <c r="X806" s="24"/>
      <c r="Y806" s="24"/>
      <c r="Z806" s="24"/>
      <c r="AA806" s="24"/>
    </row>
    <row r="807" spans="1:27" ht="48">
      <c r="A807" s="320"/>
      <c r="B807" t="s">
        <v>49</v>
      </c>
      <c r="C807" s="320"/>
      <c r="D807" t="s">
        <v>58</v>
      </c>
      <c r="E807" s="320"/>
      <c r="F807" t="s">
        <v>49</v>
      </c>
      <c r="G807" s="320"/>
      <c r="H807" s="126" t="s">
        <v>489</v>
      </c>
      <c r="I807" s="319"/>
      <c r="J807" s="126" t="s">
        <v>494</v>
      </c>
      <c r="K807" s="319"/>
      <c r="O807" s="47" t="s">
        <v>125</v>
      </c>
      <c r="P807" s="141"/>
      <c r="Q807" s="142"/>
      <c r="R807" s="32"/>
      <c r="S807" s="32"/>
      <c r="T807" s="32">
        <v>0.20830000000000001</v>
      </c>
      <c r="U807" s="40">
        <v>0</v>
      </c>
      <c r="V807" s="32"/>
      <c r="W807" s="32"/>
      <c r="X807" s="32"/>
      <c r="Y807" s="32"/>
      <c r="Z807" s="32"/>
      <c r="AA807" s="32"/>
    </row>
    <row r="808" spans="1:27" ht="32">
      <c r="A808" s="320"/>
      <c r="B808" t="s">
        <v>52</v>
      </c>
      <c r="C808" s="320"/>
      <c r="D808" t="s">
        <v>191</v>
      </c>
      <c r="E808" s="320"/>
      <c r="F808" t="s">
        <v>51</v>
      </c>
      <c r="G808" s="320"/>
      <c r="H808" t="s">
        <v>191</v>
      </c>
      <c r="I808" s="319"/>
      <c r="J808" t="s">
        <v>50</v>
      </c>
      <c r="K808" s="319"/>
      <c r="O808" s="130" t="s">
        <v>503</v>
      </c>
      <c r="P808" s="24"/>
      <c r="Q808" s="24"/>
      <c r="R808" s="24"/>
      <c r="S808" s="24"/>
      <c r="T808" s="24"/>
      <c r="U808" s="24"/>
      <c r="V808" s="24">
        <v>1</v>
      </c>
      <c r="W808" s="24">
        <v>1</v>
      </c>
      <c r="X808" s="24"/>
      <c r="Y808" s="24"/>
      <c r="Z808" s="24"/>
      <c r="AA808" s="24"/>
    </row>
    <row r="809" spans="1:27">
      <c r="A809" s="320"/>
      <c r="B809" t="s">
        <v>53</v>
      </c>
      <c r="C809" s="320"/>
      <c r="E809" s="320"/>
      <c r="F809" t="s">
        <v>498</v>
      </c>
      <c r="G809" s="320"/>
      <c r="H809" t="s">
        <v>66</v>
      </c>
      <c r="I809" s="319"/>
      <c r="J809" t="s">
        <v>51</v>
      </c>
      <c r="K809" s="319"/>
      <c r="O809" s="47" t="s">
        <v>125</v>
      </c>
      <c r="P809" s="32"/>
      <c r="Q809" s="40"/>
      <c r="R809" s="32"/>
      <c r="S809" s="32"/>
      <c r="T809" s="32"/>
      <c r="U809" s="32"/>
      <c r="V809" s="32">
        <v>4.1700000000000001E-2</v>
      </c>
      <c r="W809" s="32">
        <v>4.1700000000000001E-2</v>
      </c>
      <c r="X809" s="32"/>
      <c r="Y809" s="32"/>
      <c r="Z809" s="32"/>
      <c r="AA809" s="32"/>
    </row>
    <row r="810" spans="1:27" ht="48">
      <c r="A810" s="320"/>
      <c r="C810" s="320"/>
      <c r="E810" s="320"/>
      <c r="G810" s="320"/>
      <c r="I810" s="319"/>
      <c r="J810" t="s">
        <v>95</v>
      </c>
      <c r="K810" s="319"/>
      <c r="O810" s="130" t="s">
        <v>488</v>
      </c>
      <c r="P810" s="24"/>
      <c r="Q810" s="24"/>
      <c r="R810" s="24"/>
      <c r="S810" s="24"/>
      <c r="T810" s="24"/>
      <c r="U810" s="24"/>
      <c r="V810" s="24"/>
      <c r="W810" s="24"/>
      <c r="X810" s="24">
        <v>6</v>
      </c>
      <c r="Y810" s="24">
        <v>6</v>
      </c>
      <c r="Z810" s="24"/>
      <c r="AA810" s="24"/>
    </row>
    <row r="811" spans="1:27">
      <c r="A811" s="320"/>
      <c r="C811" s="320"/>
      <c r="E811" s="320"/>
      <c r="G811" s="320"/>
      <c r="I811" s="319"/>
      <c r="J811" t="s">
        <v>442</v>
      </c>
      <c r="K811" s="319"/>
      <c r="O811" s="47" t="s">
        <v>125</v>
      </c>
      <c r="P811" s="32"/>
      <c r="Q811" s="40"/>
      <c r="R811" s="32"/>
      <c r="S811" s="32"/>
      <c r="T811" s="32"/>
      <c r="U811" s="32"/>
      <c r="V811" s="32"/>
      <c r="W811" s="32"/>
      <c r="X811" s="32">
        <v>0.25</v>
      </c>
      <c r="Y811" s="32">
        <v>0.25</v>
      </c>
      <c r="Z811" s="32"/>
      <c r="AA811" s="32"/>
    </row>
    <row r="812" spans="1:27">
      <c r="A812" s="320"/>
      <c r="C812" s="320"/>
      <c r="E812" s="320"/>
      <c r="G812" s="320"/>
      <c r="I812" s="319"/>
      <c r="J812" t="s">
        <v>491</v>
      </c>
      <c r="K812" s="319"/>
      <c r="O812" s="130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 spans="1:27">
      <c r="A813" s="320"/>
      <c r="C813" s="320"/>
      <c r="E813" s="320"/>
      <c r="G813" s="320"/>
      <c r="I813" s="319"/>
      <c r="J813" t="s">
        <v>98</v>
      </c>
      <c r="K813" s="319"/>
      <c r="O813" s="47" t="s">
        <v>125</v>
      </c>
      <c r="P813" s="32"/>
      <c r="Q813" s="40"/>
      <c r="R813" s="32"/>
      <c r="S813" s="32"/>
      <c r="T813" s="32"/>
      <c r="U813" s="32"/>
      <c r="V813" s="32"/>
      <c r="W813" s="32"/>
      <c r="X813" s="32"/>
      <c r="Y813" s="32"/>
      <c r="Z813" s="32"/>
      <c r="AA813" s="32"/>
    </row>
    <row r="814" spans="1:27">
      <c r="A814" s="320"/>
      <c r="C814" s="320"/>
      <c r="E814" s="320"/>
      <c r="G814" s="320"/>
      <c r="I814" s="319"/>
      <c r="J814" t="s">
        <v>492</v>
      </c>
      <c r="K814" s="319"/>
      <c r="O814" s="130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 spans="1:27" ht="32">
      <c r="A815" s="320" t="s">
        <v>16</v>
      </c>
      <c r="B815" t="s">
        <v>196</v>
      </c>
      <c r="C815" s="320" t="s">
        <v>196</v>
      </c>
      <c r="D815" t="s">
        <v>386</v>
      </c>
      <c r="E815" s="320" t="s">
        <v>191</v>
      </c>
      <c r="F815" s="126" t="s">
        <v>215</v>
      </c>
      <c r="G815" s="319" t="s">
        <v>215</v>
      </c>
      <c r="H815" t="s">
        <v>3</v>
      </c>
      <c r="I815" s="319" t="s">
        <v>79</v>
      </c>
      <c r="J815" t="s">
        <v>3</v>
      </c>
      <c r="K815" s="319" t="s">
        <v>494</v>
      </c>
      <c r="O815" s="47" t="s">
        <v>125</v>
      </c>
      <c r="P815" s="32"/>
      <c r="Q815" s="40"/>
      <c r="R815" s="32"/>
      <c r="S815" s="32"/>
      <c r="T815" s="32"/>
      <c r="U815" s="32"/>
      <c r="V815" s="32"/>
      <c r="W815" s="32"/>
      <c r="X815" s="32"/>
      <c r="Y815" s="32"/>
      <c r="Z815" s="32"/>
      <c r="AA815" s="32"/>
    </row>
    <row r="816" spans="1:27" ht="48">
      <c r="A816" s="320"/>
      <c r="B816" t="s">
        <v>49</v>
      </c>
      <c r="C816" s="320"/>
      <c r="D816" t="s">
        <v>49</v>
      </c>
      <c r="E816" s="320"/>
      <c r="F816" t="s">
        <v>49</v>
      </c>
      <c r="G816" s="319"/>
      <c r="H816" s="126" t="s">
        <v>79</v>
      </c>
      <c r="I816" s="319"/>
      <c r="J816" s="126" t="s">
        <v>494</v>
      </c>
      <c r="K816" s="319"/>
      <c r="O816" s="35" t="s">
        <v>127</v>
      </c>
    </row>
    <row r="817" spans="1:11">
      <c r="A817" s="320"/>
      <c r="B817" t="s">
        <v>52</v>
      </c>
      <c r="C817" s="320"/>
      <c r="D817" t="s">
        <v>191</v>
      </c>
      <c r="E817" s="320"/>
      <c r="F817" t="s">
        <v>51</v>
      </c>
      <c r="G817" s="319"/>
      <c r="H817" t="s">
        <v>191</v>
      </c>
      <c r="I817" s="319"/>
      <c r="J817" t="s">
        <v>50</v>
      </c>
      <c r="K817" s="319"/>
    </row>
    <row r="818" spans="1:11">
      <c r="A818" s="320"/>
      <c r="B818" t="s">
        <v>53</v>
      </c>
      <c r="C818" s="320"/>
      <c r="D818" t="s">
        <v>52</v>
      </c>
      <c r="E818" s="320"/>
      <c r="F818" t="s">
        <v>52</v>
      </c>
      <c r="G818" s="319"/>
      <c r="H818" t="s">
        <v>66</v>
      </c>
      <c r="I818" s="319"/>
      <c r="J818" t="s">
        <v>51</v>
      </c>
      <c r="K818" s="319"/>
    </row>
    <row r="819" spans="1:11">
      <c r="A819" s="320"/>
      <c r="C819" s="320"/>
      <c r="D819" t="s">
        <v>55</v>
      </c>
      <c r="E819" s="320"/>
      <c r="F819" t="s">
        <v>67</v>
      </c>
      <c r="G819" s="319"/>
      <c r="H819" t="s">
        <v>495</v>
      </c>
      <c r="I819" s="319"/>
      <c r="J819" t="s">
        <v>95</v>
      </c>
      <c r="K819" s="319"/>
    </row>
    <row r="820" spans="1:11">
      <c r="A820" s="320"/>
      <c r="C820" s="320"/>
      <c r="E820" s="320"/>
      <c r="G820" s="319"/>
      <c r="I820" s="319"/>
      <c r="J820" t="s">
        <v>442</v>
      </c>
      <c r="K820" s="319"/>
    </row>
    <row r="821" spans="1:11">
      <c r="A821" s="320"/>
      <c r="C821" s="320"/>
      <c r="E821" s="320"/>
      <c r="G821" s="319"/>
      <c r="I821" s="319"/>
      <c r="J821" t="s">
        <v>491</v>
      </c>
      <c r="K821" s="319"/>
    </row>
    <row r="822" spans="1:11">
      <c r="A822" s="320"/>
      <c r="C822" s="320"/>
      <c r="E822" s="320"/>
      <c r="G822" s="319"/>
      <c r="I822" s="319"/>
      <c r="J822" t="s">
        <v>98</v>
      </c>
      <c r="K822" s="319"/>
    </row>
    <row r="823" spans="1:11">
      <c r="A823" s="320"/>
      <c r="C823" s="320"/>
      <c r="E823" s="320"/>
      <c r="G823" s="319"/>
      <c r="I823" s="319"/>
      <c r="J823" t="s">
        <v>492</v>
      </c>
      <c r="K823" s="319"/>
    </row>
    <row r="824" spans="1:11" ht="32">
      <c r="A824" s="320" t="s">
        <v>17</v>
      </c>
      <c r="B824" t="s">
        <v>196</v>
      </c>
      <c r="C824" s="320" t="s">
        <v>446</v>
      </c>
      <c r="D824" t="s">
        <v>386</v>
      </c>
      <c r="E824" s="320" t="s">
        <v>386</v>
      </c>
      <c r="F824" s="126" t="s">
        <v>215</v>
      </c>
      <c r="G824" s="319" t="s">
        <v>215</v>
      </c>
      <c r="H824" t="s">
        <v>3</v>
      </c>
      <c r="I824" s="319" t="s">
        <v>503</v>
      </c>
      <c r="J824" t="s">
        <v>3</v>
      </c>
      <c r="K824" s="319" t="s">
        <v>494</v>
      </c>
    </row>
    <row r="825" spans="1:11" ht="48">
      <c r="A825" s="320"/>
      <c r="B825" t="s">
        <v>49</v>
      </c>
      <c r="C825" s="320"/>
      <c r="D825" t="s">
        <v>49</v>
      </c>
      <c r="E825" s="320"/>
      <c r="F825" t="s">
        <v>58</v>
      </c>
      <c r="G825" s="319"/>
      <c r="H825" t="s">
        <v>49</v>
      </c>
      <c r="I825" s="319"/>
      <c r="J825" s="126" t="s">
        <v>494</v>
      </c>
      <c r="K825" s="319"/>
    </row>
    <row r="826" spans="1:11">
      <c r="A826" s="320"/>
      <c r="B826" t="s">
        <v>52</v>
      </c>
      <c r="C826" s="320"/>
      <c r="D826" t="s">
        <v>191</v>
      </c>
      <c r="E826" s="320"/>
      <c r="F826" t="s">
        <v>51</v>
      </c>
      <c r="G826" s="319"/>
      <c r="H826" t="s">
        <v>191</v>
      </c>
      <c r="I826" s="319"/>
      <c r="J826" t="s">
        <v>50</v>
      </c>
      <c r="K826" s="319"/>
    </row>
    <row r="827" spans="1:11" ht="32">
      <c r="A827" s="320"/>
      <c r="B827" t="s">
        <v>53</v>
      </c>
      <c r="C827" s="320"/>
      <c r="D827" t="s">
        <v>52</v>
      </c>
      <c r="E827" s="320"/>
      <c r="F827" t="s">
        <v>67</v>
      </c>
      <c r="G827" s="319"/>
      <c r="H827" s="126" t="s">
        <v>503</v>
      </c>
      <c r="I827" s="319"/>
      <c r="J827" t="s">
        <v>51</v>
      </c>
      <c r="K827" s="319"/>
    </row>
    <row r="828" spans="1:11">
      <c r="A828" s="320"/>
      <c r="C828" s="320"/>
      <c r="D828" t="s">
        <v>55</v>
      </c>
      <c r="E828" s="320"/>
      <c r="G828" s="319"/>
      <c r="H828" t="s">
        <v>66</v>
      </c>
      <c r="I828" s="319"/>
      <c r="J828" t="s">
        <v>95</v>
      </c>
      <c r="K828" s="319"/>
    </row>
    <row r="829" spans="1:11">
      <c r="A829" s="320"/>
      <c r="C829" s="320"/>
      <c r="E829" s="320"/>
      <c r="G829" s="319"/>
      <c r="I829" s="319"/>
      <c r="J829" t="s">
        <v>442</v>
      </c>
      <c r="K829" s="319"/>
    </row>
    <row r="830" spans="1:11">
      <c r="A830" s="320"/>
      <c r="C830" s="320"/>
      <c r="E830" s="320"/>
      <c r="G830" s="319"/>
      <c r="I830" s="319"/>
      <c r="J830" t="s">
        <v>491</v>
      </c>
      <c r="K830" s="319"/>
    </row>
    <row r="831" spans="1:11">
      <c r="A831" s="320"/>
      <c r="C831" s="320"/>
      <c r="E831" s="320"/>
      <c r="G831" s="319"/>
      <c r="I831" s="319"/>
      <c r="J831" t="s">
        <v>98</v>
      </c>
      <c r="K831" s="319"/>
    </row>
    <row r="832" spans="1:11">
      <c r="A832" s="320"/>
      <c r="C832" s="320"/>
      <c r="E832" s="320"/>
      <c r="G832" s="319"/>
      <c r="I832" s="319"/>
      <c r="J832" t="s">
        <v>492</v>
      </c>
      <c r="K832" s="319"/>
    </row>
    <row r="833" spans="1:11" ht="48">
      <c r="A833" s="320" t="s">
        <v>18</v>
      </c>
      <c r="B833" t="s">
        <v>196</v>
      </c>
      <c r="C833" s="320" t="s">
        <v>196</v>
      </c>
      <c r="D833" t="s">
        <v>386</v>
      </c>
      <c r="E833" s="320" t="s">
        <v>386</v>
      </c>
      <c r="F833" s="126" t="s">
        <v>496</v>
      </c>
      <c r="G833" s="319" t="s">
        <v>496</v>
      </c>
      <c r="H833" t="s">
        <v>497</v>
      </c>
      <c r="I833" s="320" t="s">
        <v>52</v>
      </c>
      <c r="J833" t="s">
        <v>3</v>
      </c>
      <c r="K833" s="319" t="s">
        <v>494</v>
      </c>
    </row>
    <row r="834" spans="1:11" ht="48">
      <c r="A834" s="320"/>
      <c r="B834" t="s">
        <v>49</v>
      </c>
      <c r="C834" s="320"/>
      <c r="D834" t="s">
        <v>58</v>
      </c>
      <c r="E834" s="320"/>
      <c r="F834" t="s">
        <v>49</v>
      </c>
      <c r="G834" s="319"/>
      <c r="H834" t="s">
        <v>49</v>
      </c>
      <c r="I834" s="320"/>
      <c r="J834" s="126" t="s">
        <v>494</v>
      </c>
      <c r="K834" s="319"/>
    </row>
    <row r="835" spans="1:11">
      <c r="A835" s="320"/>
      <c r="B835" t="s">
        <v>52</v>
      </c>
      <c r="C835" s="320"/>
      <c r="D835" t="s">
        <v>191</v>
      </c>
      <c r="E835" s="320"/>
      <c r="F835" t="s">
        <v>51</v>
      </c>
      <c r="G835" s="319"/>
      <c r="H835" t="s">
        <v>191</v>
      </c>
      <c r="I835" s="320"/>
      <c r="J835" t="s">
        <v>50</v>
      </c>
      <c r="K835" s="319"/>
    </row>
    <row r="836" spans="1:11">
      <c r="A836" s="320"/>
      <c r="B836" t="s">
        <v>53</v>
      </c>
      <c r="C836" s="320"/>
      <c r="D836" t="s">
        <v>55</v>
      </c>
      <c r="E836" s="320"/>
      <c r="F836" t="s">
        <v>52</v>
      </c>
      <c r="G836" s="319"/>
      <c r="H836" t="s">
        <v>52</v>
      </c>
      <c r="I836" s="320"/>
      <c r="J836" t="s">
        <v>51</v>
      </c>
      <c r="K836" s="319"/>
    </row>
    <row r="837" spans="1:11">
      <c r="A837" s="320"/>
      <c r="C837" s="320"/>
      <c r="E837" s="320"/>
      <c r="G837" s="319"/>
      <c r="H837" t="s">
        <v>66</v>
      </c>
      <c r="I837" s="320"/>
      <c r="J837" t="s">
        <v>95</v>
      </c>
      <c r="K837" s="319"/>
    </row>
    <row r="838" spans="1:11">
      <c r="A838" s="320"/>
      <c r="C838" s="320"/>
      <c r="E838" s="320"/>
      <c r="G838" s="319"/>
      <c r="I838" s="320"/>
      <c r="J838" t="s">
        <v>442</v>
      </c>
      <c r="K838" s="319"/>
    </row>
    <row r="839" spans="1:11">
      <c r="A839" s="320"/>
      <c r="C839" s="320"/>
      <c r="E839" s="320"/>
      <c r="G839" s="319"/>
      <c r="I839" s="320"/>
      <c r="J839" t="s">
        <v>491</v>
      </c>
      <c r="K839" s="319"/>
    </row>
    <row r="840" spans="1:11">
      <c r="A840" s="320"/>
      <c r="C840" s="320"/>
      <c r="E840" s="320"/>
      <c r="G840" s="319"/>
      <c r="I840" s="320"/>
      <c r="J840" t="s">
        <v>98</v>
      </c>
      <c r="K840" s="319"/>
    </row>
    <row r="841" spans="1:11">
      <c r="A841" s="320"/>
      <c r="C841" s="320"/>
      <c r="E841" s="320"/>
      <c r="G841" s="319"/>
      <c r="I841" s="320"/>
      <c r="J841" t="s">
        <v>492</v>
      </c>
      <c r="K841" s="319"/>
    </row>
    <row r="842" spans="1:11" ht="32">
      <c r="A842" s="320" t="s">
        <v>19</v>
      </c>
      <c r="B842" t="s">
        <v>196</v>
      </c>
      <c r="C842" s="320" t="s">
        <v>446</v>
      </c>
      <c r="D842" t="s">
        <v>386</v>
      </c>
      <c r="E842" s="320" t="s">
        <v>191</v>
      </c>
      <c r="F842" s="126" t="s">
        <v>215</v>
      </c>
      <c r="G842" s="319" t="s">
        <v>215</v>
      </c>
      <c r="H842" t="s">
        <v>3</v>
      </c>
      <c r="I842" s="319" t="s">
        <v>489</v>
      </c>
      <c r="J842" t="s">
        <v>3</v>
      </c>
      <c r="K842" s="319" t="s">
        <v>488</v>
      </c>
    </row>
    <row r="843" spans="1:11" ht="32">
      <c r="A843" s="320"/>
      <c r="B843" t="s">
        <v>49</v>
      </c>
      <c r="C843" s="320"/>
      <c r="D843" t="s">
        <v>49</v>
      </c>
      <c r="E843" s="320"/>
      <c r="F843" t="s">
        <v>49</v>
      </c>
      <c r="G843" s="319"/>
      <c r="H843" s="126" t="s">
        <v>489</v>
      </c>
      <c r="I843" s="319"/>
      <c r="J843" t="s">
        <v>49</v>
      </c>
      <c r="K843" s="319"/>
    </row>
    <row r="844" spans="1:11" ht="48">
      <c r="A844" s="320"/>
      <c r="B844" t="s">
        <v>52</v>
      </c>
      <c r="C844" s="320"/>
      <c r="D844" t="s">
        <v>191</v>
      </c>
      <c r="E844" s="320"/>
      <c r="F844" t="s">
        <v>51</v>
      </c>
      <c r="G844" s="319"/>
      <c r="H844" t="s">
        <v>191</v>
      </c>
      <c r="I844" s="319"/>
      <c r="J844" s="59" t="s">
        <v>488</v>
      </c>
      <c r="K844" s="319"/>
    </row>
    <row r="845" spans="1:11">
      <c r="A845" s="320"/>
      <c r="B845" t="s">
        <v>53</v>
      </c>
      <c r="C845" s="320"/>
      <c r="D845" t="s">
        <v>504</v>
      </c>
      <c r="E845" s="320"/>
      <c r="F845" t="s">
        <v>52</v>
      </c>
      <c r="G845" s="319"/>
      <c r="H845" t="s">
        <v>66</v>
      </c>
      <c r="I845" s="319"/>
      <c r="J845" t="s">
        <v>50</v>
      </c>
      <c r="K845" s="319"/>
    </row>
    <row r="846" spans="1:11">
      <c r="A846" s="320"/>
      <c r="C846" s="320"/>
      <c r="D846" t="s">
        <v>55</v>
      </c>
      <c r="E846" s="320"/>
      <c r="F846" t="s">
        <v>67</v>
      </c>
      <c r="G846" s="319"/>
      <c r="I846" s="319"/>
      <c r="J846" t="s">
        <v>51</v>
      </c>
      <c r="K846" s="319"/>
    </row>
    <row r="847" spans="1:11">
      <c r="A847" s="320"/>
      <c r="C847" s="320"/>
      <c r="E847" s="320"/>
      <c r="G847" s="319"/>
      <c r="I847" s="319"/>
      <c r="J847" t="s">
        <v>95</v>
      </c>
      <c r="K847" s="319"/>
    </row>
    <row r="848" spans="1:11">
      <c r="A848" s="320"/>
      <c r="C848" s="320"/>
      <c r="E848" s="320"/>
      <c r="G848" s="319"/>
      <c r="I848" s="319"/>
      <c r="J848" t="s">
        <v>442</v>
      </c>
      <c r="K848" s="319"/>
    </row>
    <row r="849" spans="1:11">
      <c r="A849" s="320"/>
      <c r="C849" s="320"/>
      <c r="E849" s="320"/>
      <c r="G849" s="319"/>
      <c r="I849" s="319"/>
      <c r="J849" t="s">
        <v>491</v>
      </c>
      <c r="K849" s="319"/>
    </row>
    <row r="850" spans="1:11">
      <c r="A850" s="320"/>
      <c r="C850" s="320"/>
      <c r="E850" s="320"/>
      <c r="G850" s="319"/>
      <c r="I850" s="319"/>
      <c r="J850" t="s">
        <v>98</v>
      </c>
      <c r="K850" s="319"/>
    </row>
    <row r="851" spans="1:11">
      <c r="A851" s="320"/>
      <c r="C851" s="320"/>
      <c r="E851" s="320"/>
      <c r="G851" s="319"/>
      <c r="I851" s="319"/>
      <c r="J851" t="s">
        <v>492</v>
      </c>
      <c r="K851" s="319"/>
    </row>
    <row r="852" spans="1:11" ht="32">
      <c r="A852" s="320" t="s">
        <v>20</v>
      </c>
      <c r="B852" t="s">
        <v>196</v>
      </c>
      <c r="C852" s="320" t="s">
        <v>196</v>
      </c>
      <c r="D852" t="s">
        <v>386</v>
      </c>
      <c r="E852" s="320" t="s">
        <v>49</v>
      </c>
      <c r="F852" s="126" t="s">
        <v>215</v>
      </c>
      <c r="G852" s="320" t="s">
        <v>58</v>
      </c>
      <c r="H852" t="s">
        <v>497</v>
      </c>
      <c r="I852" s="319" t="s">
        <v>79</v>
      </c>
      <c r="J852" t="s">
        <v>3</v>
      </c>
      <c r="K852" s="319" t="s">
        <v>494</v>
      </c>
    </row>
    <row r="853" spans="1:11" ht="48">
      <c r="A853" s="320"/>
      <c r="B853" t="s">
        <v>58</v>
      </c>
      <c r="C853" s="320"/>
      <c r="D853" t="s">
        <v>49</v>
      </c>
      <c r="E853" s="320"/>
      <c r="F853" t="s">
        <v>58</v>
      </c>
      <c r="G853" s="320"/>
      <c r="H853" s="126" t="s">
        <v>79</v>
      </c>
      <c r="I853" s="319"/>
      <c r="J853" s="126" t="s">
        <v>494</v>
      </c>
      <c r="K853" s="319"/>
    </row>
    <row r="854" spans="1:11">
      <c r="A854" s="320"/>
      <c r="B854" t="s">
        <v>53</v>
      </c>
      <c r="C854" s="320"/>
      <c r="D854" t="s">
        <v>191</v>
      </c>
      <c r="E854" s="320"/>
      <c r="F854" t="s">
        <v>51</v>
      </c>
      <c r="G854" s="320"/>
      <c r="H854" t="s">
        <v>191</v>
      </c>
      <c r="I854" s="319"/>
      <c r="J854" t="s">
        <v>50</v>
      </c>
      <c r="K854" s="319"/>
    </row>
    <row r="855" spans="1:11">
      <c r="A855" s="320"/>
      <c r="C855" s="320"/>
      <c r="D855" t="s">
        <v>52</v>
      </c>
      <c r="E855" s="320"/>
      <c r="F855" t="s">
        <v>67</v>
      </c>
      <c r="G855" s="320"/>
      <c r="I855" s="319"/>
      <c r="J855" t="s">
        <v>51</v>
      </c>
      <c r="K855" s="319"/>
    </row>
    <row r="856" spans="1:11">
      <c r="A856" s="320"/>
      <c r="C856" s="320"/>
      <c r="D856" t="s">
        <v>55</v>
      </c>
      <c r="E856" s="320"/>
      <c r="G856" s="320"/>
      <c r="I856" s="319"/>
      <c r="J856" t="s">
        <v>95</v>
      </c>
      <c r="K856" s="319"/>
    </row>
    <row r="857" spans="1:11">
      <c r="A857" s="320"/>
      <c r="C857" s="320"/>
      <c r="E857" s="320"/>
      <c r="G857" s="320"/>
      <c r="I857" s="319"/>
      <c r="J857" t="s">
        <v>442</v>
      </c>
      <c r="K857" s="319"/>
    </row>
    <row r="858" spans="1:11">
      <c r="A858" s="320"/>
      <c r="C858" s="320"/>
      <c r="E858" s="320"/>
      <c r="G858" s="320"/>
      <c r="I858" s="319"/>
      <c r="J858" t="s">
        <v>491</v>
      </c>
      <c r="K858" s="319"/>
    </row>
    <row r="859" spans="1:11">
      <c r="A859" s="320"/>
      <c r="C859" s="320"/>
      <c r="E859" s="320"/>
      <c r="G859" s="320"/>
      <c r="I859" s="319"/>
      <c r="J859" t="s">
        <v>98</v>
      </c>
      <c r="K859" s="319"/>
    </row>
    <row r="860" spans="1:11">
      <c r="A860" s="320"/>
      <c r="C860" s="320"/>
      <c r="E860" s="320"/>
      <c r="G860" s="320"/>
      <c r="I860" s="319"/>
      <c r="J860" t="s">
        <v>492</v>
      </c>
      <c r="K860" s="319"/>
    </row>
    <row r="861" spans="1:11" ht="48">
      <c r="A861" s="320" t="s">
        <v>22</v>
      </c>
      <c r="B861" t="s">
        <v>196</v>
      </c>
      <c r="C861" s="320" t="s">
        <v>196</v>
      </c>
      <c r="D861" t="s">
        <v>386</v>
      </c>
      <c r="E861" s="320" t="s">
        <v>386</v>
      </c>
      <c r="F861" s="126" t="s">
        <v>496</v>
      </c>
      <c r="G861" s="319" t="s">
        <v>496</v>
      </c>
      <c r="H861" t="s">
        <v>497</v>
      </c>
      <c r="I861" s="320" t="s">
        <v>497</v>
      </c>
      <c r="J861" t="s">
        <v>3</v>
      </c>
      <c r="K861" s="319" t="s">
        <v>494</v>
      </c>
    </row>
    <row r="862" spans="1:11" ht="48">
      <c r="A862" s="320"/>
      <c r="B862" t="s">
        <v>58</v>
      </c>
      <c r="C862" s="320"/>
      <c r="D862" t="s">
        <v>49</v>
      </c>
      <c r="E862" s="320"/>
      <c r="F862" t="s">
        <v>58</v>
      </c>
      <c r="G862" s="319"/>
      <c r="H862" t="s">
        <v>49</v>
      </c>
      <c r="I862" s="320"/>
      <c r="J862" s="126" t="s">
        <v>494</v>
      </c>
      <c r="K862" s="319"/>
    </row>
    <row r="863" spans="1:11">
      <c r="A863" s="320"/>
      <c r="B863" t="s">
        <v>53</v>
      </c>
      <c r="C863" s="320"/>
      <c r="D863" t="s">
        <v>191</v>
      </c>
      <c r="E863" s="320"/>
      <c r="F863" t="s">
        <v>51</v>
      </c>
      <c r="G863" s="319"/>
      <c r="H863" t="s">
        <v>191</v>
      </c>
      <c r="I863" s="320"/>
      <c r="J863" t="s">
        <v>50</v>
      </c>
      <c r="K863" s="319"/>
    </row>
    <row r="864" spans="1:11">
      <c r="A864" s="320"/>
      <c r="C864" s="320"/>
      <c r="D864" t="s">
        <v>52</v>
      </c>
      <c r="E864" s="320"/>
      <c r="G864" s="319"/>
      <c r="H864" t="s">
        <v>52</v>
      </c>
      <c r="I864" s="320"/>
      <c r="J864" t="s">
        <v>51</v>
      </c>
      <c r="K864" s="319"/>
    </row>
    <row r="865" spans="1:11">
      <c r="A865" s="320"/>
      <c r="C865" s="320"/>
      <c r="D865" t="s">
        <v>55</v>
      </c>
      <c r="E865" s="320"/>
      <c r="G865" s="319"/>
      <c r="I865" s="320"/>
      <c r="J865" t="s">
        <v>95</v>
      </c>
      <c r="K865" s="319"/>
    </row>
    <row r="866" spans="1:11">
      <c r="A866" s="320"/>
      <c r="C866" s="320"/>
      <c r="E866" s="320"/>
      <c r="G866" s="319"/>
      <c r="I866" s="320"/>
      <c r="J866" t="s">
        <v>442</v>
      </c>
      <c r="K866" s="319"/>
    </row>
    <row r="867" spans="1:11">
      <c r="A867" s="320"/>
      <c r="C867" s="320"/>
      <c r="E867" s="320"/>
      <c r="G867" s="319"/>
      <c r="I867" s="320"/>
      <c r="J867" t="s">
        <v>491</v>
      </c>
      <c r="K867" s="319"/>
    </row>
    <row r="868" spans="1:11">
      <c r="A868" s="320"/>
      <c r="C868" s="320"/>
      <c r="E868" s="320"/>
      <c r="G868" s="319"/>
      <c r="I868" s="320"/>
      <c r="J868" t="s">
        <v>98</v>
      </c>
      <c r="K868" s="319"/>
    </row>
    <row r="869" spans="1:11">
      <c r="A869" s="320"/>
      <c r="C869" s="320"/>
      <c r="E869" s="320"/>
      <c r="G869" s="319"/>
      <c r="I869" s="320"/>
      <c r="J869" t="s">
        <v>492</v>
      </c>
      <c r="K869" s="319"/>
    </row>
    <row r="870" spans="1:11" ht="32">
      <c r="A870" s="320" t="s">
        <v>23</v>
      </c>
      <c r="B870" t="s">
        <v>196</v>
      </c>
      <c r="C870" s="320" t="s">
        <v>196</v>
      </c>
      <c r="D870" t="s">
        <v>386</v>
      </c>
      <c r="E870" s="320" t="s">
        <v>191</v>
      </c>
      <c r="F870" s="126" t="s">
        <v>215</v>
      </c>
      <c r="G870" s="320" t="s">
        <v>52</v>
      </c>
      <c r="H870" t="s">
        <v>3</v>
      </c>
      <c r="I870" s="320" t="s">
        <v>52</v>
      </c>
      <c r="J870" t="s">
        <v>3</v>
      </c>
      <c r="K870" s="319" t="s">
        <v>494</v>
      </c>
    </row>
    <row r="871" spans="1:11" ht="48">
      <c r="A871" s="320"/>
      <c r="B871" t="s">
        <v>58</v>
      </c>
      <c r="C871" s="320"/>
      <c r="D871" t="s">
        <v>49</v>
      </c>
      <c r="E871" s="320"/>
      <c r="F871" t="s">
        <v>49</v>
      </c>
      <c r="G871" s="320"/>
      <c r="H871" t="s">
        <v>499</v>
      </c>
      <c r="I871" s="320"/>
      <c r="J871" s="126" t="s">
        <v>494</v>
      </c>
      <c r="K871" s="319"/>
    </row>
    <row r="872" spans="1:11">
      <c r="A872" s="320"/>
      <c r="B872" t="s">
        <v>53</v>
      </c>
      <c r="C872" s="320"/>
      <c r="D872" t="s">
        <v>191</v>
      </c>
      <c r="E872" s="320"/>
      <c r="F872" t="s">
        <v>51</v>
      </c>
      <c r="G872" s="320"/>
      <c r="H872" t="s">
        <v>191</v>
      </c>
      <c r="I872" s="320"/>
      <c r="J872" t="s">
        <v>50</v>
      </c>
      <c r="K872" s="319"/>
    </row>
    <row r="873" spans="1:11">
      <c r="A873" s="320"/>
      <c r="C873" s="320"/>
      <c r="D873" t="s">
        <v>52</v>
      </c>
      <c r="E873" s="320"/>
      <c r="F873" t="s">
        <v>52</v>
      </c>
      <c r="G873" s="320"/>
      <c r="H873" t="s">
        <v>52</v>
      </c>
      <c r="I873" s="320"/>
      <c r="J873" t="s">
        <v>51</v>
      </c>
      <c r="K873" s="319"/>
    </row>
    <row r="874" spans="1:11">
      <c r="A874" s="320"/>
      <c r="C874" s="320"/>
      <c r="D874" t="s">
        <v>55</v>
      </c>
      <c r="E874" s="320"/>
      <c r="F874" t="s">
        <v>67</v>
      </c>
      <c r="G874" s="320"/>
      <c r="H874" t="s">
        <v>66</v>
      </c>
      <c r="I874" s="320"/>
      <c r="J874" t="s">
        <v>95</v>
      </c>
      <c r="K874" s="319"/>
    </row>
    <row r="875" spans="1:11">
      <c r="A875" s="320"/>
      <c r="C875" s="320"/>
      <c r="E875" s="320"/>
      <c r="G875" s="320"/>
      <c r="I875" s="320"/>
      <c r="J875" t="s">
        <v>442</v>
      </c>
      <c r="K875" s="319"/>
    </row>
    <row r="876" spans="1:11">
      <c r="A876" s="320"/>
      <c r="C876" s="320"/>
      <c r="E876" s="320"/>
      <c r="G876" s="320"/>
      <c r="I876" s="320"/>
      <c r="J876" t="s">
        <v>491</v>
      </c>
      <c r="K876" s="319"/>
    </row>
    <row r="877" spans="1:11">
      <c r="A877" s="320"/>
      <c r="C877" s="320"/>
      <c r="E877" s="320"/>
      <c r="G877" s="320"/>
      <c r="I877" s="320"/>
      <c r="J877" t="s">
        <v>98</v>
      </c>
      <c r="K877" s="319"/>
    </row>
    <row r="878" spans="1:11">
      <c r="A878" s="320"/>
      <c r="C878" s="320"/>
      <c r="E878" s="320"/>
      <c r="G878" s="320"/>
      <c r="I878" s="320"/>
      <c r="J878" t="s">
        <v>492</v>
      </c>
      <c r="K878" s="319"/>
    </row>
    <row r="879" spans="1:11" ht="48">
      <c r="A879" s="320" t="s">
        <v>24</v>
      </c>
      <c r="B879" t="s">
        <v>196</v>
      </c>
      <c r="C879" s="320" t="s">
        <v>446</v>
      </c>
      <c r="D879" t="s">
        <v>386</v>
      </c>
      <c r="E879" s="320" t="s">
        <v>49</v>
      </c>
      <c r="F879" s="126" t="s">
        <v>496</v>
      </c>
      <c r="G879" s="320" t="s">
        <v>49</v>
      </c>
      <c r="H879" t="s">
        <v>497</v>
      </c>
      <c r="I879" s="320" t="s">
        <v>49</v>
      </c>
      <c r="J879" t="s">
        <v>3</v>
      </c>
      <c r="K879" s="320" t="s">
        <v>504</v>
      </c>
    </row>
    <row r="880" spans="1:11">
      <c r="A880" s="320"/>
      <c r="B880" t="s">
        <v>49</v>
      </c>
      <c r="C880" s="320"/>
      <c r="D880" t="s">
        <v>49</v>
      </c>
      <c r="E880" s="320"/>
      <c r="F880" t="s">
        <v>49</v>
      </c>
      <c r="G880" s="320"/>
      <c r="H880" t="s">
        <v>49</v>
      </c>
      <c r="I880" s="320"/>
      <c r="J880" t="s">
        <v>49</v>
      </c>
      <c r="K880" s="320"/>
    </row>
    <row r="881" spans="1:11">
      <c r="A881" s="320"/>
      <c r="B881" t="s">
        <v>52</v>
      </c>
      <c r="C881" s="320"/>
      <c r="D881" t="s">
        <v>191</v>
      </c>
      <c r="E881" s="320"/>
      <c r="F881" t="s">
        <v>51</v>
      </c>
      <c r="G881" s="320"/>
      <c r="H881" t="s">
        <v>191</v>
      </c>
      <c r="I881" s="320"/>
      <c r="J881" t="s">
        <v>50</v>
      </c>
      <c r="K881" s="320"/>
    </row>
    <row r="882" spans="1:11">
      <c r="A882" s="320"/>
      <c r="B882" t="s">
        <v>53</v>
      </c>
      <c r="C882" s="320"/>
      <c r="D882" t="s">
        <v>52</v>
      </c>
      <c r="E882" s="320"/>
      <c r="F882" t="s">
        <v>52</v>
      </c>
      <c r="G882" s="320"/>
      <c r="H882" t="s">
        <v>52</v>
      </c>
      <c r="I882" s="320"/>
      <c r="J882" t="s">
        <v>51</v>
      </c>
      <c r="K882" s="320"/>
    </row>
    <row r="883" spans="1:11">
      <c r="A883" s="320"/>
      <c r="C883" s="320"/>
      <c r="D883" t="s">
        <v>55</v>
      </c>
      <c r="E883" s="320"/>
      <c r="G883" s="320"/>
      <c r="I883" s="320"/>
      <c r="J883" t="s">
        <v>504</v>
      </c>
      <c r="K883" s="320"/>
    </row>
    <row r="884" spans="1:11">
      <c r="A884" s="320"/>
      <c r="C884" s="320"/>
      <c r="E884" s="320"/>
      <c r="G884" s="320"/>
      <c r="I884" s="320"/>
      <c r="J884" t="s">
        <v>95</v>
      </c>
      <c r="K884" s="320"/>
    </row>
    <row r="885" spans="1:11">
      <c r="A885" s="320"/>
      <c r="C885" s="320"/>
      <c r="E885" s="320"/>
      <c r="G885" s="320"/>
      <c r="I885" s="320"/>
      <c r="J885" t="s">
        <v>505</v>
      </c>
      <c r="K885" s="320"/>
    </row>
    <row r="886" spans="1:11">
      <c r="A886" s="320"/>
      <c r="C886" s="320"/>
      <c r="E886" s="320"/>
      <c r="G886" s="320"/>
      <c r="I886" s="320"/>
      <c r="J886" t="s">
        <v>442</v>
      </c>
      <c r="K886" s="320"/>
    </row>
    <row r="887" spans="1:11">
      <c r="A887" s="320"/>
      <c r="C887" s="320"/>
      <c r="E887" s="320"/>
      <c r="G887" s="320"/>
      <c r="I887" s="320"/>
      <c r="J887" t="s">
        <v>491</v>
      </c>
      <c r="K887" s="320"/>
    </row>
    <row r="888" spans="1:11">
      <c r="A888" s="320"/>
      <c r="C888" s="320"/>
      <c r="E888" s="320"/>
      <c r="G888" s="320"/>
      <c r="I888" s="320"/>
      <c r="J888" t="s">
        <v>98</v>
      </c>
      <c r="K888" s="320"/>
    </row>
    <row r="889" spans="1:11" ht="32">
      <c r="A889" s="320"/>
      <c r="C889" s="320"/>
      <c r="E889" s="320"/>
      <c r="G889" s="320"/>
      <c r="I889" s="320"/>
      <c r="J889" s="59" t="s">
        <v>353</v>
      </c>
      <c r="K889" s="320"/>
    </row>
    <row r="890" spans="1:11" ht="48">
      <c r="A890" s="320" t="s">
        <v>25</v>
      </c>
      <c r="B890" t="s">
        <v>196</v>
      </c>
      <c r="C890" s="320" t="s">
        <v>446</v>
      </c>
      <c r="D890" t="s">
        <v>386</v>
      </c>
      <c r="E890" s="320" t="s">
        <v>49</v>
      </c>
      <c r="F890" s="126" t="s">
        <v>496</v>
      </c>
      <c r="G890" s="320" t="s">
        <v>49</v>
      </c>
      <c r="H890" t="s">
        <v>497</v>
      </c>
      <c r="I890" s="319" t="s">
        <v>79</v>
      </c>
      <c r="J890" t="s">
        <v>3</v>
      </c>
      <c r="K890" s="319" t="s">
        <v>488</v>
      </c>
    </row>
    <row r="891" spans="1:11" ht="32">
      <c r="A891" s="320"/>
      <c r="B891" t="s">
        <v>49</v>
      </c>
      <c r="C891" s="320"/>
      <c r="D891" t="s">
        <v>49</v>
      </c>
      <c r="E891" s="320"/>
      <c r="F891" t="s">
        <v>49</v>
      </c>
      <c r="G891" s="320"/>
      <c r="H891" s="126" t="s">
        <v>79</v>
      </c>
      <c r="I891" s="319"/>
      <c r="J891" t="s">
        <v>49</v>
      </c>
      <c r="K891" s="319"/>
    </row>
    <row r="892" spans="1:11" ht="48">
      <c r="A892" s="320"/>
      <c r="B892" t="s">
        <v>52</v>
      </c>
      <c r="C892" s="320"/>
      <c r="D892" t="s">
        <v>191</v>
      </c>
      <c r="E892" s="320"/>
      <c r="F892" t="s">
        <v>51</v>
      </c>
      <c r="G892" s="320"/>
      <c r="H892" t="s">
        <v>191</v>
      </c>
      <c r="I892" s="319"/>
      <c r="J892" s="126" t="s">
        <v>488</v>
      </c>
      <c r="K892" s="319"/>
    </row>
    <row r="893" spans="1:11">
      <c r="A893" s="320"/>
      <c r="B893" t="s">
        <v>53</v>
      </c>
      <c r="C893" s="320"/>
      <c r="D893" t="s">
        <v>52</v>
      </c>
      <c r="E893" s="320"/>
      <c r="F893" t="s">
        <v>52</v>
      </c>
      <c r="G893" s="320"/>
      <c r="H893" t="s">
        <v>66</v>
      </c>
      <c r="I893" s="319"/>
      <c r="J893" t="s">
        <v>50</v>
      </c>
      <c r="K893" s="319"/>
    </row>
    <row r="894" spans="1:11">
      <c r="A894" s="320"/>
      <c r="C894" s="320"/>
      <c r="E894" s="320"/>
      <c r="G894" s="320"/>
      <c r="I894" s="319"/>
      <c r="J894" t="s">
        <v>51</v>
      </c>
      <c r="K894" s="319"/>
    </row>
    <row r="895" spans="1:11">
      <c r="A895" s="320"/>
      <c r="C895" s="320"/>
      <c r="E895" s="320"/>
      <c r="G895" s="320"/>
      <c r="I895" s="319"/>
      <c r="J895" t="s">
        <v>95</v>
      </c>
      <c r="K895" s="319"/>
    </row>
    <row r="896" spans="1:11">
      <c r="A896" s="320"/>
      <c r="C896" s="320"/>
      <c r="E896" s="320"/>
      <c r="G896" s="320"/>
      <c r="I896" s="319"/>
      <c r="J896" t="s">
        <v>442</v>
      </c>
      <c r="K896" s="319"/>
    </row>
    <row r="897" spans="1:11">
      <c r="A897" s="320"/>
      <c r="C897" s="320"/>
      <c r="E897" s="320"/>
      <c r="G897" s="320"/>
      <c r="I897" s="319"/>
      <c r="J897" t="s">
        <v>98</v>
      </c>
      <c r="K897" s="319"/>
    </row>
    <row r="898" spans="1:11">
      <c r="A898" s="320"/>
      <c r="C898" s="320"/>
      <c r="E898" s="320"/>
      <c r="G898" s="320"/>
      <c r="I898" s="319"/>
      <c r="J898" t="s">
        <v>492</v>
      </c>
      <c r="K898" s="319"/>
    </row>
    <row r="899" spans="1:11" ht="48">
      <c r="A899" s="320" t="s">
        <v>26</v>
      </c>
      <c r="B899" t="s">
        <v>196</v>
      </c>
      <c r="C899" s="320" t="s">
        <v>196</v>
      </c>
      <c r="D899" t="s">
        <v>386</v>
      </c>
      <c r="E899" s="320" t="s">
        <v>49</v>
      </c>
      <c r="F899" s="126" t="s">
        <v>496</v>
      </c>
      <c r="G899" s="320" t="s">
        <v>49</v>
      </c>
      <c r="H899" t="s">
        <v>497</v>
      </c>
      <c r="I899" s="320" t="s">
        <v>52</v>
      </c>
      <c r="J899" t="s">
        <v>3</v>
      </c>
      <c r="K899" s="319" t="s">
        <v>494</v>
      </c>
    </row>
    <row r="900" spans="1:11" ht="48">
      <c r="A900" s="320"/>
      <c r="B900" t="s">
        <v>49</v>
      </c>
      <c r="C900" s="320"/>
      <c r="D900" t="s">
        <v>49</v>
      </c>
      <c r="E900" s="320"/>
      <c r="F900" t="s">
        <v>49</v>
      </c>
      <c r="G900" s="320"/>
      <c r="H900" t="s">
        <v>49</v>
      </c>
      <c r="I900" s="320"/>
      <c r="J900" s="126" t="s">
        <v>494</v>
      </c>
      <c r="K900" s="319"/>
    </row>
    <row r="901" spans="1:11" ht="32">
      <c r="A901" s="320"/>
      <c r="B901" t="s">
        <v>52</v>
      </c>
      <c r="C901" s="320"/>
      <c r="D901" s="126" t="s">
        <v>487</v>
      </c>
      <c r="E901" s="320"/>
      <c r="F901" t="s">
        <v>51</v>
      </c>
      <c r="G901" s="320"/>
      <c r="H901" t="s">
        <v>191</v>
      </c>
      <c r="I901" s="320"/>
      <c r="J901" t="s">
        <v>50</v>
      </c>
      <c r="K901" s="319"/>
    </row>
    <row r="902" spans="1:11">
      <c r="A902" s="320"/>
      <c r="B902" t="s">
        <v>53</v>
      </c>
      <c r="C902" s="320"/>
      <c r="D902" t="s">
        <v>55</v>
      </c>
      <c r="E902" s="320"/>
      <c r="F902" t="s">
        <v>52</v>
      </c>
      <c r="G902" s="320"/>
      <c r="H902" t="s">
        <v>52</v>
      </c>
      <c r="I902" s="320"/>
      <c r="J902" t="s">
        <v>51</v>
      </c>
      <c r="K902" s="319"/>
    </row>
    <row r="903" spans="1:11">
      <c r="A903" s="320"/>
      <c r="C903" s="320"/>
      <c r="E903" s="320"/>
      <c r="G903" s="320"/>
      <c r="H903" t="s">
        <v>66</v>
      </c>
      <c r="I903" s="320"/>
      <c r="J903" t="s">
        <v>95</v>
      </c>
      <c r="K903" s="319"/>
    </row>
    <row r="904" spans="1:11">
      <c r="A904" s="320"/>
      <c r="C904" s="320"/>
      <c r="E904" s="320"/>
      <c r="G904" s="320"/>
      <c r="I904" s="320"/>
      <c r="J904" t="s">
        <v>442</v>
      </c>
      <c r="K904" s="319"/>
    </row>
    <row r="905" spans="1:11">
      <c r="A905" s="320"/>
      <c r="C905" s="320"/>
      <c r="E905" s="320"/>
      <c r="G905" s="320"/>
      <c r="I905" s="320"/>
      <c r="J905" t="s">
        <v>491</v>
      </c>
      <c r="K905" s="319"/>
    </row>
    <row r="906" spans="1:11">
      <c r="A906" s="320"/>
      <c r="C906" s="320"/>
      <c r="E906" s="320"/>
      <c r="G906" s="320"/>
      <c r="I906" s="320"/>
      <c r="J906" t="s">
        <v>98</v>
      </c>
      <c r="K906" s="319"/>
    </row>
    <row r="907" spans="1:11">
      <c r="A907" s="320"/>
      <c r="C907" s="320"/>
      <c r="E907" s="320"/>
      <c r="G907" s="320"/>
      <c r="I907" s="320"/>
      <c r="J907" t="s">
        <v>492</v>
      </c>
      <c r="K907" s="319"/>
    </row>
    <row r="908" spans="1:11" ht="48">
      <c r="A908" s="320" t="s">
        <v>27</v>
      </c>
      <c r="B908" t="s">
        <v>196</v>
      </c>
      <c r="C908" s="320" t="s">
        <v>446</v>
      </c>
      <c r="D908" t="s">
        <v>386</v>
      </c>
      <c r="E908" s="320" t="s">
        <v>49</v>
      </c>
      <c r="F908" s="126" t="s">
        <v>496</v>
      </c>
      <c r="G908" s="319" t="s">
        <v>496</v>
      </c>
      <c r="H908" t="s">
        <v>497</v>
      </c>
      <c r="I908" s="319" t="s">
        <v>79</v>
      </c>
      <c r="J908" t="s">
        <v>3</v>
      </c>
      <c r="K908" s="319" t="s">
        <v>488</v>
      </c>
    </row>
    <row r="909" spans="1:11" ht="32">
      <c r="A909" s="320"/>
      <c r="B909" t="s">
        <v>49</v>
      </c>
      <c r="C909" s="320"/>
      <c r="D909" t="s">
        <v>49</v>
      </c>
      <c r="E909" s="320"/>
      <c r="F909" t="s">
        <v>49</v>
      </c>
      <c r="G909" s="319"/>
      <c r="H909" s="126" t="s">
        <v>79</v>
      </c>
      <c r="I909" s="319"/>
      <c r="J909" t="s">
        <v>49</v>
      </c>
      <c r="K909" s="319"/>
    </row>
    <row r="910" spans="1:11" ht="48">
      <c r="A910" s="320"/>
      <c r="B910" t="s">
        <v>52</v>
      </c>
      <c r="C910" s="320"/>
      <c r="D910" t="s">
        <v>191</v>
      </c>
      <c r="E910" s="320"/>
      <c r="F910" t="s">
        <v>51</v>
      </c>
      <c r="G910" s="319"/>
      <c r="H910" t="s">
        <v>191</v>
      </c>
      <c r="I910" s="319"/>
      <c r="J910" s="126" t="s">
        <v>488</v>
      </c>
      <c r="K910" s="319"/>
    </row>
    <row r="911" spans="1:11">
      <c r="A911" s="320"/>
      <c r="B911" t="s">
        <v>53</v>
      </c>
      <c r="C911" s="320"/>
      <c r="D911" t="s">
        <v>52</v>
      </c>
      <c r="E911" s="320"/>
      <c r="F911" t="s">
        <v>52</v>
      </c>
      <c r="G911" s="319"/>
      <c r="H911" t="s">
        <v>66</v>
      </c>
      <c r="I911" s="319"/>
      <c r="J911" t="s">
        <v>50</v>
      </c>
      <c r="K911" s="319"/>
    </row>
    <row r="912" spans="1:11">
      <c r="A912" s="320"/>
      <c r="C912" s="320"/>
      <c r="D912" t="s">
        <v>55</v>
      </c>
      <c r="E912" s="320"/>
      <c r="G912" s="319"/>
      <c r="I912" s="319"/>
      <c r="J912" t="s">
        <v>51</v>
      </c>
      <c r="K912" s="319"/>
    </row>
    <row r="913" spans="1:21">
      <c r="A913" s="320"/>
      <c r="C913" s="320"/>
      <c r="E913" s="320"/>
      <c r="G913" s="319"/>
      <c r="I913" s="319"/>
      <c r="J913" t="s">
        <v>95</v>
      </c>
      <c r="K913" s="319"/>
    </row>
    <row r="914" spans="1:21">
      <c r="A914" s="320"/>
      <c r="C914" s="320"/>
      <c r="E914" s="320"/>
      <c r="G914" s="319"/>
      <c r="I914" s="319"/>
      <c r="J914" t="s">
        <v>442</v>
      </c>
      <c r="K914" s="319"/>
    </row>
    <row r="915" spans="1:21">
      <c r="A915" s="320"/>
      <c r="C915" s="320"/>
      <c r="E915" s="320"/>
      <c r="G915" s="319"/>
      <c r="I915" s="319"/>
      <c r="J915" t="s">
        <v>491</v>
      </c>
      <c r="K915" s="319"/>
    </row>
    <row r="916" spans="1:21">
      <c r="A916" s="320"/>
      <c r="C916" s="320"/>
      <c r="E916" s="320"/>
      <c r="G916" s="319"/>
      <c r="I916" s="319"/>
      <c r="J916" t="s">
        <v>98</v>
      </c>
      <c r="K916" s="319"/>
    </row>
    <row r="917" spans="1:21">
      <c r="A917" s="320"/>
      <c r="C917" s="320"/>
      <c r="E917" s="320"/>
      <c r="G917" s="319"/>
      <c r="I917" s="319"/>
      <c r="J917" t="s">
        <v>492</v>
      </c>
      <c r="K917" s="319"/>
    </row>
    <row r="923" spans="1:21">
      <c r="A923" s="343" t="s">
        <v>506</v>
      </c>
      <c r="B923" s="343"/>
      <c r="C923" s="343"/>
      <c r="D923" s="343"/>
      <c r="E923" s="343"/>
      <c r="F923" s="343"/>
      <c r="G923" s="343"/>
      <c r="H923" s="343"/>
      <c r="I923" s="343"/>
      <c r="J923" s="343"/>
      <c r="K923" s="343"/>
      <c r="L923" s="343"/>
      <c r="M923" s="343"/>
      <c r="O923" s="329" t="s">
        <v>507</v>
      </c>
      <c r="P923" s="330"/>
      <c r="Q923" s="330"/>
      <c r="R923" s="330"/>
      <c r="S923" s="330"/>
      <c r="T923" s="330"/>
      <c r="U923" s="331"/>
    </row>
    <row r="924" spans="1:21" ht="32">
      <c r="B924" s="334">
        <v>2001</v>
      </c>
      <c r="C924" s="334"/>
      <c r="D924" s="334">
        <v>2004</v>
      </c>
      <c r="E924" s="334"/>
      <c r="F924" s="334">
        <v>2007</v>
      </c>
      <c r="G924" s="334"/>
      <c r="H924" s="334">
        <v>2010</v>
      </c>
      <c r="I924" s="334"/>
      <c r="J924" s="334">
        <v>2013</v>
      </c>
      <c r="K924" s="334"/>
      <c r="L924" s="334">
        <v>2016</v>
      </c>
      <c r="M924" s="334"/>
      <c r="O924" s="128" t="s">
        <v>129</v>
      </c>
      <c r="P924" s="44">
        <v>22</v>
      </c>
      <c r="Q924" s="44">
        <v>22</v>
      </c>
      <c r="R924" s="44">
        <v>22</v>
      </c>
      <c r="S924" s="44">
        <v>22</v>
      </c>
      <c r="T924" s="44">
        <v>22</v>
      </c>
      <c r="U924" s="44">
        <v>22</v>
      </c>
    </row>
    <row r="925" spans="1:21" ht="32">
      <c r="B925" s="68" t="s">
        <v>0</v>
      </c>
      <c r="C925" s="68" t="s">
        <v>1</v>
      </c>
      <c r="D925" s="68" t="s">
        <v>0</v>
      </c>
      <c r="E925" s="68" t="s">
        <v>1</v>
      </c>
      <c r="F925" s="68" t="s">
        <v>0</v>
      </c>
      <c r="G925" s="68" t="s">
        <v>1</v>
      </c>
      <c r="H925" s="68" t="s">
        <v>0</v>
      </c>
      <c r="I925" s="68" t="s">
        <v>1</v>
      </c>
      <c r="J925" s="68" t="s">
        <v>0</v>
      </c>
      <c r="K925" s="68" t="s">
        <v>1</v>
      </c>
      <c r="L925" s="68" t="s">
        <v>0</v>
      </c>
      <c r="M925" s="68" t="s">
        <v>1</v>
      </c>
      <c r="O925" s="129" t="s">
        <v>103</v>
      </c>
      <c r="P925" s="51">
        <v>2001</v>
      </c>
      <c r="Q925" s="51">
        <v>2004</v>
      </c>
      <c r="R925" s="51">
        <v>2007</v>
      </c>
      <c r="S925" s="51">
        <v>2010</v>
      </c>
      <c r="T925" s="51">
        <v>2013</v>
      </c>
      <c r="U925" s="51">
        <v>2016</v>
      </c>
    </row>
    <row r="926" spans="1:21">
      <c r="A926" s="320" t="s">
        <v>2</v>
      </c>
      <c r="B926" t="s">
        <v>3</v>
      </c>
      <c r="C926" s="320" t="s">
        <v>49</v>
      </c>
      <c r="D926" t="s">
        <v>188</v>
      </c>
      <c r="E926" s="319" t="s">
        <v>424</v>
      </c>
      <c r="F926" t="s">
        <v>3</v>
      </c>
      <c r="G926" s="320" t="s">
        <v>150</v>
      </c>
      <c r="H926" t="s">
        <v>3</v>
      </c>
      <c r="I926" s="320" t="s">
        <v>49</v>
      </c>
      <c r="J926" t="s">
        <v>3</v>
      </c>
      <c r="K926" s="320" t="s">
        <v>508</v>
      </c>
      <c r="L926" t="s">
        <v>3</v>
      </c>
      <c r="M926" s="320" t="s">
        <v>3</v>
      </c>
      <c r="O926" s="29">
        <v>0</v>
      </c>
      <c r="P926" s="24">
        <v>22</v>
      </c>
      <c r="Q926" s="24"/>
      <c r="R926" s="24"/>
      <c r="S926" s="24">
        <v>14</v>
      </c>
      <c r="T926" s="24">
        <v>5</v>
      </c>
      <c r="U926" s="24">
        <v>0</v>
      </c>
    </row>
    <row r="927" spans="1:21">
      <c r="A927" s="320"/>
      <c r="B927" t="s">
        <v>49</v>
      </c>
      <c r="C927" s="320"/>
      <c r="D927" t="s">
        <v>424</v>
      </c>
      <c r="E927" s="319"/>
      <c r="F927" t="s">
        <v>150</v>
      </c>
      <c r="G927" s="320"/>
      <c r="H927" t="s">
        <v>49</v>
      </c>
      <c r="I927" s="320"/>
      <c r="J927" t="s">
        <v>508</v>
      </c>
      <c r="K927" s="320"/>
      <c r="L927" t="s">
        <v>49</v>
      </c>
      <c r="M927" s="320"/>
      <c r="O927" s="29">
        <v>1</v>
      </c>
      <c r="P927" s="24"/>
      <c r="Q927" s="24"/>
      <c r="R927" s="24"/>
      <c r="S927" s="24">
        <v>8</v>
      </c>
      <c r="T927" s="24">
        <v>17</v>
      </c>
      <c r="U927" s="24">
        <v>12</v>
      </c>
    </row>
    <row r="928" spans="1:21">
      <c r="A928" s="320"/>
      <c r="B928" t="s">
        <v>50</v>
      </c>
      <c r="C928" s="320"/>
      <c r="E928" s="319"/>
      <c r="F928" t="s">
        <v>212</v>
      </c>
      <c r="G928" s="320"/>
      <c r="H928" t="s">
        <v>50</v>
      </c>
      <c r="I928" s="320"/>
      <c r="J928" t="s">
        <v>51</v>
      </c>
      <c r="K928" s="320"/>
      <c r="L928" t="s">
        <v>50</v>
      </c>
      <c r="M928" s="320"/>
      <c r="O928" s="29">
        <v>2</v>
      </c>
      <c r="P928" s="24"/>
      <c r="Q928" s="24">
        <v>22</v>
      </c>
      <c r="R928" s="24">
        <v>22</v>
      </c>
      <c r="S928" s="24"/>
      <c r="T928" s="24"/>
      <c r="U928" s="24"/>
    </row>
    <row r="929" spans="1:27">
      <c r="A929" s="320"/>
      <c r="B929" t="s">
        <v>51</v>
      </c>
      <c r="C929" s="320"/>
      <c r="E929" s="319"/>
      <c r="F929" t="s">
        <v>51</v>
      </c>
      <c r="G929" s="320"/>
      <c r="H929" t="s">
        <v>51</v>
      </c>
      <c r="I929" s="320"/>
      <c r="J929" t="s">
        <v>52</v>
      </c>
      <c r="K929" s="320"/>
      <c r="L929" t="s">
        <v>52</v>
      </c>
      <c r="M929" s="320"/>
      <c r="O929" s="29">
        <v>3</v>
      </c>
      <c r="P929" s="24"/>
      <c r="Q929" s="24"/>
      <c r="R929" s="24"/>
      <c r="S929" s="24"/>
      <c r="T929" s="24"/>
      <c r="U929" s="24"/>
    </row>
    <row r="930" spans="1:27">
      <c r="A930" s="320"/>
      <c r="B930" t="s">
        <v>52</v>
      </c>
      <c r="C930" s="320"/>
      <c r="E930" s="319"/>
      <c r="F930" t="s">
        <v>52</v>
      </c>
      <c r="G930" s="320"/>
      <c r="H930" t="s">
        <v>52</v>
      </c>
      <c r="I930" s="320"/>
      <c r="J930" t="s">
        <v>95</v>
      </c>
      <c r="K930" s="320"/>
      <c r="L930" t="s">
        <v>51</v>
      </c>
      <c r="M930" s="320"/>
      <c r="O930" s="29" t="s">
        <v>104</v>
      </c>
      <c r="P930" s="24"/>
      <c r="Q930" s="24"/>
      <c r="R930" s="24"/>
      <c r="S930" s="24"/>
      <c r="T930" s="24"/>
      <c r="U930" s="24"/>
    </row>
    <row r="931" spans="1:27">
      <c r="A931" s="320"/>
      <c r="B931" t="s">
        <v>55</v>
      </c>
      <c r="C931" s="320"/>
      <c r="E931" s="319"/>
      <c r="F931" t="s">
        <v>247</v>
      </c>
      <c r="G931" s="320"/>
      <c r="H931" t="s">
        <v>53</v>
      </c>
      <c r="I931" s="320"/>
      <c r="J931" t="s">
        <v>66</v>
      </c>
      <c r="K931" s="320"/>
      <c r="L931" t="s">
        <v>95</v>
      </c>
      <c r="M931" s="320"/>
    </row>
    <row r="932" spans="1:27">
      <c r="A932" s="320"/>
      <c r="C932" s="320"/>
      <c r="E932" s="319"/>
      <c r="G932" s="320"/>
      <c r="H932" t="s">
        <v>66</v>
      </c>
      <c r="I932" s="320"/>
      <c r="K932" s="320"/>
      <c r="L932" t="s">
        <v>66</v>
      </c>
      <c r="M932" s="320"/>
      <c r="O932" s="329" t="s">
        <v>509</v>
      </c>
      <c r="P932" s="330"/>
      <c r="Q932" s="330"/>
      <c r="R932" s="330"/>
      <c r="S932" s="330"/>
      <c r="T932" s="330"/>
      <c r="U932" s="331"/>
    </row>
    <row r="933" spans="1:27">
      <c r="A933" s="320"/>
      <c r="C933" s="320"/>
      <c r="E933" s="319"/>
      <c r="G933" s="320"/>
      <c r="I933" s="320"/>
      <c r="K933" s="320"/>
      <c r="L933" t="s">
        <v>442</v>
      </c>
      <c r="M933" s="320"/>
      <c r="O933" s="21"/>
      <c r="P933" s="51">
        <v>2001</v>
      </c>
      <c r="Q933" s="51">
        <v>2004</v>
      </c>
      <c r="R933" s="51">
        <v>2007</v>
      </c>
      <c r="S933" s="51">
        <v>2010</v>
      </c>
      <c r="T933" s="51">
        <v>2013</v>
      </c>
      <c r="U933" s="51">
        <v>2016</v>
      </c>
    </row>
    <row r="934" spans="1:27" ht="32">
      <c r="A934" s="320"/>
      <c r="C934" s="320"/>
      <c r="E934" s="319"/>
      <c r="G934" s="320"/>
      <c r="I934" s="320"/>
      <c r="K934" s="320"/>
      <c r="L934" t="s">
        <v>98</v>
      </c>
      <c r="M934" s="320"/>
      <c r="O934" s="130" t="s">
        <v>106</v>
      </c>
      <c r="P934" s="24">
        <v>22</v>
      </c>
      <c r="Q934" s="24"/>
      <c r="R934" s="24">
        <v>7</v>
      </c>
      <c r="S934" s="24">
        <v>15</v>
      </c>
      <c r="T934" s="24">
        <v>9</v>
      </c>
      <c r="U934" s="24">
        <v>20</v>
      </c>
    </row>
    <row r="935" spans="1:27">
      <c r="A935" s="320" t="s">
        <v>4</v>
      </c>
      <c r="B935" t="s">
        <v>3</v>
      </c>
      <c r="C935" s="320" t="s">
        <v>49</v>
      </c>
      <c r="D935" t="s">
        <v>188</v>
      </c>
      <c r="E935" s="319" t="s">
        <v>424</v>
      </c>
      <c r="F935" t="s">
        <v>3</v>
      </c>
      <c r="G935" s="320" t="s">
        <v>150</v>
      </c>
      <c r="H935" t="s">
        <v>3</v>
      </c>
      <c r="I935" s="320" t="s">
        <v>49</v>
      </c>
      <c r="J935" t="s">
        <v>3</v>
      </c>
      <c r="K935" s="320" t="s">
        <v>446</v>
      </c>
      <c r="L935" t="s">
        <v>3</v>
      </c>
      <c r="M935" s="320" t="s">
        <v>49</v>
      </c>
      <c r="O935" s="29" t="s">
        <v>107</v>
      </c>
      <c r="P935" s="24"/>
      <c r="Q935" s="24">
        <v>22</v>
      </c>
      <c r="R935" s="24">
        <v>15</v>
      </c>
      <c r="S935" s="24">
        <v>7</v>
      </c>
      <c r="T935" s="24">
        <v>13</v>
      </c>
      <c r="U935" s="24">
        <v>2</v>
      </c>
    </row>
    <row r="936" spans="1:27">
      <c r="A936" s="320"/>
      <c r="B936" t="s">
        <v>49</v>
      </c>
      <c r="C936" s="320"/>
      <c r="D936" t="s">
        <v>424</v>
      </c>
      <c r="E936" s="319"/>
      <c r="F936" t="s">
        <v>150</v>
      </c>
      <c r="G936" s="320"/>
      <c r="H936" t="s">
        <v>49</v>
      </c>
      <c r="I936" s="320"/>
      <c r="J936" t="s">
        <v>446</v>
      </c>
      <c r="K936" s="320"/>
      <c r="L936" t="s">
        <v>49</v>
      </c>
      <c r="M936" s="320"/>
      <c r="O936" s="27"/>
      <c r="P936" s="28"/>
      <c r="Q936" s="28"/>
      <c r="R936" s="28"/>
      <c r="S936" s="28"/>
      <c r="T936" s="28"/>
      <c r="U936" s="28"/>
    </row>
    <row r="937" spans="1:27">
      <c r="A937" s="320"/>
      <c r="B937" t="s">
        <v>50</v>
      </c>
      <c r="C937" s="320"/>
      <c r="E937" s="319"/>
      <c r="F937" t="s">
        <v>212</v>
      </c>
      <c r="G937" s="320"/>
      <c r="H937" t="s">
        <v>50</v>
      </c>
      <c r="I937" s="320"/>
      <c r="J937" t="s">
        <v>50</v>
      </c>
      <c r="K937" s="320"/>
      <c r="L937" t="s">
        <v>50</v>
      </c>
      <c r="M937" s="320"/>
      <c r="O937" s="27"/>
      <c r="P937" s="28"/>
      <c r="Q937" s="28"/>
      <c r="R937" s="28"/>
      <c r="S937" s="28"/>
      <c r="T937" s="28"/>
      <c r="U937" s="28"/>
    </row>
    <row r="938" spans="1:27">
      <c r="A938" s="320"/>
      <c r="B938" t="s">
        <v>51</v>
      </c>
      <c r="C938" s="320"/>
      <c r="E938" s="319"/>
      <c r="F938" t="s">
        <v>51</v>
      </c>
      <c r="G938" s="320"/>
      <c r="H938" t="s">
        <v>51</v>
      </c>
      <c r="I938" s="320"/>
      <c r="J938" t="s">
        <v>51</v>
      </c>
      <c r="K938" s="320"/>
      <c r="L938" t="s">
        <v>52</v>
      </c>
      <c r="M938" s="320"/>
      <c r="O938" s="332" t="s">
        <v>109</v>
      </c>
      <c r="P938" s="332"/>
      <c r="Q938" s="332"/>
      <c r="R938" s="332"/>
      <c r="S938" s="332"/>
      <c r="T938" s="332"/>
      <c r="U938" s="332"/>
      <c r="V938" s="332"/>
      <c r="W938" s="332"/>
      <c r="X938" s="332"/>
      <c r="Y938" s="332"/>
      <c r="Z938" s="332"/>
      <c r="AA938" s="332"/>
    </row>
    <row r="939" spans="1:27">
      <c r="A939" s="320"/>
      <c r="B939" t="s">
        <v>52</v>
      </c>
      <c r="C939" s="320"/>
      <c r="E939" s="319"/>
      <c r="F939" t="s">
        <v>52</v>
      </c>
      <c r="G939" s="320"/>
      <c r="H939" t="s">
        <v>52</v>
      </c>
      <c r="I939" s="320"/>
      <c r="J939" t="s">
        <v>52</v>
      </c>
      <c r="K939" s="320"/>
      <c r="L939" t="s">
        <v>51</v>
      </c>
      <c r="M939" s="320"/>
      <c r="O939" s="20"/>
      <c r="P939" s="327">
        <v>2001</v>
      </c>
      <c r="Q939" s="327"/>
      <c r="R939" s="327">
        <v>2004</v>
      </c>
      <c r="S939" s="327"/>
      <c r="T939" s="327">
        <v>2007</v>
      </c>
      <c r="U939" s="327"/>
      <c r="V939" s="327">
        <v>2010</v>
      </c>
      <c r="W939" s="327"/>
      <c r="X939" s="327">
        <v>2013</v>
      </c>
      <c r="Y939" s="327"/>
      <c r="Z939" s="327">
        <v>2016</v>
      </c>
      <c r="AA939" s="327"/>
    </row>
    <row r="940" spans="1:27">
      <c r="A940" s="320"/>
      <c r="B940" t="s">
        <v>53</v>
      </c>
      <c r="C940" s="320"/>
      <c r="E940" s="319"/>
      <c r="F940" t="s">
        <v>247</v>
      </c>
      <c r="G940" s="320"/>
      <c r="H940" t="s">
        <v>53</v>
      </c>
      <c r="I940" s="320"/>
      <c r="J940" t="s">
        <v>95</v>
      </c>
      <c r="K940" s="320"/>
      <c r="L940" t="s">
        <v>95</v>
      </c>
      <c r="M940" s="320"/>
      <c r="O940" s="20"/>
      <c r="P940" s="51" t="s">
        <v>114</v>
      </c>
      <c r="Q940" s="51" t="s">
        <v>115</v>
      </c>
      <c r="R940" s="51" t="s">
        <v>114</v>
      </c>
      <c r="S940" s="51" t="s">
        <v>115</v>
      </c>
      <c r="T940" s="51" t="s">
        <v>114</v>
      </c>
      <c r="U940" s="51" t="s">
        <v>115</v>
      </c>
      <c r="V940" s="51" t="s">
        <v>114</v>
      </c>
      <c r="W940" s="51" t="s">
        <v>115</v>
      </c>
      <c r="X940" s="51" t="s">
        <v>114</v>
      </c>
      <c r="Y940" s="51" t="s">
        <v>115</v>
      </c>
      <c r="Z940" s="51" t="s">
        <v>114</v>
      </c>
      <c r="AA940" s="51" t="s">
        <v>115</v>
      </c>
    </row>
    <row r="941" spans="1:27" ht="32">
      <c r="A941" s="320"/>
      <c r="B941" t="s">
        <v>54</v>
      </c>
      <c r="C941" s="320"/>
      <c r="E941" s="319"/>
      <c r="G941" s="320"/>
      <c r="H941" t="s">
        <v>66</v>
      </c>
      <c r="I941" s="320"/>
      <c r="J941" t="s">
        <v>66</v>
      </c>
      <c r="K941" s="320"/>
      <c r="L941" t="s">
        <v>66</v>
      </c>
      <c r="M941" s="320"/>
      <c r="O941" s="130" t="s">
        <v>110</v>
      </c>
      <c r="P941" s="20">
        <v>22</v>
      </c>
      <c r="Q941" s="20">
        <v>100</v>
      </c>
      <c r="R941" s="20"/>
      <c r="S941" s="20"/>
      <c r="T941" s="20">
        <v>22</v>
      </c>
      <c r="U941" s="20">
        <v>100</v>
      </c>
      <c r="V941" s="20">
        <v>22</v>
      </c>
      <c r="W941" s="20">
        <v>100</v>
      </c>
      <c r="X941" s="20">
        <v>22</v>
      </c>
      <c r="Y941" s="20">
        <v>100</v>
      </c>
      <c r="Z941" s="20">
        <v>22</v>
      </c>
      <c r="AA941" s="20">
        <v>100</v>
      </c>
    </row>
    <row r="942" spans="1:27">
      <c r="A942" s="320"/>
      <c r="B942" t="s">
        <v>55</v>
      </c>
      <c r="C942" s="320"/>
      <c r="E942" s="319"/>
      <c r="G942" s="320"/>
      <c r="I942" s="320"/>
      <c r="K942" s="320"/>
      <c r="L942" t="s">
        <v>442</v>
      </c>
      <c r="M942" s="320"/>
      <c r="O942" s="29" t="s">
        <v>111</v>
      </c>
      <c r="P942" s="20">
        <v>6</v>
      </c>
      <c r="Q942" s="20">
        <v>27.27</v>
      </c>
      <c r="R942" s="20"/>
      <c r="S942" s="20"/>
      <c r="T942" s="20">
        <v>7</v>
      </c>
      <c r="U942" s="20">
        <v>31.81</v>
      </c>
      <c r="V942" s="20">
        <v>2</v>
      </c>
      <c r="W942" s="146" t="s">
        <v>510</v>
      </c>
      <c r="X942" s="20">
        <v>4</v>
      </c>
      <c r="Y942" s="20">
        <v>18.190000000000001</v>
      </c>
      <c r="Z942" s="20">
        <v>16</v>
      </c>
      <c r="AA942" s="20">
        <v>72.72</v>
      </c>
    </row>
    <row r="943" spans="1:27">
      <c r="A943" s="320"/>
      <c r="C943" s="320"/>
      <c r="E943" s="319"/>
      <c r="G943" s="320"/>
      <c r="I943" s="320"/>
      <c r="K943" s="320"/>
      <c r="L943" t="s">
        <v>98</v>
      </c>
      <c r="M943" s="320"/>
      <c r="O943" s="29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 spans="1:27" ht="32">
      <c r="A944" s="320" t="s">
        <v>5</v>
      </c>
      <c r="B944" t="s">
        <v>3</v>
      </c>
      <c r="C944" s="320" t="s">
        <v>3</v>
      </c>
      <c r="D944" t="s">
        <v>188</v>
      </c>
      <c r="E944" s="320" t="s">
        <v>188</v>
      </c>
      <c r="F944" t="s">
        <v>3</v>
      </c>
      <c r="G944" s="320" t="s">
        <v>150</v>
      </c>
      <c r="H944" t="s">
        <v>3</v>
      </c>
      <c r="I944" s="320" t="s">
        <v>3</v>
      </c>
      <c r="J944" t="s">
        <v>3</v>
      </c>
      <c r="K944" s="319" t="s">
        <v>65</v>
      </c>
      <c r="L944" t="s">
        <v>3</v>
      </c>
      <c r="M944" s="320" t="s">
        <v>49</v>
      </c>
      <c r="O944" s="130" t="s">
        <v>112</v>
      </c>
      <c r="P944" s="20"/>
      <c r="Q944" s="20"/>
      <c r="R944" s="20">
        <v>22</v>
      </c>
      <c r="S944" s="20">
        <v>100</v>
      </c>
      <c r="T944" s="20"/>
      <c r="U944" s="20"/>
      <c r="V944" s="20"/>
      <c r="W944" s="20"/>
      <c r="X944" s="20"/>
      <c r="Y944" s="20"/>
      <c r="Z944" s="20"/>
      <c r="AA944" s="20"/>
    </row>
    <row r="945" spans="1:27" ht="32">
      <c r="A945" s="320"/>
      <c r="B945" t="s">
        <v>49</v>
      </c>
      <c r="C945" s="320"/>
      <c r="D945" t="s">
        <v>424</v>
      </c>
      <c r="E945" s="320"/>
      <c r="F945" t="s">
        <v>150</v>
      </c>
      <c r="G945" s="320"/>
      <c r="H945" t="s">
        <v>49</v>
      </c>
      <c r="I945" s="320"/>
      <c r="J945" s="59" t="s">
        <v>65</v>
      </c>
      <c r="K945" s="319"/>
      <c r="L945" t="s">
        <v>49</v>
      </c>
      <c r="M945" s="320"/>
      <c r="O945" s="130" t="s">
        <v>113</v>
      </c>
      <c r="P945" s="20"/>
      <c r="Q945" s="20"/>
      <c r="R945" s="20">
        <v>5</v>
      </c>
      <c r="S945" s="20">
        <v>22.72</v>
      </c>
      <c r="T945" s="20"/>
      <c r="U945" s="20"/>
      <c r="V945" s="20"/>
      <c r="W945" s="20"/>
      <c r="X945" s="20"/>
      <c r="Y945" s="20"/>
      <c r="Z945" s="20"/>
      <c r="AA945" s="20"/>
    </row>
    <row r="946" spans="1:27">
      <c r="A946" s="320"/>
      <c r="B946" t="s">
        <v>50</v>
      </c>
      <c r="C946" s="320"/>
      <c r="E946" s="320"/>
      <c r="F946" t="s">
        <v>212</v>
      </c>
      <c r="G946" s="320"/>
      <c r="H946" t="s">
        <v>50</v>
      </c>
      <c r="I946" s="320"/>
      <c r="J946" t="s">
        <v>50</v>
      </c>
      <c r="K946" s="319"/>
      <c r="L946" t="s">
        <v>50</v>
      </c>
      <c r="M946" s="320"/>
    </row>
    <row r="947" spans="1:27">
      <c r="A947" s="320"/>
      <c r="B947" t="s">
        <v>51</v>
      </c>
      <c r="C947" s="320"/>
      <c r="E947" s="320"/>
      <c r="F947" t="s">
        <v>51</v>
      </c>
      <c r="G947" s="320"/>
      <c r="H947" t="s">
        <v>51</v>
      </c>
      <c r="I947" s="320"/>
      <c r="J947" t="s">
        <v>51</v>
      </c>
      <c r="K947" s="319"/>
      <c r="L947" t="s">
        <v>52</v>
      </c>
      <c r="M947" s="320"/>
    </row>
    <row r="948" spans="1:27">
      <c r="A948" s="320"/>
      <c r="B948" t="s">
        <v>52</v>
      </c>
      <c r="C948" s="320"/>
      <c r="E948" s="320"/>
      <c r="F948" t="s">
        <v>52</v>
      </c>
      <c r="G948" s="320"/>
      <c r="H948" t="s">
        <v>52</v>
      </c>
      <c r="I948" s="320"/>
      <c r="J948" t="s">
        <v>95</v>
      </c>
      <c r="K948" s="319"/>
      <c r="L948" t="s">
        <v>51</v>
      </c>
      <c r="M948" s="320"/>
      <c r="O948" s="326" t="s">
        <v>116</v>
      </c>
      <c r="P948" s="326"/>
      <c r="Q948" s="326"/>
      <c r="R948" s="326"/>
      <c r="S948" s="326"/>
      <c r="T948" s="326"/>
      <c r="U948" s="326"/>
      <c r="V948" s="326"/>
      <c r="W948" s="326"/>
      <c r="X948" s="326"/>
      <c r="Y948" s="326"/>
      <c r="Z948" s="326"/>
      <c r="AA948" s="326"/>
    </row>
    <row r="949" spans="1:27">
      <c r="A949" s="320"/>
      <c r="B949" t="s">
        <v>53</v>
      </c>
      <c r="C949" s="320"/>
      <c r="E949" s="320"/>
      <c r="F949" t="s">
        <v>247</v>
      </c>
      <c r="G949" s="320"/>
      <c r="H949" t="s">
        <v>53</v>
      </c>
      <c r="I949" s="320"/>
      <c r="K949" s="319"/>
      <c r="L949" t="s">
        <v>95</v>
      </c>
      <c r="M949" s="320"/>
      <c r="O949" s="20"/>
      <c r="P949" s="327">
        <v>2001</v>
      </c>
      <c r="Q949" s="327"/>
      <c r="R949" s="327">
        <v>2004</v>
      </c>
      <c r="S949" s="327"/>
      <c r="T949" s="327">
        <v>2007</v>
      </c>
      <c r="U949" s="327"/>
      <c r="V949" s="327">
        <v>2010</v>
      </c>
      <c r="W949" s="327"/>
      <c r="X949" s="327">
        <v>2013</v>
      </c>
      <c r="Y949" s="327"/>
      <c r="Z949" s="327">
        <v>2016</v>
      </c>
      <c r="AA949" s="327"/>
    </row>
    <row r="950" spans="1:27">
      <c r="A950" s="320"/>
      <c r="B950" t="s">
        <v>54</v>
      </c>
      <c r="C950" s="320"/>
      <c r="E950" s="320"/>
      <c r="G950" s="320"/>
      <c r="H950" t="s">
        <v>66</v>
      </c>
      <c r="I950" s="320"/>
      <c r="K950" s="319"/>
      <c r="L950" t="s">
        <v>66</v>
      </c>
      <c r="M950" s="320"/>
      <c r="O950" s="20"/>
      <c r="P950" s="51" t="s">
        <v>114</v>
      </c>
      <c r="Q950" s="51" t="s">
        <v>115</v>
      </c>
      <c r="R950" s="51" t="s">
        <v>114</v>
      </c>
      <c r="S950" s="51" t="s">
        <v>115</v>
      </c>
      <c r="T950" s="51" t="s">
        <v>114</v>
      </c>
      <c r="U950" s="51" t="s">
        <v>115</v>
      </c>
      <c r="V950" s="51" t="s">
        <v>114</v>
      </c>
      <c r="W950" s="51" t="s">
        <v>115</v>
      </c>
      <c r="X950" s="51" t="s">
        <v>114</v>
      </c>
      <c r="Y950" s="51" t="s">
        <v>115</v>
      </c>
      <c r="Z950" s="51" t="s">
        <v>114</v>
      </c>
      <c r="AA950" s="51" t="s">
        <v>115</v>
      </c>
    </row>
    <row r="951" spans="1:27" ht="32">
      <c r="A951" s="320"/>
      <c r="B951" t="s">
        <v>55</v>
      </c>
      <c r="C951" s="320"/>
      <c r="E951" s="320"/>
      <c r="G951" s="320"/>
      <c r="I951" s="320"/>
      <c r="K951" s="319"/>
      <c r="L951" t="s">
        <v>442</v>
      </c>
      <c r="M951" s="320"/>
      <c r="O951" s="130" t="s">
        <v>110</v>
      </c>
      <c r="P951" s="20">
        <v>22</v>
      </c>
      <c r="Q951" s="20">
        <v>100</v>
      </c>
      <c r="R951" s="20"/>
      <c r="S951" s="20"/>
      <c r="T951" s="20"/>
      <c r="U951" s="20"/>
      <c r="V951" s="20">
        <v>14</v>
      </c>
      <c r="W951" s="20">
        <v>63.64</v>
      </c>
      <c r="X951" s="20">
        <v>5</v>
      </c>
      <c r="Y951" s="20">
        <v>22.72</v>
      </c>
      <c r="Z951" s="20">
        <v>10</v>
      </c>
      <c r="AA951" s="20">
        <v>45.45</v>
      </c>
    </row>
    <row r="952" spans="1:27">
      <c r="A952" s="320"/>
      <c r="C952" s="320"/>
      <c r="E952" s="320"/>
      <c r="G952" s="320"/>
      <c r="I952" s="320"/>
      <c r="K952" s="319"/>
      <c r="L952" t="s">
        <v>98</v>
      </c>
      <c r="M952" s="320"/>
      <c r="O952" s="29" t="s">
        <v>111</v>
      </c>
      <c r="P952" s="20">
        <v>16</v>
      </c>
      <c r="Q952" s="20">
        <v>72.72</v>
      </c>
      <c r="R952" s="20"/>
      <c r="S952" s="20"/>
      <c r="T952" s="20"/>
      <c r="U952" s="20"/>
      <c r="V952" s="20">
        <v>13</v>
      </c>
      <c r="W952" s="20">
        <v>59.1</v>
      </c>
      <c r="X952" s="20">
        <v>5</v>
      </c>
      <c r="Y952" s="20">
        <v>22.72</v>
      </c>
      <c r="Z952" s="20">
        <v>4</v>
      </c>
      <c r="AA952" s="20">
        <f>Z952*AA951/Z951</f>
        <v>18.18</v>
      </c>
    </row>
    <row r="953" spans="1:27">
      <c r="A953" s="320" t="s">
        <v>6</v>
      </c>
      <c r="B953" t="s">
        <v>3</v>
      </c>
      <c r="C953" s="320" t="s">
        <v>3</v>
      </c>
      <c r="D953" t="s">
        <v>188</v>
      </c>
      <c r="E953" s="320" t="s">
        <v>188</v>
      </c>
      <c r="F953" t="s">
        <v>3</v>
      </c>
      <c r="G953" s="320" t="s">
        <v>3</v>
      </c>
      <c r="H953" t="s">
        <v>3</v>
      </c>
      <c r="I953" s="320" t="s">
        <v>3</v>
      </c>
      <c r="J953" t="s">
        <v>3</v>
      </c>
      <c r="K953" s="319" t="s">
        <v>65</v>
      </c>
      <c r="L953" t="s">
        <v>3</v>
      </c>
      <c r="M953" s="320" t="s">
        <v>3</v>
      </c>
      <c r="O953" s="29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 spans="1:27" ht="48">
      <c r="A954" s="320"/>
      <c r="B954" t="s">
        <v>49</v>
      </c>
      <c r="C954" s="320"/>
      <c r="D954" t="s">
        <v>424</v>
      </c>
      <c r="E954" s="320"/>
      <c r="F954" t="s">
        <v>150</v>
      </c>
      <c r="G954" s="320"/>
      <c r="H954" s="126" t="s">
        <v>65</v>
      </c>
      <c r="I954" s="320"/>
      <c r="J954" s="59" t="s">
        <v>65</v>
      </c>
      <c r="K954" s="319"/>
      <c r="L954" s="126" t="s">
        <v>511</v>
      </c>
      <c r="M954" s="320"/>
      <c r="O954" s="130" t="s">
        <v>112</v>
      </c>
      <c r="P954" s="20"/>
      <c r="Q954" s="20"/>
      <c r="R954" s="20">
        <v>22</v>
      </c>
      <c r="S954" s="20">
        <v>100</v>
      </c>
      <c r="T954" s="20">
        <v>22</v>
      </c>
      <c r="U954" s="20">
        <v>100</v>
      </c>
      <c r="V954" s="20">
        <v>8</v>
      </c>
      <c r="W954" s="20">
        <v>36.36</v>
      </c>
      <c r="X954" s="20">
        <v>17</v>
      </c>
      <c r="Y954" s="20">
        <v>77.28</v>
      </c>
      <c r="Z954" s="20">
        <v>12</v>
      </c>
      <c r="AA954" s="20">
        <v>54.55</v>
      </c>
    </row>
    <row r="955" spans="1:27" ht="32">
      <c r="A955" s="320"/>
      <c r="B955" t="s">
        <v>50</v>
      </c>
      <c r="C955" s="320"/>
      <c r="E955" s="320"/>
      <c r="F955" t="s">
        <v>212</v>
      </c>
      <c r="G955" s="320"/>
      <c r="H955" t="s">
        <v>50</v>
      </c>
      <c r="I955" s="320"/>
      <c r="J955" t="s">
        <v>50</v>
      </c>
      <c r="K955" s="319"/>
      <c r="L955" t="s">
        <v>50</v>
      </c>
      <c r="M955" s="320"/>
      <c r="O955" s="130" t="s">
        <v>113</v>
      </c>
      <c r="P955" s="20"/>
      <c r="Q955" s="20"/>
      <c r="R955" s="20">
        <v>17</v>
      </c>
      <c r="S955" s="20">
        <v>77.28</v>
      </c>
      <c r="T955" s="20">
        <v>15</v>
      </c>
      <c r="U955" s="20">
        <v>68.2</v>
      </c>
      <c r="V955" s="20">
        <v>7</v>
      </c>
      <c r="W955" s="20">
        <v>31.8</v>
      </c>
      <c r="X955" s="20">
        <v>13</v>
      </c>
      <c r="Y955" s="20">
        <v>59.1</v>
      </c>
      <c r="Z955" s="20">
        <v>2</v>
      </c>
      <c r="AA955" s="20">
        <v>9.1</v>
      </c>
    </row>
    <row r="956" spans="1:27">
      <c r="A956" s="320"/>
      <c r="B956" t="s">
        <v>51</v>
      </c>
      <c r="C956" s="320"/>
      <c r="E956" s="320"/>
      <c r="F956" t="s">
        <v>51</v>
      </c>
      <c r="G956" s="320"/>
      <c r="H956" t="s">
        <v>51</v>
      </c>
      <c r="I956" s="320"/>
      <c r="J956" t="s">
        <v>51</v>
      </c>
      <c r="K956" s="319"/>
      <c r="L956" t="s">
        <v>95</v>
      </c>
      <c r="M956" s="320"/>
    </row>
    <row r="957" spans="1:27">
      <c r="A957" s="320"/>
      <c r="B957" t="s">
        <v>52</v>
      </c>
      <c r="C957" s="320"/>
      <c r="E957" s="320"/>
      <c r="F957" t="s">
        <v>52</v>
      </c>
      <c r="G957" s="320"/>
      <c r="H957" t="s">
        <v>53</v>
      </c>
      <c r="I957" s="320"/>
      <c r="J957" t="s">
        <v>95</v>
      </c>
      <c r="K957" s="319"/>
      <c r="L957" t="s">
        <v>442</v>
      </c>
      <c r="M957" s="320"/>
    </row>
    <row r="958" spans="1:27">
      <c r="A958" s="320"/>
      <c r="B958" t="s">
        <v>53</v>
      </c>
      <c r="C958" s="320"/>
      <c r="E958" s="320"/>
      <c r="F958" t="s">
        <v>247</v>
      </c>
      <c r="G958" s="320"/>
      <c r="I958" s="320"/>
      <c r="K958" s="319"/>
      <c r="L958" t="s">
        <v>98</v>
      </c>
      <c r="M958" s="320"/>
      <c r="O958" s="339" t="s">
        <v>117</v>
      </c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</row>
    <row r="959" spans="1:27">
      <c r="A959" s="320"/>
      <c r="B959" t="s">
        <v>54</v>
      </c>
      <c r="C959" s="320"/>
      <c r="E959" s="320"/>
      <c r="G959" s="320"/>
      <c r="I959" s="320"/>
      <c r="K959" s="319"/>
      <c r="M959" s="320"/>
      <c r="O959" s="20"/>
      <c r="P959" s="327">
        <v>2001</v>
      </c>
      <c r="Q959" s="327"/>
      <c r="R959" s="327">
        <v>2004</v>
      </c>
      <c r="S959" s="327"/>
      <c r="T959" s="327">
        <v>2007</v>
      </c>
      <c r="U959" s="327"/>
      <c r="V959" s="327">
        <v>2010</v>
      </c>
      <c r="W959" s="327"/>
      <c r="X959" s="327">
        <v>2013</v>
      </c>
      <c r="Y959" s="327"/>
      <c r="Z959" s="327">
        <v>2016</v>
      </c>
      <c r="AA959" s="327"/>
    </row>
    <row r="960" spans="1:27">
      <c r="A960" s="320"/>
      <c r="B960" t="s">
        <v>55</v>
      </c>
      <c r="C960" s="320"/>
      <c r="E960" s="320"/>
      <c r="G960" s="320"/>
      <c r="I960" s="320"/>
      <c r="K960" s="319"/>
      <c r="M960" s="320"/>
      <c r="O960" s="20"/>
      <c r="P960" s="51" t="s">
        <v>114</v>
      </c>
      <c r="Q960" s="51" t="s">
        <v>115</v>
      </c>
      <c r="R960" s="51" t="s">
        <v>114</v>
      </c>
      <c r="S960" s="51" t="s">
        <v>115</v>
      </c>
      <c r="T960" s="51" t="s">
        <v>114</v>
      </c>
      <c r="U960" s="51" t="s">
        <v>115</v>
      </c>
      <c r="V960" s="51" t="s">
        <v>114</v>
      </c>
      <c r="W960" s="51" t="s">
        <v>115</v>
      </c>
      <c r="X960" s="51" t="s">
        <v>114</v>
      </c>
      <c r="Y960" s="51" t="s">
        <v>115</v>
      </c>
      <c r="Z960" s="51" t="s">
        <v>114</v>
      </c>
      <c r="AA960" s="51" t="s">
        <v>115</v>
      </c>
    </row>
    <row r="961" spans="1:27" ht="32">
      <c r="A961" s="320" t="s">
        <v>7</v>
      </c>
      <c r="B961" t="s">
        <v>3</v>
      </c>
      <c r="C961" s="320" t="s">
        <v>49</v>
      </c>
      <c r="D961" t="s">
        <v>188</v>
      </c>
      <c r="E961" s="319" t="s">
        <v>424</v>
      </c>
      <c r="F961" t="s">
        <v>3</v>
      </c>
      <c r="G961" s="320" t="s">
        <v>150</v>
      </c>
      <c r="H961" t="s">
        <v>3</v>
      </c>
      <c r="I961" s="320" t="s">
        <v>49</v>
      </c>
      <c r="J961" t="s">
        <v>3</v>
      </c>
      <c r="K961" s="320" t="s">
        <v>446</v>
      </c>
      <c r="L961" t="s">
        <v>3</v>
      </c>
      <c r="M961" s="320" t="s">
        <v>3</v>
      </c>
      <c r="O961" s="130" t="s">
        <v>110</v>
      </c>
      <c r="P961" s="20">
        <v>22</v>
      </c>
      <c r="Q961" s="20">
        <v>100</v>
      </c>
      <c r="R961" s="20"/>
      <c r="S961" s="20"/>
      <c r="T961" s="20"/>
      <c r="U961" s="20"/>
      <c r="V961" s="20">
        <v>21</v>
      </c>
      <c r="W961" s="20">
        <v>95.45</v>
      </c>
      <c r="X961" s="20">
        <v>20</v>
      </c>
      <c r="Y961" s="20">
        <v>90.9</v>
      </c>
      <c r="Z961" s="20">
        <v>22</v>
      </c>
      <c r="AA961" s="20">
        <v>100</v>
      </c>
    </row>
    <row r="962" spans="1:27" ht="48">
      <c r="A962" s="320"/>
      <c r="B962" t="s">
        <v>49</v>
      </c>
      <c r="C962" s="320"/>
      <c r="D962" t="s">
        <v>424</v>
      </c>
      <c r="E962" s="319"/>
      <c r="F962" t="s">
        <v>150</v>
      </c>
      <c r="G962" s="320"/>
      <c r="H962" t="s">
        <v>49</v>
      </c>
      <c r="I962" s="320"/>
      <c r="J962" t="s">
        <v>49</v>
      </c>
      <c r="K962" s="320"/>
      <c r="L962" s="126" t="s">
        <v>511</v>
      </c>
      <c r="M962" s="320"/>
      <c r="O962" s="29" t="s">
        <v>111</v>
      </c>
      <c r="P962" s="20">
        <v>0</v>
      </c>
      <c r="Q962" s="20">
        <v>0</v>
      </c>
      <c r="R962" s="20"/>
      <c r="S962" s="20"/>
      <c r="T962" s="20"/>
      <c r="U962" s="20"/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</row>
    <row r="963" spans="1:27">
      <c r="A963" s="320"/>
      <c r="B963" t="s">
        <v>50</v>
      </c>
      <c r="C963" s="320"/>
      <c r="E963" s="319"/>
      <c r="F963" t="s">
        <v>212</v>
      </c>
      <c r="G963" s="320"/>
      <c r="H963" t="s">
        <v>50</v>
      </c>
      <c r="I963" s="320"/>
      <c r="J963" t="s">
        <v>50</v>
      </c>
      <c r="K963" s="320"/>
      <c r="L963" t="s">
        <v>50</v>
      </c>
      <c r="M963" s="320"/>
      <c r="O963" s="29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 spans="1:27" ht="32">
      <c r="A964" s="320"/>
      <c r="B964" t="s">
        <v>51</v>
      </c>
      <c r="C964" s="320"/>
      <c r="E964" s="319"/>
      <c r="F964" t="s">
        <v>51</v>
      </c>
      <c r="G964" s="320"/>
      <c r="H964" t="s">
        <v>51</v>
      </c>
      <c r="I964" s="320"/>
      <c r="J964" t="s">
        <v>51</v>
      </c>
      <c r="K964" s="320"/>
      <c r="L964" t="s">
        <v>95</v>
      </c>
      <c r="M964" s="320"/>
      <c r="O964" s="130" t="s">
        <v>112</v>
      </c>
      <c r="P964" s="20"/>
      <c r="Q964" s="20"/>
      <c r="R964" s="20">
        <v>22</v>
      </c>
      <c r="S964" s="20">
        <v>100</v>
      </c>
      <c r="T964" s="20">
        <v>22</v>
      </c>
      <c r="U964" s="20">
        <v>100</v>
      </c>
      <c r="V964" s="20"/>
      <c r="W964" s="20"/>
      <c r="X964" s="20">
        <v>1</v>
      </c>
      <c r="Y964" s="20">
        <v>4.54</v>
      </c>
      <c r="Z964" s="20"/>
      <c r="AA964" s="20"/>
    </row>
    <row r="965" spans="1:27" ht="32">
      <c r="A965" s="320"/>
      <c r="B965" t="s">
        <v>52</v>
      </c>
      <c r="C965" s="320"/>
      <c r="E965" s="319"/>
      <c r="F965" t="s">
        <v>52</v>
      </c>
      <c r="G965" s="320"/>
      <c r="H965" t="s">
        <v>52</v>
      </c>
      <c r="I965" s="320"/>
      <c r="J965" t="s">
        <v>52</v>
      </c>
      <c r="K965" s="320"/>
      <c r="L965" t="s">
        <v>442</v>
      </c>
      <c r="M965" s="320"/>
      <c r="O965" s="130" t="s">
        <v>113</v>
      </c>
      <c r="P965" s="20"/>
      <c r="Q965" s="20"/>
      <c r="R965" s="20">
        <v>5</v>
      </c>
      <c r="S965" s="20">
        <v>22.72</v>
      </c>
      <c r="T965" s="20">
        <v>0</v>
      </c>
      <c r="U965" s="20">
        <v>0</v>
      </c>
      <c r="V965" s="20"/>
      <c r="W965" s="20"/>
      <c r="X965" s="20">
        <v>1</v>
      </c>
      <c r="Y965" s="20">
        <v>4.54</v>
      </c>
      <c r="Z965" s="20"/>
      <c r="AA965" s="20"/>
    </row>
    <row r="966" spans="1:27">
      <c r="A966" s="320"/>
      <c r="B966" t="s">
        <v>53</v>
      </c>
      <c r="C966" s="320"/>
      <c r="E966" s="319"/>
      <c r="F966" t="s">
        <v>247</v>
      </c>
      <c r="G966" s="320"/>
      <c r="H966" t="s">
        <v>53</v>
      </c>
      <c r="I966" s="320"/>
      <c r="J966" t="s">
        <v>95</v>
      </c>
      <c r="K966" s="320"/>
      <c r="L966" t="s">
        <v>98</v>
      </c>
      <c r="M966" s="320"/>
    </row>
    <row r="967" spans="1:27">
      <c r="A967" s="320"/>
      <c r="B967" t="s">
        <v>54</v>
      </c>
      <c r="C967" s="320"/>
      <c r="E967" s="319"/>
      <c r="G967" s="320"/>
      <c r="H967" t="s">
        <v>66</v>
      </c>
      <c r="I967" s="320"/>
      <c r="J967" t="s">
        <v>66</v>
      </c>
      <c r="K967" s="320"/>
      <c r="M967" s="320"/>
      <c r="O967" s="35" t="s">
        <v>127</v>
      </c>
    </row>
    <row r="968" spans="1:27">
      <c r="A968" s="320"/>
      <c r="B968" t="s">
        <v>55</v>
      </c>
      <c r="C968" s="320"/>
      <c r="E968" s="319"/>
      <c r="G968" s="320"/>
      <c r="I968" s="320"/>
      <c r="K968" s="320"/>
      <c r="M968" s="320"/>
    </row>
    <row r="969" spans="1:27">
      <c r="A969" s="320" t="s">
        <v>8</v>
      </c>
      <c r="B969" t="s">
        <v>3</v>
      </c>
      <c r="C969" s="320" t="s">
        <v>3</v>
      </c>
      <c r="D969" t="s">
        <v>188</v>
      </c>
      <c r="E969" s="319" t="s">
        <v>424</v>
      </c>
      <c r="F969" t="s">
        <v>3</v>
      </c>
      <c r="G969" s="320" t="s">
        <v>150</v>
      </c>
      <c r="H969" t="s">
        <v>3</v>
      </c>
      <c r="I969" s="319" t="s">
        <v>65</v>
      </c>
      <c r="J969" t="s">
        <v>3</v>
      </c>
      <c r="K969" s="319" t="s">
        <v>65</v>
      </c>
      <c r="L969" t="s">
        <v>3</v>
      </c>
      <c r="M969" s="320" t="s">
        <v>3</v>
      </c>
    </row>
    <row r="970" spans="1:27" ht="32">
      <c r="A970" s="320"/>
      <c r="B970" t="s">
        <v>49</v>
      </c>
      <c r="C970" s="320"/>
      <c r="D970" t="s">
        <v>424</v>
      </c>
      <c r="E970" s="319"/>
      <c r="F970" t="s">
        <v>150</v>
      </c>
      <c r="G970" s="320"/>
      <c r="H970" s="126" t="s">
        <v>65</v>
      </c>
      <c r="I970" s="319"/>
      <c r="J970" s="126" t="s">
        <v>65</v>
      </c>
      <c r="K970" s="319"/>
      <c r="L970" t="s">
        <v>49</v>
      </c>
      <c r="M970" s="320"/>
      <c r="O970" s="328" t="s">
        <v>130</v>
      </c>
      <c r="P970" s="328"/>
      <c r="Q970" s="328"/>
      <c r="R970" s="328"/>
      <c r="S970" s="328"/>
      <c r="T970" s="328"/>
      <c r="U970" s="328"/>
      <c r="V970" s="328"/>
      <c r="W970" s="328"/>
      <c r="X970" s="328"/>
      <c r="Y970" s="328"/>
      <c r="Z970" s="328"/>
      <c r="AA970" s="328"/>
    </row>
    <row r="971" spans="1:27">
      <c r="A971" s="320"/>
      <c r="B971" t="s">
        <v>50</v>
      </c>
      <c r="C971" s="320"/>
      <c r="E971" s="319"/>
      <c r="F971" t="s">
        <v>212</v>
      </c>
      <c r="G971" s="320"/>
      <c r="H971" t="s">
        <v>50</v>
      </c>
      <c r="I971" s="319"/>
      <c r="J971" t="s">
        <v>50</v>
      </c>
      <c r="K971" s="319"/>
      <c r="L971" t="s">
        <v>50</v>
      </c>
      <c r="M971" s="320"/>
      <c r="O971" s="20"/>
      <c r="P971" s="327">
        <v>2001</v>
      </c>
      <c r="Q971" s="327"/>
      <c r="R971" s="327">
        <v>2004</v>
      </c>
      <c r="S971" s="327"/>
      <c r="T971" s="327">
        <v>2007</v>
      </c>
      <c r="U971" s="327"/>
      <c r="V971" s="327">
        <v>2010</v>
      </c>
      <c r="W971" s="327"/>
      <c r="X971" s="327">
        <v>2013</v>
      </c>
      <c r="Y971" s="327"/>
      <c r="Z971" s="327">
        <v>2016</v>
      </c>
      <c r="AA971" s="327"/>
    </row>
    <row r="972" spans="1:27">
      <c r="A972" s="320"/>
      <c r="B972" t="s">
        <v>51</v>
      </c>
      <c r="C972" s="320"/>
      <c r="E972" s="319"/>
      <c r="F972" t="s">
        <v>51</v>
      </c>
      <c r="G972" s="320"/>
      <c r="H972" t="s">
        <v>51</v>
      </c>
      <c r="I972" s="319"/>
      <c r="J972" t="s">
        <v>51</v>
      </c>
      <c r="K972" s="319"/>
      <c r="L972" t="s">
        <v>52</v>
      </c>
      <c r="M972" s="320"/>
      <c r="O972" s="20"/>
      <c r="P972" s="51" t="s">
        <v>114</v>
      </c>
      <c r="Q972" s="51" t="s">
        <v>115</v>
      </c>
      <c r="R972" s="51" t="s">
        <v>114</v>
      </c>
      <c r="S972" s="51" t="s">
        <v>115</v>
      </c>
      <c r="T972" s="51" t="s">
        <v>114</v>
      </c>
      <c r="U972" s="51" t="s">
        <v>115</v>
      </c>
      <c r="V972" s="51" t="s">
        <v>114</v>
      </c>
      <c r="W972" s="51" t="s">
        <v>115</v>
      </c>
      <c r="X972" s="51" t="s">
        <v>114</v>
      </c>
      <c r="Y972" s="51" t="s">
        <v>115</v>
      </c>
      <c r="Z972" s="51" t="s">
        <v>114</v>
      </c>
      <c r="AA972" s="51" t="s">
        <v>115</v>
      </c>
    </row>
    <row r="973" spans="1:27" ht="32">
      <c r="A973" s="320"/>
      <c r="B973" t="s">
        <v>52</v>
      </c>
      <c r="C973" s="320"/>
      <c r="E973" s="319"/>
      <c r="F973" t="s">
        <v>52</v>
      </c>
      <c r="G973" s="320"/>
      <c r="H973" t="s">
        <v>53</v>
      </c>
      <c r="I973" s="319"/>
      <c r="J973" t="s">
        <v>95</v>
      </c>
      <c r="K973" s="319"/>
      <c r="L973" t="s">
        <v>51</v>
      </c>
      <c r="M973" s="320"/>
      <c r="O973" s="130" t="s">
        <v>110</v>
      </c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20">
        <v>22</v>
      </c>
      <c r="AA973" s="20">
        <v>100</v>
      </c>
    </row>
    <row r="974" spans="1:27">
      <c r="A974" s="320"/>
      <c r="B974" t="s">
        <v>53</v>
      </c>
      <c r="C974" s="320"/>
      <c r="E974" s="319"/>
      <c r="F974" t="s">
        <v>247</v>
      </c>
      <c r="G974" s="320"/>
      <c r="I974" s="319"/>
      <c r="K974" s="319"/>
      <c r="L974" t="s">
        <v>95</v>
      </c>
      <c r="M974" s="320"/>
      <c r="O974" s="29" t="s">
        <v>111</v>
      </c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20">
        <v>0</v>
      </c>
      <c r="AA974" s="20">
        <v>0</v>
      </c>
    </row>
    <row r="975" spans="1:27">
      <c r="A975" s="320"/>
      <c r="B975" t="s">
        <v>54</v>
      </c>
      <c r="C975" s="320"/>
      <c r="E975" s="319"/>
      <c r="G975" s="320"/>
      <c r="I975" s="319"/>
      <c r="K975" s="319"/>
      <c r="L975" t="s">
        <v>66</v>
      </c>
      <c r="M975" s="320"/>
      <c r="O975" s="29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20"/>
      <c r="AA975" s="20"/>
    </row>
    <row r="976" spans="1:27" ht="32">
      <c r="A976" s="320"/>
      <c r="B976" t="s">
        <v>55</v>
      </c>
      <c r="C976" s="320"/>
      <c r="E976" s="319"/>
      <c r="G976" s="320"/>
      <c r="I976" s="319"/>
      <c r="K976" s="319"/>
      <c r="L976" t="s">
        <v>442</v>
      </c>
      <c r="M976" s="320"/>
      <c r="O976" s="130" t="s">
        <v>112</v>
      </c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20"/>
      <c r="AA976" s="20"/>
    </row>
    <row r="977" spans="1:27" ht="32">
      <c r="A977" s="320"/>
      <c r="C977" s="320"/>
      <c r="E977" s="319"/>
      <c r="G977" s="320"/>
      <c r="I977" s="319"/>
      <c r="K977" s="319"/>
      <c r="L977" t="s">
        <v>98</v>
      </c>
      <c r="M977" s="320"/>
      <c r="O977" s="130" t="s">
        <v>113</v>
      </c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20"/>
      <c r="AA977" s="20"/>
    </row>
    <row r="978" spans="1:27">
      <c r="A978" s="320" t="s">
        <v>9</v>
      </c>
      <c r="B978" t="s">
        <v>3</v>
      </c>
      <c r="C978" s="320" t="s">
        <v>49</v>
      </c>
      <c r="D978" t="s">
        <v>188</v>
      </c>
      <c r="E978" s="319" t="s">
        <v>424</v>
      </c>
      <c r="F978" t="s">
        <v>3</v>
      </c>
      <c r="G978" s="320" t="s">
        <v>150</v>
      </c>
      <c r="H978" t="s">
        <v>3</v>
      </c>
      <c r="I978" s="320" t="s">
        <v>49</v>
      </c>
      <c r="J978" t="s">
        <v>3</v>
      </c>
      <c r="K978" s="320" t="s">
        <v>512</v>
      </c>
      <c r="L978" t="s">
        <v>3</v>
      </c>
      <c r="M978" s="320" t="s">
        <v>3</v>
      </c>
    </row>
    <row r="979" spans="1:27" ht="32">
      <c r="A979" s="320"/>
      <c r="B979" t="s">
        <v>49</v>
      </c>
      <c r="C979" s="320"/>
      <c r="D979" t="s">
        <v>424</v>
      </c>
      <c r="E979" s="319"/>
      <c r="F979" t="s">
        <v>150</v>
      </c>
      <c r="G979" s="320"/>
      <c r="H979" t="s">
        <v>49</v>
      </c>
      <c r="I979" s="320"/>
      <c r="J979" t="s">
        <v>512</v>
      </c>
      <c r="K979" s="320"/>
      <c r="L979" s="126" t="s">
        <v>513</v>
      </c>
      <c r="M979" s="320"/>
    </row>
    <row r="980" spans="1:27">
      <c r="A980" s="320"/>
      <c r="B980" t="s">
        <v>50</v>
      </c>
      <c r="C980" s="320"/>
      <c r="E980" s="319"/>
      <c r="F980" t="s">
        <v>212</v>
      </c>
      <c r="G980" s="320"/>
      <c r="H980" t="s">
        <v>50</v>
      </c>
      <c r="I980" s="320"/>
      <c r="J980" t="s">
        <v>50</v>
      </c>
      <c r="K980" s="320"/>
      <c r="L980" t="s">
        <v>50</v>
      </c>
      <c r="M980" s="320"/>
    </row>
    <row r="981" spans="1:27">
      <c r="A981" s="320"/>
      <c r="B981" t="s">
        <v>51</v>
      </c>
      <c r="C981" s="320"/>
      <c r="E981" s="319"/>
      <c r="F981" t="s">
        <v>51</v>
      </c>
      <c r="G981" s="320"/>
      <c r="H981" t="s">
        <v>51</v>
      </c>
      <c r="I981" s="320"/>
      <c r="J981" t="s">
        <v>52</v>
      </c>
      <c r="K981" s="320"/>
      <c r="L981" t="s">
        <v>95</v>
      </c>
      <c r="M981" s="320"/>
    </row>
    <row r="982" spans="1:27">
      <c r="A982" s="320"/>
      <c r="B982" t="s">
        <v>52</v>
      </c>
      <c r="C982" s="320"/>
      <c r="E982" s="319"/>
      <c r="F982" t="s">
        <v>52</v>
      </c>
      <c r="G982" s="320"/>
      <c r="H982" t="s">
        <v>52</v>
      </c>
      <c r="I982" s="320"/>
      <c r="J982" t="s">
        <v>95</v>
      </c>
      <c r="K982" s="320"/>
      <c r="L982" t="s">
        <v>66</v>
      </c>
      <c r="M982" s="320"/>
      <c r="O982" s="332" t="s">
        <v>120</v>
      </c>
      <c r="P982" s="332"/>
      <c r="Q982" s="332"/>
      <c r="R982" s="332"/>
      <c r="S982" s="332"/>
      <c r="T982" s="332"/>
      <c r="U982" s="332"/>
      <c r="V982" s="332"/>
      <c r="W982" s="332"/>
      <c r="X982" s="332"/>
      <c r="Y982" s="332"/>
      <c r="Z982" s="332"/>
      <c r="AA982" s="332"/>
    </row>
    <row r="983" spans="1:27">
      <c r="A983" s="320"/>
      <c r="B983" t="s">
        <v>53</v>
      </c>
      <c r="C983" s="320"/>
      <c r="E983" s="319"/>
      <c r="F983" t="s">
        <v>247</v>
      </c>
      <c r="G983" s="320"/>
      <c r="H983" t="s">
        <v>53</v>
      </c>
      <c r="I983" s="320"/>
      <c r="J983" t="s">
        <v>66</v>
      </c>
      <c r="K983" s="320"/>
      <c r="L983" t="s">
        <v>442</v>
      </c>
      <c r="M983" s="320"/>
      <c r="O983" s="20"/>
      <c r="P983" s="327">
        <v>2001</v>
      </c>
      <c r="Q983" s="327"/>
      <c r="R983" s="327">
        <v>2004</v>
      </c>
      <c r="S983" s="327"/>
      <c r="T983" s="327">
        <v>2007</v>
      </c>
      <c r="U983" s="327"/>
      <c r="V983" s="327">
        <v>2010</v>
      </c>
      <c r="W983" s="327"/>
      <c r="X983" s="327">
        <v>2013</v>
      </c>
      <c r="Y983" s="327"/>
      <c r="Z983" s="327">
        <v>2016</v>
      </c>
      <c r="AA983" s="327"/>
    </row>
    <row r="984" spans="1:27">
      <c r="A984" s="320"/>
      <c r="B984" t="s">
        <v>54</v>
      </c>
      <c r="C984" s="320"/>
      <c r="E984" s="319"/>
      <c r="G984" s="320"/>
      <c r="H984" t="s">
        <v>66</v>
      </c>
      <c r="I984" s="320"/>
      <c r="K984" s="320"/>
      <c r="L984" t="s">
        <v>98</v>
      </c>
      <c r="M984" s="320"/>
      <c r="O984" s="20"/>
      <c r="P984" s="51" t="s">
        <v>118</v>
      </c>
      <c r="Q984" s="51" t="s">
        <v>1</v>
      </c>
      <c r="R984" s="51" t="s">
        <v>118</v>
      </c>
      <c r="S984" s="51" t="s">
        <v>1</v>
      </c>
      <c r="T984" s="51" t="s">
        <v>118</v>
      </c>
      <c r="U984" s="51" t="s">
        <v>1</v>
      </c>
      <c r="V984" s="51" t="s">
        <v>118</v>
      </c>
      <c r="W984" s="51" t="s">
        <v>1</v>
      </c>
      <c r="X984" s="51" t="s">
        <v>118</v>
      </c>
      <c r="Y984" s="51" t="s">
        <v>1</v>
      </c>
      <c r="Z984" s="51" t="s">
        <v>118</v>
      </c>
      <c r="AA984" s="51" t="s">
        <v>1</v>
      </c>
    </row>
    <row r="985" spans="1:27" ht="32">
      <c r="A985" s="320"/>
      <c r="B985" t="s">
        <v>55</v>
      </c>
      <c r="C985" s="320"/>
      <c r="E985" s="319"/>
      <c r="G985" s="320"/>
      <c r="I985" s="320"/>
      <c r="K985" s="320"/>
      <c r="M985" s="320"/>
      <c r="O985" s="130" t="s">
        <v>188</v>
      </c>
      <c r="P985" s="140"/>
      <c r="Q985" s="140"/>
      <c r="R985" s="140">
        <v>22</v>
      </c>
      <c r="S985" s="140">
        <v>5</v>
      </c>
      <c r="T985" s="24"/>
      <c r="U985" s="24"/>
      <c r="V985" s="24"/>
      <c r="W985" s="24"/>
      <c r="X985" s="24"/>
      <c r="Y985" s="24"/>
      <c r="Z985" s="24"/>
      <c r="AA985" s="24"/>
    </row>
    <row r="986" spans="1:27">
      <c r="A986" s="320" t="s">
        <v>10</v>
      </c>
      <c r="B986" t="s">
        <v>3</v>
      </c>
      <c r="C986" s="320" t="s">
        <v>49</v>
      </c>
      <c r="D986" t="s">
        <v>188</v>
      </c>
      <c r="E986" s="319" t="s">
        <v>424</v>
      </c>
      <c r="F986" t="s">
        <v>3</v>
      </c>
      <c r="G986" s="320" t="s">
        <v>150</v>
      </c>
      <c r="H986" t="s">
        <v>3</v>
      </c>
      <c r="I986" s="320" t="s">
        <v>49</v>
      </c>
      <c r="J986" t="s">
        <v>3</v>
      </c>
      <c r="K986" s="320" t="s">
        <v>446</v>
      </c>
      <c r="L986" t="s">
        <v>3</v>
      </c>
      <c r="M986" s="320" t="s">
        <v>3</v>
      </c>
      <c r="O986" s="47" t="s">
        <v>125</v>
      </c>
      <c r="P986" s="141"/>
      <c r="Q986" s="142"/>
      <c r="R986" s="141">
        <v>1</v>
      </c>
      <c r="S986" s="142">
        <v>22.72</v>
      </c>
      <c r="T986" s="32"/>
      <c r="U986" s="32"/>
      <c r="V986" s="32"/>
      <c r="W986" s="32"/>
      <c r="X986" s="32"/>
      <c r="Y986" s="32"/>
      <c r="Z986" s="32"/>
      <c r="AA986" s="32"/>
    </row>
    <row r="987" spans="1:27">
      <c r="A987" s="320"/>
      <c r="B987" t="s">
        <v>49</v>
      </c>
      <c r="C987" s="320"/>
      <c r="D987" t="s">
        <v>424</v>
      </c>
      <c r="E987" s="319"/>
      <c r="F987" t="s">
        <v>150</v>
      </c>
      <c r="G987" s="320"/>
      <c r="H987" t="s">
        <v>49</v>
      </c>
      <c r="I987" s="320"/>
      <c r="J987" t="s">
        <v>49</v>
      </c>
      <c r="K987" s="320"/>
      <c r="L987" t="s">
        <v>49</v>
      </c>
      <c r="M987" s="320"/>
      <c r="O987" s="130"/>
      <c r="P987" s="140"/>
      <c r="Q987" s="140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 spans="1:27">
      <c r="A988" s="320"/>
      <c r="B988" t="s">
        <v>50</v>
      </c>
      <c r="C988" s="320"/>
      <c r="E988" s="319"/>
      <c r="F988" t="s">
        <v>212</v>
      </c>
      <c r="G988" s="320"/>
      <c r="H988" t="s">
        <v>50</v>
      </c>
      <c r="I988" s="320"/>
      <c r="J988" t="s">
        <v>50</v>
      </c>
      <c r="K988" s="320"/>
      <c r="L988" t="s">
        <v>50</v>
      </c>
      <c r="M988" s="320"/>
      <c r="O988" s="47" t="s">
        <v>125</v>
      </c>
      <c r="P988" s="141"/>
      <c r="Q988" s="14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</row>
    <row r="989" spans="1:27">
      <c r="A989" s="320"/>
      <c r="B989" t="s">
        <v>51</v>
      </c>
      <c r="C989" s="320"/>
      <c r="E989" s="319"/>
      <c r="F989" t="s">
        <v>51</v>
      </c>
      <c r="G989" s="320"/>
      <c r="H989" t="s">
        <v>51</v>
      </c>
      <c r="I989" s="320"/>
      <c r="J989" t="s">
        <v>51</v>
      </c>
      <c r="K989" s="320"/>
      <c r="L989" t="s">
        <v>52</v>
      </c>
      <c r="M989" s="320"/>
      <c r="O989" s="130"/>
      <c r="P989" s="140"/>
      <c r="Q989" s="140"/>
      <c r="R989" s="24"/>
      <c r="S989" s="24"/>
      <c r="T989" s="24"/>
      <c r="U989" s="24"/>
      <c r="V989" s="24"/>
      <c r="W989" s="24"/>
      <c r="X989" s="24"/>
      <c r="Y989" s="24"/>
      <c r="Z989" s="24"/>
      <c r="AA989" s="24"/>
    </row>
    <row r="990" spans="1:27">
      <c r="A990" s="320"/>
      <c r="B990" t="s">
        <v>52</v>
      </c>
      <c r="C990" s="320"/>
      <c r="E990" s="319"/>
      <c r="F990" t="s">
        <v>52</v>
      </c>
      <c r="G990" s="320"/>
      <c r="H990" t="s">
        <v>52</v>
      </c>
      <c r="I990" s="320"/>
      <c r="J990" t="s">
        <v>52</v>
      </c>
      <c r="K990" s="320"/>
      <c r="L990" t="s">
        <v>51</v>
      </c>
      <c r="M990" s="320"/>
      <c r="O990" s="47" t="s">
        <v>125</v>
      </c>
      <c r="P990" s="141"/>
      <c r="Q990" s="14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</row>
    <row r="991" spans="1:27">
      <c r="A991" s="320"/>
      <c r="B991" t="s">
        <v>53</v>
      </c>
      <c r="C991" s="320"/>
      <c r="E991" s="319"/>
      <c r="F991" t="s">
        <v>247</v>
      </c>
      <c r="G991" s="320"/>
      <c r="H991" t="s">
        <v>53</v>
      </c>
      <c r="I991" s="320"/>
      <c r="J991" t="s">
        <v>95</v>
      </c>
      <c r="K991" s="320"/>
      <c r="L991" t="s">
        <v>95</v>
      </c>
      <c r="M991" s="320"/>
      <c r="O991" s="130"/>
      <c r="P991" s="140"/>
      <c r="Q991" s="140"/>
      <c r="R991" s="24"/>
      <c r="S991" s="24"/>
      <c r="T991" s="24"/>
      <c r="U991" s="24"/>
      <c r="V991" s="24"/>
      <c r="W991" s="24"/>
      <c r="X991" s="24"/>
      <c r="Y991" s="24"/>
      <c r="Z991" s="24"/>
      <c r="AA991" s="24"/>
    </row>
    <row r="992" spans="1:27">
      <c r="A992" s="320"/>
      <c r="C992" s="320"/>
      <c r="E992" s="319"/>
      <c r="G992" s="320"/>
      <c r="H992" t="s">
        <v>66</v>
      </c>
      <c r="I992" s="320"/>
      <c r="J992" t="s">
        <v>66</v>
      </c>
      <c r="K992" s="320"/>
      <c r="L992" t="s">
        <v>66</v>
      </c>
      <c r="M992" s="320"/>
      <c r="O992" s="47" t="s">
        <v>125</v>
      </c>
      <c r="P992" s="141"/>
      <c r="Q992" s="14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</row>
    <row r="993" spans="1:27">
      <c r="A993" s="320"/>
      <c r="C993" s="320"/>
      <c r="E993" s="319"/>
      <c r="G993" s="320"/>
      <c r="I993" s="320"/>
      <c r="K993" s="320"/>
      <c r="L993" t="s">
        <v>442</v>
      </c>
      <c r="M993" s="320"/>
      <c r="O993" s="130"/>
      <c r="P993" s="140"/>
      <c r="Q993" s="140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 spans="1:27">
      <c r="A994" s="320"/>
      <c r="C994" s="320"/>
      <c r="E994" s="319"/>
      <c r="G994" s="320"/>
      <c r="I994" s="320"/>
      <c r="K994" s="320"/>
      <c r="L994" t="s">
        <v>98</v>
      </c>
      <c r="M994" s="320"/>
      <c r="O994" s="47" t="s">
        <v>125</v>
      </c>
      <c r="P994" s="141"/>
      <c r="Q994" s="14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</row>
    <row r="995" spans="1:27">
      <c r="A995" s="320" t="s">
        <v>11</v>
      </c>
      <c r="B995" t="s">
        <v>3</v>
      </c>
      <c r="C995" s="320" t="s">
        <v>3</v>
      </c>
      <c r="D995" t="s">
        <v>188</v>
      </c>
      <c r="E995" s="319" t="s">
        <v>424</v>
      </c>
      <c r="F995" t="s">
        <v>3</v>
      </c>
      <c r="G995" s="320" t="s">
        <v>150</v>
      </c>
      <c r="H995" t="s">
        <v>3</v>
      </c>
      <c r="I995" s="320" t="s">
        <v>49</v>
      </c>
      <c r="J995" t="s">
        <v>3</v>
      </c>
      <c r="K995" s="320" t="s">
        <v>512</v>
      </c>
      <c r="L995" t="s">
        <v>3</v>
      </c>
      <c r="M995" s="320" t="s">
        <v>3</v>
      </c>
    </row>
    <row r="996" spans="1:27">
      <c r="A996" s="320"/>
      <c r="B996" t="s">
        <v>49</v>
      </c>
      <c r="C996" s="320"/>
      <c r="D996" t="s">
        <v>424</v>
      </c>
      <c r="E996" s="319"/>
      <c r="F996" t="s">
        <v>150</v>
      </c>
      <c r="G996" s="320"/>
      <c r="H996" t="s">
        <v>49</v>
      </c>
      <c r="I996" s="320"/>
      <c r="J996" t="s">
        <v>512</v>
      </c>
      <c r="K996" s="320"/>
      <c r="L996" t="s">
        <v>49</v>
      </c>
      <c r="M996" s="320"/>
      <c r="O996" s="35" t="s">
        <v>127</v>
      </c>
    </row>
    <row r="997" spans="1:27">
      <c r="A997" s="320"/>
      <c r="B997" t="s">
        <v>50</v>
      </c>
      <c r="C997" s="320"/>
      <c r="E997" s="319"/>
      <c r="F997" t="s">
        <v>212</v>
      </c>
      <c r="G997" s="320"/>
      <c r="H997" t="s">
        <v>50</v>
      </c>
      <c r="I997" s="320"/>
      <c r="J997" t="s">
        <v>50</v>
      </c>
      <c r="K997" s="320"/>
      <c r="L997" t="s">
        <v>50</v>
      </c>
      <c r="M997" s="320"/>
    </row>
    <row r="998" spans="1:27">
      <c r="A998" s="320"/>
      <c r="B998" t="s">
        <v>51</v>
      </c>
      <c r="C998" s="320"/>
      <c r="E998" s="319"/>
      <c r="F998" t="s">
        <v>51</v>
      </c>
      <c r="G998" s="320"/>
      <c r="H998" t="s">
        <v>51</v>
      </c>
      <c r="I998" s="320"/>
      <c r="J998" t="s">
        <v>52</v>
      </c>
      <c r="K998" s="320"/>
      <c r="L998" t="s">
        <v>52</v>
      </c>
      <c r="M998" s="320"/>
    </row>
    <row r="999" spans="1:27">
      <c r="A999" s="320"/>
      <c r="B999" t="s">
        <v>52</v>
      </c>
      <c r="C999" s="320"/>
      <c r="E999" s="319"/>
      <c r="F999" t="s">
        <v>52</v>
      </c>
      <c r="G999" s="320"/>
      <c r="H999" t="s">
        <v>52</v>
      </c>
      <c r="I999" s="320"/>
      <c r="J999" t="s">
        <v>514</v>
      </c>
      <c r="K999" s="320"/>
      <c r="L999" t="s">
        <v>51</v>
      </c>
      <c r="M999" s="320"/>
    </row>
    <row r="1000" spans="1:27">
      <c r="A1000" s="320"/>
      <c r="B1000" t="s">
        <v>53</v>
      </c>
      <c r="C1000" s="320"/>
      <c r="E1000" s="319"/>
      <c r="F1000" t="s">
        <v>247</v>
      </c>
      <c r="G1000" s="320"/>
      <c r="H1000" t="s">
        <v>53</v>
      </c>
      <c r="I1000" s="320"/>
      <c r="J1000" t="s">
        <v>66</v>
      </c>
      <c r="K1000" s="320"/>
      <c r="L1000" t="s">
        <v>95</v>
      </c>
      <c r="M1000" s="320"/>
      <c r="O1000" s="326" t="s">
        <v>121</v>
      </c>
      <c r="P1000" s="326"/>
      <c r="Q1000" s="326"/>
      <c r="R1000" s="326"/>
      <c r="S1000" s="326"/>
      <c r="T1000" s="326"/>
      <c r="U1000" s="326"/>
      <c r="V1000" s="326"/>
      <c r="W1000" s="326"/>
      <c r="X1000" s="326"/>
      <c r="Y1000" s="326"/>
      <c r="Z1000" s="326"/>
      <c r="AA1000" s="326"/>
    </row>
    <row r="1001" spans="1:27">
      <c r="A1001" s="320"/>
      <c r="B1001" t="s">
        <v>54</v>
      </c>
      <c r="C1001" s="320"/>
      <c r="E1001" s="319"/>
      <c r="G1001" s="320"/>
      <c r="H1001" t="s">
        <v>66</v>
      </c>
      <c r="I1001" s="320"/>
      <c r="K1001" s="320"/>
      <c r="L1001" t="s">
        <v>66</v>
      </c>
      <c r="M1001" s="320"/>
      <c r="O1001" s="20"/>
      <c r="P1001" s="327">
        <v>2001</v>
      </c>
      <c r="Q1001" s="327"/>
      <c r="R1001" s="327">
        <v>2004</v>
      </c>
      <c r="S1001" s="327"/>
      <c r="T1001" s="327">
        <v>2007</v>
      </c>
      <c r="U1001" s="327"/>
      <c r="V1001" s="327">
        <v>2010</v>
      </c>
      <c r="W1001" s="327"/>
      <c r="X1001" s="327">
        <v>2013</v>
      </c>
      <c r="Y1001" s="327"/>
      <c r="Z1001" s="327">
        <v>2016</v>
      </c>
      <c r="AA1001" s="327"/>
    </row>
    <row r="1002" spans="1:27">
      <c r="A1002" s="320"/>
      <c r="B1002" t="s">
        <v>55</v>
      </c>
      <c r="C1002" s="320"/>
      <c r="E1002" s="319"/>
      <c r="G1002" s="320"/>
      <c r="I1002" s="320"/>
      <c r="K1002" s="320"/>
      <c r="L1002" t="s">
        <v>442</v>
      </c>
      <c r="M1002" s="320"/>
      <c r="O1002" s="20"/>
      <c r="P1002" s="51" t="s">
        <v>118</v>
      </c>
      <c r="Q1002" s="51" t="s">
        <v>1</v>
      </c>
      <c r="R1002" s="51" t="s">
        <v>118</v>
      </c>
      <c r="S1002" s="51" t="s">
        <v>1</v>
      </c>
      <c r="T1002" s="51" t="s">
        <v>118</v>
      </c>
      <c r="U1002" s="51" t="s">
        <v>1</v>
      </c>
      <c r="V1002" s="51" t="s">
        <v>118</v>
      </c>
      <c r="W1002" s="51" t="s">
        <v>1</v>
      </c>
      <c r="X1002" s="51" t="s">
        <v>118</v>
      </c>
      <c r="Y1002" s="51" t="s">
        <v>1</v>
      </c>
      <c r="Z1002" s="51" t="s">
        <v>118</v>
      </c>
      <c r="AA1002" s="51" t="s">
        <v>1</v>
      </c>
    </row>
    <row r="1003" spans="1:27" ht="32">
      <c r="A1003" s="320"/>
      <c r="C1003" s="320"/>
      <c r="E1003" s="319"/>
      <c r="G1003" s="320"/>
      <c r="I1003" s="320"/>
      <c r="K1003" s="320"/>
      <c r="L1003" t="s">
        <v>98</v>
      </c>
      <c r="M1003" s="320"/>
      <c r="O1003" s="130" t="s">
        <v>424</v>
      </c>
      <c r="P1003" s="24"/>
      <c r="Q1003" s="24"/>
      <c r="R1003" s="140">
        <v>22</v>
      </c>
      <c r="S1003" s="140">
        <v>17</v>
      </c>
      <c r="T1003" s="24"/>
      <c r="U1003" s="24"/>
      <c r="V1003" s="24"/>
      <c r="W1003" s="24"/>
      <c r="X1003" s="24"/>
      <c r="Y1003" s="24"/>
      <c r="Z1003" s="24"/>
      <c r="AA1003" s="24"/>
    </row>
    <row r="1004" spans="1:27">
      <c r="A1004" s="320" t="s">
        <v>12</v>
      </c>
      <c r="B1004" t="s">
        <v>3</v>
      </c>
      <c r="C1004" s="320" t="s">
        <v>49</v>
      </c>
      <c r="D1004" t="s">
        <v>188</v>
      </c>
      <c r="E1004" s="319" t="s">
        <v>424</v>
      </c>
      <c r="F1004" t="s">
        <v>3</v>
      </c>
      <c r="G1004" s="320" t="s">
        <v>150</v>
      </c>
      <c r="H1004" t="s">
        <v>3</v>
      </c>
      <c r="I1004" s="319" t="s">
        <v>65</v>
      </c>
      <c r="J1004" t="s">
        <v>3</v>
      </c>
      <c r="K1004" s="320" t="s">
        <v>512</v>
      </c>
      <c r="L1004" t="s">
        <v>3</v>
      </c>
      <c r="M1004" s="320" t="s">
        <v>49</v>
      </c>
      <c r="O1004" s="48" t="s">
        <v>125</v>
      </c>
      <c r="P1004" s="53"/>
      <c r="Q1004" s="53"/>
      <c r="R1004" s="143">
        <v>100</v>
      </c>
      <c r="S1004" s="145" t="s">
        <v>515</v>
      </c>
      <c r="T1004" s="53"/>
      <c r="U1004" s="53"/>
      <c r="V1004" s="53"/>
      <c r="W1004" s="53"/>
      <c r="X1004" s="53"/>
      <c r="Y1004" s="53"/>
      <c r="Z1004" s="53"/>
      <c r="AA1004" s="53"/>
    </row>
    <row r="1005" spans="1:27" ht="32">
      <c r="A1005" s="320"/>
      <c r="B1005" t="s">
        <v>49</v>
      </c>
      <c r="C1005" s="320"/>
      <c r="D1005" t="s">
        <v>424</v>
      </c>
      <c r="E1005" s="319"/>
      <c r="F1005" t="s">
        <v>150</v>
      </c>
      <c r="G1005" s="320"/>
      <c r="H1005" s="126" t="s">
        <v>65</v>
      </c>
      <c r="I1005" s="319"/>
      <c r="J1005" t="s">
        <v>512</v>
      </c>
      <c r="K1005" s="320"/>
      <c r="L1005" t="s">
        <v>49</v>
      </c>
      <c r="M1005" s="320"/>
      <c r="O1005" s="130" t="s">
        <v>150</v>
      </c>
      <c r="P1005" s="34"/>
      <c r="Q1005" s="34"/>
      <c r="R1005" s="144"/>
      <c r="S1005" s="144"/>
      <c r="T1005" s="34">
        <v>22</v>
      </c>
      <c r="U1005" s="34">
        <v>15</v>
      </c>
      <c r="V1005" s="34"/>
      <c r="W1005" s="34"/>
      <c r="X1005" s="34"/>
      <c r="Y1005" s="34"/>
      <c r="Z1005" s="34"/>
      <c r="AA1005" s="34"/>
    </row>
    <row r="1006" spans="1:27">
      <c r="A1006" s="320"/>
      <c r="B1006" t="s">
        <v>50</v>
      </c>
      <c r="C1006" s="320"/>
      <c r="E1006" s="319"/>
      <c r="F1006" t="s">
        <v>212</v>
      </c>
      <c r="G1006" s="320"/>
      <c r="H1006" t="s">
        <v>50</v>
      </c>
      <c r="I1006" s="319"/>
      <c r="J1006" t="s">
        <v>50</v>
      </c>
      <c r="K1006" s="320"/>
      <c r="L1006" t="s">
        <v>50</v>
      </c>
      <c r="M1006" s="320"/>
      <c r="O1006" s="48" t="s">
        <v>125</v>
      </c>
      <c r="P1006" s="53"/>
      <c r="Q1006" s="53"/>
      <c r="R1006" s="143"/>
      <c r="S1006" s="143"/>
      <c r="T1006" s="53">
        <v>100</v>
      </c>
      <c r="U1006" s="53">
        <v>68.2</v>
      </c>
      <c r="V1006" s="53"/>
      <c r="W1006" s="53"/>
      <c r="X1006" s="53"/>
      <c r="Y1006" s="53"/>
      <c r="Z1006" s="53"/>
      <c r="AA1006" s="53"/>
    </row>
    <row r="1007" spans="1:27" ht="32">
      <c r="A1007" s="320"/>
      <c r="B1007" t="s">
        <v>51</v>
      </c>
      <c r="C1007" s="320"/>
      <c r="E1007" s="319"/>
      <c r="F1007" t="s">
        <v>51</v>
      </c>
      <c r="G1007" s="320"/>
      <c r="H1007" t="s">
        <v>51</v>
      </c>
      <c r="I1007" s="319"/>
      <c r="J1007" t="s">
        <v>52</v>
      </c>
      <c r="K1007" s="320"/>
      <c r="L1007" t="s">
        <v>52</v>
      </c>
      <c r="M1007" s="320"/>
      <c r="O1007" s="129" t="s">
        <v>516</v>
      </c>
      <c r="P1007" s="34"/>
      <c r="Q1007" s="34"/>
      <c r="R1007" s="144"/>
      <c r="S1007" s="144"/>
      <c r="T1007" s="34"/>
      <c r="U1007" s="34"/>
      <c r="V1007" s="34">
        <v>8</v>
      </c>
      <c r="W1007" s="34">
        <v>7</v>
      </c>
      <c r="X1007" s="147">
        <v>8</v>
      </c>
      <c r="Y1007" s="34">
        <v>5</v>
      </c>
      <c r="Z1007" s="34"/>
      <c r="AA1007" s="34"/>
    </row>
    <row r="1008" spans="1:27">
      <c r="A1008" s="320"/>
      <c r="B1008" t="s">
        <v>52</v>
      </c>
      <c r="C1008" s="320"/>
      <c r="E1008" s="319"/>
      <c r="F1008" t="s">
        <v>52</v>
      </c>
      <c r="G1008" s="320"/>
      <c r="H1008" t="s">
        <v>53</v>
      </c>
      <c r="I1008" s="319"/>
      <c r="J1008" t="s">
        <v>514</v>
      </c>
      <c r="K1008" s="320"/>
      <c r="L1008" t="s">
        <v>51</v>
      </c>
      <c r="M1008" s="320"/>
      <c r="O1008" s="48" t="s">
        <v>125</v>
      </c>
      <c r="P1008" s="53"/>
      <c r="Q1008" s="53"/>
      <c r="R1008" s="143"/>
      <c r="S1008" s="143"/>
      <c r="T1008" s="53"/>
      <c r="U1008" s="53"/>
      <c r="V1008" s="53">
        <v>36</v>
      </c>
      <c r="W1008" s="53">
        <v>31.8</v>
      </c>
      <c r="X1008" s="53">
        <v>36</v>
      </c>
      <c r="Y1008" s="53">
        <f>Y1007*X1008/X1007</f>
        <v>22.5</v>
      </c>
      <c r="Z1008" s="53"/>
      <c r="AA1008" s="53"/>
    </row>
    <row r="1009" spans="1:27">
      <c r="A1009" s="320"/>
      <c r="B1009" t="s">
        <v>54</v>
      </c>
      <c r="C1009" s="320"/>
      <c r="E1009" s="319"/>
      <c r="F1009" t="s">
        <v>247</v>
      </c>
      <c r="G1009" s="320"/>
      <c r="I1009" s="319"/>
      <c r="J1009" t="s">
        <v>66</v>
      </c>
      <c r="K1009" s="320"/>
      <c r="L1009" t="s">
        <v>95</v>
      </c>
      <c r="M1009" s="320"/>
      <c r="O1009" s="130" t="s">
        <v>508</v>
      </c>
      <c r="P1009" s="24"/>
      <c r="Q1009" s="24"/>
      <c r="R1009" s="140"/>
      <c r="S1009" s="140"/>
      <c r="T1009" s="24"/>
      <c r="U1009" s="24"/>
      <c r="V1009" s="24"/>
      <c r="W1009" s="24"/>
      <c r="X1009" s="24">
        <v>1</v>
      </c>
      <c r="Y1009" s="24">
        <v>1</v>
      </c>
      <c r="Z1009" s="24"/>
      <c r="AA1009" s="24"/>
    </row>
    <row r="1010" spans="1:27">
      <c r="A1010" s="320"/>
      <c r="C1010" s="320"/>
      <c r="E1010" s="319"/>
      <c r="G1010" s="320"/>
      <c r="I1010" s="319"/>
      <c r="K1010" s="320"/>
      <c r="L1010" t="s">
        <v>66</v>
      </c>
      <c r="M1010" s="320"/>
      <c r="O1010" s="48" t="s">
        <v>125</v>
      </c>
      <c r="P1010" s="53"/>
      <c r="Q1010" s="53"/>
      <c r="R1010" s="143"/>
      <c r="S1010" s="143"/>
      <c r="T1010" s="53"/>
      <c r="U1010" s="53"/>
      <c r="V1010" s="53"/>
      <c r="W1010" s="53"/>
      <c r="X1010" s="53">
        <v>4.54</v>
      </c>
      <c r="Y1010" s="53">
        <v>4.54</v>
      </c>
      <c r="Z1010" s="53"/>
      <c r="AA1010" s="53"/>
    </row>
    <row r="1011" spans="1:27">
      <c r="A1011" s="320"/>
      <c r="C1011" s="320"/>
      <c r="E1011" s="319"/>
      <c r="G1011" s="320"/>
      <c r="I1011" s="319"/>
      <c r="K1011" s="320"/>
      <c r="L1011" t="s">
        <v>442</v>
      </c>
      <c r="M1011" s="320"/>
      <c r="O1011" s="130" t="s">
        <v>512</v>
      </c>
      <c r="P1011" s="24"/>
      <c r="Q1011" s="24"/>
      <c r="R1011" s="140"/>
      <c r="S1011" s="140"/>
      <c r="T1011" s="24"/>
      <c r="U1011" s="24"/>
      <c r="V1011" s="24"/>
      <c r="W1011" s="24"/>
      <c r="X1011" s="24">
        <v>8</v>
      </c>
      <c r="Y1011" s="24">
        <v>7</v>
      </c>
      <c r="Z1011" s="24"/>
      <c r="AA1011" s="24"/>
    </row>
    <row r="1012" spans="1:27">
      <c r="A1012" s="320"/>
      <c r="C1012" s="320"/>
      <c r="E1012" s="319"/>
      <c r="G1012" s="320"/>
      <c r="I1012" s="319"/>
      <c r="K1012" s="320"/>
      <c r="L1012" t="s">
        <v>98</v>
      </c>
      <c r="M1012" s="320"/>
      <c r="O1012" s="48" t="s">
        <v>125</v>
      </c>
      <c r="P1012" s="53"/>
      <c r="Q1012" s="53"/>
      <c r="R1012" s="143"/>
      <c r="S1012" s="143"/>
      <c r="T1012" s="53"/>
      <c r="U1012" s="53"/>
      <c r="V1012" s="53"/>
      <c r="W1012" s="53"/>
      <c r="X1012" s="53">
        <v>36</v>
      </c>
      <c r="Y1012" s="53">
        <f>Y1011*X1012/X1011</f>
        <v>31.5</v>
      </c>
      <c r="Z1012" s="53"/>
      <c r="AA1012" s="53"/>
    </row>
    <row r="1013" spans="1:27" ht="48">
      <c r="A1013" s="320" t="s">
        <v>13</v>
      </c>
      <c r="B1013" t="s">
        <v>3</v>
      </c>
      <c r="C1013" s="320" t="s">
        <v>49</v>
      </c>
      <c r="D1013" t="s">
        <v>188</v>
      </c>
      <c r="E1013" s="319" t="s">
        <v>424</v>
      </c>
      <c r="F1013" t="s">
        <v>3</v>
      </c>
      <c r="G1013" s="320" t="s">
        <v>3</v>
      </c>
      <c r="H1013" t="s">
        <v>3</v>
      </c>
      <c r="I1013" s="320" t="s">
        <v>49</v>
      </c>
      <c r="J1013" t="s">
        <v>3</v>
      </c>
      <c r="K1013" s="320" t="s">
        <v>512</v>
      </c>
      <c r="L1013" t="s">
        <v>3</v>
      </c>
      <c r="M1013" s="320" t="s">
        <v>3</v>
      </c>
      <c r="O1013" s="130" t="s">
        <v>517</v>
      </c>
      <c r="P1013" s="24"/>
      <c r="Q1013" s="24"/>
      <c r="R1013" s="140"/>
      <c r="S1013" s="140"/>
      <c r="T1013" s="24"/>
      <c r="U1013" s="24"/>
      <c r="V1013" s="24"/>
      <c r="W1013" s="24"/>
      <c r="X1013" s="24"/>
      <c r="Y1013" s="24"/>
      <c r="Z1013" s="24">
        <v>4</v>
      </c>
      <c r="AA1013" s="24">
        <v>0</v>
      </c>
    </row>
    <row r="1014" spans="1:27">
      <c r="A1014" s="320"/>
      <c r="B1014" t="s">
        <v>49</v>
      </c>
      <c r="C1014" s="320"/>
      <c r="D1014" t="s">
        <v>424</v>
      </c>
      <c r="E1014" s="319"/>
      <c r="F1014" t="s">
        <v>150</v>
      </c>
      <c r="G1014" s="320"/>
      <c r="H1014" t="s">
        <v>49</v>
      </c>
      <c r="I1014" s="320"/>
      <c r="J1014" t="s">
        <v>512</v>
      </c>
      <c r="K1014" s="320"/>
      <c r="L1014" t="s">
        <v>49</v>
      </c>
      <c r="M1014" s="320"/>
      <c r="O1014" s="48" t="s">
        <v>125</v>
      </c>
      <c r="P1014" s="53"/>
      <c r="Q1014" s="53"/>
      <c r="R1014" s="143"/>
      <c r="S1014" s="143"/>
      <c r="T1014" s="53"/>
      <c r="U1014" s="53"/>
      <c r="V1014" s="53"/>
      <c r="W1014" s="53"/>
      <c r="X1014" s="53"/>
      <c r="Y1014" s="53"/>
      <c r="Z1014" s="53">
        <v>18.2</v>
      </c>
      <c r="AA1014" s="53">
        <v>0</v>
      </c>
    </row>
    <row r="1015" spans="1:27" ht="32">
      <c r="A1015" s="320"/>
      <c r="B1015" t="s">
        <v>50</v>
      </c>
      <c r="C1015" s="320"/>
      <c r="E1015" s="319"/>
      <c r="F1015" t="s">
        <v>212</v>
      </c>
      <c r="G1015" s="320"/>
      <c r="H1015" t="s">
        <v>50</v>
      </c>
      <c r="I1015" s="320"/>
      <c r="J1015" t="s">
        <v>50</v>
      </c>
      <c r="K1015" s="320"/>
      <c r="L1015" t="s">
        <v>50</v>
      </c>
      <c r="M1015" s="320"/>
      <c r="O1015" s="130" t="s">
        <v>518</v>
      </c>
      <c r="P1015" s="24"/>
      <c r="Q1015" s="24"/>
      <c r="R1015" s="140"/>
      <c r="S1015" s="140"/>
      <c r="T1015" s="24"/>
      <c r="U1015" s="24"/>
      <c r="V1015" s="24"/>
      <c r="W1015" s="24"/>
      <c r="X1015" s="24"/>
      <c r="Y1015" s="24"/>
      <c r="Z1015" s="24">
        <v>2</v>
      </c>
      <c r="AA1015" s="24">
        <v>0</v>
      </c>
    </row>
    <row r="1016" spans="1:27">
      <c r="A1016" s="320"/>
      <c r="B1016" t="s">
        <v>51</v>
      </c>
      <c r="C1016" s="320"/>
      <c r="E1016" s="319"/>
      <c r="F1016" t="s">
        <v>51</v>
      </c>
      <c r="G1016" s="320"/>
      <c r="H1016" t="s">
        <v>51</v>
      </c>
      <c r="I1016" s="320"/>
      <c r="J1016" t="s">
        <v>52</v>
      </c>
      <c r="K1016" s="320"/>
      <c r="L1016" t="s">
        <v>52</v>
      </c>
      <c r="M1016" s="320"/>
      <c r="O1016" s="48" t="s">
        <v>125</v>
      </c>
      <c r="P1016" s="53"/>
      <c r="Q1016" s="53"/>
      <c r="R1016" s="143"/>
      <c r="S1016" s="143"/>
      <c r="T1016" s="53"/>
      <c r="U1016" s="53"/>
      <c r="V1016" s="53"/>
      <c r="W1016" s="53"/>
      <c r="X1016" s="53"/>
      <c r="Y1016" s="53"/>
      <c r="Z1016" s="53">
        <v>9.01</v>
      </c>
      <c r="AA1016" s="53">
        <v>0</v>
      </c>
    </row>
    <row r="1017" spans="1:27" ht="32">
      <c r="A1017" s="320"/>
      <c r="B1017" t="s">
        <v>52</v>
      </c>
      <c r="C1017" s="320"/>
      <c r="E1017" s="319"/>
      <c r="F1017" t="s">
        <v>52</v>
      </c>
      <c r="G1017" s="320"/>
      <c r="H1017" t="s">
        <v>52</v>
      </c>
      <c r="I1017" s="320"/>
      <c r="J1017" t="s">
        <v>514</v>
      </c>
      <c r="K1017" s="320"/>
      <c r="L1017" t="s">
        <v>51</v>
      </c>
      <c r="M1017" s="320"/>
      <c r="O1017" s="130" t="s">
        <v>519</v>
      </c>
      <c r="P1017" s="24"/>
      <c r="Q1017" s="24"/>
      <c r="R1017" s="140"/>
      <c r="S1017" s="140"/>
      <c r="T1017" s="24"/>
      <c r="U1017" s="24"/>
      <c r="V1017" s="24"/>
      <c r="W1017" s="24"/>
      <c r="X1017" s="24"/>
      <c r="Y1017" s="24"/>
      <c r="Z1017" s="24">
        <v>2</v>
      </c>
      <c r="AA1017" s="24">
        <v>1</v>
      </c>
    </row>
    <row r="1018" spans="1:27">
      <c r="A1018" s="320"/>
      <c r="B1018" t="s">
        <v>53</v>
      </c>
      <c r="C1018" s="320"/>
      <c r="E1018" s="319"/>
      <c r="F1018" t="s">
        <v>247</v>
      </c>
      <c r="G1018" s="320"/>
      <c r="H1018" t="s">
        <v>53</v>
      </c>
      <c r="I1018" s="320"/>
      <c r="J1018" t="s">
        <v>66</v>
      </c>
      <c r="K1018" s="320"/>
      <c r="L1018" t="s">
        <v>95</v>
      </c>
      <c r="M1018" s="320"/>
      <c r="O1018" s="48" t="s">
        <v>125</v>
      </c>
      <c r="P1018" s="53"/>
      <c r="Q1018" s="53"/>
      <c r="R1018" s="143"/>
      <c r="S1018" s="143"/>
      <c r="T1018" s="53"/>
      <c r="U1018" s="53"/>
      <c r="V1018" s="53"/>
      <c r="W1018" s="53"/>
      <c r="X1018" s="53"/>
      <c r="Y1018" s="53"/>
      <c r="Z1018" s="53">
        <v>9.01</v>
      </c>
      <c r="AA1018" s="53">
        <f>AA1017*Z1018/Z1017</f>
        <v>4.5049999999999999</v>
      </c>
    </row>
    <row r="1019" spans="1:27" ht="32">
      <c r="A1019" s="320"/>
      <c r="B1019" t="s">
        <v>54</v>
      </c>
      <c r="C1019" s="320"/>
      <c r="E1019" s="319"/>
      <c r="G1019" s="320"/>
      <c r="H1019" t="s">
        <v>66</v>
      </c>
      <c r="I1019" s="320"/>
      <c r="K1019" s="320"/>
      <c r="L1019" t="s">
        <v>66</v>
      </c>
      <c r="M1019" s="320"/>
      <c r="O1019" s="130" t="s">
        <v>520</v>
      </c>
      <c r="P1019" s="24"/>
      <c r="Q1019" s="24"/>
      <c r="R1019" s="140"/>
      <c r="S1019" s="140"/>
      <c r="T1019" s="24"/>
      <c r="U1019" s="24"/>
      <c r="V1019" s="24"/>
      <c r="W1019" s="24"/>
      <c r="X1019" s="24"/>
      <c r="Y1019" s="24"/>
      <c r="Z1019" s="24">
        <v>2</v>
      </c>
      <c r="AA1019" s="24">
        <v>1</v>
      </c>
    </row>
    <row r="1020" spans="1:27">
      <c r="A1020" s="320"/>
      <c r="B1020" t="s">
        <v>55</v>
      </c>
      <c r="C1020" s="320"/>
      <c r="E1020" s="319"/>
      <c r="G1020" s="320"/>
      <c r="I1020" s="320"/>
      <c r="K1020" s="320"/>
      <c r="L1020" t="s">
        <v>442</v>
      </c>
      <c r="M1020" s="320"/>
      <c r="O1020" s="48" t="s">
        <v>125</v>
      </c>
      <c r="P1020" s="53"/>
      <c r="Q1020" s="53"/>
      <c r="R1020" s="143"/>
      <c r="S1020" s="143"/>
      <c r="T1020" s="53"/>
      <c r="U1020" s="53"/>
      <c r="V1020" s="53"/>
      <c r="W1020" s="53"/>
      <c r="X1020" s="53"/>
      <c r="Y1020" s="53"/>
      <c r="Z1020" s="53">
        <v>9.01</v>
      </c>
      <c r="AA1020" s="53">
        <f>AA1019*Z1020/Z1019</f>
        <v>4.5049999999999999</v>
      </c>
    </row>
    <row r="1021" spans="1:27" ht="32">
      <c r="A1021" s="320"/>
      <c r="C1021" s="320"/>
      <c r="E1021" s="319"/>
      <c r="G1021" s="320"/>
      <c r="I1021" s="320"/>
      <c r="K1021" s="320"/>
      <c r="L1021" t="s">
        <v>98</v>
      </c>
      <c r="M1021" s="320"/>
      <c r="O1021" s="130" t="s">
        <v>493</v>
      </c>
      <c r="P1021" s="24"/>
      <c r="Q1021" s="24"/>
      <c r="R1021" s="140"/>
      <c r="S1021" s="140"/>
      <c r="T1021" s="24"/>
      <c r="U1021" s="24"/>
      <c r="V1021" s="24"/>
      <c r="W1021" s="24"/>
      <c r="X1021" s="24"/>
      <c r="Y1021" s="24"/>
      <c r="Z1021" s="24">
        <v>2</v>
      </c>
      <c r="AA1021" s="24">
        <v>0</v>
      </c>
    </row>
    <row r="1022" spans="1:27">
      <c r="A1022" s="320" t="s">
        <v>14</v>
      </c>
      <c r="B1022" t="s">
        <v>3</v>
      </c>
      <c r="C1022" s="320" t="s">
        <v>49</v>
      </c>
      <c r="D1022" t="s">
        <v>188</v>
      </c>
      <c r="E1022" s="319" t="s">
        <v>424</v>
      </c>
      <c r="F1022" t="s">
        <v>3</v>
      </c>
      <c r="G1022" s="320" t="s">
        <v>150</v>
      </c>
      <c r="H1022" t="s">
        <v>3</v>
      </c>
      <c r="I1022" s="320" t="s">
        <v>49</v>
      </c>
      <c r="J1022" t="s">
        <v>3</v>
      </c>
      <c r="K1022" s="319" t="s">
        <v>65</v>
      </c>
      <c r="L1022" t="s">
        <v>3</v>
      </c>
      <c r="M1022" s="320" t="s">
        <v>3</v>
      </c>
      <c r="O1022" s="48" t="s">
        <v>125</v>
      </c>
      <c r="P1022" s="53"/>
      <c r="Q1022" s="53"/>
      <c r="R1022" s="143"/>
      <c r="S1022" s="143"/>
      <c r="T1022" s="53"/>
      <c r="U1022" s="53"/>
      <c r="V1022" s="53"/>
      <c r="W1022" s="53"/>
      <c r="X1022" s="53"/>
      <c r="Y1022" s="53"/>
      <c r="Z1022" s="53">
        <v>9.01</v>
      </c>
      <c r="AA1022" s="53">
        <v>0</v>
      </c>
    </row>
    <row r="1023" spans="1:27" ht="32">
      <c r="A1023" s="320"/>
      <c r="B1023" t="s">
        <v>49</v>
      </c>
      <c r="C1023" s="320"/>
      <c r="D1023" t="s">
        <v>424</v>
      </c>
      <c r="E1023" s="319"/>
      <c r="F1023" t="s">
        <v>150</v>
      </c>
      <c r="G1023" s="320"/>
      <c r="H1023" t="s">
        <v>49</v>
      </c>
      <c r="I1023" s="320"/>
      <c r="J1023" s="126" t="s">
        <v>65</v>
      </c>
      <c r="K1023" s="319"/>
      <c r="L1023" t="s">
        <v>49</v>
      </c>
      <c r="M1023" s="320"/>
    </row>
    <row r="1024" spans="1:27">
      <c r="A1024" s="320"/>
      <c r="B1024" t="s">
        <v>50</v>
      </c>
      <c r="C1024" s="320"/>
      <c r="E1024" s="319"/>
      <c r="F1024" t="s">
        <v>212</v>
      </c>
      <c r="G1024" s="320"/>
      <c r="H1024" t="s">
        <v>50</v>
      </c>
      <c r="I1024" s="320"/>
      <c r="J1024" t="s">
        <v>50</v>
      </c>
      <c r="K1024" s="319"/>
      <c r="L1024" t="s">
        <v>50</v>
      </c>
      <c r="M1024" s="320"/>
    </row>
    <row r="1025" spans="1:28">
      <c r="A1025" s="320"/>
      <c r="B1025" t="s">
        <v>51</v>
      </c>
      <c r="C1025" s="320"/>
      <c r="E1025" s="319"/>
      <c r="F1025" t="s">
        <v>51</v>
      </c>
      <c r="G1025" s="320"/>
      <c r="H1025" t="s">
        <v>51</v>
      </c>
      <c r="I1025" s="320"/>
      <c r="J1025" t="s">
        <v>51</v>
      </c>
      <c r="K1025" s="319"/>
      <c r="L1025" t="s">
        <v>52</v>
      </c>
      <c r="M1025" s="320"/>
    </row>
    <row r="1026" spans="1:28">
      <c r="A1026" s="320"/>
      <c r="B1026" t="s">
        <v>52</v>
      </c>
      <c r="C1026" s="320"/>
      <c r="E1026" s="319"/>
      <c r="F1026" t="s">
        <v>52</v>
      </c>
      <c r="G1026" s="320"/>
      <c r="H1026" t="s">
        <v>52</v>
      </c>
      <c r="I1026" s="320"/>
      <c r="J1026" t="s">
        <v>95</v>
      </c>
      <c r="K1026" s="319"/>
      <c r="L1026" t="s">
        <v>51</v>
      </c>
      <c r="M1026" s="320"/>
      <c r="O1026" s="321" t="s">
        <v>122</v>
      </c>
      <c r="P1026" s="322"/>
      <c r="Q1026" s="322"/>
      <c r="R1026" s="322"/>
      <c r="S1026" s="322"/>
      <c r="T1026" s="322"/>
      <c r="U1026" s="322"/>
      <c r="V1026" s="322"/>
      <c r="W1026" s="322"/>
      <c r="X1026" s="322"/>
      <c r="Y1026" s="322"/>
      <c r="Z1026" s="322"/>
      <c r="AA1026" s="323"/>
      <c r="AB1026" s="15"/>
    </row>
    <row r="1027" spans="1:28">
      <c r="A1027" s="320"/>
      <c r="B1027" t="s">
        <v>53</v>
      </c>
      <c r="C1027" s="320"/>
      <c r="E1027" s="319"/>
      <c r="F1027" t="s">
        <v>247</v>
      </c>
      <c r="G1027" s="320"/>
      <c r="H1027" t="s">
        <v>53</v>
      </c>
      <c r="I1027" s="320"/>
      <c r="K1027" s="319"/>
      <c r="L1027" t="s">
        <v>95</v>
      </c>
      <c r="M1027" s="320"/>
      <c r="O1027" s="20"/>
      <c r="P1027" s="327">
        <v>2001</v>
      </c>
      <c r="Q1027" s="327"/>
      <c r="R1027" s="327">
        <v>2004</v>
      </c>
      <c r="S1027" s="327"/>
      <c r="T1027" s="327">
        <v>2007</v>
      </c>
      <c r="U1027" s="327"/>
      <c r="V1027" s="327">
        <v>2010</v>
      </c>
      <c r="W1027" s="327"/>
      <c r="X1027" s="327">
        <v>2013</v>
      </c>
      <c r="Y1027" s="327"/>
      <c r="Z1027" s="327">
        <v>2016</v>
      </c>
      <c r="AA1027" s="327"/>
    </row>
    <row r="1028" spans="1:28">
      <c r="A1028" s="320"/>
      <c r="C1028" s="320"/>
      <c r="E1028" s="319"/>
      <c r="G1028" s="320"/>
      <c r="H1028" t="s">
        <v>66</v>
      </c>
      <c r="I1028" s="320"/>
      <c r="K1028" s="319"/>
      <c r="L1028" t="s">
        <v>66</v>
      </c>
      <c r="M1028" s="320"/>
      <c r="O1028" s="20"/>
      <c r="P1028" s="51" t="s">
        <v>118</v>
      </c>
      <c r="Q1028" s="51" t="s">
        <v>1</v>
      </c>
      <c r="R1028" s="51" t="s">
        <v>118</v>
      </c>
      <c r="S1028" s="51" t="s">
        <v>1</v>
      </c>
      <c r="T1028" s="51" t="s">
        <v>118</v>
      </c>
      <c r="U1028" s="51" t="s">
        <v>1</v>
      </c>
      <c r="V1028" s="51" t="s">
        <v>118</v>
      </c>
      <c r="W1028" s="51" t="s">
        <v>1</v>
      </c>
      <c r="X1028" s="51" t="s">
        <v>118</v>
      </c>
      <c r="Y1028" s="51" t="s">
        <v>1</v>
      </c>
      <c r="Z1028" s="51" t="s">
        <v>118</v>
      </c>
      <c r="AA1028" s="51" t="s">
        <v>1</v>
      </c>
    </row>
    <row r="1029" spans="1:28" ht="32">
      <c r="A1029" s="320"/>
      <c r="C1029" s="320"/>
      <c r="E1029" s="319"/>
      <c r="G1029" s="320"/>
      <c r="I1029" s="320"/>
      <c r="K1029" s="319"/>
      <c r="L1029" t="s">
        <v>442</v>
      </c>
      <c r="M1029" s="320"/>
      <c r="O1029" s="130" t="s">
        <v>188</v>
      </c>
      <c r="P1029" s="135"/>
      <c r="Q1029" s="135"/>
      <c r="R1029" s="140">
        <v>22</v>
      </c>
      <c r="S1029" s="140">
        <v>5</v>
      </c>
      <c r="T1029" s="24"/>
      <c r="U1029" s="24"/>
      <c r="V1029" s="135"/>
      <c r="W1029" s="135"/>
      <c r="X1029" s="24"/>
      <c r="Y1029" s="24"/>
      <c r="Z1029" s="135"/>
      <c r="AA1029" s="135"/>
    </row>
    <row r="1030" spans="1:28">
      <c r="A1030" s="320"/>
      <c r="C1030" s="320"/>
      <c r="E1030" s="319"/>
      <c r="G1030" s="320"/>
      <c r="I1030" s="320"/>
      <c r="K1030" s="319"/>
      <c r="L1030" t="s">
        <v>98</v>
      </c>
      <c r="M1030" s="320"/>
      <c r="O1030" s="47" t="s">
        <v>125</v>
      </c>
      <c r="P1030" s="136"/>
      <c r="Q1030" s="137"/>
      <c r="R1030" s="141">
        <v>1</v>
      </c>
      <c r="S1030" s="142">
        <v>22.72</v>
      </c>
      <c r="T1030" s="32"/>
      <c r="U1030" s="40"/>
      <c r="V1030" s="136"/>
      <c r="W1030" s="136"/>
      <c r="X1030" s="32"/>
      <c r="Y1030" s="32"/>
      <c r="Z1030" s="136"/>
      <c r="AA1030" s="136"/>
    </row>
    <row r="1031" spans="1:28">
      <c r="A1031" s="320" t="s">
        <v>15</v>
      </c>
      <c r="B1031" t="s">
        <v>3</v>
      </c>
      <c r="C1031" s="320" t="s">
        <v>49</v>
      </c>
      <c r="D1031" t="s">
        <v>188</v>
      </c>
      <c r="E1031" s="320" t="s">
        <v>188</v>
      </c>
      <c r="F1031" t="s">
        <v>3</v>
      </c>
      <c r="G1031" s="320" t="s">
        <v>150</v>
      </c>
      <c r="H1031" t="s">
        <v>3</v>
      </c>
      <c r="I1031" s="319" t="s">
        <v>65</v>
      </c>
      <c r="J1031" t="s">
        <v>3</v>
      </c>
      <c r="K1031" s="319" t="s">
        <v>3</v>
      </c>
      <c r="L1031" t="s">
        <v>3</v>
      </c>
      <c r="M1031" s="319" t="s">
        <v>519</v>
      </c>
      <c r="O1031" s="130" t="s">
        <v>212</v>
      </c>
      <c r="P1031" s="135"/>
      <c r="Q1031" s="135"/>
      <c r="R1031" s="24"/>
      <c r="S1031" s="24"/>
      <c r="T1031" s="24">
        <v>22</v>
      </c>
      <c r="U1031" s="24">
        <v>0</v>
      </c>
      <c r="V1031" s="135"/>
      <c r="W1031" s="135"/>
      <c r="X1031" s="24"/>
      <c r="Y1031" s="24"/>
      <c r="Z1031" s="135"/>
      <c r="AA1031" s="135"/>
    </row>
    <row r="1032" spans="1:28" ht="32">
      <c r="A1032" s="320"/>
      <c r="B1032" t="s">
        <v>49</v>
      </c>
      <c r="C1032" s="320"/>
      <c r="D1032" t="s">
        <v>424</v>
      </c>
      <c r="E1032" s="320"/>
      <c r="F1032" t="s">
        <v>150</v>
      </c>
      <c r="G1032" s="320"/>
      <c r="H1032" s="126" t="s">
        <v>65</v>
      </c>
      <c r="I1032" s="319"/>
      <c r="J1032" s="126" t="s">
        <v>65</v>
      </c>
      <c r="K1032" s="319"/>
      <c r="L1032" s="126" t="s">
        <v>519</v>
      </c>
      <c r="M1032" s="319"/>
      <c r="O1032" s="47" t="s">
        <v>125</v>
      </c>
      <c r="P1032" s="136"/>
      <c r="Q1032" s="148"/>
      <c r="R1032" s="32"/>
      <c r="S1032" s="32"/>
      <c r="T1032" s="32">
        <v>1</v>
      </c>
      <c r="U1032" s="32">
        <v>0</v>
      </c>
      <c r="V1032" s="136"/>
      <c r="W1032" s="136"/>
      <c r="X1032" s="32"/>
      <c r="Y1032" s="32"/>
      <c r="Z1032" s="136"/>
      <c r="AA1032" s="136"/>
    </row>
    <row r="1033" spans="1:28">
      <c r="A1033" s="320"/>
      <c r="B1033" t="s">
        <v>50</v>
      </c>
      <c r="C1033" s="320"/>
      <c r="E1033" s="320"/>
      <c r="F1033" t="s">
        <v>212</v>
      </c>
      <c r="G1033" s="320"/>
      <c r="H1033" t="s">
        <v>50</v>
      </c>
      <c r="I1033" s="319"/>
      <c r="J1033" t="s">
        <v>50</v>
      </c>
      <c r="K1033" s="319"/>
      <c r="L1033" t="s">
        <v>50</v>
      </c>
      <c r="M1033" s="319"/>
      <c r="O1033" s="130" t="s">
        <v>508</v>
      </c>
      <c r="P1033" s="135"/>
      <c r="Q1033" s="135"/>
      <c r="R1033" s="24"/>
      <c r="S1033" s="24"/>
      <c r="T1033" s="24"/>
      <c r="U1033" s="24"/>
      <c r="V1033" s="135"/>
      <c r="W1033" s="135"/>
      <c r="X1033" s="24">
        <v>1</v>
      </c>
      <c r="Y1033" s="24">
        <v>1</v>
      </c>
      <c r="Z1033" s="135"/>
      <c r="AA1033" s="135"/>
    </row>
    <row r="1034" spans="1:28">
      <c r="A1034" s="320"/>
      <c r="B1034" t="s">
        <v>52</v>
      </c>
      <c r="C1034" s="320"/>
      <c r="E1034" s="320"/>
      <c r="F1034" t="s">
        <v>51</v>
      </c>
      <c r="G1034" s="320"/>
      <c r="H1034" t="s">
        <v>51</v>
      </c>
      <c r="I1034" s="319"/>
      <c r="J1034" t="s">
        <v>51</v>
      </c>
      <c r="K1034" s="319"/>
      <c r="L1034" t="s">
        <v>52</v>
      </c>
      <c r="M1034" s="319"/>
      <c r="O1034" s="47" t="s">
        <v>125</v>
      </c>
      <c r="P1034" s="136"/>
      <c r="Q1034" s="148"/>
      <c r="R1034" s="32"/>
      <c r="S1034" s="32"/>
      <c r="T1034" s="32"/>
      <c r="U1034" s="32"/>
      <c r="V1034" s="136"/>
      <c r="W1034" s="136"/>
      <c r="X1034" s="53">
        <v>4.54</v>
      </c>
      <c r="Y1034" s="53">
        <v>4.54</v>
      </c>
      <c r="Z1034" s="136"/>
      <c r="AA1034" s="136"/>
    </row>
    <row r="1035" spans="1:28">
      <c r="A1035" s="320"/>
      <c r="B1035" t="s">
        <v>53</v>
      </c>
      <c r="C1035" s="320"/>
      <c r="E1035" s="320"/>
      <c r="F1035" t="s">
        <v>52</v>
      </c>
      <c r="G1035" s="320"/>
      <c r="H1035" t="s">
        <v>53</v>
      </c>
      <c r="I1035" s="319"/>
      <c r="J1035" t="s">
        <v>95</v>
      </c>
      <c r="K1035" s="319"/>
      <c r="L1035" t="s">
        <v>51</v>
      </c>
      <c r="M1035" s="319"/>
      <c r="O1035" s="130"/>
      <c r="P1035" s="135"/>
      <c r="Q1035" s="135"/>
      <c r="R1035" s="24"/>
      <c r="S1035" s="24"/>
      <c r="T1035" s="24"/>
      <c r="U1035" s="24"/>
      <c r="V1035" s="135"/>
      <c r="W1035" s="135"/>
      <c r="X1035" s="24"/>
      <c r="Y1035" s="24"/>
      <c r="Z1035" s="135"/>
      <c r="AA1035" s="135"/>
    </row>
    <row r="1036" spans="1:28">
      <c r="A1036" s="320"/>
      <c r="B1036" t="s">
        <v>55</v>
      </c>
      <c r="C1036" s="320"/>
      <c r="E1036" s="320"/>
      <c r="F1036" t="s">
        <v>247</v>
      </c>
      <c r="G1036" s="320"/>
      <c r="I1036" s="319"/>
      <c r="K1036" s="319"/>
      <c r="L1036" t="s">
        <v>95</v>
      </c>
      <c r="M1036" s="319"/>
      <c r="O1036" s="47" t="s">
        <v>125</v>
      </c>
      <c r="P1036" s="136"/>
      <c r="Q1036" s="148"/>
      <c r="R1036" s="32"/>
      <c r="S1036" s="32"/>
      <c r="T1036" s="32"/>
      <c r="U1036" s="32"/>
      <c r="V1036" s="136"/>
      <c r="W1036" s="136"/>
      <c r="X1036" s="32"/>
      <c r="Y1036" s="32"/>
      <c r="Z1036" s="136"/>
      <c r="AA1036" s="136"/>
    </row>
    <row r="1037" spans="1:28">
      <c r="A1037" s="320"/>
      <c r="C1037" s="320"/>
      <c r="E1037" s="320"/>
      <c r="G1037" s="320"/>
      <c r="I1037" s="319"/>
      <c r="K1037" s="319"/>
      <c r="L1037" t="s">
        <v>442</v>
      </c>
      <c r="M1037" s="319"/>
      <c r="O1037" s="130"/>
      <c r="P1037" s="135"/>
      <c r="Q1037" s="135"/>
      <c r="R1037" s="24"/>
      <c r="S1037" s="24"/>
      <c r="T1037" s="24"/>
      <c r="U1037" s="24"/>
      <c r="V1037" s="135"/>
      <c r="W1037" s="135"/>
      <c r="X1037" s="24"/>
      <c r="Y1037" s="24"/>
      <c r="Z1037" s="135"/>
      <c r="AA1037" s="135"/>
    </row>
    <row r="1038" spans="1:28">
      <c r="A1038" s="320"/>
      <c r="C1038" s="320"/>
      <c r="E1038" s="320"/>
      <c r="G1038" s="320"/>
      <c r="I1038" s="319"/>
      <c r="K1038" s="319"/>
      <c r="L1038" t="s">
        <v>98</v>
      </c>
      <c r="M1038" s="319"/>
      <c r="O1038" s="47" t="s">
        <v>125</v>
      </c>
      <c r="P1038" s="32"/>
      <c r="Q1038" s="40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</row>
    <row r="1039" spans="1:28">
      <c r="A1039" s="320" t="s">
        <v>16</v>
      </c>
      <c r="B1039" t="s">
        <v>3</v>
      </c>
      <c r="C1039" s="320" t="s">
        <v>49</v>
      </c>
      <c r="D1039" t="s">
        <v>188</v>
      </c>
      <c r="E1039" s="319" t="s">
        <v>424</v>
      </c>
      <c r="F1039" t="s">
        <v>3</v>
      </c>
      <c r="G1039" s="320" t="s">
        <v>150</v>
      </c>
      <c r="H1039" t="s">
        <v>3</v>
      </c>
      <c r="I1039" s="320" t="s">
        <v>49</v>
      </c>
      <c r="J1039" t="s">
        <v>3</v>
      </c>
      <c r="K1039" s="320" t="s">
        <v>446</v>
      </c>
      <c r="L1039" t="s">
        <v>3</v>
      </c>
      <c r="M1039" s="320" t="s">
        <v>3</v>
      </c>
      <c r="O1039" s="35" t="s">
        <v>127</v>
      </c>
    </row>
    <row r="1040" spans="1:28" ht="48">
      <c r="A1040" s="320"/>
      <c r="B1040" t="s">
        <v>49</v>
      </c>
      <c r="C1040" s="320"/>
      <c r="D1040" t="s">
        <v>424</v>
      </c>
      <c r="E1040" s="319"/>
      <c r="F1040" t="s">
        <v>150</v>
      </c>
      <c r="G1040" s="320"/>
      <c r="H1040" t="s">
        <v>49</v>
      </c>
      <c r="I1040" s="320"/>
      <c r="J1040" t="s">
        <v>49</v>
      </c>
      <c r="K1040" s="320"/>
      <c r="L1040" s="126" t="s">
        <v>511</v>
      </c>
      <c r="M1040" s="320"/>
    </row>
    <row r="1041" spans="1:13">
      <c r="A1041" s="320"/>
      <c r="B1041" t="s">
        <v>50</v>
      </c>
      <c r="C1041" s="320"/>
      <c r="E1041" s="319"/>
      <c r="F1041" t="s">
        <v>212</v>
      </c>
      <c r="G1041" s="320"/>
      <c r="H1041" t="s">
        <v>50</v>
      </c>
      <c r="I1041" s="320"/>
      <c r="J1041" t="s">
        <v>50</v>
      </c>
      <c r="K1041" s="320"/>
      <c r="L1041" t="s">
        <v>50</v>
      </c>
      <c r="M1041" s="320"/>
    </row>
    <row r="1042" spans="1:13">
      <c r="A1042" s="320"/>
      <c r="B1042" t="s">
        <v>51</v>
      </c>
      <c r="C1042" s="320"/>
      <c r="E1042" s="319"/>
      <c r="F1042" t="s">
        <v>51</v>
      </c>
      <c r="G1042" s="320"/>
      <c r="H1042" t="s">
        <v>51</v>
      </c>
      <c r="I1042" s="320"/>
      <c r="J1042" t="s">
        <v>51</v>
      </c>
      <c r="K1042" s="320"/>
      <c r="L1042" t="s">
        <v>95</v>
      </c>
      <c r="M1042" s="320"/>
    </row>
    <row r="1043" spans="1:13">
      <c r="A1043" s="320"/>
      <c r="B1043" t="s">
        <v>52</v>
      </c>
      <c r="C1043" s="320"/>
      <c r="E1043" s="319"/>
      <c r="F1043" t="s">
        <v>52</v>
      </c>
      <c r="G1043" s="320"/>
      <c r="H1043" t="s">
        <v>52</v>
      </c>
      <c r="I1043" s="320"/>
      <c r="J1043" t="s">
        <v>52</v>
      </c>
      <c r="K1043" s="320"/>
      <c r="L1043" t="s">
        <v>442</v>
      </c>
      <c r="M1043" s="320"/>
    </row>
    <row r="1044" spans="1:13">
      <c r="A1044" s="320"/>
      <c r="C1044" s="320"/>
      <c r="E1044" s="319"/>
      <c r="F1044" t="s">
        <v>247</v>
      </c>
      <c r="G1044" s="320"/>
      <c r="H1044" t="s">
        <v>53</v>
      </c>
      <c r="I1044" s="320"/>
      <c r="J1044" t="s">
        <v>95</v>
      </c>
      <c r="K1044" s="320"/>
      <c r="L1044" t="s">
        <v>98</v>
      </c>
      <c r="M1044" s="320"/>
    </row>
    <row r="1045" spans="1:13">
      <c r="A1045" s="320"/>
      <c r="C1045" s="320"/>
      <c r="E1045" s="319"/>
      <c r="G1045" s="320"/>
      <c r="H1045" t="s">
        <v>66</v>
      </c>
      <c r="I1045" s="320"/>
      <c r="J1045" t="s">
        <v>66</v>
      </c>
      <c r="K1045" s="320"/>
      <c r="M1045" s="320"/>
    </row>
    <row r="1046" spans="1:13">
      <c r="A1046" s="320" t="s">
        <v>17</v>
      </c>
      <c r="B1046" t="s">
        <v>3</v>
      </c>
      <c r="C1046" s="320" t="s">
        <v>49</v>
      </c>
      <c r="D1046" t="s">
        <v>188</v>
      </c>
      <c r="E1046" s="319" t="s">
        <v>424</v>
      </c>
      <c r="F1046" t="s">
        <v>3</v>
      </c>
      <c r="G1046" s="320" t="s">
        <v>3</v>
      </c>
      <c r="H1046" t="s">
        <v>3</v>
      </c>
      <c r="I1046" s="319" t="s">
        <v>65</v>
      </c>
      <c r="J1046" t="s">
        <v>3</v>
      </c>
      <c r="K1046" s="320" t="s">
        <v>512</v>
      </c>
      <c r="L1046" t="s">
        <v>3</v>
      </c>
      <c r="M1046" s="320" t="s">
        <v>3</v>
      </c>
    </row>
    <row r="1047" spans="1:13" ht="48">
      <c r="A1047" s="320"/>
      <c r="B1047" t="s">
        <v>49</v>
      </c>
      <c r="C1047" s="320"/>
      <c r="D1047" t="s">
        <v>424</v>
      </c>
      <c r="E1047" s="319"/>
      <c r="F1047" t="s">
        <v>150</v>
      </c>
      <c r="G1047" s="320"/>
      <c r="H1047" s="126" t="s">
        <v>65</v>
      </c>
      <c r="I1047" s="319"/>
      <c r="J1047" t="s">
        <v>512</v>
      </c>
      <c r="K1047" s="320"/>
      <c r="L1047" s="126" t="s">
        <v>511</v>
      </c>
      <c r="M1047" s="320"/>
    </row>
    <row r="1048" spans="1:13">
      <c r="A1048" s="320"/>
      <c r="B1048" t="s">
        <v>50</v>
      </c>
      <c r="C1048" s="320"/>
      <c r="E1048" s="319"/>
      <c r="F1048" t="s">
        <v>212</v>
      </c>
      <c r="G1048" s="320"/>
      <c r="H1048" t="s">
        <v>50</v>
      </c>
      <c r="I1048" s="319"/>
      <c r="J1048" t="s">
        <v>50</v>
      </c>
      <c r="K1048" s="320"/>
      <c r="L1048" t="s">
        <v>50</v>
      </c>
      <c r="M1048" s="320"/>
    </row>
    <row r="1049" spans="1:13">
      <c r="A1049" s="320"/>
      <c r="B1049" t="s">
        <v>51</v>
      </c>
      <c r="C1049" s="320"/>
      <c r="E1049" s="319"/>
      <c r="F1049" t="s">
        <v>51</v>
      </c>
      <c r="G1049" s="320"/>
      <c r="H1049" t="s">
        <v>51</v>
      </c>
      <c r="I1049" s="319"/>
      <c r="J1049" t="s">
        <v>52</v>
      </c>
      <c r="K1049" s="320"/>
      <c r="L1049" t="s">
        <v>95</v>
      </c>
      <c r="M1049" s="320"/>
    </row>
    <row r="1050" spans="1:13">
      <c r="A1050" s="320"/>
      <c r="B1050" t="s">
        <v>52</v>
      </c>
      <c r="C1050" s="320"/>
      <c r="E1050" s="319"/>
      <c r="F1050" t="s">
        <v>52</v>
      </c>
      <c r="G1050" s="320"/>
      <c r="H1050" t="s">
        <v>53</v>
      </c>
      <c r="I1050" s="319"/>
      <c r="J1050" t="s">
        <v>95</v>
      </c>
      <c r="K1050" s="320"/>
      <c r="L1050" t="s">
        <v>442</v>
      </c>
      <c r="M1050" s="320"/>
    </row>
    <row r="1051" spans="1:13">
      <c r="A1051" s="320"/>
      <c r="B1051" t="s">
        <v>53</v>
      </c>
      <c r="C1051" s="320"/>
      <c r="E1051" s="319"/>
      <c r="F1051" t="s">
        <v>247</v>
      </c>
      <c r="G1051" s="320"/>
      <c r="I1051" s="319"/>
      <c r="J1051" t="s">
        <v>66</v>
      </c>
      <c r="K1051" s="320"/>
      <c r="L1051" t="s">
        <v>98</v>
      </c>
      <c r="M1051" s="320"/>
    </row>
    <row r="1052" spans="1:13">
      <c r="A1052" s="320"/>
      <c r="C1052" s="320"/>
      <c r="E1052" s="319"/>
      <c r="G1052" s="320"/>
      <c r="I1052" s="319"/>
      <c r="K1052" s="320"/>
      <c r="M1052" s="320"/>
    </row>
    <row r="1053" spans="1:13">
      <c r="A1053" s="320" t="s">
        <v>18</v>
      </c>
      <c r="B1053" t="s">
        <v>3</v>
      </c>
      <c r="C1053" s="320" t="s">
        <v>49</v>
      </c>
      <c r="D1053" t="s">
        <v>188</v>
      </c>
      <c r="E1053" s="319" t="s">
        <v>424</v>
      </c>
      <c r="F1053" t="s">
        <v>3</v>
      </c>
      <c r="G1053" s="320" t="s">
        <v>150</v>
      </c>
      <c r="H1053" t="s">
        <v>3</v>
      </c>
      <c r="I1053" s="320" t="s">
        <v>49</v>
      </c>
      <c r="J1053" t="s">
        <v>3</v>
      </c>
      <c r="K1053" s="320" t="s">
        <v>446</v>
      </c>
      <c r="L1053" t="s">
        <v>3</v>
      </c>
      <c r="M1053" s="320" t="s">
        <v>3</v>
      </c>
    </row>
    <row r="1054" spans="1:13" ht="32">
      <c r="A1054" s="320"/>
      <c r="B1054" t="s">
        <v>49</v>
      </c>
      <c r="C1054" s="320"/>
      <c r="D1054" t="s">
        <v>424</v>
      </c>
      <c r="E1054" s="319"/>
      <c r="F1054" t="s">
        <v>150</v>
      </c>
      <c r="G1054" s="320"/>
      <c r="H1054" t="s">
        <v>49</v>
      </c>
      <c r="I1054" s="320"/>
      <c r="J1054" t="s">
        <v>49</v>
      </c>
      <c r="K1054" s="320"/>
      <c r="L1054" s="126" t="s">
        <v>521</v>
      </c>
      <c r="M1054" s="320"/>
    </row>
    <row r="1055" spans="1:13">
      <c r="A1055" s="320"/>
      <c r="B1055" t="s">
        <v>50</v>
      </c>
      <c r="C1055" s="320"/>
      <c r="E1055" s="319"/>
      <c r="F1055" t="s">
        <v>212</v>
      </c>
      <c r="G1055" s="320"/>
      <c r="H1055" t="s">
        <v>50</v>
      </c>
      <c r="I1055" s="320"/>
      <c r="J1055" t="s">
        <v>50</v>
      </c>
      <c r="K1055" s="320"/>
      <c r="L1055" t="s">
        <v>50</v>
      </c>
      <c r="M1055" s="320"/>
    </row>
    <row r="1056" spans="1:13">
      <c r="A1056" s="320"/>
      <c r="B1056" t="s">
        <v>51</v>
      </c>
      <c r="C1056" s="320"/>
      <c r="E1056" s="319"/>
      <c r="F1056" t="s">
        <v>51</v>
      </c>
      <c r="G1056" s="320"/>
      <c r="H1056" t="s">
        <v>51</v>
      </c>
      <c r="I1056" s="320"/>
      <c r="J1056" t="s">
        <v>51</v>
      </c>
      <c r="K1056" s="320"/>
      <c r="L1056" t="s">
        <v>52</v>
      </c>
      <c r="M1056" s="320"/>
    </row>
    <row r="1057" spans="1:13">
      <c r="A1057" s="320"/>
      <c r="B1057" t="s">
        <v>52</v>
      </c>
      <c r="C1057" s="320"/>
      <c r="E1057" s="319"/>
      <c r="F1057" t="s">
        <v>52</v>
      </c>
      <c r="G1057" s="320"/>
      <c r="H1057" t="s">
        <v>52</v>
      </c>
      <c r="I1057" s="320"/>
      <c r="J1057" t="s">
        <v>52</v>
      </c>
      <c r="K1057" s="320"/>
      <c r="L1057" t="s">
        <v>95</v>
      </c>
      <c r="M1057" s="320"/>
    </row>
    <row r="1058" spans="1:13">
      <c r="A1058" s="320"/>
      <c r="B1058" t="s">
        <v>53</v>
      </c>
      <c r="C1058" s="320"/>
      <c r="E1058" s="319"/>
      <c r="F1058" t="s">
        <v>247</v>
      </c>
      <c r="G1058" s="320"/>
      <c r="H1058" t="s">
        <v>53</v>
      </c>
      <c r="I1058" s="320"/>
      <c r="J1058" t="s">
        <v>95</v>
      </c>
      <c r="K1058" s="320"/>
      <c r="L1058" t="s">
        <v>442</v>
      </c>
      <c r="M1058" s="320"/>
    </row>
    <row r="1059" spans="1:13">
      <c r="A1059" s="320"/>
      <c r="B1059" t="s">
        <v>54</v>
      </c>
      <c r="C1059" s="320"/>
      <c r="E1059" s="319"/>
      <c r="G1059" s="320"/>
      <c r="H1059" t="s">
        <v>66</v>
      </c>
      <c r="I1059" s="320"/>
      <c r="J1059" t="s">
        <v>66</v>
      </c>
      <c r="K1059" s="320"/>
      <c r="L1059" t="s">
        <v>98</v>
      </c>
      <c r="M1059" s="320"/>
    </row>
    <row r="1060" spans="1:13">
      <c r="A1060" s="320"/>
      <c r="B1060" t="s">
        <v>55</v>
      </c>
      <c r="C1060" s="320"/>
      <c r="E1060" s="319"/>
      <c r="G1060" s="320"/>
      <c r="I1060" s="320"/>
      <c r="K1060" s="320"/>
      <c r="M1060" s="320"/>
    </row>
    <row r="1061" spans="1:13">
      <c r="A1061" s="320" t="s">
        <v>19</v>
      </c>
      <c r="B1061" t="s">
        <v>3</v>
      </c>
      <c r="C1061" s="320" t="s">
        <v>3</v>
      </c>
      <c r="D1061" t="s">
        <v>188</v>
      </c>
      <c r="E1061" s="320" t="s">
        <v>188</v>
      </c>
      <c r="F1061" t="s">
        <v>3</v>
      </c>
      <c r="G1061" s="320" t="s">
        <v>3</v>
      </c>
      <c r="H1061" t="s">
        <v>3</v>
      </c>
      <c r="I1061" s="320" t="s">
        <v>49</v>
      </c>
      <c r="J1061" t="s">
        <v>3</v>
      </c>
      <c r="K1061" s="320" t="s">
        <v>3</v>
      </c>
      <c r="L1061" t="s">
        <v>3</v>
      </c>
      <c r="M1061" s="320" t="s">
        <v>3</v>
      </c>
    </row>
    <row r="1062" spans="1:13" ht="32">
      <c r="A1062" s="320"/>
      <c r="B1062" t="s">
        <v>49</v>
      </c>
      <c r="C1062" s="320"/>
      <c r="D1062" t="s">
        <v>424</v>
      </c>
      <c r="E1062" s="320"/>
      <c r="F1062" t="s">
        <v>150</v>
      </c>
      <c r="G1062" s="320"/>
      <c r="H1062" t="s">
        <v>49</v>
      </c>
      <c r="I1062" s="320"/>
      <c r="J1062" s="126" t="s">
        <v>65</v>
      </c>
      <c r="K1062" s="320"/>
      <c r="L1062" s="126" t="s">
        <v>518</v>
      </c>
      <c r="M1062" s="320"/>
    </row>
    <row r="1063" spans="1:13">
      <c r="A1063" s="320"/>
      <c r="B1063" t="s">
        <v>50</v>
      </c>
      <c r="C1063" s="320"/>
      <c r="E1063" s="320"/>
      <c r="F1063" t="s">
        <v>212</v>
      </c>
      <c r="G1063" s="320"/>
      <c r="H1063" t="s">
        <v>50</v>
      </c>
      <c r="I1063" s="320"/>
      <c r="J1063" t="s">
        <v>50</v>
      </c>
      <c r="K1063" s="320"/>
      <c r="L1063" t="s">
        <v>50</v>
      </c>
      <c r="M1063" s="320"/>
    </row>
    <row r="1064" spans="1:13">
      <c r="A1064" s="320"/>
      <c r="B1064" t="s">
        <v>51</v>
      </c>
      <c r="C1064" s="320"/>
      <c r="E1064" s="320"/>
      <c r="F1064" t="s">
        <v>51</v>
      </c>
      <c r="G1064" s="320"/>
      <c r="H1064" t="s">
        <v>51</v>
      </c>
      <c r="I1064" s="320"/>
      <c r="J1064" t="s">
        <v>51</v>
      </c>
      <c r="K1064" s="320"/>
      <c r="L1064" t="s">
        <v>95</v>
      </c>
      <c r="M1064" s="320"/>
    </row>
    <row r="1065" spans="1:13">
      <c r="A1065" s="320"/>
      <c r="B1065" t="s">
        <v>52</v>
      </c>
      <c r="C1065" s="320"/>
      <c r="E1065" s="320"/>
      <c r="F1065" t="s">
        <v>52</v>
      </c>
      <c r="G1065" s="320"/>
      <c r="H1065" t="s">
        <v>52</v>
      </c>
      <c r="I1065" s="320"/>
      <c r="J1065" t="s">
        <v>95</v>
      </c>
      <c r="K1065" s="320"/>
      <c r="L1065" t="s">
        <v>66</v>
      </c>
      <c r="M1065" s="320"/>
    </row>
    <row r="1066" spans="1:13">
      <c r="A1066" s="320"/>
      <c r="B1066" t="s">
        <v>53</v>
      </c>
      <c r="C1066" s="320"/>
      <c r="E1066" s="320"/>
      <c r="F1066" t="s">
        <v>247</v>
      </c>
      <c r="G1066" s="320"/>
      <c r="H1066" t="s">
        <v>53</v>
      </c>
      <c r="I1066" s="320"/>
      <c r="K1066" s="320"/>
      <c r="L1066" t="s">
        <v>442</v>
      </c>
      <c r="M1066" s="320"/>
    </row>
    <row r="1067" spans="1:13">
      <c r="A1067" s="320"/>
      <c r="B1067" t="s">
        <v>54</v>
      </c>
      <c r="C1067" s="320"/>
      <c r="E1067" s="320"/>
      <c r="G1067" s="320"/>
      <c r="H1067" t="s">
        <v>66</v>
      </c>
      <c r="I1067" s="320"/>
      <c r="K1067" s="320"/>
      <c r="L1067" t="s">
        <v>98</v>
      </c>
      <c r="M1067" s="320"/>
    </row>
    <row r="1068" spans="1:13">
      <c r="A1068" s="320"/>
      <c r="B1068" t="s">
        <v>55</v>
      </c>
      <c r="C1068" s="320"/>
      <c r="E1068" s="320"/>
      <c r="G1068" s="320"/>
      <c r="I1068" s="320"/>
      <c r="K1068" s="320"/>
      <c r="M1068" s="320"/>
    </row>
    <row r="1069" spans="1:13">
      <c r="A1069" s="320" t="s">
        <v>20</v>
      </c>
      <c r="B1069" t="s">
        <v>3</v>
      </c>
      <c r="C1069" s="320" t="s">
        <v>3</v>
      </c>
      <c r="D1069" t="s">
        <v>188</v>
      </c>
      <c r="E1069" s="319" t="s">
        <v>424</v>
      </c>
      <c r="F1069" t="s">
        <v>3</v>
      </c>
      <c r="G1069" s="320" t="s">
        <v>3</v>
      </c>
      <c r="H1069" t="s">
        <v>3</v>
      </c>
      <c r="I1069" s="319" t="s">
        <v>65</v>
      </c>
      <c r="J1069" t="s">
        <v>3</v>
      </c>
      <c r="K1069" s="319" t="s">
        <v>65</v>
      </c>
      <c r="L1069" t="s">
        <v>3</v>
      </c>
      <c r="M1069" s="320" t="s">
        <v>3</v>
      </c>
    </row>
    <row r="1070" spans="1:13" ht="32">
      <c r="A1070" s="320"/>
      <c r="B1070" t="s">
        <v>49</v>
      </c>
      <c r="C1070" s="320"/>
      <c r="D1070" t="s">
        <v>424</v>
      </c>
      <c r="E1070" s="319"/>
      <c r="F1070" t="s">
        <v>150</v>
      </c>
      <c r="G1070" s="320"/>
      <c r="H1070" s="126" t="s">
        <v>65</v>
      </c>
      <c r="I1070" s="319"/>
      <c r="J1070" s="126" t="s">
        <v>65</v>
      </c>
      <c r="K1070" s="319"/>
      <c r="L1070" s="126" t="s">
        <v>79</v>
      </c>
      <c r="M1070" s="320"/>
    </row>
    <row r="1071" spans="1:13">
      <c r="A1071" s="320"/>
      <c r="B1071" t="s">
        <v>50</v>
      </c>
      <c r="C1071" s="320"/>
      <c r="E1071" s="319"/>
      <c r="F1071" t="s">
        <v>212</v>
      </c>
      <c r="G1071" s="320"/>
      <c r="H1071" t="s">
        <v>50</v>
      </c>
      <c r="I1071" s="319"/>
      <c r="J1071" t="s">
        <v>50</v>
      </c>
      <c r="K1071" s="319"/>
      <c r="L1071" t="s">
        <v>50</v>
      </c>
      <c r="M1071" s="320"/>
    </row>
    <row r="1072" spans="1:13">
      <c r="A1072" s="320"/>
      <c r="B1072" t="s">
        <v>51</v>
      </c>
      <c r="C1072" s="320"/>
      <c r="E1072" s="319"/>
      <c r="F1072" t="s">
        <v>51</v>
      </c>
      <c r="G1072" s="320"/>
      <c r="H1072" t="s">
        <v>51</v>
      </c>
      <c r="I1072" s="319"/>
      <c r="J1072" t="s">
        <v>51</v>
      </c>
      <c r="K1072" s="319"/>
      <c r="L1072" t="s">
        <v>51</v>
      </c>
      <c r="M1072" s="320"/>
    </row>
    <row r="1073" spans="1:13">
      <c r="A1073" s="320"/>
      <c r="B1073" t="s">
        <v>52</v>
      </c>
      <c r="C1073" s="320"/>
      <c r="E1073" s="319"/>
      <c r="F1073" t="s">
        <v>52</v>
      </c>
      <c r="G1073" s="320"/>
      <c r="H1073" t="s">
        <v>53</v>
      </c>
      <c r="I1073" s="319"/>
      <c r="J1073" t="s">
        <v>95</v>
      </c>
      <c r="K1073" s="319"/>
      <c r="L1073" t="s">
        <v>95</v>
      </c>
      <c r="M1073" s="320"/>
    </row>
    <row r="1074" spans="1:13">
      <c r="A1074" s="320"/>
      <c r="B1074" t="s">
        <v>53</v>
      </c>
      <c r="C1074" s="320"/>
      <c r="E1074" s="319"/>
      <c r="F1074" t="s">
        <v>247</v>
      </c>
      <c r="G1074" s="320"/>
      <c r="I1074" s="319"/>
      <c r="K1074" s="319"/>
      <c r="L1074" t="s">
        <v>66</v>
      </c>
      <c r="M1074" s="320"/>
    </row>
    <row r="1075" spans="1:13">
      <c r="A1075" s="320"/>
      <c r="B1075" t="s">
        <v>54</v>
      </c>
      <c r="C1075" s="320"/>
      <c r="E1075" s="319"/>
      <c r="G1075" s="320"/>
      <c r="I1075" s="319"/>
      <c r="K1075" s="319"/>
      <c r="L1075" t="s">
        <v>442</v>
      </c>
      <c r="M1075" s="320"/>
    </row>
    <row r="1076" spans="1:13">
      <c r="A1076" s="320"/>
      <c r="B1076" t="s">
        <v>55</v>
      </c>
      <c r="C1076" s="320"/>
      <c r="E1076" s="319"/>
      <c r="G1076" s="320"/>
      <c r="I1076" s="319"/>
      <c r="K1076" s="319"/>
      <c r="L1076" s="126" t="s">
        <v>98</v>
      </c>
      <c r="M1076" s="320"/>
    </row>
    <row r="1077" spans="1:13">
      <c r="A1077" s="320" t="s">
        <v>22</v>
      </c>
      <c r="B1077" t="s">
        <v>3</v>
      </c>
      <c r="C1077" s="320" t="s">
        <v>49</v>
      </c>
      <c r="D1077" t="s">
        <v>188</v>
      </c>
      <c r="E1077" s="320" t="s">
        <v>188</v>
      </c>
      <c r="F1077" t="s">
        <v>3</v>
      </c>
      <c r="G1077" s="320" t="s">
        <v>3</v>
      </c>
      <c r="H1077" t="s">
        <v>3</v>
      </c>
      <c r="I1077" s="319" t="s">
        <v>65</v>
      </c>
      <c r="J1077" t="s">
        <v>3</v>
      </c>
      <c r="K1077" s="320" t="s">
        <v>3</v>
      </c>
      <c r="L1077" t="s">
        <v>3</v>
      </c>
      <c r="M1077" s="320" t="s">
        <v>3</v>
      </c>
    </row>
    <row r="1078" spans="1:13" ht="32">
      <c r="A1078" s="320"/>
      <c r="B1078" t="s">
        <v>49</v>
      </c>
      <c r="C1078" s="320"/>
      <c r="D1078" t="s">
        <v>424</v>
      </c>
      <c r="E1078" s="320"/>
      <c r="F1078" t="s">
        <v>150</v>
      </c>
      <c r="G1078" s="320"/>
      <c r="H1078" s="126" t="s">
        <v>65</v>
      </c>
      <c r="I1078" s="319"/>
      <c r="J1078" t="s">
        <v>512</v>
      </c>
      <c r="K1078" s="320"/>
      <c r="L1078" s="126" t="s">
        <v>519</v>
      </c>
      <c r="M1078" s="320"/>
    </row>
    <row r="1079" spans="1:13">
      <c r="A1079" s="320"/>
      <c r="B1079" t="s">
        <v>50</v>
      </c>
      <c r="C1079" s="320"/>
      <c r="E1079" s="320"/>
      <c r="F1079" t="s">
        <v>212</v>
      </c>
      <c r="G1079" s="320"/>
      <c r="H1079" t="s">
        <v>50</v>
      </c>
      <c r="I1079" s="319"/>
      <c r="J1079" t="s">
        <v>50</v>
      </c>
      <c r="K1079" s="320"/>
      <c r="L1079" t="s">
        <v>50</v>
      </c>
      <c r="M1079" s="320"/>
    </row>
    <row r="1080" spans="1:13">
      <c r="A1080" s="320"/>
      <c r="B1080" t="s">
        <v>51</v>
      </c>
      <c r="C1080" s="320"/>
      <c r="E1080" s="320"/>
      <c r="F1080" t="s">
        <v>51</v>
      </c>
      <c r="G1080" s="320"/>
      <c r="H1080" t="s">
        <v>51</v>
      </c>
      <c r="I1080" s="319"/>
      <c r="J1080" t="s">
        <v>52</v>
      </c>
      <c r="K1080" s="320"/>
      <c r="L1080" t="s">
        <v>52</v>
      </c>
      <c r="M1080" s="320"/>
    </row>
    <row r="1081" spans="1:13">
      <c r="A1081" s="320"/>
      <c r="B1081" t="s">
        <v>52</v>
      </c>
      <c r="C1081" s="320"/>
      <c r="E1081" s="320"/>
      <c r="F1081" t="s">
        <v>52</v>
      </c>
      <c r="G1081" s="320"/>
      <c r="H1081" t="s">
        <v>53</v>
      </c>
      <c r="I1081" s="319"/>
      <c r="J1081" t="s">
        <v>95</v>
      </c>
      <c r="K1081" s="320"/>
      <c r="L1081" t="s">
        <v>51</v>
      </c>
      <c r="M1081" s="320"/>
    </row>
    <row r="1082" spans="1:13">
      <c r="A1082" s="320"/>
      <c r="B1082" t="s">
        <v>53</v>
      </c>
      <c r="C1082" s="320"/>
      <c r="E1082" s="320"/>
      <c r="F1082" t="s">
        <v>247</v>
      </c>
      <c r="G1082" s="320"/>
      <c r="I1082" s="319"/>
      <c r="J1082" t="s">
        <v>66</v>
      </c>
      <c r="K1082" s="320"/>
      <c r="L1082" t="s">
        <v>95</v>
      </c>
      <c r="M1082" s="320"/>
    </row>
    <row r="1083" spans="1:13">
      <c r="A1083" s="320"/>
      <c r="B1083" t="s">
        <v>54</v>
      </c>
      <c r="C1083" s="320"/>
      <c r="E1083" s="320"/>
      <c r="G1083" s="320"/>
      <c r="I1083" s="319"/>
      <c r="K1083" s="320"/>
      <c r="L1083" t="s">
        <v>522</v>
      </c>
      <c r="M1083" s="320"/>
    </row>
    <row r="1084" spans="1:13">
      <c r="A1084" s="320"/>
      <c r="B1084" t="s">
        <v>55</v>
      </c>
      <c r="C1084" s="320"/>
      <c r="E1084" s="320"/>
      <c r="G1084" s="320"/>
      <c r="I1084" s="319"/>
      <c r="K1084" s="320"/>
      <c r="L1084" t="s">
        <v>98</v>
      </c>
      <c r="M1084" s="320"/>
    </row>
    <row r="1085" spans="1:13">
      <c r="A1085" s="320" t="s">
        <v>23</v>
      </c>
      <c r="B1085" t="s">
        <v>3</v>
      </c>
      <c r="C1085" s="320" t="s">
        <v>49</v>
      </c>
      <c r="D1085" t="s">
        <v>188</v>
      </c>
      <c r="E1085" s="319" t="s">
        <v>424</v>
      </c>
      <c r="F1085" t="s">
        <v>3</v>
      </c>
      <c r="G1085" s="320" t="s">
        <v>150</v>
      </c>
      <c r="H1085" t="s">
        <v>3</v>
      </c>
      <c r="I1085" s="319" t="s">
        <v>65</v>
      </c>
      <c r="J1085" t="s">
        <v>3</v>
      </c>
      <c r="K1085" s="320" t="s">
        <v>3</v>
      </c>
      <c r="L1085" t="s">
        <v>3</v>
      </c>
      <c r="M1085" s="320" t="s">
        <v>3</v>
      </c>
    </row>
    <row r="1086" spans="1:13" ht="32">
      <c r="A1086" s="320"/>
      <c r="B1086" t="s">
        <v>49</v>
      </c>
      <c r="C1086" s="320"/>
      <c r="D1086" t="s">
        <v>424</v>
      </c>
      <c r="E1086" s="319"/>
      <c r="F1086" t="s">
        <v>150</v>
      </c>
      <c r="G1086" s="320"/>
      <c r="H1086" s="126" t="s">
        <v>65</v>
      </c>
      <c r="I1086" s="319"/>
      <c r="J1086" s="126" t="s">
        <v>65</v>
      </c>
      <c r="K1086" s="320"/>
      <c r="L1086" s="126" t="s">
        <v>79</v>
      </c>
      <c r="M1086" s="320"/>
    </row>
    <row r="1087" spans="1:13">
      <c r="A1087" s="320"/>
      <c r="B1087" t="s">
        <v>50</v>
      </c>
      <c r="C1087" s="320"/>
      <c r="E1087" s="319"/>
      <c r="F1087" t="s">
        <v>212</v>
      </c>
      <c r="G1087" s="320"/>
      <c r="H1087" t="s">
        <v>50</v>
      </c>
      <c r="I1087" s="319"/>
      <c r="J1087" t="s">
        <v>50</v>
      </c>
      <c r="K1087" s="320"/>
      <c r="L1087" t="s">
        <v>50</v>
      </c>
      <c r="M1087" s="320"/>
    </row>
    <row r="1088" spans="1:13">
      <c r="A1088" s="320"/>
      <c r="B1088" t="s">
        <v>51</v>
      </c>
      <c r="C1088" s="320"/>
      <c r="E1088" s="319"/>
      <c r="F1088" t="s">
        <v>51</v>
      </c>
      <c r="G1088" s="320"/>
      <c r="H1088" t="s">
        <v>51</v>
      </c>
      <c r="I1088" s="319"/>
      <c r="J1088" t="s">
        <v>51</v>
      </c>
      <c r="K1088" s="320"/>
      <c r="L1088" t="s">
        <v>51</v>
      </c>
      <c r="M1088" s="320"/>
    </row>
    <row r="1089" spans="1:13">
      <c r="A1089" s="320"/>
      <c r="B1089" t="s">
        <v>52</v>
      </c>
      <c r="C1089" s="320"/>
      <c r="E1089" s="319"/>
      <c r="F1089" t="s">
        <v>52</v>
      </c>
      <c r="G1089" s="320"/>
      <c r="H1089" t="s">
        <v>53</v>
      </c>
      <c r="I1089" s="319"/>
      <c r="J1089" t="s">
        <v>95</v>
      </c>
      <c r="K1089" s="320"/>
      <c r="L1089" t="s">
        <v>95</v>
      </c>
      <c r="M1089" s="320"/>
    </row>
    <row r="1090" spans="1:13">
      <c r="A1090" s="320"/>
      <c r="B1090" t="s">
        <v>55</v>
      </c>
      <c r="C1090" s="320"/>
      <c r="E1090" s="319"/>
      <c r="F1090" t="s">
        <v>247</v>
      </c>
      <c r="G1090" s="320"/>
      <c r="I1090" s="319"/>
      <c r="K1090" s="320"/>
      <c r="L1090" t="s">
        <v>66</v>
      </c>
      <c r="M1090" s="320"/>
    </row>
    <row r="1091" spans="1:13">
      <c r="A1091" s="320"/>
      <c r="C1091" s="320"/>
      <c r="E1091" s="319"/>
      <c r="G1091" s="320"/>
      <c r="I1091" s="319"/>
      <c r="K1091" s="320"/>
      <c r="L1091" t="s">
        <v>442</v>
      </c>
      <c r="M1091" s="320"/>
    </row>
    <row r="1092" spans="1:13">
      <c r="A1092" s="320"/>
      <c r="C1092" s="320"/>
      <c r="E1092" s="319"/>
      <c r="G1092" s="320"/>
      <c r="I1092" s="319"/>
      <c r="K1092" s="320"/>
      <c r="L1092" t="s">
        <v>98</v>
      </c>
      <c r="M1092" s="320"/>
    </row>
    <row r="1093" spans="1:13">
      <c r="A1093" s="320" t="s">
        <v>24</v>
      </c>
      <c r="B1093" t="s">
        <v>3</v>
      </c>
      <c r="C1093" s="320" t="s">
        <v>49</v>
      </c>
      <c r="D1093" t="s">
        <v>188</v>
      </c>
      <c r="E1093" s="319" t="s">
        <v>424</v>
      </c>
      <c r="F1093" t="s">
        <v>3</v>
      </c>
      <c r="G1093" s="320" t="s">
        <v>150</v>
      </c>
      <c r="H1093" t="s">
        <v>3</v>
      </c>
      <c r="I1093" s="320" t="s">
        <v>49</v>
      </c>
      <c r="J1093" t="s">
        <v>3</v>
      </c>
      <c r="K1093" s="320" t="s">
        <v>512</v>
      </c>
      <c r="L1093" t="s">
        <v>3</v>
      </c>
      <c r="M1093" s="319" t="s">
        <v>521</v>
      </c>
    </row>
    <row r="1094" spans="1:13" ht="32">
      <c r="A1094" s="320"/>
      <c r="B1094" t="s">
        <v>49</v>
      </c>
      <c r="C1094" s="320"/>
      <c r="D1094" t="s">
        <v>424</v>
      </c>
      <c r="E1094" s="319"/>
      <c r="F1094" t="s">
        <v>150</v>
      </c>
      <c r="G1094" s="320"/>
      <c r="H1094" t="s">
        <v>49</v>
      </c>
      <c r="I1094" s="320"/>
      <c r="J1094" t="s">
        <v>512</v>
      </c>
      <c r="K1094" s="320"/>
      <c r="L1094" s="126" t="s">
        <v>521</v>
      </c>
      <c r="M1094" s="319"/>
    </row>
    <row r="1095" spans="1:13">
      <c r="A1095" s="320"/>
      <c r="B1095" t="s">
        <v>50</v>
      </c>
      <c r="C1095" s="320"/>
      <c r="E1095" s="319"/>
      <c r="F1095" t="s">
        <v>212</v>
      </c>
      <c r="G1095" s="320"/>
      <c r="H1095" t="s">
        <v>51</v>
      </c>
      <c r="I1095" s="320"/>
      <c r="J1095" t="s">
        <v>52</v>
      </c>
      <c r="K1095" s="320"/>
      <c r="L1095" t="s">
        <v>50</v>
      </c>
      <c r="M1095" s="319"/>
    </row>
    <row r="1096" spans="1:13">
      <c r="A1096" s="320"/>
      <c r="B1096" t="s">
        <v>51</v>
      </c>
      <c r="C1096" s="320"/>
      <c r="E1096" s="319"/>
      <c r="F1096" t="s">
        <v>51</v>
      </c>
      <c r="G1096" s="320"/>
      <c r="H1096" t="s">
        <v>52</v>
      </c>
      <c r="I1096" s="320"/>
      <c r="J1096" t="s">
        <v>95</v>
      </c>
      <c r="K1096" s="320"/>
      <c r="L1096" t="s">
        <v>52</v>
      </c>
      <c r="M1096" s="319"/>
    </row>
    <row r="1097" spans="1:13">
      <c r="A1097" s="320"/>
      <c r="B1097" t="s">
        <v>52</v>
      </c>
      <c r="C1097" s="320"/>
      <c r="E1097" s="319"/>
      <c r="F1097" t="s">
        <v>52</v>
      </c>
      <c r="G1097" s="320"/>
      <c r="H1097" t="s">
        <v>53</v>
      </c>
      <c r="I1097" s="320"/>
      <c r="J1097" t="s">
        <v>66</v>
      </c>
      <c r="K1097" s="320"/>
      <c r="L1097" t="s">
        <v>95</v>
      </c>
      <c r="M1097" s="319"/>
    </row>
    <row r="1098" spans="1:13">
      <c r="A1098" s="320"/>
      <c r="C1098" s="320"/>
      <c r="E1098" s="319"/>
      <c r="F1098" t="s">
        <v>247</v>
      </c>
      <c r="G1098" s="320"/>
      <c r="H1098" t="s">
        <v>66</v>
      </c>
      <c r="I1098" s="320"/>
      <c r="K1098" s="320"/>
      <c r="L1098" t="s">
        <v>442</v>
      </c>
      <c r="M1098" s="319"/>
    </row>
    <row r="1099" spans="1:13">
      <c r="A1099" s="320"/>
      <c r="C1099" s="320"/>
      <c r="E1099" s="319"/>
      <c r="G1099" s="320"/>
      <c r="I1099" s="320"/>
      <c r="K1099" s="320"/>
      <c r="L1099" t="s">
        <v>98</v>
      </c>
      <c r="M1099" s="319"/>
    </row>
    <row r="1100" spans="1:13">
      <c r="A1100" s="320" t="s">
        <v>25</v>
      </c>
      <c r="B1100" t="s">
        <v>3</v>
      </c>
      <c r="C1100" s="320" t="s">
        <v>49</v>
      </c>
      <c r="D1100" t="s">
        <v>188</v>
      </c>
      <c r="E1100" s="319" t="s">
        <v>424</v>
      </c>
      <c r="F1100" t="s">
        <v>3</v>
      </c>
      <c r="G1100" s="320" t="s">
        <v>3</v>
      </c>
      <c r="H1100" t="s">
        <v>3</v>
      </c>
      <c r="I1100" s="320" t="s">
        <v>49</v>
      </c>
      <c r="J1100" t="s">
        <v>3</v>
      </c>
      <c r="K1100" s="320" t="s">
        <v>512</v>
      </c>
      <c r="L1100" t="s">
        <v>3</v>
      </c>
      <c r="M1100" s="320" t="s">
        <v>49</v>
      </c>
    </row>
    <row r="1101" spans="1:13">
      <c r="A1101" s="320"/>
      <c r="B1101" t="s">
        <v>49</v>
      </c>
      <c r="C1101" s="320"/>
      <c r="D1101" t="s">
        <v>424</v>
      </c>
      <c r="E1101" s="319"/>
      <c r="F1101" t="s">
        <v>150</v>
      </c>
      <c r="G1101" s="320"/>
      <c r="H1101" t="s">
        <v>49</v>
      </c>
      <c r="I1101" s="320"/>
      <c r="J1101" t="s">
        <v>512</v>
      </c>
      <c r="K1101" s="320"/>
      <c r="L1101" t="s">
        <v>49</v>
      </c>
      <c r="M1101" s="320"/>
    </row>
    <row r="1102" spans="1:13">
      <c r="A1102" s="320"/>
      <c r="B1102" t="s">
        <v>50</v>
      </c>
      <c r="C1102" s="320"/>
      <c r="E1102" s="319"/>
      <c r="F1102" t="s">
        <v>212</v>
      </c>
      <c r="G1102" s="320"/>
      <c r="H1102" t="s">
        <v>50</v>
      </c>
      <c r="I1102" s="320"/>
      <c r="J1102" t="s">
        <v>50</v>
      </c>
      <c r="K1102" s="320"/>
      <c r="L1102" t="s">
        <v>50</v>
      </c>
      <c r="M1102" s="320"/>
    </row>
    <row r="1103" spans="1:13">
      <c r="A1103" s="320"/>
      <c r="B1103" t="s">
        <v>51</v>
      </c>
      <c r="C1103" s="320"/>
      <c r="E1103" s="319"/>
      <c r="F1103" t="s">
        <v>51</v>
      </c>
      <c r="G1103" s="320"/>
      <c r="H1103" t="s">
        <v>51</v>
      </c>
      <c r="I1103" s="320"/>
      <c r="J1103" t="s">
        <v>52</v>
      </c>
      <c r="K1103" s="320"/>
      <c r="L1103" t="s">
        <v>52</v>
      </c>
      <c r="M1103" s="320"/>
    </row>
    <row r="1104" spans="1:13">
      <c r="A1104" s="320"/>
      <c r="B1104" t="s">
        <v>52</v>
      </c>
      <c r="C1104" s="320"/>
      <c r="E1104" s="319"/>
      <c r="F1104" t="s">
        <v>52</v>
      </c>
      <c r="G1104" s="320"/>
      <c r="H1104" t="s">
        <v>52</v>
      </c>
      <c r="I1104" s="320"/>
      <c r="J1104" t="s">
        <v>95</v>
      </c>
      <c r="K1104" s="320"/>
      <c r="L1104" t="s">
        <v>51</v>
      </c>
      <c r="M1104" s="320"/>
    </row>
    <row r="1105" spans="1:22">
      <c r="A1105" s="320"/>
      <c r="B1105" t="s">
        <v>54</v>
      </c>
      <c r="C1105" s="320"/>
      <c r="E1105" s="319"/>
      <c r="F1105" t="s">
        <v>247</v>
      </c>
      <c r="G1105" s="320"/>
      <c r="H1105" t="s">
        <v>53</v>
      </c>
      <c r="I1105" s="320"/>
      <c r="J1105" t="s">
        <v>66</v>
      </c>
      <c r="K1105" s="320"/>
      <c r="L1105" t="s">
        <v>95</v>
      </c>
      <c r="M1105" s="320"/>
    </row>
    <row r="1106" spans="1:22">
      <c r="A1106" s="320"/>
      <c r="B1106" t="s">
        <v>55</v>
      </c>
      <c r="C1106" s="320"/>
      <c r="E1106" s="319"/>
      <c r="G1106" s="320"/>
      <c r="H1106" t="s">
        <v>66</v>
      </c>
      <c r="I1106" s="320"/>
      <c r="K1106" s="320"/>
      <c r="L1106" t="s">
        <v>66</v>
      </c>
      <c r="M1106" s="320"/>
    </row>
    <row r="1107" spans="1:22">
      <c r="A1107" s="320"/>
      <c r="C1107" s="320"/>
      <c r="E1107" s="319"/>
      <c r="G1107" s="320"/>
      <c r="I1107" s="320"/>
      <c r="K1107" s="320"/>
      <c r="L1107" t="s">
        <v>442</v>
      </c>
      <c r="M1107" s="320"/>
    </row>
    <row r="1108" spans="1:22">
      <c r="A1108" s="320"/>
      <c r="C1108" s="320"/>
      <c r="E1108" s="319"/>
      <c r="G1108" s="320"/>
      <c r="I1108" s="320"/>
      <c r="K1108" s="320"/>
      <c r="L1108" t="s">
        <v>98</v>
      </c>
      <c r="M1108" s="320"/>
    </row>
    <row r="1114" spans="1:22">
      <c r="A1114" s="343" t="s">
        <v>523</v>
      </c>
      <c r="B1114" s="343"/>
      <c r="C1114" s="343"/>
      <c r="D1114" s="343"/>
      <c r="E1114" s="343"/>
      <c r="F1114" s="343"/>
      <c r="G1114" s="343"/>
      <c r="H1114" s="343"/>
      <c r="I1114" s="343"/>
      <c r="J1114" s="343"/>
      <c r="K1114" s="343"/>
      <c r="L1114" s="343"/>
      <c r="M1114" s="343"/>
      <c r="P1114" s="329" t="s">
        <v>524</v>
      </c>
      <c r="Q1114" s="330"/>
      <c r="R1114" s="330"/>
      <c r="S1114" s="330"/>
      <c r="T1114" s="330"/>
      <c r="U1114" s="330"/>
      <c r="V1114" s="331"/>
    </row>
    <row r="1115" spans="1:22" ht="32">
      <c r="B1115" s="334">
        <v>1999</v>
      </c>
      <c r="C1115" s="334"/>
      <c r="D1115" s="334">
        <v>2002</v>
      </c>
      <c r="E1115" s="334"/>
      <c r="F1115" s="334">
        <v>2005</v>
      </c>
      <c r="G1115" s="334"/>
      <c r="H1115" s="334">
        <v>2008</v>
      </c>
      <c r="I1115" s="334"/>
      <c r="J1115" s="334">
        <v>2011</v>
      </c>
      <c r="K1115" s="334"/>
      <c r="L1115" s="334">
        <v>2014</v>
      </c>
      <c r="M1115" s="334"/>
      <c r="P1115" s="128" t="s">
        <v>129</v>
      </c>
      <c r="Q1115" s="44">
        <v>20</v>
      </c>
      <c r="R1115" s="44">
        <v>20</v>
      </c>
      <c r="S1115" s="44">
        <v>20</v>
      </c>
      <c r="T1115" s="44">
        <v>20</v>
      </c>
      <c r="U1115" s="44">
        <v>16</v>
      </c>
      <c r="V1115" s="44">
        <v>16</v>
      </c>
    </row>
    <row r="1116" spans="1:22" ht="32">
      <c r="B1116" s="68" t="s">
        <v>0</v>
      </c>
      <c r="C1116" s="68" t="s">
        <v>1</v>
      </c>
      <c r="D1116" s="68" t="s">
        <v>0</v>
      </c>
      <c r="E1116" s="68" t="s">
        <v>1</v>
      </c>
      <c r="F1116" s="68" t="s">
        <v>0</v>
      </c>
      <c r="G1116" s="68" t="s">
        <v>1</v>
      </c>
      <c r="H1116" s="68" t="s">
        <v>0</v>
      </c>
      <c r="I1116" s="68" t="s">
        <v>1</v>
      </c>
      <c r="J1116" s="68" t="s">
        <v>0</v>
      </c>
      <c r="K1116" s="68" t="s">
        <v>1</v>
      </c>
      <c r="L1116" s="68" t="s">
        <v>0</v>
      </c>
      <c r="M1116" s="68" t="s">
        <v>1</v>
      </c>
      <c r="P1116" s="129" t="s">
        <v>103</v>
      </c>
      <c r="Q1116" s="51">
        <v>1999</v>
      </c>
      <c r="R1116" s="51">
        <v>2002</v>
      </c>
      <c r="S1116" s="51">
        <v>2005</v>
      </c>
      <c r="T1116" s="51">
        <v>2008</v>
      </c>
      <c r="U1116" s="51">
        <v>2011</v>
      </c>
      <c r="V1116" s="51">
        <v>2014</v>
      </c>
    </row>
    <row r="1117" spans="1:22" ht="32">
      <c r="A1117" s="320" t="s">
        <v>2</v>
      </c>
      <c r="B1117" s="126" t="s">
        <v>525</v>
      </c>
      <c r="C1117" s="320" t="s">
        <v>49</v>
      </c>
      <c r="D1117" t="s">
        <v>3</v>
      </c>
      <c r="E1117" s="320" t="s">
        <v>49</v>
      </c>
      <c r="F1117" s="126" t="s">
        <v>526</v>
      </c>
      <c r="G1117" s="320" t="s">
        <v>49</v>
      </c>
      <c r="H1117" t="s">
        <v>3</v>
      </c>
      <c r="I1117" s="319" t="s">
        <v>519</v>
      </c>
      <c r="J1117" t="s">
        <v>527</v>
      </c>
      <c r="K1117" s="319" t="s">
        <v>528</v>
      </c>
      <c r="L1117" t="s">
        <v>3</v>
      </c>
      <c r="M1117" s="319" t="s">
        <v>529</v>
      </c>
      <c r="P1117" s="29">
        <v>0</v>
      </c>
      <c r="Q1117" s="24">
        <v>10</v>
      </c>
      <c r="R1117" s="24">
        <v>20</v>
      </c>
      <c r="S1117" s="24">
        <v>10</v>
      </c>
      <c r="T1117" s="24"/>
      <c r="U1117" s="24">
        <v>3</v>
      </c>
      <c r="V1117" s="24"/>
    </row>
    <row r="1118" spans="1:22" ht="80">
      <c r="A1118" s="320"/>
      <c r="B1118" t="s">
        <v>49</v>
      </c>
      <c r="C1118" s="320"/>
      <c r="D1118" t="s">
        <v>49</v>
      </c>
      <c r="E1118" s="320"/>
      <c r="F1118" t="s">
        <v>49</v>
      </c>
      <c r="G1118" s="320"/>
      <c r="H1118" s="126" t="s">
        <v>519</v>
      </c>
      <c r="I1118" s="319"/>
      <c r="J1118" t="s">
        <v>50</v>
      </c>
      <c r="K1118" s="319"/>
      <c r="L1118" s="126" t="s">
        <v>529</v>
      </c>
      <c r="M1118" s="319"/>
      <c r="P1118" s="29">
        <v>1</v>
      </c>
      <c r="Q1118" s="24">
        <v>10</v>
      </c>
      <c r="R1118" s="24"/>
      <c r="S1118" s="24">
        <v>8</v>
      </c>
      <c r="T1118" s="24">
        <v>20</v>
      </c>
      <c r="U1118" s="24"/>
      <c r="V1118" s="24">
        <v>16</v>
      </c>
    </row>
    <row r="1119" spans="1:22">
      <c r="A1119" s="320"/>
      <c r="B1119" t="s">
        <v>530</v>
      </c>
      <c r="C1119" s="320"/>
      <c r="D1119" t="s">
        <v>50</v>
      </c>
      <c r="E1119" s="320"/>
      <c r="F1119" t="s">
        <v>50</v>
      </c>
      <c r="G1119" s="320"/>
      <c r="H1119" t="s">
        <v>50</v>
      </c>
      <c r="I1119" s="319"/>
      <c r="J1119" t="s">
        <v>51</v>
      </c>
      <c r="K1119" s="319"/>
      <c r="L1119" t="s">
        <v>50</v>
      </c>
      <c r="M1119" s="319"/>
      <c r="P1119" s="29">
        <v>2</v>
      </c>
      <c r="Q1119" s="24"/>
      <c r="R1119" s="24"/>
      <c r="S1119" s="24">
        <v>2</v>
      </c>
      <c r="T1119" s="24"/>
      <c r="U1119" s="24">
        <v>13</v>
      </c>
      <c r="V1119" s="24"/>
    </row>
    <row r="1120" spans="1:22">
      <c r="A1120" s="320"/>
      <c r="B1120" t="s">
        <v>531</v>
      </c>
      <c r="C1120" s="320"/>
      <c r="D1120" t="s">
        <v>51</v>
      </c>
      <c r="E1120" s="320"/>
      <c r="F1120" t="s">
        <v>51</v>
      </c>
      <c r="G1120" s="320"/>
      <c r="H1120" t="s">
        <v>51</v>
      </c>
      <c r="I1120" s="319"/>
      <c r="J1120" t="s">
        <v>53</v>
      </c>
      <c r="K1120" s="319"/>
      <c r="L1120" t="s">
        <v>51</v>
      </c>
      <c r="M1120" s="319"/>
      <c r="P1120" s="29">
        <v>3</v>
      </c>
      <c r="Q1120" s="24"/>
      <c r="R1120" s="24"/>
      <c r="S1120" s="24"/>
      <c r="T1120" s="24"/>
      <c r="U1120" s="24"/>
      <c r="V1120" s="24"/>
    </row>
    <row r="1121" spans="1:28" ht="64">
      <c r="A1121" s="320"/>
      <c r="C1121" s="320"/>
      <c r="D1121" t="s">
        <v>52</v>
      </c>
      <c r="E1121" s="320"/>
      <c r="F1121" t="s">
        <v>52</v>
      </c>
      <c r="G1121" s="320"/>
      <c r="H1121" t="s">
        <v>52</v>
      </c>
      <c r="I1121" s="319"/>
      <c r="J1121" s="126" t="s">
        <v>528</v>
      </c>
      <c r="K1121" s="319"/>
      <c r="L1121" t="s">
        <v>530</v>
      </c>
      <c r="M1121" s="319"/>
      <c r="P1121" s="29" t="s">
        <v>104</v>
      </c>
      <c r="Q1121" s="24"/>
      <c r="R1121" s="24"/>
      <c r="S1121" s="24"/>
      <c r="T1121" s="24"/>
      <c r="U1121" s="24"/>
      <c r="V1121" s="24"/>
    </row>
    <row r="1122" spans="1:28">
      <c r="A1122" s="320"/>
      <c r="C1122" s="320"/>
      <c r="D1122" t="s">
        <v>530</v>
      </c>
      <c r="E1122" s="320"/>
      <c r="G1122" s="320"/>
      <c r="H1122" t="s">
        <v>530</v>
      </c>
      <c r="I1122" s="319"/>
      <c r="K1122" s="319"/>
      <c r="L1122" t="s">
        <v>532</v>
      </c>
      <c r="M1122" s="319"/>
    </row>
    <row r="1123" spans="1:28">
      <c r="A1123" s="320"/>
      <c r="C1123" s="320"/>
      <c r="D1123" t="s">
        <v>531</v>
      </c>
      <c r="E1123" s="320"/>
      <c r="G1123" s="320"/>
      <c r="H1123" t="s">
        <v>53</v>
      </c>
      <c r="I1123" s="319"/>
      <c r="K1123" s="319"/>
      <c r="L1123" t="s">
        <v>533</v>
      </c>
      <c r="M1123" s="319"/>
      <c r="P1123" s="329" t="s">
        <v>534</v>
      </c>
      <c r="Q1123" s="330"/>
      <c r="R1123" s="330"/>
      <c r="S1123" s="330"/>
      <c r="T1123" s="330"/>
      <c r="U1123" s="330"/>
      <c r="V1123" s="331"/>
    </row>
    <row r="1124" spans="1:28" ht="32">
      <c r="A1124" s="320"/>
      <c r="C1124" s="320"/>
      <c r="D1124" t="s">
        <v>535</v>
      </c>
      <c r="E1124" s="320"/>
      <c r="G1124" s="320"/>
      <c r="H1124" t="s">
        <v>531</v>
      </c>
      <c r="I1124" s="319"/>
      <c r="K1124" s="319"/>
      <c r="L1124" s="126" t="s">
        <v>353</v>
      </c>
      <c r="M1124" s="319"/>
      <c r="P1124" s="21"/>
      <c r="Q1124" s="51">
        <v>1999</v>
      </c>
      <c r="R1124" s="51">
        <v>2002</v>
      </c>
      <c r="S1124" s="51">
        <v>2005</v>
      </c>
      <c r="T1124" s="51">
        <v>2008</v>
      </c>
      <c r="U1124" s="51">
        <v>2011</v>
      </c>
      <c r="V1124" s="51">
        <v>2014</v>
      </c>
    </row>
    <row r="1125" spans="1:28" ht="32">
      <c r="A1125" s="320"/>
      <c r="C1125" s="320"/>
      <c r="D1125" t="s">
        <v>272</v>
      </c>
      <c r="E1125" s="320"/>
      <c r="G1125" s="320"/>
      <c r="I1125" s="319"/>
      <c r="K1125" s="319"/>
      <c r="M1125" s="319"/>
      <c r="P1125" s="130" t="s">
        <v>106</v>
      </c>
      <c r="Q1125" s="24">
        <v>20</v>
      </c>
      <c r="R1125" s="24">
        <v>20</v>
      </c>
      <c r="S1125" s="24">
        <v>20</v>
      </c>
      <c r="T1125" s="24"/>
      <c r="U1125" s="24"/>
      <c r="V1125" s="24"/>
    </row>
    <row r="1126" spans="1:28">
      <c r="A1126" s="320"/>
      <c r="C1126" s="320"/>
      <c r="D1126" t="s">
        <v>55</v>
      </c>
      <c r="E1126" s="320"/>
      <c r="G1126" s="320"/>
      <c r="I1126" s="319"/>
      <c r="K1126" s="319"/>
      <c r="M1126" s="319"/>
      <c r="P1126" s="29" t="s">
        <v>107</v>
      </c>
      <c r="Q1126" s="24"/>
      <c r="R1126" s="24"/>
      <c r="S1126" s="24"/>
      <c r="T1126" s="24">
        <v>20</v>
      </c>
      <c r="U1126" s="24">
        <v>16</v>
      </c>
      <c r="V1126" s="24">
        <v>16</v>
      </c>
    </row>
    <row r="1127" spans="1:28">
      <c r="A1127" s="320"/>
      <c r="C1127" s="320"/>
      <c r="D1127" t="s">
        <v>54</v>
      </c>
      <c r="E1127" s="320"/>
      <c r="G1127" s="320"/>
      <c r="I1127" s="319"/>
      <c r="K1127" s="319"/>
      <c r="M1127" s="319"/>
      <c r="P1127" s="27"/>
      <c r="Q1127" s="28"/>
      <c r="R1127" s="28"/>
      <c r="S1127" s="28"/>
      <c r="T1127" s="28"/>
      <c r="U1127" s="28"/>
      <c r="V1127" s="28"/>
    </row>
    <row r="1128" spans="1:28" ht="32">
      <c r="A1128" s="320" t="s">
        <v>4</v>
      </c>
      <c r="B1128" s="126" t="s">
        <v>525</v>
      </c>
      <c r="C1128" s="320" t="s">
        <v>49</v>
      </c>
      <c r="D1128" t="s">
        <v>3</v>
      </c>
      <c r="E1128" s="320" t="s">
        <v>49</v>
      </c>
      <c r="F1128" s="126" t="s">
        <v>526</v>
      </c>
      <c r="G1128" s="320" t="s">
        <v>49</v>
      </c>
      <c r="H1128" t="s">
        <v>3</v>
      </c>
      <c r="I1128" s="319" t="s">
        <v>519</v>
      </c>
      <c r="J1128" t="s">
        <v>527</v>
      </c>
      <c r="K1128" s="319" t="s">
        <v>528</v>
      </c>
      <c r="L1128" t="s">
        <v>3</v>
      </c>
      <c r="M1128" s="319" t="s">
        <v>536</v>
      </c>
      <c r="P1128" s="27"/>
      <c r="Q1128" s="28"/>
      <c r="R1128" s="28"/>
      <c r="S1128" s="28"/>
      <c r="T1128" s="28"/>
      <c r="U1128" s="28"/>
      <c r="V1128" s="28"/>
    </row>
    <row r="1129" spans="1:28" ht="64">
      <c r="A1129" s="320"/>
      <c r="B1129" t="s">
        <v>49</v>
      </c>
      <c r="C1129" s="320"/>
      <c r="D1129" t="s">
        <v>49</v>
      </c>
      <c r="E1129" s="320"/>
      <c r="F1129" t="s">
        <v>49</v>
      </c>
      <c r="G1129" s="320"/>
      <c r="H1129" s="126" t="s">
        <v>519</v>
      </c>
      <c r="I1129" s="319"/>
      <c r="J1129" t="s">
        <v>50</v>
      </c>
      <c r="K1129" s="319"/>
      <c r="L1129" s="126" t="s">
        <v>536</v>
      </c>
      <c r="M1129" s="319"/>
      <c r="P1129" s="332" t="s">
        <v>109</v>
      </c>
      <c r="Q1129" s="332"/>
      <c r="R1129" s="332"/>
      <c r="S1129" s="332"/>
      <c r="T1129" s="332"/>
      <c r="U1129" s="332"/>
      <c r="V1129" s="332"/>
      <c r="W1129" s="332"/>
      <c r="X1129" s="332"/>
      <c r="Y1129" s="332"/>
      <c r="Z1129" s="332"/>
      <c r="AA1129" s="332"/>
      <c r="AB1129" s="332"/>
    </row>
    <row r="1130" spans="1:28">
      <c r="A1130" s="320"/>
      <c r="B1130" t="s">
        <v>530</v>
      </c>
      <c r="C1130" s="320"/>
      <c r="D1130" t="s">
        <v>50</v>
      </c>
      <c r="E1130" s="320"/>
      <c r="F1130" t="s">
        <v>50</v>
      </c>
      <c r="G1130" s="320"/>
      <c r="H1130" t="s">
        <v>50</v>
      </c>
      <c r="I1130" s="319"/>
      <c r="J1130" t="s">
        <v>51</v>
      </c>
      <c r="K1130" s="319"/>
      <c r="L1130" t="s">
        <v>50</v>
      </c>
      <c r="M1130" s="319"/>
      <c r="P1130" s="20"/>
      <c r="Q1130" s="327">
        <v>1999</v>
      </c>
      <c r="R1130" s="327"/>
      <c r="S1130" s="327">
        <v>2002</v>
      </c>
      <c r="T1130" s="327"/>
      <c r="U1130" s="327">
        <v>2005</v>
      </c>
      <c r="V1130" s="327"/>
      <c r="W1130" s="327">
        <v>2008</v>
      </c>
      <c r="X1130" s="327"/>
      <c r="Y1130" s="327">
        <v>2011</v>
      </c>
      <c r="Z1130" s="327"/>
      <c r="AA1130" s="327">
        <v>2014</v>
      </c>
      <c r="AB1130" s="327"/>
    </row>
    <row r="1131" spans="1:28">
      <c r="A1131" s="320"/>
      <c r="B1131" t="s">
        <v>531</v>
      </c>
      <c r="C1131" s="320"/>
      <c r="D1131" t="s">
        <v>51</v>
      </c>
      <c r="E1131" s="320"/>
      <c r="F1131" t="s">
        <v>51</v>
      </c>
      <c r="G1131" s="320"/>
      <c r="H1131" t="s">
        <v>51</v>
      </c>
      <c r="I1131" s="319"/>
      <c r="J1131" t="s">
        <v>53</v>
      </c>
      <c r="K1131" s="319"/>
      <c r="L1131" t="s">
        <v>51</v>
      </c>
      <c r="M1131" s="319"/>
      <c r="P1131" s="20"/>
      <c r="Q1131" s="51" t="s">
        <v>114</v>
      </c>
      <c r="R1131" s="51" t="s">
        <v>115</v>
      </c>
      <c r="S1131" s="51" t="s">
        <v>114</v>
      </c>
      <c r="T1131" s="51" t="s">
        <v>115</v>
      </c>
      <c r="U1131" s="51" t="s">
        <v>114</v>
      </c>
      <c r="V1131" s="51" t="s">
        <v>115</v>
      </c>
      <c r="W1131" s="51" t="s">
        <v>114</v>
      </c>
      <c r="X1131" s="51" t="s">
        <v>115</v>
      </c>
      <c r="Y1131" s="51" t="s">
        <v>114</v>
      </c>
      <c r="Z1131" s="51" t="s">
        <v>115</v>
      </c>
      <c r="AA1131" s="51" t="s">
        <v>114</v>
      </c>
      <c r="AB1131" s="51" t="s">
        <v>115</v>
      </c>
    </row>
    <row r="1132" spans="1:28" ht="64">
      <c r="A1132" s="320"/>
      <c r="C1132" s="320"/>
      <c r="D1132" t="s">
        <v>52</v>
      </c>
      <c r="E1132" s="320"/>
      <c r="F1132" t="s">
        <v>52</v>
      </c>
      <c r="G1132" s="320"/>
      <c r="H1132" t="s">
        <v>52</v>
      </c>
      <c r="I1132" s="319"/>
      <c r="J1132" s="126" t="s">
        <v>528</v>
      </c>
      <c r="K1132" s="319"/>
      <c r="L1132" t="s">
        <v>530</v>
      </c>
      <c r="M1132" s="319"/>
      <c r="P1132" s="130" t="s">
        <v>110</v>
      </c>
      <c r="Q1132" s="20"/>
      <c r="R1132" s="20"/>
      <c r="S1132" s="20">
        <v>20</v>
      </c>
      <c r="T1132" s="20">
        <v>100</v>
      </c>
      <c r="U1132" s="20">
        <v>7</v>
      </c>
      <c r="V1132" s="20">
        <v>35</v>
      </c>
      <c r="W1132" s="20">
        <v>20</v>
      </c>
      <c r="X1132" s="20">
        <v>100</v>
      </c>
      <c r="Y1132" s="20"/>
      <c r="Z1132" s="20"/>
      <c r="AA1132" s="20">
        <v>16</v>
      </c>
      <c r="AB1132" s="20">
        <v>100</v>
      </c>
    </row>
    <row r="1133" spans="1:28">
      <c r="A1133" s="320"/>
      <c r="C1133" s="320"/>
      <c r="D1133" t="s">
        <v>530</v>
      </c>
      <c r="E1133" s="320"/>
      <c r="F1133" t="s">
        <v>53</v>
      </c>
      <c r="G1133" s="320"/>
      <c r="H1133" t="s">
        <v>530</v>
      </c>
      <c r="I1133" s="319"/>
      <c r="K1133" s="319"/>
      <c r="L1133" t="s">
        <v>532</v>
      </c>
      <c r="M1133" s="319"/>
      <c r="P1133" s="29" t="s">
        <v>111</v>
      </c>
      <c r="Q1133" s="20"/>
      <c r="R1133" s="20"/>
      <c r="S1133" s="20">
        <v>4</v>
      </c>
      <c r="T1133" s="20">
        <f>S1133*T1132/S1132</f>
        <v>20</v>
      </c>
      <c r="U1133" s="20">
        <v>4</v>
      </c>
      <c r="V1133" s="20">
        <f>U1133*V1132/U1132</f>
        <v>20</v>
      </c>
      <c r="W1133" s="20">
        <v>0</v>
      </c>
      <c r="X1133" s="146">
        <v>0</v>
      </c>
      <c r="Y1133" s="20"/>
      <c r="Z1133" s="20"/>
      <c r="AA1133" s="20">
        <v>0</v>
      </c>
      <c r="AB1133" s="20">
        <v>0</v>
      </c>
    </row>
    <row r="1134" spans="1:28">
      <c r="A1134" s="320"/>
      <c r="C1134" s="320"/>
      <c r="D1134" t="s">
        <v>531</v>
      </c>
      <c r="E1134" s="320"/>
      <c r="G1134" s="320"/>
      <c r="H1134" t="s">
        <v>53</v>
      </c>
      <c r="I1134" s="319"/>
      <c r="K1134" s="319"/>
      <c r="L1134" t="s">
        <v>533</v>
      </c>
      <c r="M1134" s="319"/>
      <c r="P1134" s="29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</row>
    <row r="1135" spans="1:28" ht="32">
      <c r="A1135" s="320"/>
      <c r="C1135" s="320"/>
      <c r="D1135" t="s">
        <v>535</v>
      </c>
      <c r="E1135" s="320"/>
      <c r="G1135" s="320"/>
      <c r="H1135" t="s">
        <v>531</v>
      </c>
      <c r="I1135" s="319"/>
      <c r="K1135" s="319"/>
      <c r="L1135" s="126" t="s">
        <v>353</v>
      </c>
      <c r="M1135" s="319"/>
      <c r="P1135" s="130" t="s">
        <v>112</v>
      </c>
      <c r="Q1135" s="20">
        <v>10</v>
      </c>
      <c r="R1135" s="20">
        <v>50</v>
      </c>
      <c r="S1135" s="20"/>
      <c r="T1135" s="20"/>
      <c r="U1135" s="20">
        <v>10</v>
      </c>
      <c r="V1135" s="20">
        <v>50</v>
      </c>
      <c r="W1135" s="20"/>
      <c r="X1135" s="20"/>
      <c r="Y1135" s="20">
        <v>16</v>
      </c>
      <c r="Z1135" s="20">
        <v>100</v>
      </c>
      <c r="AA1135" s="20"/>
      <c r="AB1135" s="20"/>
    </row>
    <row r="1136" spans="1:28" ht="32">
      <c r="A1136" s="320"/>
      <c r="C1136" s="320"/>
      <c r="D1136" t="s">
        <v>272</v>
      </c>
      <c r="E1136" s="320"/>
      <c r="G1136" s="320"/>
      <c r="I1136" s="319"/>
      <c r="K1136" s="319"/>
      <c r="M1136" s="319"/>
      <c r="P1136" s="130" t="s">
        <v>113</v>
      </c>
      <c r="Q1136" s="20">
        <v>1</v>
      </c>
      <c r="R1136" s="20">
        <f>Q1136*R1135/Q1135</f>
        <v>5</v>
      </c>
      <c r="S1136" s="20"/>
      <c r="T1136" s="20"/>
      <c r="U1136" s="20">
        <v>0</v>
      </c>
      <c r="V1136" s="20">
        <v>0</v>
      </c>
      <c r="W1136" s="20"/>
      <c r="X1136" s="20"/>
      <c r="Y1136" s="20">
        <v>0</v>
      </c>
      <c r="Z1136" s="20">
        <v>0</v>
      </c>
      <c r="AA1136" s="20"/>
      <c r="AB1136" s="20"/>
    </row>
    <row r="1137" spans="1:28">
      <c r="A1137" s="320"/>
      <c r="C1137" s="320"/>
      <c r="D1137" t="s">
        <v>55</v>
      </c>
      <c r="E1137" s="320"/>
      <c r="G1137" s="320"/>
      <c r="I1137" s="319"/>
      <c r="K1137" s="319"/>
      <c r="M1137" s="319"/>
    </row>
    <row r="1138" spans="1:28">
      <c r="A1138" s="320"/>
      <c r="C1138" s="320"/>
      <c r="D1138" t="s">
        <v>54</v>
      </c>
      <c r="E1138" s="320"/>
      <c r="G1138" s="320"/>
      <c r="I1138" s="319"/>
      <c r="K1138" s="319"/>
      <c r="M1138" s="319"/>
    </row>
    <row r="1139" spans="1:28" ht="32">
      <c r="A1139" s="320" t="s">
        <v>5</v>
      </c>
      <c r="B1139" s="126" t="s">
        <v>525</v>
      </c>
      <c r="C1139" s="320" t="s">
        <v>49</v>
      </c>
      <c r="D1139" t="s">
        <v>3</v>
      </c>
      <c r="E1139" s="320" t="s">
        <v>49</v>
      </c>
      <c r="F1139" s="126" t="s">
        <v>526</v>
      </c>
      <c r="G1139" s="320" t="s">
        <v>49</v>
      </c>
      <c r="H1139" t="s">
        <v>3</v>
      </c>
      <c r="I1139" s="319" t="s">
        <v>519</v>
      </c>
      <c r="J1139" t="s">
        <v>527</v>
      </c>
      <c r="K1139" s="319" t="s">
        <v>528</v>
      </c>
      <c r="L1139" t="s">
        <v>3</v>
      </c>
      <c r="M1139" s="319" t="s">
        <v>529</v>
      </c>
      <c r="P1139" s="326" t="s">
        <v>116</v>
      </c>
      <c r="Q1139" s="326"/>
      <c r="R1139" s="326"/>
      <c r="S1139" s="326"/>
      <c r="T1139" s="326"/>
      <c r="U1139" s="326"/>
      <c r="V1139" s="326"/>
      <c r="W1139" s="326"/>
      <c r="X1139" s="326"/>
      <c r="Y1139" s="326"/>
      <c r="Z1139" s="326"/>
      <c r="AA1139" s="326"/>
      <c r="AB1139" s="326"/>
    </row>
    <row r="1140" spans="1:28" ht="80">
      <c r="A1140" s="320"/>
      <c r="B1140" t="s">
        <v>49</v>
      </c>
      <c r="C1140" s="320"/>
      <c r="D1140" t="s">
        <v>49</v>
      </c>
      <c r="E1140" s="320"/>
      <c r="F1140" t="s">
        <v>49</v>
      </c>
      <c r="G1140" s="320"/>
      <c r="H1140" s="126" t="s">
        <v>519</v>
      </c>
      <c r="I1140" s="319"/>
      <c r="J1140" t="s">
        <v>50</v>
      </c>
      <c r="K1140" s="319"/>
      <c r="L1140" s="126" t="s">
        <v>529</v>
      </c>
      <c r="M1140" s="319"/>
      <c r="P1140" s="20"/>
      <c r="Q1140" s="327">
        <v>1999</v>
      </c>
      <c r="R1140" s="327"/>
      <c r="S1140" s="327">
        <v>2002</v>
      </c>
      <c r="T1140" s="327"/>
      <c r="U1140" s="327">
        <v>2005</v>
      </c>
      <c r="V1140" s="327"/>
      <c r="W1140" s="327">
        <v>2008</v>
      </c>
      <c r="X1140" s="327"/>
      <c r="Y1140" s="327">
        <v>2011</v>
      </c>
      <c r="Z1140" s="327"/>
      <c r="AA1140" s="327">
        <v>2014</v>
      </c>
      <c r="AB1140" s="327"/>
    </row>
    <row r="1141" spans="1:28">
      <c r="A1141" s="320"/>
      <c r="B1141" t="s">
        <v>530</v>
      </c>
      <c r="C1141" s="320"/>
      <c r="D1141" t="s">
        <v>50</v>
      </c>
      <c r="E1141" s="320"/>
      <c r="F1141" t="s">
        <v>50</v>
      </c>
      <c r="G1141" s="320"/>
      <c r="H1141" t="s">
        <v>50</v>
      </c>
      <c r="I1141" s="319"/>
      <c r="J1141" t="s">
        <v>51</v>
      </c>
      <c r="K1141" s="319"/>
      <c r="L1141" t="s">
        <v>50</v>
      </c>
      <c r="M1141" s="319"/>
      <c r="P1141" s="20"/>
      <c r="Q1141" s="51" t="s">
        <v>114</v>
      </c>
      <c r="R1141" s="51" t="s">
        <v>115</v>
      </c>
      <c r="S1141" s="51" t="s">
        <v>114</v>
      </c>
      <c r="T1141" s="51" t="s">
        <v>115</v>
      </c>
      <c r="U1141" s="51" t="s">
        <v>114</v>
      </c>
      <c r="V1141" s="51" t="s">
        <v>115</v>
      </c>
      <c r="W1141" s="51" t="s">
        <v>114</v>
      </c>
      <c r="X1141" s="51" t="s">
        <v>115</v>
      </c>
      <c r="Y1141" s="51" t="s">
        <v>114</v>
      </c>
      <c r="Z1141" s="51" t="s">
        <v>115</v>
      </c>
      <c r="AA1141" s="51" t="s">
        <v>114</v>
      </c>
      <c r="AB1141" s="51" t="s">
        <v>115</v>
      </c>
    </row>
    <row r="1142" spans="1:28" ht="32">
      <c r="A1142" s="320"/>
      <c r="B1142" t="s">
        <v>531</v>
      </c>
      <c r="C1142" s="320"/>
      <c r="D1142" t="s">
        <v>51</v>
      </c>
      <c r="E1142" s="320"/>
      <c r="F1142" t="s">
        <v>51</v>
      </c>
      <c r="G1142" s="320"/>
      <c r="H1142" t="s">
        <v>51</v>
      </c>
      <c r="I1142" s="319"/>
      <c r="J1142" t="s">
        <v>53</v>
      </c>
      <c r="K1142" s="319"/>
      <c r="L1142" t="s">
        <v>51</v>
      </c>
      <c r="M1142" s="319"/>
      <c r="P1142" s="130" t="s">
        <v>110</v>
      </c>
      <c r="Q1142" s="20">
        <v>20</v>
      </c>
      <c r="R1142" s="20">
        <v>100</v>
      </c>
      <c r="S1142" s="20">
        <v>20</v>
      </c>
      <c r="T1142" s="20">
        <v>100</v>
      </c>
      <c r="U1142" s="20">
        <v>20</v>
      </c>
      <c r="V1142" s="20">
        <v>100</v>
      </c>
      <c r="W1142" s="20"/>
      <c r="X1142" s="20"/>
      <c r="Y1142" s="20"/>
      <c r="Z1142" s="20"/>
      <c r="AA1142" s="20"/>
      <c r="AB1142" s="20"/>
    </row>
    <row r="1143" spans="1:28" ht="64">
      <c r="A1143" s="320"/>
      <c r="C1143" s="320"/>
      <c r="D1143" t="s">
        <v>52</v>
      </c>
      <c r="E1143" s="320"/>
      <c r="F1143" t="s">
        <v>52</v>
      </c>
      <c r="G1143" s="320"/>
      <c r="H1143" t="s">
        <v>52</v>
      </c>
      <c r="I1143" s="319"/>
      <c r="J1143" s="126" t="s">
        <v>528</v>
      </c>
      <c r="K1143" s="319"/>
      <c r="L1143" t="s">
        <v>530</v>
      </c>
      <c r="M1143" s="319"/>
      <c r="P1143" s="29" t="s">
        <v>111</v>
      </c>
      <c r="Q1143" s="20">
        <v>19</v>
      </c>
      <c r="R1143" s="20">
        <f>Q1143*R1142/Q1142</f>
        <v>95</v>
      </c>
      <c r="S1143" s="20">
        <v>16</v>
      </c>
      <c r="T1143" s="20">
        <f>S1143*T1142/S1142</f>
        <v>80</v>
      </c>
      <c r="U1143" s="20">
        <v>16</v>
      </c>
      <c r="V1143" s="20">
        <v>80</v>
      </c>
      <c r="W1143" s="20"/>
      <c r="X1143" s="20"/>
      <c r="Y1143" s="20"/>
      <c r="Z1143" s="20"/>
      <c r="AA1143" s="20"/>
      <c r="AB1143" s="20"/>
    </row>
    <row r="1144" spans="1:28">
      <c r="A1144" s="320"/>
      <c r="C1144" s="320"/>
      <c r="D1144" t="s">
        <v>530</v>
      </c>
      <c r="E1144" s="320"/>
      <c r="F1144" t="s">
        <v>53</v>
      </c>
      <c r="G1144" s="320"/>
      <c r="H1144" t="s">
        <v>530</v>
      </c>
      <c r="I1144" s="319"/>
      <c r="K1144" s="319"/>
      <c r="L1144" t="s">
        <v>532</v>
      </c>
      <c r="M1144" s="319"/>
      <c r="P1144" s="29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</row>
    <row r="1145" spans="1:28" ht="32">
      <c r="A1145" s="320"/>
      <c r="C1145" s="320"/>
      <c r="D1145" t="s">
        <v>531</v>
      </c>
      <c r="E1145" s="320"/>
      <c r="G1145" s="320"/>
      <c r="H1145" t="s">
        <v>53</v>
      </c>
      <c r="I1145" s="319"/>
      <c r="K1145" s="319"/>
      <c r="L1145" s="126" t="s">
        <v>533</v>
      </c>
      <c r="M1145" s="319"/>
      <c r="P1145" s="130" t="s">
        <v>112</v>
      </c>
      <c r="Q1145" s="20"/>
      <c r="R1145" s="20"/>
      <c r="S1145" s="20"/>
      <c r="T1145" s="20"/>
      <c r="U1145" s="20"/>
      <c r="V1145" s="20"/>
      <c r="W1145" s="20">
        <v>20</v>
      </c>
      <c r="X1145" s="20">
        <v>100</v>
      </c>
      <c r="Y1145" s="20">
        <v>16</v>
      </c>
      <c r="Z1145" s="20">
        <v>100</v>
      </c>
      <c r="AA1145" s="20">
        <v>16</v>
      </c>
      <c r="AB1145" s="20">
        <v>100</v>
      </c>
    </row>
    <row r="1146" spans="1:28" ht="32">
      <c r="A1146" s="320"/>
      <c r="C1146" s="320"/>
      <c r="D1146" t="s">
        <v>535</v>
      </c>
      <c r="E1146" s="320"/>
      <c r="G1146" s="320"/>
      <c r="H1146" t="s">
        <v>531</v>
      </c>
      <c r="I1146" s="319"/>
      <c r="K1146" s="319"/>
      <c r="L1146" s="126" t="s">
        <v>353</v>
      </c>
      <c r="M1146" s="319"/>
      <c r="P1146" s="130" t="s">
        <v>113</v>
      </c>
      <c r="Q1146" s="20"/>
      <c r="R1146" s="20"/>
      <c r="S1146" s="20"/>
      <c r="T1146" s="20"/>
      <c r="U1146" s="20"/>
      <c r="V1146" s="20"/>
      <c r="W1146" s="20">
        <v>20</v>
      </c>
      <c r="X1146" s="20">
        <v>100</v>
      </c>
      <c r="Y1146" s="20">
        <v>16</v>
      </c>
      <c r="Z1146" s="20">
        <v>100</v>
      </c>
      <c r="AA1146" s="20">
        <v>16</v>
      </c>
      <c r="AB1146" s="20">
        <v>100</v>
      </c>
    </row>
    <row r="1147" spans="1:28">
      <c r="A1147" s="320"/>
      <c r="C1147" s="320"/>
      <c r="D1147" t="s">
        <v>272</v>
      </c>
      <c r="E1147" s="320"/>
      <c r="G1147" s="320"/>
      <c r="I1147" s="319"/>
      <c r="K1147" s="319"/>
      <c r="M1147" s="319"/>
    </row>
    <row r="1148" spans="1:28">
      <c r="A1148" s="320"/>
      <c r="C1148" s="320"/>
      <c r="D1148" t="s">
        <v>55</v>
      </c>
      <c r="E1148" s="320"/>
      <c r="G1148" s="320"/>
      <c r="I1148" s="319"/>
      <c r="K1148" s="319"/>
      <c r="M1148" s="319"/>
    </row>
    <row r="1149" spans="1:28">
      <c r="A1149" s="320"/>
      <c r="C1149" s="320"/>
      <c r="D1149" t="s">
        <v>54</v>
      </c>
      <c r="E1149" s="320"/>
      <c r="G1149" s="320"/>
      <c r="I1149" s="319"/>
      <c r="K1149" s="319"/>
      <c r="M1149" s="319"/>
      <c r="P1149" s="339" t="s">
        <v>117</v>
      </c>
      <c r="Q1149" s="339"/>
      <c r="R1149" s="339"/>
      <c r="S1149" s="339"/>
      <c r="T1149" s="339"/>
      <c r="U1149" s="339"/>
      <c r="V1149" s="339"/>
      <c r="W1149" s="339"/>
      <c r="X1149" s="339"/>
      <c r="Y1149" s="339"/>
      <c r="Z1149" s="339"/>
      <c r="AA1149" s="339"/>
      <c r="AB1149" s="339"/>
    </row>
    <row r="1150" spans="1:28" ht="32">
      <c r="A1150" s="320" t="s">
        <v>6</v>
      </c>
      <c r="B1150" s="126" t="s">
        <v>525</v>
      </c>
      <c r="C1150" s="320" t="s">
        <v>49</v>
      </c>
      <c r="D1150" t="s">
        <v>3</v>
      </c>
      <c r="E1150" s="320" t="s">
        <v>49</v>
      </c>
      <c r="F1150" s="126" t="s">
        <v>526</v>
      </c>
      <c r="G1150" s="320" t="s">
        <v>49</v>
      </c>
      <c r="H1150" t="s">
        <v>3</v>
      </c>
      <c r="I1150" s="319" t="s">
        <v>519</v>
      </c>
      <c r="J1150" t="s">
        <v>527</v>
      </c>
      <c r="K1150" s="319" t="s">
        <v>528</v>
      </c>
      <c r="L1150" t="s">
        <v>3</v>
      </c>
      <c r="M1150" s="319" t="s">
        <v>529</v>
      </c>
      <c r="P1150" s="20"/>
      <c r="Q1150" s="327">
        <v>1999</v>
      </c>
      <c r="R1150" s="327"/>
      <c r="S1150" s="327">
        <v>2002</v>
      </c>
      <c r="T1150" s="327"/>
      <c r="U1150" s="327">
        <v>2005</v>
      </c>
      <c r="V1150" s="327"/>
      <c r="W1150" s="327">
        <v>2008</v>
      </c>
      <c r="X1150" s="327"/>
      <c r="Y1150" s="327">
        <v>2011</v>
      </c>
      <c r="Z1150" s="327"/>
      <c r="AA1150" s="327">
        <v>2014</v>
      </c>
      <c r="AB1150" s="327"/>
    </row>
    <row r="1151" spans="1:28" ht="80">
      <c r="A1151" s="320"/>
      <c r="B1151" t="s">
        <v>49</v>
      </c>
      <c r="C1151" s="320"/>
      <c r="D1151" t="s">
        <v>49</v>
      </c>
      <c r="E1151" s="320"/>
      <c r="F1151" t="s">
        <v>49</v>
      </c>
      <c r="G1151" s="320"/>
      <c r="H1151" s="126" t="s">
        <v>519</v>
      </c>
      <c r="I1151" s="319"/>
      <c r="J1151" t="s">
        <v>50</v>
      </c>
      <c r="K1151" s="319"/>
      <c r="L1151" s="126" t="s">
        <v>529</v>
      </c>
      <c r="M1151" s="319"/>
      <c r="P1151" s="20"/>
      <c r="Q1151" s="51" t="s">
        <v>114</v>
      </c>
      <c r="R1151" s="51" t="s">
        <v>115</v>
      </c>
      <c r="S1151" s="51" t="s">
        <v>114</v>
      </c>
      <c r="T1151" s="51" t="s">
        <v>115</v>
      </c>
      <c r="U1151" s="51" t="s">
        <v>114</v>
      </c>
      <c r="V1151" s="51" t="s">
        <v>115</v>
      </c>
      <c r="W1151" s="51" t="s">
        <v>114</v>
      </c>
      <c r="X1151" s="51" t="s">
        <v>115</v>
      </c>
      <c r="Y1151" s="51" t="s">
        <v>114</v>
      </c>
      <c r="Z1151" s="51" t="s">
        <v>115</v>
      </c>
      <c r="AA1151" s="51" t="s">
        <v>114</v>
      </c>
      <c r="AB1151" s="51" t="s">
        <v>115</v>
      </c>
    </row>
    <row r="1152" spans="1:28" ht="32">
      <c r="A1152" s="320"/>
      <c r="B1152" t="s">
        <v>530</v>
      </c>
      <c r="C1152" s="320"/>
      <c r="D1152" t="s">
        <v>50</v>
      </c>
      <c r="E1152" s="320"/>
      <c r="F1152" t="s">
        <v>50</v>
      </c>
      <c r="G1152" s="320"/>
      <c r="H1152" t="s">
        <v>50</v>
      </c>
      <c r="I1152" s="319"/>
      <c r="J1152" t="s">
        <v>51</v>
      </c>
      <c r="K1152" s="319"/>
      <c r="L1152" t="s">
        <v>50</v>
      </c>
      <c r="M1152" s="319"/>
      <c r="P1152" s="130" t="s">
        <v>110</v>
      </c>
      <c r="Q1152" s="20">
        <v>10</v>
      </c>
      <c r="R1152" s="20">
        <v>50</v>
      </c>
      <c r="S1152" s="20">
        <v>20</v>
      </c>
      <c r="T1152" s="20">
        <v>100</v>
      </c>
      <c r="U1152" s="20">
        <v>18</v>
      </c>
      <c r="V1152" s="20">
        <v>90</v>
      </c>
      <c r="W1152" s="20">
        <v>20</v>
      </c>
      <c r="X1152" s="20">
        <v>100</v>
      </c>
      <c r="Y1152" s="20">
        <v>16</v>
      </c>
      <c r="Z1152" s="20">
        <v>100</v>
      </c>
      <c r="AA1152" s="20">
        <v>16</v>
      </c>
      <c r="AB1152" s="20">
        <v>100</v>
      </c>
    </row>
    <row r="1153" spans="1:28">
      <c r="A1153" s="320"/>
      <c r="B1153" t="s">
        <v>531</v>
      </c>
      <c r="C1153" s="320"/>
      <c r="D1153" t="s">
        <v>51</v>
      </c>
      <c r="E1153" s="320"/>
      <c r="F1153" t="s">
        <v>51</v>
      </c>
      <c r="G1153" s="320"/>
      <c r="H1153" t="s">
        <v>51</v>
      </c>
      <c r="I1153" s="319"/>
      <c r="J1153" t="s">
        <v>53</v>
      </c>
      <c r="K1153" s="319"/>
      <c r="L1153" t="s">
        <v>51</v>
      </c>
      <c r="M1153" s="319"/>
      <c r="P1153" s="29" t="s">
        <v>111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0</v>
      </c>
      <c r="W1153" s="20">
        <v>0</v>
      </c>
      <c r="X1153" s="20">
        <v>0</v>
      </c>
      <c r="Y1153" s="20">
        <v>0</v>
      </c>
      <c r="Z1153" s="20">
        <v>0</v>
      </c>
      <c r="AA1153" s="20">
        <v>0</v>
      </c>
      <c r="AB1153" s="20">
        <v>0</v>
      </c>
    </row>
    <row r="1154" spans="1:28" ht="64">
      <c r="A1154" s="320"/>
      <c r="C1154" s="320"/>
      <c r="D1154" t="s">
        <v>52</v>
      </c>
      <c r="E1154" s="320"/>
      <c r="F1154" t="s">
        <v>52</v>
      </c>
      <c r="G1154" s="320"/>
      <c r="H1154" t="s">
        <v>52</v>
      </c>
      <c r="I1154" s="319"/>
      <c r="J1154" s="126" t="s">
        <v>528</v>
      </c>
      <c r="K1154" s="319"/>
      <c r="L1154" t="s">
        <v>530</v>
      </c>
      <c r="M1154" s="319"/>
      <c r="P1154" s="29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</row>
    <row r="1155" spans="1:28" ht="32">
      <c r="A1155" s="320"/>
      <c r="C1155" s="320"/>
      <c r="D1155" t="s">
        <v>530</v>
      </c>
      <c r="E1155" s="320"/>
      <c r="F1155" t="s">
        <v>53</v>
      </c>
      <c r="G1155" s="320"/>
      <c r="H1155" t="s">
        <v>530</v>
      </c>
      <c r="I1155" s="319"/>
      <c r="K1155" s="319"/>
      <c r="L1155" t="s">
        <v>533</v>
      </c>
      <c r="M1155" s="319"/>
      <c r="P1155" s="130" t="s">
        <v>112</v>
      </c>
      <c r="Q1155" s="20"/>
      <c r="R1155" s="20"/>
      <c r="S1155" s="20"/>
      <c r="T1155" s="20"/>
      <c r="U1155" s="20">
        <v>2</v>
      </c>
      <c r="V1155" s="20">
        <v>10</v>
      </c>
      <c r="W1155" s="20"/>
      <c r="X1155" s="20"/>
      <c r="Y1155" s="20"/>
      <c r="Z1155" s="20"/>
      <c r="AA1155" s="20"/>
      <c r="AB1155" s="20"/>
    </row>
    <row r="1156" spans="1:28" ht="32">
      <c r="A1156" s="320"/>
      <c r="C1156" s="320"/>
      <c r="D1156" t="s">
        <v>531</v>
      </c>
      <c r="E1156" s="320"/>
      <c r="G1156" s="320"/>
      <c r="H1156" t="s">
        <v>53</v>
      </c>
      <c r="I1156" s="319"/>
      <c r="K1156" s="319"/>
      <c r="L1156" s="126" t="s">
        <v>353</v>
      </c>
      <c r="M1156" s="319"/>
      <c r="P1156" s="130" t="s">
        <v>113</v>
      </c>
      <c r="Q1156" s="20"/>
      <c r="R1156" s="20"/>
      <c r="S1156" s="20"/>
      <c r="T1156" s="20"/>
      <c r="U1156" s="20">
        <v>0</v>
      </c>
      <c r="V1156" s="20">
        <v>0</v>
      </c>
      <c r="W1156" s="20"/>
      <c r="X1156" s="20"/>
      <c r="Y1156" s="20"/>
      <c r="Z1156" s="20"/>
      <c r="AA1156" s="20"/>
      <c r="AB1156" s="20"/>
    </row>
    <row r="1157" spans="1:28">
      <c r="A1157" s="320"/>
      <c r="C1157" s="320"/>
      <c r="D1157" t="s">
        <v>535</v>
      </c>
      <c r="E1157" s="320"/>
      <c r="G1157" s="320"/>
      <c r="H1157" t="s">
        <v>531</v>
      </c>
      <c r="I1157" s="319"/>
      <c r="K1157" s="319"/>
      <c r="L1157" t="s">
        <v>532</v>
      </c>
      <c r="M1157" s="319"/>
    </row>
    <row r="1158" spans="1:28">
      <c r="A1158" s="320"/>
      <c r="C1158" s="320"/>
      <c r="D1158" t="s">
        <v>272</v>
      </c>
      <c r="E1158" s="320"/>
      <c r="G1158" s="320"/>
      <c r="I1158" s="319"/>
      <c r="K1158" s="319"/>
      <c r="M1158" s="319"/>
      <c r="P1158" s="35" t="s">
        <v>127</v>
      </c>
    </row>
    <row r="1159" spans="1:28">
      <c r="A1159" s="320"/>
      <c r="C1159" s="320"/>
      <c r="D1159" t="s">
        <v>55</v>
      </c>
      <c r="E1159" s="320"/>
      <c r="G1159" s="320"/>
      <c r="I1159" s="319"/>
      <c r="K1159" s="319"/>
      <c r="M1159" s="319"/>
    </row>
    <row r="1160" spans="1:28">
      <c r="A1160" s="320"/>
      <c r="C1160" s="320"/>
      <c r="D1160" t="s">
        <v>54</v>
      </c>
      <c r="E1160" s="320"/>
      <c r="G1160" s="320"/>
      <c r="I1160" s="319"/>
      <c r="K1160" s="319"/>
      <c r="M1160" s="319"/>
    </row>
    <row r="1161" spans="1:28" ht="32">
      <c r="A1161" s="320" t="s">
        <v>7</v>
      </c>
      <c r="B1161" t="s">
        <v>49</v>
      </c>
      <c r="C1161" s="320" t="s">
        <v>49</v>
      </c>
      <c r="D1161" t="s">
        <v>3</v>
      </c>
      <c r="E1161" s="320" t="s">
        <v>49</v>
      </c>
      <c r="F1161" s="126" t="s">
        <v>526</v>
      </c>
      <c r="G1161" s="320" t="s">
        <v>49</v>
      </c>
      <c r="H1161" t="s">
        <v>3</v>
      </c>
      <c r="I1161" s="320" t="s">
        <v>537</v>
      </c>
      <c r="J1161" t="s">
        <v>527</v>
      </c>
      <c r="K1161" s="319" t="s">
        <v>538</v>
      </c>
      <c r="L1161" t="s">
        <v>3</v>
      </c>
      <c r="M1161" s="319" t="s">
        <v>529</v>
      </c>
      <c r="P1161" s="328" t="s">
        <v>130</v>
      </c>
      <c r="Q1161" s="328"/>
      <c r="R1161" s="328"/>
      <c r="S1161" s="328"/>
      <c r="T1161" s="328"/>
      <c r="U1161" s="328"/>
      <c r="V1161" s="328"/>
      <c r="W1161" s="328"/>
      <c r="X1161" s="328"/>
      <c r="Y1161" s="328"/>
      <c r="Z1161" s="328"/>
      <c r="AA1161" s="328"/>
      <c r="AB1161" s="328"/>
    </row>
    <row r="1162" spans="1:28" ht="80">
      <c r="A1162" s="320"/>
      <c r="B1162" t="s">
        <v>50</v>
      </c>
      <c r="C1162" s="320"/>
      <c r="D1162" t="s">
        <v>49</v>
      </c>
      <c r="E1162" s="320"/>
      <c r="F1162" t="s">
        <v>49</v>
      </c>
      <c r="G1162" s="320"/>
      <c r="H1162" t="s">
        <v>537</v>
      </c>
      <c r="I1162" s="320"/>
      <c r="J1162" s="126" t="s">
        <v>538</v>
      </c>
      <c r="K1162" s="319"/>
      <c r="L1162" s="126" t="s">
        <v>529</v>
      </c>
      <c r="M1162" s="319"/>
      <c r="P1162" s="20"/>
      <c r="Q1162" s="327">
        <v>2001</v>
      </c>
      <c r="R1162" s="327"/>
      <c r="S1162" s="327">
        <v>2004</v>
      </c>
      <c r="T1162" s="327"/>
      <c r="U1162" s="327">
        <v>2007</v>
      </c>
      <c r="V1162" s="327"/>
      <c r="W1162" s="327">
        <v>2010</v>
      </c>
      <c r="X1162" s="327"/>
      <c r="Y1162" s="327">
        <v>2013</v>
      </c>
      <c r="Z1162" s="327"/>
      <c r="AA1162" s="327">
        <v>2016</v>
      </c>
      <c r="AB1162" s="327"/>
    </row>
    <row r="1163" spans="1:28">
      <c r="A1163" s="320"/>
      <c r="B1163" t="s">
        <v>531</v>
      </c>
      <c r="C1163" s="320"/>
      <c r="D1163" t="s">
        <v>50</v>
      </c>
      <c r="E1163" s="320"/>
      <c r="F1163" t="s">
        <v>52</v>
      </c>
      <c r="G1163" s="320"/>
      <c r="H1163" t="s">
        <v>50</v>
      </c>
      <c r="I1163" s="320"/>
      <c r="J1163" t="s">
        <v>50</v>
      </c>
      <c r="K1163" s="319"/>
      <c r="L1163" t="s">
        <v>50</v>
      </c>
      <c r="M1163" s="319"/>
      <c r="P1163" s="20"/>
      <c r="Q1163" s="51" t="s">
        <v>114</v>
      </c>
      <c r="R1163" s="51" t="s">
        <v>115</v>
      </c>
      <c r="S1163" s="51" t="s">
        <v>114</v>
      </c>
      <c r="T1163" s="51" t="s">
        <v>115</v>
      </c>
      <c r="U1163" s="51" t="s">
        <v>114</v>
      </c>
      <c r="V1163" s="51" t="s">
        <v>115</v>
      </c>
      <c r="W1163" s="51" t="s">
        <v>114</v>
      </c>
      <c r="X1163" s="51" t="s">
        <v>115</v>
      </c>
      <c r="Y1163" s="51" t="s">
        <v>114</v>
      </c>
      <c r="Z1163" s="51" t="s">
        <v>115</v>
      </c>
      <c r="AA1163" s="51" t="s">
        <v>114</v>
      </c>
      <c r="AB1163" s="51" t="s">
        <v>115</v>
      </c>
    </row>
    <row r="1164" spans="1:28" ht="32">
      <c r="A1164" s="320"/>
      <c r="C1164" s="320"/>
      <c r="D1164" t="s">
        <v>51</v>
      </c>
      <c r="E1164" s="320"/>
      <c r="F1164" s="126" t="s">
        <v>87</v>
      </c>
      <c r="G1164" s="320"/>
      <c r="H1164" t="s">
        <v>51</v>
      </c>
      <c r="I1164" s="320"/>
      <c r="J1164" t="s">
        <v>51</v>
      </c>
      <c r="K1164" s="319"/>
      <c r="L1164" t="s">
        <v>51</v>
      </c>
      <c r="M1164" s="319"/>
      <c r="P1164" s="130" t="s">
        <v>110</v>
      </c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  <c r="AA1164" s="20">
        <v>22</v>
      </c>
      <c r="AB1164" s="20">
        <v>100</v>
      </c>
    </row>
    <row r="1165" spans="1:28">
      <c r="A1165" s="320"/>
      <c r="C1165" s="320"/>
      <c r="D1165" t="s">
        <v>52</v>
      </c>
      <c r="E1165" s="320"/>
      <c r="G1165" s="320"/>
      <c r="H1165" t="s">
        <v>52</v>
      </c>
      <c r="I1165" s="320"/>
      <c r="J1165" t="s">
        <v>53</v>
      </c>
      <c r="K1165" s="319"/>
      <c r="L1165" t="s">
        <v>530</v>
      </c>
      <c r="M1165" s="319"/>
      <c r="P1165" s="29" t="s">
        <v>111</v>
      </c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20">
        <v>0</v>
      </c>
      <c r="AB1165" s="20">
        <v>0</v>
      </c>
    </row>
    <row r="1166" spans="1:28">
      <c r="A1166" s="320"/>
      <c r="C1166" s="320"/>
      <c r="D1166" t="s">
        <v>530</v>
      </c>
      <c r="E1166" s="320"/>
      <c r="G1166" s="320"/>
      <c r="H1166" t="s">
        <v>53</v>
      </c>
      <c r="I1166" s="320"/>
      <c r="J1166" t="s">
        <v>67</v>
      </c>
      <c r="K1166" s="319"/>
      <c r="L1166" t="s">
        <v>533</v>
      </c>
      <c r="M1166" s="319"/>
      <c r="P1166" s="29"/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  <c r="AA1166" s="20"/>
      <c r="AB1166" s="20"/>
    </row>
    <row r="1167" spans="1:28" ht="32">
      <c r="A1167" s="320"/>
      <c r="C1167" s="320"/>
      <c r="D1167" t="s">
        <v>531</v>
      </c>
      <c r="E1167" s="320"/>
      <c r="G1167" s="320"/>
      <c r="H1167" t="s">
        <v>531</v>
      </c>
      <c r="I1167" s="320"/>
      <c r="K1167" s="319"/>
      <c r="L1167" s="126" t="s">
        <v>532</v>
      </c>
      <c r="M1167" s="319"/>
      <c r="P1167" s="130" t="s">
        <v>112</v>
      </c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20"/>
      <c r="AB1167" s="20"/>
    </row>
    <row r="1168" spans="1:28" ht="32">
      <c r="A1168" s="320"/>
      <c r="C1168" s="320"/>
      <c r="D1168" t="s">
        <v>535</v>
      </c>
      <c r="E1168" s="320"/>
      <c r="G1168" s="320"/>
      <c r="I1168" s="320"/>
      <c r="K1168" s="319"/>
      <c r="M1168" s="319"/>
      <c r="P1168" s="130" t="s">
        <v>113</v>
      </c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  <c r="AA1168" s="20"/>
      <c r="AB1168" s="20"/>
    </row>
    <row r="1169" spans="1:28">
      <c r="A1169" s="320"/>
      <c r="C1169" s="320"/>
      <c r="D1169" t="s">
        <v>272</v>
      </c>
      <c r="E1169" s="320"/>
      <c r="G1169" s="320"/>
      <c r="I1169" s="320"/>
      <c r="K1169" s="319"/>
      <c r="M1169" s="319"/>
    </row>
    <row r="1170" spans="1:28">
      <c r="A1170" s="320"/>
      <c r="C1170" s="320"/>
      <c r="D1170" t="s">
        <v>55</v>
      </c>
      <c r="E1170" s="320"/>
      <c r="G1170" s="320"/>
      <c r="I1170" s="320"/>
      <c r="K1170" s="319"/>
      <c r="M1170" s="319"/>
    </row>
    <row r="1171" spans="1:28">
      <c r="A1171" s="320"/>
      <c r="C1171" s="320"/>
      <c r="D1171" t="s">
        <v>54</v>
      </c>
      <c r="E1171" s="320"/>
      <c r="G1171" s="320"/>
      <c r="I1171" s="320"/>
      <c r="K1171" s="319"/>
      <c r="M1171" s="319"/>
    </row>
    <row r="1172" spans="1:28" ht="32">
      <c r="A1172" s="320" t="s">
        <v>8</v>
      </c>
      <c r="B1172" t="s">
        <v>49</v>
      </c>
      <c r="C1172" s="320" t="s">
        <v>49</v>
      </c>
      <c r="D1172" t="s">
        <v>3</v>
      </c>
      <c r="E1172" s="320" t="s">
        <v>49</v>
      </c>
      <c r="F1172" s="126" t="s">
        <v>526</v>
      </c>
      <c r="G1172" s="320" t="s">
        <v>49</v>
      </c>
      <c r="H1172" t="s">
        <v>3</v>
      </c>
      <c r="I1172" s="319" t="s">
        <v>519</v>
      </c>
      <c r="J1172" t="s">
        <v>527</v>
      </c>
      <c r="K1172" s="319" t="s">
        <v>539</v>
      </c>
      <c r="L1172" t="s">
        <v>3</v>
      </c>
      <c r="M1172" s="319" t="s">
        <v>529</v>
      </c>
    </row>
    <row r="1173" spans="1:28" ht="80">
      <c r="A1173" s="320"/>
      <c r="B1173" t="s">
        <v>50</v>
      </c>
      <c r="C1173" s="320"/>
      <c r="D1173" t="s">
        <v>49</v>
      </c>
      <c r="E1173" s="320"/>
      <c r="F1173" t="s">
        <v>49</v>
      </c>
      <c r="G1173" s="320"/>
      <c r="H1173" s="126" t="s">
        <v>519</v>
      </c>
      <c r="I1173" s="319"/>
      <c r="J1173" s="126" t="s">
        <v>539</v>
      </c>
      <c r="K1173" s="319"/>
      <c r="L1173" s="126" t="s">
        <v>529</v>
      </c>
      <c r="M1173" s="319"/>
      <c r="P1173" s="332" t="s">
        <v>120</v>
      </c>
      <c r="Q1173" s="332"/>
      <c r="R1173" s="332"/>
      <c r="S1173" s="332"/>
      <c r="T1173" s="332"/>
      <c r="U1173" s="332"/>
      <c r="V1173" s="332"/>
      <c r="W1173" s="332"/>
      <c r="X1173" s="332"/>
      <c r="Y1173" s="332"/>
      <c r="Z1173" s="332"/>
      <c r="AA1173" s="332"/>
      <c r="AB1173" s="332"/>
    </row>
    <row r="1174" spans="1:28">
      <c r="A1174" s="320"/>
      <c r="B1174" t="s">
        <v>530</v>
      </c>
      <c r="C1174" s="320"/>
      <c r="D1174" t="s">
        <v>50</v>
      </c>
      <c r="E1174" s="320"/>
      <c r="F1174" t="s">
        <v>50</v>
      </c>
      <c r="G1174" s="320"/>
      <c r="H1174" t="s">
        <v>50</v>
      </c>
      <c r="I1174" s="319"/>
      <c r="J1174" t="s">
        <v>50</v>
      </c>
      <c r="K1174" s="319"/>
      <c r="L1174" t="s">
        <v>50</v>
      </c>
      <c r="M1174" s="319"/>
      <c r="P1174" s="20"/>
      <c r="Q1174" s="327">
        <v>1999</v>
      </c>
      <c r="R1174" s="327"/>
      <c r="S1174" s="327">
        <v>2002</v>
      </c>
      <c r="T1174" s="327"/>
      <c r="U1174" s="327">
        <v>2005</v>
      </c>
      <c r="V1174" s="327"/>
      <c r="W1174" s="327">
        <v>2008</v>
      </c>
      <c r="X1174" s="327"/>
      <c r="Y1174" s="327">
        <v>2011</v>
      </c>
      <c r="Z1174" s="327"/>
      <c r="AA1174" s="327">
        <v>2014</v>
      </c>
      <c r="AB1174" s="327"/>
    </row>
    <row r="1175" spans="1:28">
      <c r="A1175" s="320"/>
      <c r="B1175" t="s">
        <v>531</v>
      </c>
      <c r="C1175" s="320"/>
      <c r="D1175" t="s">
        <v>51</v>
      </c>
      <c r="E1175" s="320"/>
      <c r="F1175" t="s">
        <v>51</v>
      </c>
      <c r="G1175" s="320"/>
      <c r="H1175" t="s">
        <v>51</v>
      </c>
      <c r="I1175" s="319"/>
      <c r="J1175" t="s">
        <v>51</v>
      </c>
      <c r="K1175" s="319"/>
      <c r="L1175" t="s">
        <v>51</v>
      </c>
      <c r="M1175" s="319"/>
      <c r="P1175" s="20"/>
      <c r="Q1175" s="51" t="s">
        <v>118</v>
      </c>
      <c r="R1175" s="51" t="s">
        <v>1</v>
      </c>
      <c r="S1175" s="51" t="s">
        <v>118</v>
      </c>
      <c r="T1175" s="51" t="s">
        <v>1</v>
      </c>
      <c r="U1175" s="51" t="s">
        <v>118</v>
      </c>
      <c r="V1175" s="51" t="s">
        <v>1</v>
      </c>
      <c r="W1175" s="51" t="s">
        <v>118</v>
      </c>
      <c r="X1175" s="51" t="s">
        <v>1</v>
      </c>
      <c r="Y1175" s="51" t="s">
        <v>118</v>
      </c>
      <c r="Z1175" s="51" t="s">
        <v>1</v>
      </c>
      <c r="AA1175" s="51" t="s">
        <v>118</v>
      </c>
      <c r="AB1175" s="51" t="s">
        <v>1</v>
      </c>
    </row>
    <row r="1176" spans="1:28" ht="32">
      <c r="A1176" s="320"/>
      <c r="C1176" s="320"/>
      <c r="D1176" t="s">
        <v>52</v>
      </c>
      <c r="E1176" s="320"/>
      <c r="G1176" s="320"/>
      <c r="H1176" t="s">
        <v>52</v>
      </c>
      <c r="I1176" s="319"/>
      <c r="J1176" t="s">
        <v>52</v>
      </c>
      <c r="K1176" s="319"/>
      <c r="L1176" t="s">
        <v>530</v>
      </c>
      <c r="M1176" s="319"/>
      <c r="P1176" s="130" t="s">
        <v>525</v>
      </c>
      <c r="Q1176" s="140">
        <v>10</v>
      </c>
      <c r="R1176" s="140">
        <v>1</v>
      </c>
      <c r="S1176" s="140"/>
      <c r="T1176" s="140"/>
      <c r="U1176" s="24"/>
      <c r="V1176" s="24"/>
      <c r="W1176" s="24"/>
      <c r="X1176" s="24"/>
      <c r="Y1176" s="24"/>
      <c r="Z1176" s="24"/>
      <c r="AA1176" s="24"/>
      <c r="AB1176" s="24"/>
    </row>
    <row r="1177" spans="1:28">
      <c r="A1177" s="320"/>
      <c r="C1177" s="320"/>
      <c r="D1177" t="s">
        <v>530</v>
      </c>
      <c r="E1177" s="320"/>
      <c r="G1177" s="320"/>
      <c r="H1177" t="s">
        <v>530</v>
      </c>
      <c r="I1177" s="319"/>
      <c r="J1177" t="s">
        <v>53</v>
      </c>
      <c r="K1177" s="319"/>
      <c r="L1177" t="s">
        <v>533</v>
      </c>
      <c r="M1177" s="319"/>
      <c r="P1177" s="47" t="s">
        <v>125</v>
      </c>
      <c r="Q1177" s="141">
        <v>0.5</v>
      </c>
      <c r="R1177" s="142">
        <v>5</v>
      </c>
      <c r="S1177" s="141"/>
      <c r="T1177" s="142"/>
      <c r="U1177" s="32"/>
      <c r="V1177" s="32"/>
      <c r="W1177" s="32"/>
      <c r="X1177" s="32"/>
      <c r="Y1177" s="32"/>
      <c r="Z1177" s="32"/>
      <c r="AA1177" s="32"/>
      <c r="AB1177" s="32"/>
    </row>
    <row r="1178" spans="1:28" ht="32">
      <c r="A1178" s="320"/>
      <c r="C1178" s="320"/>
      <c r="D1178" t="s">
        <v>531</v>
      </c>
      <c r="E1178" s="320"/>
      <c r="G1178" s="320"/>
      <c r="H1178" t="s">
        <v>53</v>
      </c>
      <c r="I1178" s="319"/>
      <c r="J1178" t="s">
        <v>459</v>
      </c>
      <c r="K1178" s="319"/>
      <c r="L1178" s="126" t="s">
        <v>532</v>
      </c>
      <c r="M1178" s="319"/>
      <c r="P1178" s="130" t="s">
        <v>526</v>
      </c>
      <c r="Q1178" s="140"/>
      <c r="R1178" s="140"/>
      <c r="S1178" s="24"/>
      <c r="T1178" s="24"/>
      <c r="U1178" s="24">
        <v>10</v>
      </c>
      <c r="V1178" s="24">
        <v>0</v>
      </c>
      <c r="W1178" s="24"/>
      <c r="X1178" s="24"/>
      <c r="Y1178" s="24"/>
      <c r="Z1178" s="24"/>
      <c r="AA1178" s="24"/>
      <c r="AB1178" s="24"/>
    </row>
    <row r="1179" spans="1:28">
      <c r="A1179" s="320"/>
      <c r="C1179" s="320"/>
      <c r="D1179" t="s">
        <v>535</v>
      </c>
      <c r="E1179" s="320"/>
      <c r="G1179" s="320"/>
      <c r="H1179" t="s">
        <v>531</v>
      </c>
      <c r="I1179" s="319"/>
      <c r="K1179" s="319"/>
      <c r="M1179" s="319"/>
      <c r="P1179" s="47" t="s">
        <v>125</v>
      </c>
      <c r="Q1179" s="141"/>
      <c r="R1179" s="142"/>
      <c r="S1179" s="32"/>
      <c r="T1179" s="32"/>
      <c r="U1179" s="32">
        <v>0.5</v>
      </c>
      <c r="V1179" s="32">
        <v>0</v>
      </c>
      <c r="W1179" s="32"/>
      <c r="X1179" s="32"/>
      <c r="Y1179" s="32"/>
      <c r="Z1179" s="32"/>
      <c r="AA1179" s="32"/>
      <c r="AB1179" s="32"/>
    </row>
    <row r="1180" spans="1:28">
      <c r="A1180" s="320"/>
      <c r="C1180" s="320"/>
      <c r="D1180" t="s">
        <v>272</v>
      </c>
      <c r="E1180" s="320"/>
      <c r="G1180" s="320"/>
      <c r="I1180" s="319"/>
      <c r="K1180" s="319"/>
      <c r="M1180" s="319"/>
      <c r="P1180" s="130" t="s">
        <v>527</v>
      </c>
      <c r="Q1180" s="140"/>
      <c r="R1180" s="140"/>
      <c r="S1180" s="24"/>
      <c r="T1180" s="24"/>
      <c r="U1180" s="24"/>
      <c r="V1180" s="24"/>
      <c r="W1180" s="24"/>
      <c r="X1180" s="24"/>
      <c r="Y1180" s="24">
        <v>16</v>
      </c>
      <c r="Z1180" s="24">
        <v>0</v>
      </c>
      <c r="AA1180" s="24"/>
      <c r="AB1180" s="24"/>
    </row>
    <row r="1181" spans="1:28">
      <c r="A1181" s="320"/>
      <c r="C1181" s="320"/>
      <c r="D1181" t="s">
        <v>55</v>
      </c>
      <c r="E1181" s="320"/>
      <c r="G1181" s="320"/>
      <c r="I1181" s="319"/>
      <c r="K1181" s="319"/>
      <c r="M1181" s="319"/>
      <c r="P1181" s="47" t="s">
        <v>125</v>
      </c>
      <c r="Q1181" s="141"/>
      <c r="R1181" s="142"/>
      <c r="S1181" s="32"/>
      <c r="T1181" s="32"/>
      <c r="U1181" s="32"/>
      <c r="V1181" s="32"/>
      <c r="W1181" s="32"/>
      <c r="X1181" s="32"/>
      <c r="Y1181" s="32">
        <v>1</v>
      </c>
      <c r="Z1181" s="32">
        <v>0</v>
      </c>
      <c r="AA1181" s="32"/>
      <c r="AB1181" s="32"/>
    </row>
    <row r="1182" spans="1:28">
      <c r="A1182" s="320"/>
      <c r="C1182" s="320"/>
      <c r="D1182" t="s">
        <v>54</v>
      </c>
      <c r="E1182" s="320"/>
      <c r="G1182" s="320"/>
      <c r="I1182" s="319"/>
      <c r="K1182" s="319"/>
      <c r="M1182" s="319"/>
      <c r="P1182" s="130"/>
      <c r="Q1182" s="140"/>
      <c r="R1182" s="140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</row>
    <row r="1183" spans="1:28" ht="32">
      <c r="A1183" s="320" t="s">
        <v>9</v>
      </c>
      <c r="B1183" s="126" t="s">
        <v>525</v>
      </c>
      <c r="C1183" s="320" t="s">
        <v>49</v>
      </c>
      <c r="D1183" t="s">
        <v>3</v>
      </c>
      <c r="E1183" s="320" t="s">
        <v>49</v>
      </c>
      <c r="F1183" t="s">
        <v>49</v>
      </c>
      <c r="G1183" s="320" t="s">
        <v>49</v>
      </c>
      <c r="H1183" t="s">
        <v>3</v>
      </c>
      <c r="I1183" s="319" t="s">
        <v>519</v>
      </c>
      <c r="J1183" t="s">
        <v>527</v>
      </c>
      <c r="K1183" s="319" t="s">
        <v>540</v>
      </c>
      <c r="L1183" t="s">
        <v>3</v>
      </c>
      <c r="M1183" s="319" t="s">
        <v>529</v>
      </c>
      <c r="P1183" s="47" t="s">
        <v>125</v>
      </c>
      <c r="Q1183" s="141"/>
      <c r="R1183" s="14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</row>
    <row r="1184" spans="1:28" ht="80">
      <c r="A1184" s="320"/>
      <c r="B1184" t="s">
        <v>49</v>
      </c>
      <c r="C1184" s="320"/>
      <c r="D1184" t="s">
        <v>49</v>
      </c>
      <c r="E1184" s="320"/>
      <c r="F1184" t="s">
        <v>50</v>
      </c>
      <c r="G1184" s="320"/>
      <c r="H1184" s="126" t="s">
        <v>519</v>
      </c>
      <c r="I1184" s="319"/>
      <c r="J1184" t="s">
        <v>50</v>
      </c>
      <c r="K1184" s="319"/>
      <c r="L1184" s="126" t="s">
        <v>529</v>
      </c>
      <c r="M1184" s="319"/>
      <c r="P1184" s="130"/>
      <c r="Q1184" s="140"/>
      <c r="R1184" s="140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</row>
    <row r="1185" spans="1:28">
      <c r="A1185" s="320"/>
      <c r="B1185" t="s">
        <v>530</v>
      </c>
      <c r="C1185" s="320"/>
      <c r="D1185" t="s">
        <v>50</v>
      </c>
      <c r="E1185" s="320"/>
      <c r="F1185" t="s">
        <v>51</v>
      </c>
      <c r="G1185" s="320"/>
      <c r="H1185" t="s">
        <v>50</v>
      </c>
      <c r="I1185" s="319"/>
      <c r="J1185" t="s">
        <v>51</v>
      </c>
      <c r="K1185" s="319"/>
      <c r="L1185" t="s">
        <v>50</v>
      </c>
      <c r="M1185" s="319"/>
      <c r="P1185" s="47" t="s">
        <v>125</v>
      </c>
      <c r="Q1185" s="141"/>
      <c r="R1185" s="14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</row>
    <row r="1186" spans="1:28">
      <c r="A1186" s="320"/>
      <c r="B1186" t="s">
        <v>531</v>
      </c>
      <c r="C1186" s="320"/>
      <c r="D1186" t="s">
        <v>51</v>
      </c>
      <c r="E1186" s="320"/>
      <c r="F1186" t="s">
        <v>52</v>
      </c>
      <c r="G1186" s="320"/>
      <c r="H1186" t="s">
        <v>51</v>
      </c>
      <c r="I1186" s="319"/>
      <c r="J1186" t="s">
        <v>53</v>
      </c>
      <c r="K1186" s="319"/>
      <c r="L1186" t="s">
        <v>51</v>
      </c>
      <c r="M1186" s="319"/>
    </row>
    <row r="1187" spans="1:28">
      <c r="A1187" s="320"/>
      <c r="C1187" s="320"/>
      <c r="D1187" t="s">
        <v>52</v>
      </c>
      <c r="E1187" s="320"/>
      <c r="F1187" t="s">
        <v>530</v>
      </c>
      <c r="G1187" s="320"/>
      <c r="H1187" t="s">
        <v>52</v>
      </c>
      <c r="I1187" s="319"/>
      <c r="J1187" t="s">
        <v>541</v>
      </c>
      <c r="K1187" s="319"/>
      <c r="L1187" t="s">
        <v>530</v>
      </c>
      <c r="M1187" s="319"/>
      <c r="P1187" s="35" t="s">
        <v>127</v>
      </c>
    </row>
    <row r="1188" spans="1:28" ht="48">
      <c r="A1188" s="320"/>
      <c r="C1188" s="320"/>
      <c r="D1188" t="s">
        <v>530</v>
      </c>
      <c r="E1188" s="320"/>
      <c r="F1188" t="s">
        <v>53</v>
      </c>
      <c r="G1188" s="320"/>
      <c r="H1188" t="s">
        <v>530</v>
      </c>
      <c r="I1188" s="319"/>
      <c r="J1188" s="126" t="s">
        <v>540</v>
      </c>
      <c r="K1188" s="319"/>
      <c r="L1188" t="s">
        <v>533</v>
      </c>
      <c r="M1188" s="319"/>
    </row>
    <row r="1189" spans="1:28">
      <c r="A1189" s="320"/>
      <c r="C1189" s="320"/>
      <c r="D1189" t="s">
        <v>531</v>
      </c>
      <c r="E1189" s="320"/>
      <c r="G1189" s="320"/>
      <c r="H1189" t="s">
        <v>53</v>
      </c>
      <c r="I1189" s="319"/>
      <c r="K1189" s="319"/>
      <c r="L1189" s="126" t="s">
        <v>532</v>
      </c>
      <c r="M1189" s="319"/>
    </row>
    <row r="1190" spans="1:28">
      <c r="A1190" s="320"/>
      <c r="C1190" s="320"/>
      <c r="D1190" t="s">
        <v>535</v>
      </c>
      <c r="E1190" s="320"/>
      <c r="G1190" s="320"/>
      <c r="H1190" t="s">
        <v>531</v>
      </c>
      <c r="I1190" s="319"/>
      <c r="K1190" s="319"/>
      <c r="M1190" s="319"/>
    </row>
    <row r="1191" spans="1:28">
      <c r="A1191" s="320"/>
      <c r="C1191" s="320"/>
      <c r="D1191" t="s">
        <v>272</v>
      </c>
      <c r="E1191" s="320"/>
      <c r="G1191" s="320"/>
      <c r="I1191" s="319"/>
      <c r="K1191" s="319"/>
      <c r="M1191" s="319"/>
      <c r="P1191" s="326" t="s">
        <v>121</v>
      </c>
      <c r="Q1191" s="326"/>
      <c r="R1191" s="326"/>
      <c r="S1191" s="326"/>
      <c r="T1191" s="326"/>
      <c r="U1191" s="326"/>
      <c r="V1191" s="326"/>
      <c r="W1191" s="326"/>
      <c r="X1191" s="326"/>
      <c r="Y1191" s="326"/>
      <c r="Z1191" s="326"/>
      <c r="AA1191" s="326"/>
      <c r="AB1191" s="326"/>
    </row>
    <row r="1192" spans="1:28">
      <c r="A1192" s="320"/>
      <c r="C1192" s="320"/>
      <c r="D1192" t="s">
        <v>55</v>
      </c>
      <c r="E1192" s="320"/>
      <c r="G1192" s="320"/>
      <c r="I1192" s="319"/>
      <c r="K1192" s="319"/>
      <c r="M1192" s="319"/>
      <c r="P1192" s="20"/>
      <c r="Q1192" s="327">
        <v>1999</v>
      </c>
      <c r="R1192" s="327"/>
      <c r="S1192" s="327">
        <v>2002</v>
      </c>
      <c r="T1192" s="327"/>
      <c r="U1192" s="327">
        <v>2005</v>
      </c>
      <c r="V1192" s="327"/>
      <c r="W1192" s="327">
        <v>2008</v>
      </c>
      <c r="X1192" s="327"/>
      <c r="Y1192" s="327">
        <v>2011</v>
      </c>
      <c r="Z1192" s="327"/>
      <c r="AA1192" s="327">
        <v>2014</v>
      </c>
      <c r="AB1192" s="327"/>
    </row>
    <row r="1193" spans="1:28">
      <c r="A1193" s="320"/>
      <c r="C1193" s="320"/>
      <c r="D1193" t="s">
        <v>54</v>
      </c>
      <c r="E1193" s="320"/>
      <c r="G1193" s="320"/>
      <c r="I1193" s="319"/>
      <c r="K1193" s="319"/>
      <c r="M1193" s="319"/>
      <c r="P1193" s="20"/>
      <c r="Q1193" s="51" t="s">
        <v>118</v>
      </c>
      <c r="R1193" s="51" t="s">
        <v>1</v>
      </c>
      <c r="S1193" s="51" t="s">
        <v>118</v>
      </c>
      <c r="T1193" s="51" t="s">
        <v>1</v>
      </c>
      <c r="U1193" s="51" t="s">
        <v>118</v>
      </c>
      <c r="V1193" s="51" t="s">
        <v>1</v>
      </c>
      <c r="W1193" s="51" t="s">
        <v>118</v>
      </c>
      <c r="X1193" s="51" t="s">
        <v>1</v>
      </c>
      <c r="Y1193" s="51" t="s">
        <v>118</v>
      </c>
      <c r="Z1193" s="51" t="s">
        <v>1</v>
      </c>
      <c r="AA1193" s="51" t="s">
        <v>118</v>
      </c>
      <c r="AB1193" s="51" t="s">
        <v>1</v>
      </c>
    </row>
    <row r="1194" spans="1:28" ht="32">
      <c r="A1194" s="320" t="s">
        <v>10</v>
      </c>
      <c r="B1194" s="126" t="s">
        <v>525</v>
      </c>
      <c r="C1194" s="320" t="s">
        <v>49</v>
      </c>
      <c r="D1194" t="s">
        <v>3</v>
      </c>
      <c r="E1194" s="320" t="s">
        <v>3</v>
      </c>
      <c r="F1194" t="s">
        <v>3</v>
      </c>
      <c r="G1194" s="320" t="s">
        <v>3</v>
      </c>
      <c r="H1194" t="s">
        <v>3</v>
      </c>
      <c r="I1194" s="319" t="s">
        <v>519</v>
      </c>
      <c r="J1194" t="s">
        <v>527</v>
      </c>
      <c r="K1194" s="319" t="s">
        <v>538</v>
      </c>
      <c r="L1194" t="s">
        <v>3</v>
      </c>
      <c r="M1194" s="319" t="s">
        <v>536</v>
      </c>
      <c r="P1194" s="130" t="s">
        <v>519</v>
      </c>
      <c r="Q1194" s="24"/>
      <c r="R1194" s="24"/>
      <c r="S1194" s="140"/>
      <c r="T1194" s="140"/>
      <c r="U1194" s="24"/>
      <c r="V1194" s="24"/>
      <c r="W1194" s="24">
        <v>18</v>
      </c>
      <c r="X1194" s="24">
        <v>18</v>
      </c>
      <c r="Y1194" s="24"/>
      <c r="Z1194" s="24"/>
      <c r="AA1194" s="24"/>
      <c r="AB1194" s="24"/>
    </row>
    <row r="1195" spans="1:28" ht="64">
      <c r="A1195" s="320"/>
      <c r="B1195" t="s">
        <v>49</v>
      </c>
      <c r="C1195" s="320"/>
      <c r="D1195" t="s">
        <v>49</v>
      </c>
      <c r="E1195" s="320"/>
      <c r="F1195" t="s">
        <v>49</v>
      </c>
      <c r="G1195" s="320"/>
      <c r="H1195" s="126" t="s">
        <v>519</v>
      </c>
      <c r="I1195" s="319"/>
      <c r="J1195" s="126" t="s">
        <v>538</v>
      </c>
      <c r="K1195" s="319"/>
      <c r="L1195" s="126" t="s">
        <v>536</v>
      </c>
      <c r="M1195" s="319"/>
      <c r="P1195" s="48" t="s">
        <v>125</v>
      </c>
      <c r="Q1195" s="53"/>
      <c r="R1195" s="53"/>
      <c r="S1195" s="143"/>
      <c r="T1195" s="145"/>
      <c r="U1195" s="53"/>
      <c r="V1195" s="53"/>
      <c r="W1195" s="53">
        <v>90</v>
      </c>
      <c r="X1195" s="53">
        <v>90</v>
      </c>
      <c r="Y1195" s="53"/>
      <c r="Z1195" s="53"/>
      <c r="AA1195" s="53"/>
      <c r="AB1195" s="53"/>
    </row>
    <row r="1196" spans="1:28">
      <c r="A1196" s="320"/>
      <c r="B1196" t="s">
        <v>530</v>
      </c>
      <c r="C1196" s="320"/>
      <c r="D1196" t="s">
        <v>50</v>
      </c>
      <c r="E1196" s="320"/>
      <c r="F1196" t="s">
        <v>50</v>
      </c>
      <c r="G1196" s="320"/>
      <c r="H1196" t="s">
        <v>50</v>
      </c>
      <c r="I1196" s="319"/>
      <c r="J1196" t="s">
        <v>50</v>
      </c>
      <c r="K1196" s="319"/>
      <c r="L1196" t="s">
        <v>50</v>
      </c>
      <c r="M1196" s="319"/>
      <c r="P1196" s="130" t="s">
        <v>537</v>
      </c>
      <c r="Q1196" s="34"/>
      <c r="R1196" s="34"/>
      <c r="S1196" s="144"/>
      <c r="T1196" s="144"/>
      <c r="U1196" s="34"/>
      <c r="V1196" s="34"/>
      <c r="W1196" s="34">
        <v>2</v>
      </c>
      <c r="X1196" s="34">
        <v>2</v>
      </c>
      <c r="Y1196" s="34"/>
      <c r="Z1196" s="34"/>
      <c r="AA1196" s="34"/>
      <c r="AB1196" s="34"/>
    </row>
    <row r="1197" spans="1:28">
      <c r="A1197" s="320"/>
      <c r="B1197" t="s">
        <v>531</v>
      </c>
      <c r="C1197" s="320"/>
      <c r="D1197" t="s">
        <v>51</v>
      </c>
      <c r="E1197" s="320"/>
      <c r="F1197" t="s">
        <v>51</v>
      </c>
      <c r="G1197" s="320"/>
      <c r="H1197" t="s">
        <v>51</v>
      </c>
      <c r="I1197" s="319"/>
      <c r="J1197" t="s">
        <v>51</v>
      </c>
      <c r="K1197" s="319"/>
      <c r="L1197" t="s">
        <v>51</v>
      </c>
      <c r="M1197" s="319"/>
      <c r="P1197" s="48" t="s">
        <v>125</v>
      </c>
      <c r="Q1197" s="53"/>
      <c r="R1197" s="53"/>
      <c r="S1197" s="143"/>
      <c r="T1197" s="143"/>
      <c r="U1197" s="53"/>
      <c r="V1197" s="53"/>
      <c r="W1197" s="53">
        <v>10</v>
      </c>
      <c r="X1197" s="53">
        <v>10</v>
      </c>
      <c r="Y1197" s="53"/>
      <c r="Z1197" s="53"/>
      <c r="AA1197" s="53"/>
      <c r="AB1197" s="53"/>
    </row>
    <row r="1198" spans="1:28" ht="32">
      <c r="A1198" s="320"/>
      <c r="C1198" s="320"/>
      <c r="D1198" t="s">
        <v>52</v>
      </c>
      <c r="E1198" s="320"/>
      <c r="F1198" t="s">
        <v>52</v>
      </c>
      <c r="G1198" s="320"/>
      <c r="H1198" t="s">
        <v>52</v>
      </c>
      <c r="I1198" s="319"/>
      <c r="J1198" t="s">
        <v>53</v>
      </c>
      <c r="K1198" s="319"/>
      <c r="L1198" t="s">
        <v>530</v>
      </c>
      <c r="M1198" s="319"/>
      <c r="P1198" s="129" t="s">
        <v>538</v>
      </c>
      <c r="Q1198" s="34"/>
      <c r="R1198" s="34"/>
      <c r="S1198" s="144"/>
      <c r="T1198" s="144"/>
      <c r="U1198" s="34"/>
      <c r="V1198" s="34"/>
      <c r="W1198" s="34"/>
      <c r="X1198" s="34"/>
      <c r="Y1198" s="147">
        <v>2</v>
      </c>
      <c r="Z1198" s="34">
        <v>2</v>
      </c>
      <c r="AA1198" s="34"/>
      <c r="AB1198" s="34"/>
    </row>
    <row r="1199" spans="1:28">
      <c r="A1199" s="320"/>
      <c r="C1199" s="320"/>
      <c r="D1199" t="s">
        <v>530</v>
      </c>
      <c r="E1199" s="320"/>
      <c r="F1199" t="s">
        <v>53</v>
      </c>
      <c r="G1199" s="320"/>
      <c r="H1199" t="s">
        <v>530</v>
      </c>
      <c r="I1199" s="319"/>
      <c r="J1199" t="s">
        <v>541</v>
      </c>
      <c r="K1199" s="319"/>
      <c r="L1199" t="s">
        <v>532</v>
      </c>
      <c r="M1199" s="319"/>
      <c r="P1199" s="48" t="s">
        <v>125</v>
      </c>
      <c r="Q1199" s="53"/>
      <c r="R1199" s="53"/>
      <c r="S1199" s="143"/>
      <c r="T1199" s="143"/>
      <c r="U1199" s="53"/>
      <c r="V1199" s="53"/>
      <c r="W1199" s="53"/>
      <c r="X1199" s="53"/>
      <c r="Y1199" s="53">
        <v>10</v>
      </c>
      <c r="Z1199" s="53">
        <v>10</v>
      </c>
      <c r="AA1199" s="53"/>
      <c r="AB1199" s="53"/>
    </row>
    <row r="1200" spans="1:28" ht="32">
      <c r="A1200" s="320"/>
      <c r="C1200" s="320"/>
      <c r="D1200" t="s">
        <v>531</v>
      </c>
      <c r="E1200" s="320"/>
      <c r="G1200" s="320"/>
      <c r="H1200" t="s">
        <v>53</v>
      </c>
      <c r="I1200" s="319"/>
      <c r="K1200" s="319"/>
      <c r="L1200" t="s">
        <v>533</v>
      </c>
      <c r="M1200" s="319"/>
      <c r="P1200" s="130" t="s">
        <v>539</v>
      </c>
      <c r="Q1200" s="24"/>
      <c r="R1200" s="24"/>
      <c r="S1200" s="140"/>
      <c r="T1200" s="140"/>
      <c r="U1200" s="24"/>
      <c r="V1200" s="24"/>
      <c r="W1200" s="24"/>
      <c r="X1200" s="24"/>
      <c r="Y1200" s="24">
        <v>3</v>
      </c>
      <c r="Z1200" s="24">
        <v>3</v>
      </c>
      <c r="AA1200" s="24"/>
      <c r="AB1200" s="24"/>
    </row>
    <row r="1201" spans="1:28">
      <c r="A1201" s="320"/>
      <c r="C1201" s="320"/>
      <c r="D1201" t="s">
        <v>535</v>
      </c>
      <c r="E1201" s="320"/>
      <c r="G1201" s="320"/>
      <c r="H1201" t="s">
        <v>531</v>
      </c>
      <c r="I1201" s="319"/>
      <c r="K1201" s="319"/>
      <c r="M1201" s="319"/>
      <c r="P1201" s="48" t="s">
        <v>125</v>
      </c>
      <c r="Q1201" s="53"/>
      <c r="R1201" s="53"/>
      <c r="S1201" s="143"/>
      <c r="T1201" s="143"/>
      <c r="U1201" s="53"/>
      <c r="V1201" s="53"/>
      <c r="W1201" s="53"/>
      <c r="X1201" s="53"/>
      <c r="Y1201" s="53">
        <v>15</v>
      </c>
      <c r="Z1201" s="53">
        <v>15</v>
      </c>
      <c r="AA1201" s="53"/>
      <c r="AB1201" s="53"/>
    </row>
    <row r="1202" spans="1:28" ht="32">
      <c r="A1202" s="320"/>
      <c r="C1202" s="320"/>
      <c r="D1202" t="s">
        <v>272</v>
      </c>
      <c r="E1202" s="320"/>
      <c r="G1202" s="320"/>
      <c r="I1202" s="319"/>
      <c r="K1202" s="319"/>
      <c r="M1202" s="319"/>
      <c r="P1202" s="130" t="s">
        <v>542</v>
      </c>
      <c r="Q1202" s="24"/>
      <c r="R1202" s="24"/>
      <c r="S1202" s="140"/>
      <c r="T1202" s="140"/>
      <c r="U1202" s="24"/>
      <c r="V1202" s="24"/>
      <c r="W1202" s="24"/>
      <c r="X1202" s="24"/>
      <c r="Y1202" s="24">
        <v>2</v>
      </c>
      <c r="Z1202" s="24">
        <v>2</v>
      </c>
      <c r="AA1202" s="24"/>
      <c r="AB1202" s="24"/>
    </row>
    <row r="1203" spans="1:28">
      <c r="A1203" s="320"/>
      <c r="C1203" s="320"/>
      <c r="D1203" t="s">
        <v>55</v>
      </c>
      <c r="E1203" s="320"/>
      <c r="G1203" s="320"/>
      <c r="I1203" s="319"/>
      <c r="K1203" s="319"/>
      <c r="M1203" s="319"/>
      <c r="P1203" s="48" t="s">
        <v>125</v>
      </c>
      <c r="Q1203" s="53"/>
      <c r="R1203" s="53"/>
      <c r="S1203" s="143"/>
      <c r="T1203" s="143"/>
      <c r="U1203" s="53"/>
      <c r="V1203" s="53"/>
      <c r="W1203" s="53"/>
      <c r="X1203" s="53"/>
      <c r="Y1203" s="53">
        <v>10</v>
      </c>
      <c r="Z1203" s="53">
        <v>10</v>
      </c>
      <c r="AA1203" s="53"/>
      <c r="AB1203" s="53"/>
    </row>
    <row r="1204" spans="1:28" ht="64">
      <c r="A1204" s="320"/>
      <c r="C1204" s="320"/>
      <c r="D1204" t="s">
        <v>54</v>
      </c>
      <c r="E1204" s="320"/>
      <c r="G1204" s="320"/>
      <c r="I1204" s="319"/>
      <c r="K1204" s="319"/>
      <c r="M1204" s="319"/>
      <c r="P1204" s="130" t="s">
        <v>528</v>
      </c>
      <c r="Q1204" s="24"/>
      <c r="R1204" s="24"/>
      <c r="S1204" s="140"/>
      <c r="T1204" s="140"/>
      <c r="U1204" s="24"/>
      <c r="V1204" s="24"/>
      <c r="W1204" s="24"/>
      <c r="X1204" s="24"/>
      <c r="Y1204" s="24">
        <v>4</v>
      </c>
      <c r="Z1204" s="24">
        <v>4</v>
      </c>
      <c r="AA1204" s="24"/>
      <c r="AB1204" s="24"/>
    </row>
    <row r="1205" spans="1:28" ht="32">
      <c r="A1205" s="320" t="s">
        <v>11</v>
      </c>
      <c r="B1205" s="126" t="s">
        <v>525</v>
      </c>
      <c r="C1205" s="320" t="s">
        <v>49</v>
      </c>
      <c r="D1205" t="s">
        <v>3</v>
      </c>
      <c r="E1205" s="320" t="s">
        <v>3</v>
      </c>
      <c r="F1205" t="s">
        <v>445</v>
      </c>
      <c r="G1205" s="320" t="s">
        <v>3</v>
      </c>
      <c r="H1205" t="s">
        <v>3</v>
      </c>
      <c r="I1205" s="319" t="s">
        <v>519</v>
      </c>
      <c r="J1205" t="s">
        <v>527</v>
      </c>
      <c r="K1205" s="319" t="s">
        <v>542</v>
      </c>
      <c r="L1205" t="s">
        <v>3</v>
      </c>
      <c r="M1205" s="319" t="s">
        <v>536</v>
      </c>
      <c r="P1205" s="48" t="s">
        <v>125</v>
      </c>
      <c r="Q1205" s="53"/>
      <c r="R1205" s="53"/>
      <c r="S1205" s="143"/>
      <c r="T1205" s="143"/>
      <c r="U1205" s="53"/>
      <c r="V1205" s="53"/>
      <c r="W1205" s="53"/>
      <c r="X1205" s="53"/>
      <c r="Y1205" s="53">
        <v>20</v>
      </c>
      <c r="Z1205" s="53">
        <v>20</v>
      </c>
      <c r="AA1205" s="53"/>
      <c r="AB1205" s="53"/>
    </row>
    <row r="1206" spans="1:28" ht="64">
      <c r="A1206" s="320"/>
      <c r="B1206" t="s">
        <v>49</v>
      </c>
      <c r="C1206" s="320"/>
      <c r="D1206" t="s">
        <v>49</v>
      </c>
      <c r="E1206" s="320"/>
      <c r="F1206" t="s">
        <v>49</v>
      </c>
      <c r="G1206" s="320"/>
      <c r="H1206" s="126" t="s">
        <v>519</v>
      </c>
      <c r="I1206" s="319"/>
      <c r="J1206" s="57" t="s">
        <v>542</v>
      </c>
      <c r="K1206" s="319"/>
      <c r="L1206" s="126" t="s">
        <v>536</v>
      </c>
      <c r="M1206" s="319"/>
      <c r="P1206" s="130" t="s">
        <v>540</v>
      </c>
      <c r="Q1206" s="24"/>
      <c r="R1206" s="24"/>
      <c r="S1206" s="140"/>
      <c r="T1206" s="140"/>
      <c r="U1206" s="24"/>
      <c r="V1206" s="24"/>
      <c r="W1206" s="24"/>
      <c r="X1206" s="24"/>
      <c r="Y1206" s="24">
        <v>1</v>
      </c>
      <c r="Z1206" s="24">
        <v>1</v>
      </c>
      <c r="AA1206" s="24"/>
      <c r="AB1206" s="24"/>
    </row>
    <row r="1207" spans="1:28">
      <c r="A1207" s="320"/>
      <c r="B1207" t="s">
        <v>530</v>
      </c>
      <c r="C1207" s="320"/>
      <c r="D1207" t="s">
        <v>50</v>
      </c>
      <c r="E1207" s="320"/>
      <c r="F1207" t="s">
        <v>50</v>
      </c>
      <c r="G1207" s="320"/>
      <c r="H1207" t="s">
        <v>50</v>
      </c>
      <c r="I1207" s="319"/>
      <c r="J1207" t="s">
        <v>50</v>
      </c>
      <c r="K1207" s="319"/>
      <c r="L1207" t="s">
        <v>50</v>
      </c>
      <c r="M1207" s="319"/>
      <c r="P1207" s="48" t="s">
        <v>125</v>
      </c>
      <c r="Q1207" s="53"/>
      <c r="R1207" s="53"/>
      <c r="S1207" s="143"/>
      <c r="T1207" s="143"/>
      <c r="U1207" s="53"/>
      <c r="V1207" s="53"/>
      <c r="W1207" s="53"/>
      <c r="X1207" s="53"/>
      <c r="Y1207" s="53">
        <v>5</v>
      </c>
      <c r="Z1207" s="53">
        <v>5</v>
      </c>
      <c r="AA1207" s="53"/>
      <c r="AB1207" s="53"/>
    </row>
    <row r="1208" spans="1:28" ht="64">
      <c r="A1208" s="320"/>
      <c r="B1208" t="s">
        <v>531</v>
      </c>
      <c r="C1208" s="320"/>
      <c r="D1208" t="s">
        <v>51</v>
      </c>
      <c r="E1208" s="320"/>
      <c r="F1208" t="s">
        <v>51</v>
      </c>
      <c r="G1208" s="320"/>
      <c r="H1208" t="s">
        <v>51</v>
      </c>
      <c r="I1208" s="319"/>
      <c r="J1208" t="s">
        <v>51</v>
      </c>
      <c r="K1208" s="319"/>
      <c r="L1208" t="s">
        <v>51</v>
      </c>
      <c r="M1208" s="319"/>
      <c r="P1208" s="130" t="s">
        <v>543</v>
      </c>
      <c r="Q1208" s="24"/>
      <c r="R1208" s="24"/>
      <c r="S1208" s="140"/>
      <c r="T1208" s="140"/>
      <c r="U1208" s="24"/>
      <c r="V1208" s="24"/>
      <c r="W1208" s="24"/>
      <c r="X1208" s="24"/>
      <c r="Y1208" s="24">
        <v>1</v>
      </c>
      <c r="Z1208" s="24">
        <v>1</v>
      </c>
      <c r="AA1208" s="24"/>
      <c r="AB1208" s="24"/>
    </row>
    <row r="1209" spans="1:28">
      <c r="A1209" s="320"/>
      <c r="C1209" s="320"/>
      <c r="D1209" t="s">
        <v>52</v>
      </c>
      <c r="E1209" s="320"/>
      <c r="F1209" t="s">
        <v>52</v>
      </c>
      <c r="G1209" s="320"/>
      <c r="H1209" t="s">
        <v>52</v>
      </c>
      <c r="I1209" s="319"/>
      <c r="J1209" t="s">
        <v>52</v>
      </c>
      <c r="K1209" s="319"/>
      <c r="L1209" t="s">
        <v>530</v>
      </c>
      <c r="M1209" s="319"/>
      <c r="P1209" s="48" t="s">
        <v>125</v>
      </c>
      <c r="Q1209" s="53"/>
      <c r="R1209" s="53"/>
      <c r="S1209" s="143"/>
      <c r="T1209" s="143"/>
      <c r="U1209" s="53"/>
      <c r="V1209" s="53"/>
      <c r="W1209" s="53"/>
      <c r="X1209" s="53"/>
      <c r="Y1209" s="53">
        <v>5</v>
      </c>
      <c r="Z1209" s="53">
        <v>5</v>
      </c>
      <c r="AA1209" s="53"/>
      <c r="AB1209" s="53"/>
    </row>
    <row r="1210" spans="1:28" ht="48">
      <c r="A1210" s="320"/>
      <c r="C1210" s="320"/>
      <c r="D1210" t="s">
        <v>530</v>
      </c>
      <c r="E1210" s="320"/>
      <c r="F1210" t="s">
        <v>530</v>
      </c>
      <c r="G1210" s="320"/>
      <c r="H1210" t="s">
        <v>530</v>
      </c>
      <c r="I1210" s="319"/>
      <c r="J1210" t="s">
        <v>53</v>
      </c>
      <c r="K1210" s="319"/>
      <c r="L1210" t="s">
        <v>532</v>
      </c>
      <c r="M1210" s="319"/>
      <c r="P1210" s="130" t="s">
        <v>544</v>
      </c>
      <c r="Q1210" s="24"/>
      <c r="R1210" s="24"/>
      <c r="S1210" s="140"/>
      <c r="T1210" s="140"/>
      <c r="U1210" s="24"/>
      <c r="V1210" s="24"/>
      <c r="W1210" s="24"/>
      <c r="X1210" s="24"/>
      <c r="Y1210" s="24">
        <v>2</v>
      </c>
      <c r="Z1210" s="24">
        <v>2</v>
      </c>
      <c r="AA1210" s="24"/>
      <c r="AB1210" s="24"/>
    </row>
    <row r="1211" spans="1:28">
      <c r="A1211" s="320"/>
      <c r="C1211" s="320"/>
      <c r="D1211" t="s">
        <v>531</v>
      </c>
      <c r="E1211" s="320"/>
      <c r="F1211" t="s">
        <v>53</v>
      </c>
      <c r="G1211" s="320"/>
      <c r="H1211" t="s">
        <v>53</v>
      </c>
      <c r="I1211" s="319"/>
      <c r="J1211" t="s">
        <v>541</v>
      </c>
      <c r="K1211" s="319"/>
      <c r="L1211" t="s">
        <v>533</v>
      </c>
      <c r="M1211" s="319"/>
      <c r="P1211" s="48" t="s">
        <v>125</v>
      </c>
      <c r="Q1211" s="53"/>
      <c r="R1211" s="53"/>
      <c r="S1211" s="143"/>
      <c r="T1211" s="143"/>
      <c r="U1211" s="53"/>
      <c r="V1211" s="53"/>
      <c r="W1211" s="53"/>
      <c r="X1211" s="53"/>
      <c r="Y1211" s="53">
        <v>10</v>
      </c>
      <c r="Z1211" s="53">
        <v>10</v>
      </c>
      <c r="AA1211" s="53"/>
      <c r="AB1211" s="53"/>
    </row>
    <row r="1212" spans="1:28" ht="48">
      <c r="A1212" s="320"/>
      <c r="C1212" s="320"/>
      <c r="D1212" t="s">
        <v>535</v>
      </c>
      <c r="E1212" s="320"/>
      <c r="G1212" s="320"/>
      <c r="H1212" t="s">
        <v>531</v>
      </c>
      <c r="I1212" s="319"/>
      <c r="K1212" s="319"/>
      <c r="M1212" s="319"/>
      <c r="P1212" s="130" t="s">
        <v>545</v>
      </c>
      <c r="Q1212" s="24"/>
      <c r="R1212" s="24"/>
      <c r="S1212" s="140"/>
      <c r="T1212" s="140"/>
      <c r="U1212" s="24"/>
      <c r="V1212" s="24"/>
      <c r="W1212" s="24"/>
      <c r="X1212" s="24"/>
      <c r="Y1212" s="24">
        <v>1</v>
      </c>
      <c r="Z1212" s="24">
        <v>1</v>
      </c>
      <c r="AA1212" s="24"/>
      <c r="AB1212" s="24"/>
    </row>
    <row r="1213" spans="1:28">
      <c r="A1213" s="320"/>
      <c r="C1213" s="320"/>
      <c r="D1213" t="s">
        <v>272</v>
      </c>
      <c r="E1213" s="320"/>
      <c r="G1213" s="320"/>
      <c r="I1213" s="319"/>
      <c r="K1213" s="319"/>
      <c r="M1213" s="319"/>
      <c r="P1213" s="48" t="s">
        <v>125</v>
      </c>
      <c r="Q1213" s="53"/>
      <c r="R1213" s="53"/>
      <c r="S1213" s="143"/>
      <c r="T1213" s="143"/>
      <c r="U1213" s="53"/>
      <c r="V1213" s="53"/>
      <c r="W1213" s="53"/>
      <c r="X1213" s="53"/>
      <c r="Y1213" s="53">
        <v>5</v>
      </c>
      <c r="Z1213" s="53">
        <v>5</v>
      </c>
      <c r="AA1213" s="53"/>
      <c r="AB1213" s="53"/>
    </row>
    <row r="1214" spans="1:28" ht="64">
      <c r="A1214" s="320"/>
      <c r="C1214" s="320"/>
      <c r="D1214" t="s">
        <v>55</v>
      </c>
      <c r="E1214" s="320"/>
      <c r="G1214" s="320"/>
      <c r="I1214" s="319"/>
      <c r="K1214" s="319"/>
      <c r="M1214" s="319"/>
      <c r="P1214" s="130" t="s">
        <v>536</v>
      </c>
      <c r="Q1214" s="24"/>
      <c r="R1214" s="24"/>
      <c r="S1214" s="140"/>
      <c r="T1214" s="140"/>
      <c r="U1214" s="24"/>
      <c r="V1214" s="24"/>
      <c r="W1214" s="24"/>
      <c r="X1214" s="24"/>
      <c r="Y1214" s="24"/>
      <c r="Z1214" s="24"/>
      <c r="AA1214" s="24">
        <v>7</v>
      </c>
      <c r="AB1214" s="24">
        <v>7</v>
      </c>
    </row>
    <row r="1215" spans="1:28">
      <c r="A1215" s="320"/>
      <c r="C1215" s="320"/>
      <c r="D1215" t="s">
        <v>54</v>
      </c>
      <c r="E1215" s="320"/>
      <c r="G1215" s="320"/>
      <c r="I1215" s="319"/>
      <c r="K1215" s="319"/>
      <c r="M1215" s="319"/>
      <c r="P1215" s="48" t="s">
        <v>125</v>
      </c>
      <c r="Q1215" s="53"/>
      <c r="R1215" s="53"/>
      <c r="S1215" s="143"/>
      <c r="T1215" s="143"/>
      <c r="U1215" s="53"/>
      <c r="V1215" s="53"/>
      <c r="W1215" s="53"/>
      <c r="X1215" s="53"/>
      <c r="Y1215" s="53"/>
      <c r="Z1215" s="53"/>
      <c r="AA1215" s="53">
        <v>35</v>
      </c>
      <c r="AB1215" s="53">
        <v>35</v>
      </c>
    </row>
    <row r="1216" spans="1:28" ht="80">
      <c r="A1216" s="320" t="s">
        <v>12</v>
      </c>
      <c r="B1216" s="126" t="s">
        <v>525</v>
      </c>
      <c r="C1216" s="319" t="s">
        <v>525</v>
      </c>
      <c r="D1216" t="s">
        <v>3</v>
      </c>
      <c r="E1216" s="320" t="s">
        <v>3</v>
      </c>
      <c r="F1216" t="s">
        <v>3</v>
      </c>
      <c r="G1216" s="320" t="s">
        <v>3</v>
      </c>
      <c r="H1216" t="s">
        <v>3</v>
      </c>
      <c r="I1216" s="319" t="s">
        <v>519</v>
      </c>
      <c r="J1216" t="s">
        <v>527</v>
      </c>
      <c r="K1216" s="319" t="s">
        <v>543</v>
      </c>
      <c r="L1216" t="s">
        <v>3</v>
      </c>
      <c r="M1216" s="319" t="s">
        <v>536</v>
      </c>
      <c r="P1216" s="130" t="s">
        <v>529</v>
      </c>
      <c r="Q1216" s="24"/>
      <c r="R1216" s="24"/>
      <c r="S1216" s="140"/>
      <c r="T1216" s="140"/>
      <c r="U1216" s="24"/>
      <c r="V1216" s="24"/>
      <c r="W1216" s="24"/>
      <c r="X1216" s="24"/>
      <c r="Y1216" s="24"/>
      <c r="Z1216" s="24"/>
      <c r="AA1216" s="24">
        <v>9</v>
      </c>
      <c r="AB1216" s="24">
        <v>9</v>
      </c>
    </row>
    <row r="1217" spans="1:28" ht="64">
      <c r="A1217" s="320"/>
      <c r="B1217" t="s">
        <v>49</v>
      </c>
      <c r="C1217" s="319"/>
      <c r="D1217" t="s">
        <v>49</v>
      </c>
      <c r="E1217" s="320"/>
      <c r="F1217" t="s">
        <v>49</v>
      </c>
      <c r="G1217" s="320"/>
      <c r="H1217" s="126" t="s">
        <v>519</v>
      </c>
      <c r="I1217" s="319"/>
      <c r="J1217" t="s">
        <v>50</v>
      </c>
      <c r="K1217" s="319"/>
      <c r="L1217" s="126" t="s">
        <v>536</v>
      </c>
      <c r="M1217" s="319"/>
      <c r="P1217" s="48"/>
      <c r="Q1217" s="53"/>
      <c r="R1217" s="53"/>
      <c r="S1217" s="143"/>
      <c r="T1217" s="143"/>
      <c r="U1217" s="53"/>
      <c r="V1217" s="53"/>
      <c r="W1217" s="53"/>
      <c r="X1217" s="53"/>
      <c r="Y1217" s="53"/>
      <c r="Z1217" s="53"/>
      <c r="AA1217" s="53">
        <v>45</v>
      </c>
      <c r="AB1217" s="53">
        <v>45</v>
      </c>
    </row>
    <row r="1218" spans="1:28">
      <c r="A1218" s="320"/>
      <c r="B1218" t="s">
        <v>530</v>
      </c>
      <c r="C1218" s="319"/>
      <c r="D1218" t="s">
        <v>50</v>
      </c>
      <c r="E1218" s="320"/>
      <c r="F1218" t="s">
        <v>50</v>
      </c>
      <c r="G1218" s="320"/>
      <c r="H1218" t="s">
        <v>50</v>
      </c>
      <c r="I1218" s="319"/>
      <c r="J1218" t="s">
        <v>51</v>
      </c>
      <c r="K1218" s="319"/>
      <c r="L1218" t="s">
        <v>50</v>
      </c>
      <c r="M1218" s="319"/>
    </row>
    <row r="1219" spans="1:28">
      <c r="A1219" s="320"/>
      <c r="B1219" t="s">
        <v>531</v>
      </c>
      <c r="C1219" s="319"/>
      <c r="D1219" t="s">
        <v>51</v>
      </c>
      <c r="E1219" s="320"/>
      <c r="F1219" t="s">
        <v>51</v>
      </c>
      <c r="G1219" s="320"/>
      <c r="H1219" t="s">
        <v>51</v>
      </c>
      <c r="I1219" s="319"/>
      <c r="J1219" t="s">
        <v>53</v>
      </c>
      <c r="K1219" s="319"/>
      <c r="L1219" t="s">
        <v>51</v>
      </c>
      <c r="M1219" s="319"/>
    </row>
    <row r="1220" spans="1:28">
      <c r="A1220" s="320"/>
      <c r="C1220" s="319"/>
      <c r="D1220" t="s">
        <v>52</v>
      </c>
      <c r="E1220" s="320"/>
      <c r="F1220" t="s">
        <v>52</v>
      </c>
      <c r="G1220" s="320"/>
      <c r="H1220" t="s">
        <v>52</v>
      </c>
      <c r="I1220" s="319"/>
      <c r="J1220" t="s">
        <v>541</v>
      </c>
      <c r="K1220" s="319"/>
      <c r="L1220" t="s">
        <v>530</v>
      </c>
      <c r="M1220" s="319"/>
    </row>
    <row r="1221" spans="1:28" ht="64">
      <c r="A1221" s="320"/>
      <c r="C1221" s="319"/>
      <c r="D1221" t="s">
        <v>530</v>
      </c>
      <c r="E1221" s="320"/>
      <c r="F1221" t="s">
        <v>53</v>
      </c>
      <c r="G1221" s="320"/>
      <c r="H1221" t="s">
        <v>530</v>
      </c>
      <c r="I1221" s="319"/>
      <c r="J1221" s="126" t="s">
        <v>543</v>
      </c>
      <c r="K1221" s="319"/>
      <c r="L1221" t="s">
        <v>532</v>
      </c>
      <c r="M1221" s="319"/>
      <c r="P1221" s="321" t="s">
        <v>122</v>
      </c>
      <c r="Q1221" s="322"/>
      <c r="R1221" s="322"/>
      <c r="S1221" s="322"/>
      <c r="T1221" s="322"/>
      <c r="U1221" s="322"/>
      <c r="V1221" s="322"/>
      <c r="W1221" s="322"/>
      <c r="X1221" s="322"/>
      <c r="Y1221" s="322"/>
      <c r="Z1221" s="322"/>
      <c r="AA1221" s="322"/>
      <c r="AB1221" s="323"/>
    </row>
    <row r="1222" spans="1:28">
      <c r="A1222" s="320"/>
      <c r="C1222" s="319"/>
      <c r="D1222" t="s">
        <v>531</v>
      </c>
      <c r="E1222" s="320"/>
      <c r="G1222" s="320"/>
      <c r="H1222" t="s">
        <v>53</v>
      </c>
      <c r="I1222" s="319"/>
      <c r="K1222" s="319"/>
      <c r="L1222" t="s">
        <v>533</v>
      </c>
      <c r="M1222" s="319"/>
      <c r="P1222" s="20"/>
      <c r="Q1222" s="327">
        <v>1999</v>
      </c>
      <c r="R1222" s="327"/>
      <c r="S1222" s="327">
        <v>2002</v>
      </c>
      <c r="T1222" s="327"/>
      <c r="U1222" s="327">
        <v>2005</v>
      </c>
      <c r="V1222" s="327"/>
      <c r="W1222" s="327">
        <v>2008</v>
      </c>
      <c r="X1222" s="327"/>
      <c r="Y1222" s="327">
        <v>2011</v>
      </c>
      <c r="Z1222" s="327"/>
      <c r="AA1222" s="327">
        <v>2014</v>
      </c>
      <c r="AB1222" s="327"/>
    </row>
    <row r="1223" spans="1:28">
      <c r="A1223" s="320"/>
      <c r="C1223" s="319"/>
      <c r="D1223" t="s">
        <v>535</v>
      </c>
      <c r="E1223" s="320"/>
      <c r="G1223" s="320"/>
      <c r="H1223" t="s">
        <v>531</v>
      </c>
      <c r="I1223" s="319"/>
      <c r="K1223" s="319"/>
      <c r="M1223" s="319"/>
      <c r="P1223" s="20"/>
      <c r="Q1223" s="51" t="s">
        <v>118</v>
      </c>
      <c r="R1223" s="51" t="s">
        <v>1</v>
      </c>
      <c r="S1223" s="51" t="s">
        <v>118</v>
      </c>
      <c r="T1223" s="51" t="s">
        <v>1</v>
      </c>
      <c r="U1223" s="51" t="s">
        <v>118</v>
      </c>
      <c r="V1223" s="51" t="s">
        <v>1</v>
      </c>
      <c r="W1223" s="51" t="s">
        <v>118</v>
      </c>
      <c r="X1223" s="51" t="s">
        <v>1</v>
      </c>
      <c r="Y1223" s="51" t="s">
        <v>118</v>
      </c>
      <c r="Z1223" s="51" t="s">
        <v>1</v>
      </c>
      <c r="AA1223" s="51" t="s">
        <v>118</v>
      </c>
      <c r="AB1223" s="51" t="s">
        <v>1</v>
      </c>
    </row>
    <row r="1224" spans="1:28">
      <c r="A1224" s="320"/>
      <c r="C1224" s="319"/>
      <c r="D1224" t="s">
        <v>272</v>
      </c>
      <c r="E1224" s="320"/>
      <c r="G1224" s="320"/>
      <c r="I1224" s="319"/>
      <c r="K1224" s="319"/>
      <c r="M1224" s="319"/>
      <c r="P1224" s="130" t="s">
        <v>276</v>
      </c>
      <c r="Q1224" s="140"/>
      <c r="R1224" s="140"/>
      <c r="S1224" s="140"/>
      <c r="T1224" s="140"/>
      <c r="U1224" s="24">
        <v>1</v>
      </c>
      <c r="V1224" s="24">
        <v>0</v>
      </c>
      <c r="W1224" s="140"/>
      <c r="X1224" s="140"/>
      <c r="Y1224" s="24"/>
      <c r="Z1224" s="24"/>
      <c r="AA1224" s="140"/>
      <c r="AB1224" s="140"/>
    </row>
    <row r="1225" spans="1:28">
      <c r="A1225" s="320"/>
      <c r="C1225" s="319"/>
      <c r="D1225" t="s">
        <v>55</v>
      </c>
      <c r="E1225" s="320"/>
      <c r="G1225" s="320"/>
      <c r="I1225" s="319"/>
      <c r="K1225" s="319"/>
      <c r="M1225" s="319"/>
      <c r="P1225" s="47" t="s">
        <v>125</v>
      </c>
      <c r="Q1225" s="141"/>
      <c r="R1225" s="142"/>
      <c r="S1225" s="141"/>
      <c r="T1225" s="142"/>
      <c r="U1225" s="32">
        <v>0.05</v>
      </c>
      <c r="V1225" s="40">
        <v>0</v>
      </c>
      <c r="W1225" s="141"/>
      <c r="X1225" s="141"/>
      <c r="Y1225" s="32"/>
      <c r="Z1225" s="32"/>
      <c r="AA1225" s="141"/>
      <c r="AB1225" s="141"/>
    </row>
    <row r="1226" spans="1:28" ht="32">
      <c r="A1226" s="320"/>
      <c r="C1226" s="319"/>
      <c r="D1226" t="s">
        <v>54</v>
      </c>
      <c r="E1226" s="320"/>
      <c r="G1226" s="320"/>
      <c r="I1226" s="319"/>
      <c r="K1226" s="319"/>
      <c r="M1226" s="319"/>
      <c r="P1226" s="130" t="s">
        <v>87</v>
      </c>
      <c r="Q1226" s="140"/>
      <c r="R1226" s="140"/>
      <c r="S1226" s="24"/>
      <c r="T1226" s="24"/>
      <c r="U1226" s="24">
        <v>1</v>
      </c>
      <c r="V1226" s="24">
        <v>0</v>
      </c>
      <c r="W1226" s="140"/>
      <c r="X1226" s="140"/>
      <c r="Y1226" s="24"/>
      <c r="Z1226" s="24"/>
      <c r="AA1226" s="140"/>
      <c r="AB1226" s="140"/>
    </row>
    <row r="1227" spans="1:28">
      <c r="A1227" s="320" t="s">
        <v>13</v>
      </c>
      <c r="B1227" t="s">
        <v>49</v>
      </c>
      <c r="C1227" s="320" t="s">
        <v>49</v>
      </c>
      <c r="D1227" t="s">
        <v>3</v>
      </c>
      <c r="E1227" s="320" t="s">
        <v>49</v>
      </c>
      <c r="F1227" t="s">
        <v>445</v>
      </c>
      <c r="G1227" s="320" t="s">
        <v>3</v>
      </c>
      <c r="H1227" t="s">
        <v>3</v>
      </c>
      <c r="I1227" s="319" t="s">
        <v>519</v>
      </c>
      <c r="J1227" t="s">
        <v>527</v>
      </c>
      <c r="K1227" s="319" t="s">
        <v>542</v>
      </c>
      <c r="L1227" t="s">
        <v>3</v>
      </c>
      <c r="M1227" s="319" t="s">
        <v>529</v>
      </c>
      <c r="P1227" s="47" t="s">
        <v>125</v>
      </c>
      <c r="Q1227" s="141"/>
      <c r="R1227" s="149"/>
      <c r="S1227" s="32"/>
      <c r="T1227" s="32"/>
      <c r="U1227" s="32">
        <v>0.05</v>
      </c>
      <c r="V1227" s="32">
        <v>0</v>
      </c>
      <c r="W1227" s="141"/>
      <c r="X1227" s="141"/>
      <c r="Y1227" s="32"/>
      <c r="Z1227" s="32"/>
      <c r="AA1227" s="141"/>
      <c r="AB1227" s="141"/>
    </row>
    <row r="1228" spans="1:28" ht="80">
      <c r="A1228" s="320"/>
      <c r="B1228" t="s">
        <v>50</v>
      </c>
      <c r="C1228" s="320"/>
      <c r="D1228" t="s">
        <v>49</v>
      </c>
      <c r="E1228" s="320"/>
      <c r="F1228" t="s">
        <v>49</v>
      </c>
      <c r="G1228" s="320"/>
      <c r="H1228" s="126" t="s">
        <v>519</v>
      </c>
      <c r="I1228" s="319"/>
      <c r="J1228" s="126" t="s">
        <v>542</v>
      </c>
      <c r="K1228" s="319"/>
      <c r="L1228" s="126" t="s">
        <v>529</v>
      </c>
      <c r="M1228" s="319"/>
    </row>
    <row r="1229" spans="1:28">
      <c r="A1229" s="320"/>
      <c r="B1229" t="s">
        <v>530</v>
      </c>
      <c r="C1229" s="320"/>
      <c r="D1229" t="s">
        <v>50</v>
      </c>
      <c r="E1229" s="320"/>
      <c r="F1229" t="s">
        <v>50</v>
      </c>
      <c r="G1229" s="320"/>
      <c r="H1229" t="s">
        <v>50</v>
      </c>
      <c r="I1229" s="319"/>
      <c r="J1229" t="s">
        <v>50</v>
      </c>
      <c r="K1229" s="319"/>
      <c r="L1229" t="s">
        <v>50</v>
      </c>
      <c r="M1229" s="319"/>
    </row>
    <row r="1230" spans="1:28">
      <c r="A1230" s="320"/>
      <c r="B1230" t="s">
        <v>531</v>
      </c>
      <c r="C1230" s="320"/>
      <c r="D1230" t="s">
        <v>51</v>
      </c>
      <c r="E1230" s="320"/>
      <c r="F1230" t="s">
        <v>51</v>
      </c>
      <c r="G1230" s="320"/>
      <c r="H1230" t="s">
        <v>51</v>
      </c>
      <c r="I1230" s="319"/>
      <c r="J1230" t="s">
        <v>51</v>
      </c>
      <c r="K1230" s="319"/>
      <c r="L1230" t="s">
        <v>51</v>
      </c>
      <c r="M1230" s="319"/>
    </row>
    <row r="1231" spans="1:28">
      <c r="A1231" s="320"/>
      <c r="C1231" s="320"/>
      <c r="D1231" t="s">
        <v>52</v>
      </c>
      <c r="E1231" s="320"/>
      <c r="F1231" t="s">
        <v>52</v>
      </c>
      <c r="G1231" s="320"/>
      <c r="H1231" t="s">
        <v>52</v>
      </c>
      <c r="I1231" s="319"/>
      <c r="J1231" t="s">
        <v>52</v>
      </c>
      <c r="K1231" s="319"/>
      <c r="L1231" t="s">
        <v>530</v>
      </c>
      <c r="M1231" s="319"/>
    </row>
    <row r="1232" spans="1:28">
      <c r="A1232" s="320"/>
      <c r="C1232" s="320"/>
      <c r="D1232" t="s">
        <v>530</v>
      </c>
      <c r="E1232" s="320"/>
      <c r="F1232" t="s">
        <v>530</v>
      </c>
      <c r="G1232" s="320"/>
      <c r="H1232" t="s">
        <v>530</v>
      </c>
      <c r="I1232" s="319"/>
      <c r="J1232" t="s">
        <v>53</v>
      </c>
      <c r="K1232" s="319"/>
      <c r="L1232" t="s">
        <v>532</v>
      </c>
      <c r="M1232" s="319"/>
    </row>
    <row r="1233" spans="1:13">
      <c r="A1233" s="320"/>
      <c r="C1233" s="320"/>
      <c r="D1233" t="s">
        <v>531</v>
      </c>
      <c r="E1233" s="320"/>
      <c r="F1233" t="s">
        <v>53</v>
      </c>
      <c r="G1233" s="320"/>
      <c r="H1233" t="s">
        <v>53</v>
      </c>
      <c r="I1233" s="319"/>
      <c r="J1233" t="s">
        <v>541</v>
      </c>
      <c r="K1233" s="319"/>
      <c r="L1233" s="126" t="s">
        <v>533</v>
      </c>
      <c r="M1233" s="319"/>
    </row>
    <row r="1234" spans="1:13">
      <c r="A1234" s="320"/>
      <c r="C1234" s="320"/>
      <c r="D1234" t="s">
        <v>535</v>
      </c>
      <c r="E1234" s="320"/>
      <c r="G1234" s="320"/>
      <c r="H1234" t="s">
        <v>531</v>
      </c>
      <c r="I1234" s="319"/>
      <c r="K1234" s="319"/>
      <c r="M1234" s="319"/>
    </row>
    <row r="1235" spans="1:13">
      <c r="A1235" s="320"/>
      <c r="C1235" s="320"/>
      <c r="D1235" t="s">
        <v>272</v>
      </c>
      <c r="E1235" s="320"/>
      <c r="G1235" s="320"/>
      <c r="I1235" s="319"/>
      <c r="K1235" s="319"/>
      <c r="M1235" s="319"/>
    </row>
    <row r="1236" spans="1:13">
      <c r="A1236" s="320"/>
      <c r="C1236" s="320"/>
      <c r="D1236" t="s">
        <v>55</v>
      </c>
      <c r="E1236" s="320"/>
      <c r="G1236" s="320"/>
      <c r="I1236" s="319"/>
      <c r="K1236" s="319"/>
      <c r="M1236" s="319"/>
    </row>
    <row r="1237" spans="1:13">
      <c r="A1237" s="320"/>
      <c r="C1237" s="320"/>
      <c r="D1237" t="s">
        <v>54</v>
      </c>
      <c r="E1237" s="320"/>
      <c r="G1237" s="320"/>
      <c r="I1237" s="319"/>
      <c r="K1237" s="319"/>
      <c r="M1237" s="319"/>
    </row>
    <row r="1238" spans="1:13">
      <c r="A1238" s="320" t="s">
        <v>14</v>
      </c>
      <c r="B1238" t="s">
        <v>49</v>
      </c>
      <c r="C1238" s="320" t="s">
        <v>49</v>
      </c>
      <c r="D1238" t="s">
        <v>3</v>
      </c>
      <c r="E1238" s="320" t="s">
        <v>49</v>
      </c>
      <c r="F1238" t="s">
        <v>445</v>
      </c>
      <c r="G1238" s="320" t="s">
        <v>49</v>
      </c>
      <c r="H1238" t="s">
        <v>3</v>
      </c>
      <c r="I1238" s="319" t="s">
        <v>519</v>
      </c>
      <c r="J1238" t="s">
        <v>527</v>
      </c>
      <c r="K1238" s="319" t="s">
        <v>539</v>
      </c>
      <c r="L1238" t="s">
        <v>3</v>
      </c>
      <c r="M1238" s="319" t="s">
        <v>536</v>
      </c>
    </row>
    <row r="1239" spans="1:13" ht="64">
      <c r="A1239" s="320"/>
      <c r="B1239" t="s">
        <v>50</v>
      </c>
      <c r="C1239" s="320"/>
      <c r="D1239" t="s">
        <v>49</v>
      </c>
      <c r="E1239" s="320"/>
      <c r="F1239" t="s">
        <v>49</v>
      </c>
      <c r="G1239" s="320"/>
      <c r="H1239" s="126" t="s">
        <v>519</v>
      </c>
      <c r="I1239" s="319"/>
      <c r="J1239" s="126" t="s">
        <v>539</v>
      </c>
      <c r="K1239" s="319"/>
      <c r="L1239" s="126" t="s">
        <v>536</v>
      </c>
      <c r="M1239" s="319"/>
    </row>
    <row r="1240" spans="1:13">
      <c r="A1240" s="320"/>
      <c r="B1240" t="s">
        <v>530</v>
      </c>
      <c r="C1240" s="320"/>
      <c r="D1240" t="s">
        <v>50</v>
      </c>
      <c r="E1240" s="320"/>
      <c r="F1240" t="s">
        <v>50</v>
      </c>
      <c r="G1240" s="320"/>
      <c r="H1240" t="s">
        <v>50</v>
      </c>
      <c r="I1240" s="319"/>
      <c r="J1240" t="s">
        <v>50</v>
      </c>
      <c r="K1240" s="319"/>
      <c r="L1240" t="s">
        <v>50</v>
      </c>
      <c r="M1240" s="319"/>
    </row>
    <row r="1241" spans="1:13">
      <c r="A1241" s="320"/>
      <c r="B1241" t="s">
        <v>531</v>
      </c>
      <c r="C1241" s="320"/>
      <c r="D1241" t="s">
        <v>51</v>
      </c>
      <c r="E1241" s="320"/>
      <c r="F1241" t="s">
        <v>51</v>
      </c>
      <c r="G1241" s="320"/>
      <c r="H1241" t="s">
        <v>51</v>
      </c>
      <c r="I1241" s="319"/>
      <c r="J1241" t="s">
        <v>51</v>
      </c>
      <c r="K1241" s="319"/>
      <c r="L1241" t="s">
        <v>51</v>
      </c>
      <c r="M1241" s="319"/>
    </row>
    <row r="1242" spans="1:13">
      <c r="A1242" s="320"/>
      <c r="C1242" s="320"/>
      <c r="D1242" t="s">
        <v>52</v>
      </c>
      <c r="E1242" s="320"/>
      <c r="F1242" t="s">
        <v>52</v>
      </c>
      <c r="G1242" s="320"/>
      <c r="H1242" t="s">
        <v>52</v>
      </c>
      <c r="I1242" s="319"/>
      <c r="J1242" t="s">
        <v>52</v>
      </c>
      <c r="K1242" s="319"/>
      <c r="L1242" t="s">
        <v>530</v>
      </c>
      <c r="M1242" s="319"/>
    </row>
    <row r="1243" spans="1:13">
      <c r="A1243" s="320"/>
      <c r="C1243" s="320"/>
      <c r="D1243" t="s">
        <v>530</v>
      </c>
      <c r="E1243" s="320"/>
      <c r="F1243" t="s">
        <v>530</v>
      </c>
      <c r="G1243" s="320"/>
      <c r="H1243" t="s">
        <v>530</v>
      </c>
      <c r="I1243" s="319"/>
      <c r="J1243" t="s">
        <v>53</v>
      </c>
      <c r="K1243" s="319"/>
      <c r="L1243" t="s">
        <v>532</v>
      </c>
      <c r="M1243" s="319"/>
    </row>
    <row r="1244" spans="1:13">
      <c r="A1244" s="320"/>
      <c r="C1244" s="320"/>
      <c r="D1244" t="s">
        <v>531</v>
      </c>
      <c r="E1244" s="320"/>
      <c r="F1244" t="s">
        <v>53</v>
      </c>
      <c r="G1244" s="320"/>
      <c r="H1244" t="s">
        <v>53</v>
      </c>
      <c r="I1244" s="319"/>
      <c r="K1244" s="319"/>
      <c r="L1244" t="s">
        <v>533</v>
      </c>
      <c r="M1244" s="319"/>
    </row>
    <row r="1245" spans="1:13">
      <c r="A1245" s="320"/>
      <c r="C1245" s="320"/>
      <c r="D1245" t="s">
        <v>535</v>
      </c>
      <c r="E1245" s="320"/>
      <c r="G1245" s="320"/>
      <c r="H1245" t="s">
        <v>531</v>
      </c>
      <c r="I1245" s="319"/>
      <c r="K1245" s="319"/>
      <c r="M1245" s="319"/>
    </row>
    <row r="1246" spans="1:13">
      <c r="A1246" s="320"/>
      <c r="C1246" s="320"/>
      <c r="D1246" t="s">
        <v>272</v>
      </c>
      <c r="E1246" s="320"/>
      <c r="G1246" s="320"/>
      <c r="I1246" s="319"/>
      <c r="K1246" s="319"/>
      <c r="M1246" s="319"/>
    </row>
    <row r="1247" spans="1:13">
      <c r="A1247" s="320"/>
      <c r="C1247" s="320"/>
      <c r="D1247" t="s">
        <v>55</v>
      </c>
      <c r="E1247" s="320"/>
      <c r="G1247" s="320"/>
      <c r="I1247" s="319"/>
      <c r="K1247" s="319"/>
      <c r="M1247" s="319"/>
    </row>
    <row r="1248" spans="1:13">
      <c r="A1248" s="320"/>
      <c r="C1248" s="320"/>
      <c r="D1248" t="s">
        <v>54</v>
      </c>
      <c r="E1248" s="320"/>
      <c r="G1248" s="320"/>
      <c r="I1248" s="319"/>
      <c r="K1248" s="319"/>
      <c r="M1248" s="319"/>
    </row>
    <row r="1249" spans="1:13" ht="32">
      <c r="A1249" s="320" t="s">
        <v>15</v>
      </c>
      <c r="B1249" t="s">
        <v>49</v>
      </c>
      <c r="C1249" s="320" t="s">
        <v>49</v>
      </c>
      <c r="D1249" t="s">
        <v>3</v>
      </c>
      <c r="E1249" s="320" t="s">
        <v>49</v>
      </c>
      <c r="F1249" s="126" t="s">
        <v>526</v>
      </c>
      <c r="G1249" s="320" t="s">
        <v>49</v>
      </c>
      <c r="H1249" t="s">
        <v>3</v>
      </c>
      <c r="I1249" s="319" t="s">
        <v>519</v>
      </c>
      <c r="J1249" t="s">
        <v>527</v>
      </c>
      <c r="K1249" s="319" t="s">
        <v>544</v>
      </c>
      <c r="L1249" t="s">
        <v>3</v>
      </c>
      <c r="M1249" s="319" t="s">
        <v>529</v>
      </c>
    </row>
    <row r="1250" spans="1:13" ht="80">
      <c r="A1250" s="320"/>
      <c r="B1250" t="s">
        <v>50</v>
      </c>
      <c r="C1250" s="320"/>
      <c r="D1250" t="s">
        <v>49</v>
      </c>
      <c r="E1250" s="320"/>
      <c r="F1250" t="s">
        <v>49</v>
      </c>
      <c r="G1250" s="320"/>
      <c r="H1250" s="126" t="s">
        <v>519</v>
      </c>
      <c r="I1250" s="319"/>
      <c r="J1250" t="s">
        <v>50</v>
      </c>
      <c r="K1250" s="319"/>
      <c r="L1250" s="126" t="s">
        <v>529</v>
      </c>
      <c r="M1250" s="319"/>
    </row>
    <row r="1251" spans="1:13">
      <c r="A1251" s="320"/>
      <c r="B1251" t="s">
        <v>530</v>
      </c>
      <c r="C1251" s="320"/>
      <c r="D1251" t="s">
        <v>50</v>
      </c>
      <c r="E1251" s="320"/>
      <c r="F1251" t="s">
        <v>50</v>
      </c>
      <c r="G1251" s="320"/>
      <c r="H1251" t="s">
        <v>50</v>
      </c>
      <c r="I1251" s="319"/>
      <c r="J1251" t="s">
        <v>51</v>
      </c>
      <c r="K1251" s="319"/>
      <c r="L1251" t="s">
        <v>50</v>
      </c>
      <c r="M1251" s="319"/>
    </row>
    <row r="1252" spans="1:13">
      <c r="A1252" s="320"/>
      <c r="B1252" t="s">
        <v>531</v>
      </c>
      <c r="C1252" s="320"/>
      <c r="D1252" t="s">
        <v>51</v>
      </c>
      <c r="E1252" s="320"/>
      <c r="F1252" t="s">
        <v>51</v>
      </c>
      <c r="G1252" s="320"/>
      <c r="H1252" t="s">
        <v>51</v>
      </c>
      <c r="I1252" s="319"/>
      <c r="J1252" t="s">
        <v>53</v>
      </c>
      <c r="K1252" s="319"/>
      <c r="L1252" t="s">
        <v>51</v>
      </c>
      <c r="M1252" s="319"/>
    </row>
    <row r="1253" spans="1:13">
      <c r="A1253" s="320"/>
      <c r="C1253" s="320"/>
      <c r="D1253" t="s">
        <v>52</v>
      </c>
      <c r="E1253" s="320"/>
      <c r="F1253" t="s">
        <v>52</v>
      </c>
      <c r="G1253" s="320"/>
      <c r="H1253" t="s">
        <v>52</v>
      </c>
      <c r="I1253" s="319"/>
      <c r="J1253" t="s">
        <v>541</v>
      </c>
      <c r="K1253" s="319"/>
      <c r="L1253" t="s">
        <v>530</v>
      </c>
      <c r="M1253" s="319"/>
    </row>
    <row r="1254" spans="1:13">
      <c r="A1254" s="320"/>
      <c r="C1254" s="320"/>
      <c r="D1254" t="s">
        <v>530</v>
      </c>
      <c r="E1254" s="320"/>
      <c r="F1254" t="s">
        <v>53</v>
      </c>
      <c r="G1254" s="320"/>
      <c r="H1254" t="s">
        <v>530</v>
      </c>
      <c r="I1254" s="319"/>
      <c r="J1254" t="s">
        <v>459</v>
      </c>
      <c r="K1254" s="319"/>
      <c r="L1254" t="s">
        <v>532</v>
      </c>
      <c r="M1254" s="319"/>
    </row>
    <row r="1255" spans="1:13" ht="48">
      <c r="A1255" s="320"/>
      <c r="C1255" s="320"/>
      <c r="D1255" t="s">
        <v>531</v>
      </c>
      <c r="E1255" s="320"/>
      <c r="G1255" s="320"/>
      <c r="H1255" t="s">
        <v>53</v>
      </c>
      <c r="I1255" s="319"/>
      <c r="J1255" s="126" t="s">
        <v>544</v>
      </c>
      <c r="K1255" s="319"/>
      <c r="L1255" t="s">
        <v>533</v>
      </c>
      <c r="M1255" s="319"/>
    </row>
    <row r="1256" spans="1:13">
      <c r="A1256" s="320"/>
      <c r="C1256" s="320"/>
      <c r="D1256" t="s">
        <v>535</v>
      </c>
      <c r="E1256" s="320"/>
      <c r="G1256" s="320"/>
      <c r="H1256" t="s">
        <v>531</v>
      </c>
      <c r="I1256" s="319"/>
      <c r="K1256" s="319"/>
      <c r="M1256" s="319"/>
    </row>
    <row r="1257" spans="1:13">
      <c r="A1257" s="320"/>
      <c r="C1257" s="320"/>
      <c r="D1257" t="s">
        <v>272</v>
      </c>
      <c r="E1257" s="320"/>
      <c r="G1257" s="320"/>
      <c r="I1257" s="319"/>
      <c r="K1257" s="319"/>
      <c r="M1257" s="319"/>
    </row>
    <row r="1258" spans="1:13">
      <c r="A1258" s="320"/>
      <c r="C1258" s="320"/>
      <c r="D1258" t="s">
        <v>55</v>
      </c>
      <c r="E1258" s="320"/>
      <c r="G1258" s="320"/>
      <c r="I1258" s="319"/>
      <c r="K1258" s="319"/>
      <c r="M1258" s="319"/>
    </row>
    <row r="1259" spans="1:13">
      <c r="A1259" s="320"/>
      <c r="C1259" s="320"/>
      <c r="D1259" t="s">
        <v>54</v>
      </c>
      <c r="E1259" s="320"/>
      <c r="G1259" s="320"/>
      <c r="I1259" s="319"/>
      <c r="K1259" s="319"/>
      <c r="M1259" s="319"/>
    </row>
    <row r="1260" spans="1:13" ht="32">
      <c r="A1260" s="320" t="s">
        <v>16</v>
      </c>
      <c r="B1260" t="s">
        <v>49</v>
      </c>
      <c r="C1260" s="320" t="s">
        <v>49</v>
      </c>
      <c r="D1260" t="s">
        <v>3</v>
      </c>
      <c r="E1260" s="320" t="s">
        <v>3</v>
      </c>
      <c r="F1260" s="126" t="s">
        <v>526</v>
      </c>
      <c r="G1260" s="320" t="s">
        <v>49</v>
      </c>
      <c r="H1260" t="s">
        <v>3</v>
      </c>
      <c r="I1260" s="319" t="s">
        <v>519</v>
      </c>
      <c r="J1260" t="s">
        <v>527</v>
      </c>
      <c r="K1260" s="319" t="s">
        <v>539</v>
      </c>
      <c r="L1260" t="s">
        <v>3</v>
      </c>
      <c r="M1260" s="319" t="s">
        <v>529</v>
      </c>
    </row>
    <row r="1261" spans="1:13" ht="80">
      <c r="A1261" s="320"/>
      <c r="B1261" t="s">
        <v>50</v>
      </c>
      <c r="C1261" s="320"/>
      <c r="D1261" t="s">
        <v>49</v>
      </c>
      <c r="E1261" s="320"/>
      <c r="F1261" t="s">
        <v>49</v>
      </c>
      <c r="G1261" s="320"/>
      <c r="H1261" s="126" t="s">
        <v>519</v>
      </c>
      <c r="I1261" s="319"/>
      <c r="J1261" s="126" t="s">
        <v>539</v>
      </c>
      <c r="K1261" s="319"/>
      <c r="L1261" s="126" t="s">
        <v>529</v>
      </c>
      <c r="M1261" s="319"/>
    </row>
    <row r="1262" spans="1:13">
      <c r="A1262" s="320"/>
      <c r="B1262" t="s">
        <v>530</v>
      </c>
      <c r="C1262" s="320"/>
      <c r="D1262" t="s">
        <v>50</v>
      </c>
      <c r="E1262" s="320"/>
      <c r="F1262" t="s">
        <v>50</v>
      </c>
      <c r="G1262" s="320"/>
      <c r="H1262" t="s">
        <v>50</v>
      </c>
      <c r="I1262" s="319"/>
      <c r="J1262" t="s">
        <v>50</v>
      </c>
      <c r="K1262" s="319"/>
      <c r="L1262" t="s">
        <v>50</v>
      </c>
      <c r="M1262" s="319"/>
    </row>
    <row r="1263" spans="1:13">
      <c r="A1263" s="320"/>
      <c r="B1263" t="s">
        <v>531</v>
      </c>
      <c r="C1263" s="320"/>
      <c r="D1263" t="s">
        <v>51</v>
      </c>
      <c r="E1263" s="320"/>
      <c r="F1263" t="s">
        <v>51</v>
      </c>
      <c r="G1263" s="320"/>
      <c r="H1263" t="s">
        <v>546</v>
      </c>
      <c r="I1263" s="319"/>
      <c r="J1263" t="s">
        <v>51</v>
      </c>
      <c r="K1263" s="319"/>
      <c r="L1263" t="s">
        <v>51</v>
      </c>
      <c r="M1263" s="319"/>
    </row>
    <row r="1264" spans="1:13">
      <c r="A1264" s="320"/>
      <c r="C1264" s="320"/>
      <c r="D1264" t="s">
        <v>52</v>
      </c>
      <c r="E1264" s="320"/>
      <c r="F1264" t="s">
        <v>52</v>
      </c>
      <c r="G1264" s="320"/>
      <c r="H1264" t="s">
        <v>52</v>
      </c>
      <c r="I1264" s="319"/>
      <c r="J1264" t="s">
        <v>52</v>
      </c>
      <c r="K1264" s="319"/>
      <c r="L1264" t="s">
        <v>530</v>
      </c>
      <c r="M1264" s="319"/>
    </row>
    <row r="1265" spans="1:13">
      <c r="A1265" s="320"/>
      <c r="C1265" s="320"/>
      <c r="D1265" t="s">
        <v>530</v>
      </c>
      <c r="E1265" s="320"/>
      <c r="F1265" t="s">
        <v>53</v>
      </c>
      <c r="G1265" s="320"/>
      <c r="H1265" t="s">
        <v>531</v>
      </c>
      <c r="I1265" s="319"/>
      <c r="J1265" t="s">
        <v>53</v>
      </c>
      <c r="K1265" s="319"/>
      <c r="L1265" t="s">
        <v>532</v>
      </c>
      <c r="M1265" s="319"/>
    </row>
    <row r="1266" spans="1:13">
      <c r="A1266" s="320"/>
      <c r="C1266" s="320"/>
      <c r="D1266" t="s">
        <v>531</v>
      </c>
      <c r="E1266" s="320"/>
      <c r="G1266" s="320"/>
      <c r="I1266" s="319"/>
      <c r="K1266" s="319"/>
      <c r="L1266" t="s">
        <v>533</v>
      </c>
      <c r="M1266" s="319"/>
    </row>
    <row r="1267" spans="1:13">
      <c r="A1267" s="320"/>
      <c r="C1267" s="320"/>
      <c r="D1267" t="s">
        <v>535</v>
      </c>
      <c r="E1267" s="320"/>
      <c r="G1267" s="320"/>
      <c r="I1267" s="319"/>
      <c r="K1267" s="319"/>
      <c r="M1267" s="319"/>
    </row>
    <row r="1268" spans="1:13">
      <c r="A1268" s="320"/>
      <c r="C1268" s="320"/>
      <c r="D1268" t="s">
        <v>272</v>
      </c>
      <c r="E1268" s="320"/>
      <c r="G1268" s="320"/>
      <c r="I1268" s="319"/>
      <c r="K1268" s="319"/>
      <c r="M1268" s="319"/>
    </row>
    <row r="1269" spans="1:13">
      <c r="A1269" s="320"/>
      <c r="C1269" s="320"/>
      <c r="D1269" t="s">
        <v>55</v>
      </c>
      <c r="E1269" s="320"/>
      <c r="G1269" s="320"/>
      <c r="I1269" s="319"/>
      <c r="K1269" s="319"/>
      <c r="M1269" s="319"/>
    </row>
    <row r="1270" spans="1:13">
      <c r="A1270" s="320"/>
      <c r="C1270" s="320"/>
      <c r="D1270" t="s">
        <v>54</v>
      </c>
      <c r="E1270" s="320"/>
      <c r="G1270" s="320"/>
      <c r="I1270" s="319"/>
      <c r="K1270" s="319"/>
      <c r="M1270" s="319"/>
    </row>
    <row r="1271" spans="1:13" ht="32">
      <c r="A1271" s="320" t="s">
        <v>17</v>
      </c>
      <c r="B1271" s="126" t="s">
        <v>525</v>
      </c>
      <c r="C1271" s="320" t="s">
        <v>49</v>
      </c>
      <c r="D1271" t="s">
        <v>3</v>
      </c>
      <c r="E1271" s="320" t="s">
        <v>49</v>
      </c>
      <c r="F1271" t="s">
        <v>3</v>
      </c>
      <c r="G1271" s="320" t="s">
        <v>49</v>
      </c>
      <c r="H1271" t="s">
        <v>3</v>
      </c>
      <c r="I1271" s="319" t="s">
        <v>519</v>
      </c>
      <c r="J1271" t="s">
        <v>527</v>
      </c>
      <c r="K1271" s="319" t="s">
        <v>544</v>
      </c>
      <c r="L1271" t="s">
        <v>3</v>
      </c>
      <c r="M1271" s="319" t="s">
        <v>536</v>
      </c>
    </row>
    <row r="1272" spans="1:13" ht="64">
      <c r="A1272" s="320"/>
      <c r="B1272" t="s">
        <v>49</v>
      </c>
      <c r="C1272" s="320"/>
      <c r="D1272" t="s">
        <v>49</v>
      </c>
      <c r="E1272" s="320"/>
      <c r="F1272" t="s">
        <v>49</v>
      </c>
      <c r="G1272" s="320"/>
      <c r="H1272" s="126" t="s">
        <v>519</v>
      </c>
      <c r="I1272" s="319"/>
      <c r="J1272" t="s">
        <v>50</v>
      </c>
      <c r="K1272" s="319"/>
      <c r="L1272" s="126" t="s">
        <v>536</v>
      </c>
      <c r="M1272" s="319"/>
    </row>
    <row r="1273" spans="1:13">
      <c r="A1273" s="320"/>
      <c r="B1273" t="s">
        <v>530</v>
      </c>
      <c r="C1273" s="320"/>
      <c r="D1273" t="s">
        <v>50</v>
      </c>
      <c r="E1273" s="320"/>
      <c r="F1273" t="s">
        <v>50</v>
      </c>
      <c r="G1273" s="320"/>
      <c r="H1273" t="s">
        <v>50</v>
      </c>
      <c r="I1273" s="319"/>
      <c r="J1273" t="s">
        <v>51</v>
      </c>
      <c r="K1273" s="319"/>
      <c r="L1273" t="s">
        <v>50</v>
      </c>
      <c r="M1273" s="319"/>
    </row>
    <row r="1274" spans="1:13">
      <c r="A1274" s="320"/>
      <c r="C1274" s="320"/>
      <c r="D1274" t="s">
        <v>51</v>
      </c>
      <c r="E1274" s="320"/>
      <c r="F1274" t="s">
        <v>51</v>
      </c>
      <c r="G1274" s="320"/>
      <c r="H1274" t="s">
        <v>51</v>
      </c>
      <c r="I1274" s="319"/>
      <c r="J1274" t="s">
        <v>53</v>
      </c>
      <c r="K1274" s="319"/>
      <c r="L1274" t="s">
        <v>51</v>
      </c>
      <c r="M1274" s="319"/>
    </row>
    <row r="1275" spans="1:13">
      <c r="A1275" s="320"/>
      <c r="C1275" s="320"/>
      <c r="D1275" t="s">
        <v>52</v>
      </c>
      <c r="E1275" s="320"/>
      <c r="F1275" t="s">
        <v>52</v>
      </c>
      <c r="G1275" s="320"/>
      <c r="H1275" t="s">
        <v>52</v>
      </c>
      <c r="I1275" s="319"/>
      <c r="J1275" t="s">
        <v>541</v>
      </c>
      <c r="K1275" s="319"/>
      <c r="L1275" t="s">
        <v>530</v>
      </c>
      <c r="M1275" s="319"/>
    </row>
    <row r="1276" spans="1:13">
      <c r="A1276" s="320"/>
      <c r="C1276" s="320"/>
      <c r="D1276" t="s">
        <v>530</v>
      </c>
      <c r="E1276" s="320"/>
      <c r="F1276" t="s">
        <v>530</v>
      </c>
      <c r="G1276" s="320"/>
      <c r="H1276" t="s">
        <v>530</v>
      </c>
      <c r="I1276" s="319"/>
      <c r="J1276" t="s">
        <v>459</v>
      </c>
      <c r="K1276" s="319"/>
      <c r="L1276" t="s">
        <v>532</v>
      </c>
      <c r="M1276" s="319"/>
    </row>
    <row r="1277" spans="1:13" ht="48">
      <c r="A1277" s="320"/>
      <c r="C1277" s="320"/>
      <c r="D1277" t="s">
        <v>531</v>
      </c>
      <c r="E1277" s="320"/>
      <c r="F1277" t="s">
        <v>53</v>
      </c>
      <c r="G1277" s="320"/>
      <c r="H1277" t="s">
        <v>531</v>
      </c>
      <c r="I1277" s="319"/>
      <c r="J1277" s="126" t="s">
        <v>544</v>
      </c>
      <c r="K1277" s="319"/>
      <c r="L1277" t="s">
        <v>533</v>
      </c>
      <c r="M1277" s="319"/>
    </row>
    <row r="1278" spans="1:13">
      <c r="A1278" s="320"/>
      <c r="C1278" s="320"/>
      <c r="D1278" t="s">
        <v>535</v>
      </c>
      <c r="E1278" s="320"/>
      <c r="G1278" s="320"/>
      <c r="I1278" s="319"/>
      <c r="K1278" s="319"/>
      <c r="M1278" s="319"/>
    </row>
    <row r="1279" spans="1:13">
      <c r="A1279" s="320"/>
      <c r="C1279" s="320"/>
      <c r="D1279" t="s">
        <v>272</v>
      </c>
      <c r="E1279" s="320"/>
      <c r="G1279" s="320"/>
      <c r="I1279" s="319"/>
      <c r="K1279" s="319"/>
      <c r="M1279" s="319"/>
    </row>
    <row r="1280" spans="1:13">
      <c r="A1280" s="320"/>
      <c r="C1280" s="320"/>
      <c r="D1280" t="s">
        <v>55</v>
      </c>
      <c r="E1280" s="320"/>
      <c r="G1280" s="320"/>
      <c r="I1280" s="319"/>
      <c r="K1280" s="319"/>
      <c r="M1280" s="319"/>
    </row>
    <row r="1281" spans="1:13">
      <c r="A1281" s="320"/>
      <c r="C1281" s="320"/>
      <c r="D1281" t="s">
        <v>54</v>
      </c>
      <c r="E1281" s="320"/>
      <c r="G1281" s="320"/>
      <c r="I1281" s="319"/>
      <c r="K1281" s="319"/>
      <c r="M1281" s="319"/>
    </row>
    <row r="1282" spans="1:13" ht="32">
      <c r="A1282" s="320" t="s">
        <v>18</v>
      </c>
      <c r="B1282" s="126" t="s">
        <v>525</v>
      </c>
      <c r="C1282" s="320" t="s">
        <v>49</v>
      </c>
      <c r="D1282" t="s">
        <v>3</v>
      </c>
      <c r="E1282" s="320" t="s">
        <v>49</v>
      </c>
      <c r="F1282" t="s">
        <v>3</v>
      </c>
      <c r="G1282" s="320" t="s">
        <v>49</v>
      </c>
      <c r="H1282" t="s">
        <v>3</v>
      </c>
      <c r="I1282" s="319" t="s">
        <v>519</v>
      </c>
      <c r="J1282" t="s">
        <v>527</v>
      </c>
      <c r="K1282" s="319" t="s">
        <v>545</v>
      </c>
      <c r="L1282" t="s">
        <v>3</v>
      </c>
      <c r="M1282" s="319" t="s">
        <v>536</v>
      </c>
    </row>
    <row r="1283" spans="1:13" ht="64">
      <c r="A1283" s="320"/>
      <c r="B1283" t="s">
        <v>49</v>
      </c>
      <c r="C1283" s="320"/>
      <c r="D1283" t="s">
        <v>49</v>
      </c>
      <c r="E1283" s="320"/>
      <c r="F1283" t="s">
        <v>49</v>
      </c>
      <c r="G1283" s="320"/>
      <c r="H1283" s="126" t="s">
        <v>519</v>
      </c>
      <c r="I1283" s="319"/>
      <c r="J1283" t="s">
        <v>50</v>
      </c>
      <c r="K1283" s="319"/>
      <c r="L1283" s="126" t="s">
        <v>536</v>
      </c>
      <c r="M1283" s="319"/>
    </row>
    <row r="1284" spans="1:13">
      <c r="A1284" s="320"/>
      <c r="B1284" t="s">
        <v>530</v>
      </c>
      <c r="C1284" s="320"/>
      <c r="D1284" t="s">
        <v>50</v>
      </c>
      <c r="E1284" s="320"/>
      <c r="F1284" t="s">
        <v>50</v>
      </c>
      <c r="G1284" s="320"/>
      <c r="H1284" t="s">
        <v>50</v>
      </c>
      <c r="I1284" s="319"/>
      <c r="J1284" t="s">
        <v>51</v>
      </c>
      <c r="K1284" s="319"/>
      <c r="L1284" t="s">
        <v>50</v>
      </c>
      <c r="M1284" s="319"/>
    </row>
    <row r="1285" spans="1:13">
      <c r="A1285" s="320"/>
      <c r="C1285" s="320"/>
      <c r="D1285" t="s">
        <v>51</v>
      </c>
      <c r="E1285" s="320"/>
      <c r="F1285" t="s">
        <v>51</v>
      </c>
      <c r="G1285" s="320"/>
      <c r="H1285" t="s">
        <v>51</v>
      </c>
      <c r="I1285" s="319"/>
      <c r="J1285" t="s">
        <v>52</v>
      </c>
      <c r="K1285" s="319"/>
      <c r="L1285" t="s">
        <v>51</v>
      </c>
      <c r="M1285" s="319"/>
    </row>
    <row r="1286" spans="1:13">
      <c r="A1286" s="320"/>
      <c r="C1286" s="320"/>
      <c r="D1286" t="s">
        <v>52</v>
      </c>
      <c r="E1286" s="320"/>
      <c r="F1286" t="s">
        <v>52</v>
      </c>
      <c r="G1286" s="320"/>
      <c r="H1286" t="s">
        <v>52</v>
      </c>
      <c r="I1286" s="319"/>
      <c r="J1286" t="s">
        <v>53</v>
      </c>
      <c r="K1286" s="319"/>
      <c r="L1286" t="s">
        <v>530</v>
      </c>
      <c r="M1286" s="319"/>
    </row>
    <row r="1287" spans="1:13" ht="48">
      <c r="A1287" s="320"/>
      <c r="C1287" s="320"/>
      <c r="D1287" t="s">
        <v>530</v>
      </c>
      <c r="E1287" s="320"/>
      <c r="F1287" t="s">
        <v>530</v>
      </c>
      <c r="G1287" s="320"/>
      <c r="H1287" t="s">
        <v>53</v>
      </c>
      <c r="I1287" s="319"/>
      <c r="J1287" s="126" t="s">
        <v>545</v>
      </c>
      <c r="K1287" s="319"/>
      <c r="L1287" t="s">
        <v>532</v>
      </c>
      <c r="M1287" s="319"/>
    </row>
    <row r="1288" spans="1:13">
      <c r="A1288" s="320"/>
      <c r="C1288" s="320"/>
      <c r="D1288" t="s">
        <v>531</v>
      </c>
      <c r="E1288" s="320"/>
      <c r="F1288" t="s">
        <v>53</v>
      </c>
      <c r="G1288" s="320"/>
      <c r="H1288" t="s">
        <v>531</v>
      </c>
      <c r="I1288" s="319"/>
      <c r="K1288" s="319"/>
      <c r="L1288" t="s">
        <v>533</v>
      </c>
      <c r="M1288" s="319"/>
    </row>
    <row r="1289" spans="1:13">
      <c r="A1289" s="320"/>
      <c r="C1289" s="320"/>
      <c r="D1289" t="s">
        <v>535</v>
      </c>
      <c r="E1289" s="320"/>
      <c r="G1289" s="320"/>
      <c r="I1289" s="319"/>
      <c r="K1289" s="319"/>
      <c r="M1289" s="319"/>
    </row>
    <row r="1290" spans="1:13">
      <c r="A1290" s="320"/>
      <c r="C1290" s="320"/>
      <c r="D1290" t="s">
        <v>272</v>
      </c>
      <c r="E1290" s="320"/>
      <c r="G1290" s="320"/>
      <c r="I1290" s="319"/>
      <c r="K1290" s="319"/>
      <c r="M1290" s="319"/>
    </row>
    <row r="1291" spans="1:13">
      <c r="A1291" s="320"/>
      <c r="C1291" s="320"/>
      <c r="D1291" t="s">
        <v>55</v>
      </c>
      <c r="E1291" s="320"/>
      <c r="G1291" s="320"/>
      <c r="I1291" s="319"/>
      <c r="K1291" s="319"/>
      <c r="M1291" s="319"/>
    </row>
    <row r="1292" spans="1:13">
      <c r="A1292" s="320"/>
      <c r="C1292" s="320"/>
      <c r="D1292" t="s">
        <v>54</v>
      </c>
      <c r="E1292" s="320"/>
      <c r="G1292" s="320"/>
      <c r="I1292" s="319"/>
      <c r="K1292" s="319"/>
      <c r="M1292" s="319"/>
    </row>
    <row r="1293" spans="1:13" ht="32">
      <c r="A1293" s="320" t="s">
        <v>19</v>
      </c>
      <c r="B1293" t="s">
        <v>49</v>
      </c>
      <c r="C1293" s="320" t="s">
        <v>49</v>
      </c>
      <c r="D1293" t="s">
        <v>3</v>
      </c>
      <c r="E1293" s="320" t="s">
        <v>49</v>
      </c>
      <c r="F1293" s="126" t="s">
        <v>526</v>
      </c>
      <c r="G1293" s="320" t="s">
        <v>49</v>
      </c>
      <c r="H1293" t="s">
        <v>3</v>
      </c>
      <c r="I1293" s="319" t="s">
        <v>519</v>
      </c>
    </row>
    <row r="1294" spans="1:13" ht="32">
      <c r="A1294" s="320"/>
      <c r="B1294" t="s">
        <v>50</v>
      </c>
      <c r="C1294" s="320"/>
      <c r="D1294" t="s">
        <v>49</v>
      </c>
      <c r="E1294" s="320"/>
      <c r="F1294" t="s">
        <v>49</v>
      </c>
      <c r="G1294" s="320"/>
      <c r="H1294" s="126" t="s">
        <v>519</v>
      </c>
      <c r="I1294" s="319"/>
    </row>
    <row r="1295" spans="1:13">
      <c r="A1295" s="320"/>
      <c r="B1295" t="s">
        <v>530</v>
      </c>
      <c r="C1295" s="320"/>
      <c r="D1295" t="s">
        <v>50</v>
      </c>
      <c r="E1295" s="320"/>
      <c r="F1295" t="s">
        <v>547</v>
      </c>
      <c r="G1295" s="320"/>
      <c r="H1295" t="s">
        <v>50</v>
      </c>
      <c r="I1295" s="319"/>
    </row>
    <row r="1296" spans="1:13">
      <c r="A1296" s="320"/>
      <c r="B1296" t="s">
        <v>531</v>
      </c>
      <c r="C1296" s="320"/>
      <c r="D1296" t="s">
        <v>51</v>
      </c>
      <c r="E1296" s="320"/>
      <c r="F1296" t="s">
        <v>53</v>
      </c>
      <c r="G1296" s="320"/>
      <c r="H1296" t="s">
        <v>51</v>
      </c>
      <c r="I1296" s="319"/>
    </row>
    <row r="1297" spans="1:9">
      <c r="A1297" s="320"/>
      <c r="C1297" s="320"/>
      <c r="D1297" t="s">
        <v>52</v>
      </c>
      <c r="E1297" s="320"/>
      <c r="G1297" s="320"/>
      <c r="H1297" t="s">
        <v>52</v>
      </c>
      <c r="I1297" s="319"/>
    </row>
    <row r="1298" spans="1:9">
      <c r="A1298" s="320"/>
      <c r="C1298" s="320"/>
      <c r="D1298" t="s">
        <v>530</v>
      </c>
      <c r="E1298" s="320"/>
      <c r="G1298" s="320"/>
      <c r="H1298" t="s">
        <v>530</v>
      </c>
      <c r="I1298" s="319"/>
    </row>
    <row r="1299" spans="1:9">
      <c r="A1299" s="320"/>
      <c r="C1299" s="320"/>
      <c r="D1299" t="s">
        <v>531</v>
      </c>
      <c r="E1299" s="320"/>
      <c r="G1299" s="320"/>
      <c r="H1299" t="s">
        <v>53</v>
      </c>
      <c r="I1299" s="319"/>
    </row>
    <row r="1300" spans="1:9">
      <c r="A1300" s="320"/>
      <c r="C1300" s="320"/>
      <c r="D1300" t="s">
        <v>535</v>
      </c>
      <c r="E1300" s="320"/>
      <c r="G1300" s="320"/>
      <c r="H1300" t="s">
        <v>531</v>
      </c>
      <c r="I1300" s="319"/>
    </row>
    <row r="1301" spans="1:9">
      <c r="A1301" s="320"/>
      <c r="C1301" s="320"/>
      <c r="D1301" t="s">
        <v>272</v>
      </c>
      <c r="E1301" s="320"/>
      <c r="G1301" s="320"/>
      <c r="I1301" s="319"/>
    </row>
    <row r="1302" spans="1:9">
      <c r="A1302" s="320"/>
      <c r="C1302" s="320"/>
      <c r="D1302" t="s">
        <v>55</v>
      </c>
      <c r="E1302" s="320"/>
      <c r="G1302" s="320"/>
      <c r="I1302" s="319"/>
    </row>
    <row r="1303" spans="1:9">
      <c r="A1303" s="320"/>
      <c r="C1303" s="320"/>
      <c r="D1303" t="s">
        <v>54</v>
      </c>
      <c r="E1303" s="320"/>
      <c r="G1303" s="320"/>
      <c r="I1303" s="319"/>
    </row>
    <row r="1304" spans="1:9">
      <c r="A1304" s="320" t="s">
        <v>20</v>
      </c>
      <c r="B1304" t="s">
        <v>49</v>
      </c>
      <c r="C1304" s="320" t="s">
        <v>49</v>
      </c>
      <c r="D1304" t="s">
        <v>3</v>
      </c>
      <c r="E1304" s="320" t="s">
        <v>49</v>
      </c>
      <c r="F1304" t="s">
        <v>49</v>
      </c>
      <c r="G1304" s="320" t="s">
        <v>49</v>
      </c>
      <c r="H1304" t="s">
        <v>3</v>
      </c>
      <c r="I1304" s="319" t="s">
        <v>519</v>
      </c>
    </row>
    <row r="1305" spans="1:9" ht="32">
      <c r="A1305" s="320"/>
      <c r="B1305" t="s">
        <v>50</v>
      </c>
      <c r="C1305" s="320"/>
      <c r="D1305" t="s">
        <v>49</v>
      </c>
      <c r="E1305" s="320"/>
      <c r="F1305" t="s">
        <v>50</v>
      </c>
      <c r="G1305" s="320"/>
      <c r="H1305" s="126" t="s">
        <v>519</v>
      </c>
      <c r="I1305" s="319"/>
    </row>
    <row r="1306" spans="1:9">
      <c r="A1306" s="320"/>
      <c r="B1306" t="s">
        <v>530</v>
      </c>
      <c r="C1306" s="320"/>
      <c r="D1306" t="s">
        <v>50</v>
      </c>
      <c r="E1306" s="320"/>
      <c r="F1306" t="s">
        <v>51</v>
      </c>
      <c r="G1306" s="320"/>
      <c r="H1306" t="s">
        <v>50</v>
      </c>
      <c r="I1306" s="319"/>
    </row>
    <row r="1307" spans="1:9">
      <c r="A1307" s="320"/>
      <c r="B1307" t="s">
        <v>531</v>
      </c>
      <c r="C1307" s="320"/>
      <c r="D1307" t="s">
        <v>51</v>
      </c>
      <c r="E1307" s="320"/>
      <c r="F1307" t="s">
        <v>52</v>
      </c>
      <c r="G1307" s="320"/>
      <c r="H1307" t="s">
        <v>51</v>
      </c>
      <c r="I1307" s="319"/>
    </row>
    <row r="1308" spans="1:9">
      <c r="A1308" s="320"/>
      <c r="C1308" s="320"/>
      <c r="D1308" t="s">
        <v>52</v>
      </c>
      <c r="E1308" s="320"/>
      <c r="F1308" t="s">
        <v>530</v>
      </c>
      <c r="G1308" s="320"/>
      <c r="H1308" t="s">
        <v>52</v>
      </c>
      <c r="I1308" s="319"/>
    </row>
    <row r="1309" spans="1:9">
      <c r="A1309" s="320"/>
      <c r="C1309" s="320"/>
      <c r="D1309" t="s">
        <v>530</v>
      </c>
      <c r="E1309" s="320"/>
      <c r="F1309" t="s">
        <v>53</v>
      </c>
      <c r="G1309" s="320"/>
      <c r="H1309" t="s">
        <v>530</v>
      </c>
      <c r="I1309" s="319"/>
    </row>
    <row r="1310" spans="1:9">
      <c r="A1310" s="320"/>
      <c r="C1310" s="320"/>
      <c r="D1310" t="s">
        <v>531</v>
      </c>
      <c r="E1310" s="320"/>
      <c r="G1310" s="320"/>
      <c r="I1310" s="319"/>
    </row>
    <row r="1311" spans="1:9">
      <c r="A1311" s="320"/>
      <c r="C1311" s="320"/>
      <c r="D1311" t="s">
        <v>535</v>
      </c>
      <c r="E1311" s="320"/>
      <c r="G1311" s="320"/>
      <c r="I1311" s="319"/>
    </row>
    <row r="1312" spans="1:9">
      <c r="A1312" s="320"/>
      <c r="C1312" s="320"/>
      <c r="D1312" t="s">
        <v>272</v>
      </c>
      <c r="E1312" s="320"/>
      <c r="G1312" s="320"/>
      <c r="I1312" s="319"/>
    </row>
    <row r="1313" spans="1:9">
      <c r="A1313" s="320"/>
      <c r="C1313" s="320"/>
      <c r="D1313" t="s">
        <v>55</v>
      </c>
      <c r="E1313" s="320"/>
      <c r="G1313" s="320"/>
      <c r="I1313" s="319"/>
    </row>
    <row r="1314" spans="1:9">
      <c r="A1314" s="320"/>
      <c r="C1314" s="320"/>
      <c r="D1314" t="s">
        <v>54</v>
      </c>
      <c r="E1314" s="320"/>
      <c r="G1314" s="320"/>
      <c r="I1314" s="319"/>
    </row>
    <row r="1315" spans="1:9">
      <c r="A1315" s="320" t="s">
        <v>22</v>
      </c>
      <c r="B1315" t="s">
        <v>49</v>
      </c>
      <c r="C1315" s="320" t="s">
        <v>49</v>
      </c>
      <c r="D1315" t="s">
        <v>3</v>
      </c>
      <c r="E1315" s="320" t="s">
        <v>49</v>
      </c>
      <c r="F1315" t="s">
        <v>49</v>
      </c>
      <c r="G1315" s="320" t="s">
        <v>49</v>
      </c>
      <c r="H1315" t="s">
        <v>3</v>
      </c>
      <c r="I1315" s="320" t="s">
        <v>537</v>
      </c>
    </row>
    <row r="1316" spans="1:9">
      <c r="A1316" s="320"/>
      <c r="B1316" t="s">
        <v>50</v>
      </c>
      <c r="C1316" s="320"/>
      <c r="D1316" t="s">
        <v>49</v>
      </c>
      <c r="E1316" s="320"/>
      <c r="F1316" t="s">
        <v>50</v>
      </c>
      <c r="G1316" s="320"/>
      <c r="H1316" t="s">
        <v>537</v>
      </c>
      <c r="I1316" s="320"/>
    </row>
    <row r="1317" spans="1:9">
      <c r="A1317" s="320"/>
      <c r="B1317" t="s">
        <v>530</v>
      </c>
      <c r="C1317" s="320"/>
      <c r="D1317" t="s">
        <v>50</v>
      </c>
      <c r="E1317" s="320"/>
      <c r="F1317" t="s">
        <v>51</v>
      </c>
      <c r="G1317" s="320"/>
      <c r="H1317" t="s">
        <v>50</v>
      </c>
      <c r="I1317" s="320"/>
    </row>
    <row r="1318" spans="1:9">
      <c r="A1318" s="320"/>
      <c r="B1318" t="s">
        <v>531</v>
      </c>
      <c r="C1318" s="320"/>
      <c r="D1318" t="s">
        <v>51</v>
      </c>
      <c r="E1318" s="320"/>
      <c r="F1318" t="s">
        <v>52</v>
      </c>
      <c r="G1318" s="320"/>
      <c r="H1318" t="s">
        <v>51</v>
      </c>
      <c r="I1318" s="320"/>
    </row>
    <row r="1319" spans="1:9">
      <c r="A1319" s="320"/>
      <c r="C1319" s="320"/>
      <c r="D1319" t="s">
        <v>52</v>
      </c>
      <c r="E1319" s="320"/>
      <c r="F1319" t="s">
        <v>530</v>
      </c>
      <c r="G1319" s="320"/>
      <c r="H1319" t="s">
        <v>52</v>
      </c>
      <c r="I1319" s="320"/>
    </row>
    <row r="1320" spans="1:9">
      <c r="A1320" s="320"/>
      <c r="C1320" s="320"/>
      <c r="D1320" t="s">
        <v>530</v>
      </c>
      <c r="E1320" s="320"/>
      <c r="F1320" t="s">
        <v>53</v>
      </c>
      <c r="G1320" s="320"/>
      <c r="H1320" t="s">
        <v>53</v>
      </c>
      <c r="I1320" s="320"/>
    </row>
    <row r="1321" spans="1:9">
      <c r="A1321" s="320"/>
      <c r="C1321" s="320"/>
      <c r="D1321" t="s">
        <v>531</v>
      </c>
      <c r="E1321" s="320"/>
      <c r="G1321" s="320"/>
      <c r="H1321" t="s">
        <v>531</v>
      </c>
      <c r="I1321" s="320"/>
    </row>
    <row r="1322" spans="1:9">
      <c r="A1322" s="320"/>
      <c r="C1322" s="320"/>
      <c r="D1322" t="s">
        <v>535</v>
      </c>
      <c r="E1322" s="320"/>
      <c r="G1322" s="320"/>
      <c r="I1322" s="320"/>
    </row>
    <row r="1323" spans="1:9">
      <c r="A1323" s="320"/>
      <c r="C1323" s="320"/>
      <c r="D1323" t="s">
        <v>272</v>
      </c>
      <c r="E1323" s="320"/>
      <c r="G1323" s="320"/>
      <c r="I1323" s="320"/>
    </row>
    <row r="1324" spans="1:9">
      <c r="A1324" s="320"/>
      <c r="C1324" s="320"/>
      <c r="D1324" t="s">
        <v>55</v>
      </c>
      <c r="E1324" s="320"/>
      <c r="G1324" s="320"/>
      <c r="I1324" s="320"/>
    </row>
    <row r="1325" spans="1:9">
      <c r="A1325" s="320"/>
      <c r="C1325" s="320"/>
      <c r="D1325" t="s">
        <v>54</v>
      </c>
      <c r="E1325" s="320"/>
      <c r="G1325" s="320"/>
      <c r="I1325" s="320"/>
    </row>
    <row r="1326" spans="1:9" ht="32">
      <c r="A1326" s="320" t="s">
        <v>23</v>
      </c>
      <c r="B1326" t="s">
        <v>49</v>
      </c>
      <c r="C1326" s="320" t="s">
        <v>49</v>
      </c>
      <c r="D1326" t="s">
        <v>3</v>
      </c>
      <c r="E1326" s="320" t="s">
        <v>49</v>
      </c>
      <c r="F1326" s="126" t="s">
        <v>526</v>
      </c>
      <c r="G1326" s="320" t="s">
        <v>49</v>
      </c>
      <c r="H1326" t="s">
        <v>3</v>
      </c>
      <c r="I1326" s="319" t="s">
        <v>519</v>
      </c>
    </row>
    <row r="1327" spans="1:9" ht="32">
      <c r="A1327" s="320"/>
      <c r="B1327" t="s">
        <v>50</v>
      </c>
      <c r="C1327" s="320"/>
      <c r="D1327" t="s">
        <v>49</v>
      </c>
      <c r="E1327" s="320"/>
      <c r="F1327" t="s">
        <v>49</v>
      </c>
      <c r="G1327" s="320"/>
      <c r="H1327" s="126" t="s">
        <v>519</v>
      </c>
      <c r="I1327" s="319"/>
    </row>
    <row r="1328" spans="1:9">
      <c r="A1328" s="320"/>
      <c r="B1328" t="s">
        <v>530</v>
      </c>
      <c r="C1328" s="320"/>
      <c r="D1328" t="s">
        <v>50</v>
      </c>
      <c r="E1328" s="320"/>
      <c r="F1328" t="s">
        <v>50</v>
      </c>
      <c r="G1328" s="320"/>
      <c r="H1328" t="s">
        <v>50</v>
      </c>
      <c r="I1328" s="319"/>
    </row>
    <row r="1329" spans="1:22">
      <c r="A1329" s="320"/>
      <c r="B1329" t="s">
        <v>531</v>
      </c>
      <c r="C1329" s="320"/>
      <c r="D1329" t="s">
        <v>51</v>
      </c>
      <c r="E1329" s="320"/>
      <c r="F1329" t="s">
        <v>51</v>
      </c>
      <c r="G1329" s="320"/>
      <c r="H1329" t="s">
        <v>51</v>
      </c>
      <c r="I1329" s="319"/>
    </row>
    <row r="1330" spans="1:22">
      <c r="A1330" s="320"/>
      <c r="C1330" s="320"/>
      <c r="D1330" t="s">
        <v>52</v>
      </c>
      <c r="E1330" s="320"/>
      <c r="F1330" t="s">
        <v>52</v>
      </c>
      <c r="G1330" s="320"/>
      <c r="H1330" t="s">
        <v>52</v>
      </c>
      <c r="I1330" s="319"/>
    </row>
    <row r="1331" spans="1:22">
      <c r="A1331" s="320"/>
      <c r="C1331" s="320"/>
      <c r="D1331" t="s">
        <v>530</v>
      </c>
      <c r="E1331" s="320"/>
      <c r="F1331" t="s">
        <v>53</v>
      </c>
      <c r="G1331" s="320"/>
      <c r="H1331" t="s">
        <v>530</v>
      </c>
      <c r="I1331" s="319"/>
    </row>
    <row r="1332" spans="1:22">
      <c r="A1332" s="320"/>
      <c r="C1332" s="320"/>
      <c r="D1332" t="s">
        <v>531</v>
      </c>
      <c r="E1332" s="320"/>
      <c r="G1332" s="320"/>
      <c r="H1332" t="s">
        <v>53</v>
      </c>
      <c r="I1332" s="319"/>
    </row>
    <row r="1333" spans="1:22">
      <c r="A1333" s="320"/>
      <c r="C1333" s="320"/>
      <c r="D1333" t="s">
        <v>535</v>
      </c>
      <c r="E1333" s="320"/>
      <c r="G1333" s="320"/>
      <c r="H1333" t="s">
        <v>531</v>
      </c>
      <c r="I1333" s="319"/>
    </row>
    <row r="1334" spans="1:22">
      <c r="A1334" s="320"/>
      <c r="C1334" s="320"/>
      <c r="D1334" t="s">
        <v>272</v>
      </c>
      <c r="E1334" s="320"/>
      <c r="G1334" s="320"/>
      <c r="I1334" s="319"/>
    </row>
    <row r="1335" spans="1:22">
      <c r="A1335" s="320"/>
      <c r="C1335" s="320"/>
      <c r="D1335" t="s">
        <v>55</v>
      </c>
      <c r="E1335" s="320"/>
      <c r="G1335" s="320"/>
      <c r="I1335" s="319"/>
    </row>
    <row r="1336" spans="1:22">
      <c r="A1336" s="320"/>
      <c r="C1336" s="320"/>
      <c r="D1336" t="s">
        <v>54</v>
      </c>
      <c r="E1336" s="320"/>
      <c r="G1336" s="320"/>
      <c r="I1336" s="319"/>
    </row>
    <row r="1342" spans="1:22">
      <c r="A1342" s="343" t="s">
        <v>548</v>
      </c>
      <c r="B1342" s="343"/>
      <c r="C1342" s="343"/>
      <c r="D1342" s="343"/>
      <c r="E1342" s="343"/>
      <c r="F1342" s="343"/>
      <c r="G1342" s="343"/>
      <c r="H1342" s="343"/>
      <c r="I1342" s="343"/>
      <c r="J1342" s="343"/>
      <c r="K1342" s="343"/>
      <c r="L1342" s="343"/>
      <c r="M1342" s="343"/>
      <c r="P1342" s="329" t="s">
        <v>549</v>
      </c>
      <c r="Q1342" s="330"/>
      <c r="R1342" s="330"/>
      <c r="S1342" s="330"/>
      <c r="T1342" s="330"/>
      <c r="U1342" s="330"/>
      <c r="V1342" s="331"/>
    </row>
    <row r="1343" spans="1:22" ht="32">
      <c r="B1343" s="334">
        <v>2000</v>
      </c>
      <c r="C1343" s="334"/>
      <c r="D1343" s="334">
        <v>2003</v>
      </c>
      <c r="E1343" s="334"/>
      <c r="F1343" s="334">
        <v>2006</v>
      </c>
      <c r="G1343" s="334"/>
      <c r="H1343" s="334">
        <v>2009</v>
      </c>
      <c r="I1343" s="334"/>
      <c r="J1343" s="334">
        <v>2012</v>
      </c>
      <c r="K1343" s="334"/>
      <c r="L1343" s="334">
        <v>2015</v>
      </c>
      <c r="M1343" s="334"/>
      <c r="P1343" s="128" t="s">
        <v>129</v>
      </c>
      <c r="Q1343" s="44">
        <v>16</v>
      </c>
      <c r="R1343" s="44">
        <v>16</v>
      </c>
      <c r="S1343" s="44">
        <v>16</v>
      </c>
      <c r="T1343" s="44">
        <v>16</v>
      </c>
      <c r="U1343" s="44">
        <v>16</v>
      </c>
      <c r="V1343" s="44">
        <v>16</v>
      </c>
    </row>
    <row r="1344" spans="1:22" ht="32">
      <c r="B1344" s="68" t="s">
        <v>0</v>
      </c>
      <c r="C1344" s="68" t="s">
        <v>1</v>
      </c>
      <c r="D1344" s="68" t="s">
        <v>0</v>
      </c>
      <c r="E1344" s="68" t="s">
        <v>1</v>
      </c>
      <c r="F1344" s="68" t="s">
        <v>0</v>
      </c>
      <c r="G1344" s="68" t="s">
        <v>1</v>
      </c>
      <c r="H1344" s="68" t="s">
        <v>0</v>
      </c>
      <c r="I1344" s="68" t="s">
        <v>1</v>
      </c>
      <c r="J1344" s="68" t="s">
        <v>0</v>
      </c>
      <c r="K1344" s="68" t="s">
        <v>1</v>
      </c>
      <c r="L1344" s="68" t="s">
        <v>0</v>
      </c>
      <c r="M1344" s="68" t="s">
        <v>1</v>
      </c>
      <c r="P1344" s="129" t="s">
        <v>103</v>
      </c>
      <c r="Q1344" s="51">
        <v>2000</v>
      </c>
      <c r="R1344" s="51">
        <v>2003</v>
      </c>
      <c r="S1344" s="51">
        <v>2006</v>
      </c>
      <c r="T1344" s="51">
        <v>2009</v>
      </c>
      <c r="U1344" s="51">
        <v>2012</v>
      </c>
      <c r="V1344" s="51">
        <v>2015</v>
      </c>
    </row>
    <row r="1345" spans="1:28">
      <c r="A1345" s="320" t="s">
        <v>2</v>
      </c>
      <c r="B1345" t="s">
        <v>3</v>
      </c>
      <c r="C1345" s="320" t="s">
        <v>3</v>
      </c>
      <c r="D1345" t="s">
        <v>3</v>
      </c>
      <c r="E1345" s="320" t="s">
        <v>49</v>
      </c>
      <c r="F1345" t="s">
        <v>3</v>
      </c>
      <c r="G1345" s="320" t="s">
        <v>3</v>
      </c>
      <c r="H1345" t="s">
        <v>550</v>
      </c>
      <c r="I1345" s="320" t="s">
        <v>150</v>
      </c>
      <c r="J1345" t="s">
        <v>3</v>
      </c>
      <c r="K1345" s="320" t="s">
        <v>3</v>
      </c>
      <c r="L1345" t="s">
        <v>3</v>
      </c>
      <c r="M1345" s="320" t="s">
        <v>3</v>
      </c>
      <c r="P1345" s="29">
        <v>0</v>
      </c>
      <c r="Q1345" s="24"/>
      <c r="R1345" s="24">
        <v>16</v>
      </c>
      <c r="S1345" s="24"/>
      <c r="T1345" s="24"/>
      <c r="U1345" s="24"/>
      <c r="V1345" s="24">
        <v>6</v>
      </c>
    </row>
    <row r="1346" spans="1:28">
      <c r="A1346" s="320"/>
      <c r="B1346" t="s">
        <v>49</v>
      </c>
      <c r="C1346" s="320"/>
      <c r="D1346" t="s">
        <v>49</v>
      </c>
      <c r="E1346" s="320"/>
      <c r="F1346" t="s">
        <v>58</v>
      </c>
      <c r="G1346" s="320"/>
      <c r="H1346" t="s">
        <v>150</v>
      </c>
      <c r="I1346" s="320"/>
      <c r="J1346" s="98" t="s">
        <v>150</v>
      </c>
      <c r="K1346" s="320"/>
      <c r="L1346" t="s">
        <v>49</v>
      </c>
      <c r="M1346" s="320"/>
      <c r="P1346" s="29">
        <v>1</v>
      </c>
      <c r="Q1346" s="24">
        <v>16</v>
      </c>
      <c r="R1346" s="24"/>
      <c r="S1346" s="24"/>
      <c r="T1346" s="24"/>
      <c r="U1346" s="24">
        <v>16</v>
      </c>
      <c r="V1346" s="24">
        <v>10</v>
      </c>
    </row>
    <row r="1347" spans="1:28">
      <c r="A1347" s="320"/>
      <c r="B1347" t="s">
        <v>50</v>
      </c>
      <c r="C1347" s="320"/>
      <c r="D1347" t="s">
        <v>50</v>
      </c>
      <c r="E1347" s="320"/>
      <c r="F1347" t="s">
        <v>551</v>
      </c>
      <c r="G1347" s="320"/>
      <c r="H1347" t="s">
        <v>552</v>
      </c>
      <c r="I1347" s="320"/>
      <c r="J1347" t="s">
        <v>50</v>
      </c>
      <c r="K1347" s="320"/>
      <c r="L1347" t="s">
        <v>50</v>
      </c>
      <c r="M1347" s="320"/>
      <c r="P1347" s="29">
        <v>2</v>
      </c>
      <c r="Q1347" s="24"/>
      <c r="R1347" s="24"/>
      <c r="S1347" s="24"/>
      <c r="T1347" s="24"/>
      <c r="U1347" s="24"/>
      <c r="V1347" s="24"/>
    </row>
    <row r="1348" spans="1:28" ht="48">
      <c r="A1348" s="320"/>
      <c r="B1348" s="126" t="s">
        <v>553</v>
      </c>
      <c r="C1348" s="320"/>
      <c r="D1348" t="s">
        <v>51</v>
      </c>
      <c r="E1348" s="320"/>
      <c r="F1348" t="s">
        <v>554</v>
      </c>
      <c r="G1348" s="320"/>
      <c r="H1348" t="s">
        <v>51</v>
      </c>
      <c r="I1348" s="320"/>
      <c r="J1348" t="s">
        <v>51</v>
      </c>
      <c r="K1348" s="320"/>
      <c r="L1348" t="s">
        <v>52</v>
      </c>
      <c r="M1348" s="320"/>
      <c r="P1348" s="29">
        <v>3</v>
      </c>
      <c r="Q1348" s="24"/>
      <c r="R1348" s="24"/>
      <c r="S1348" s="24">
        <v>16</v>
      </c>
      <c r="T1348" s="24">
        <v>16</v>
      </c>
      <c r="U1348" s="24"/>
      <c r="V1348" s="24"/>
    </row>
    <row r="1349" spans="1:28">
      <c r="A1349" s="320"/>
      <c r="C1349" s="320"/>
      <c r="D1349" t="s">
        <v>52</v>
      </c>
      <c r="E1349" s="320"/>
      <c r="F1349" t="s">
        <v>443</v>
      </c>
      <c r="G1349" s="320"/>
      <c r="H1349" t="s">
        <v>52</v>
      </c>
      <c r="I1349" s="320"/>
      <c r="J1349" t="s">
        <v>52</v>
      </c>
      <c r="K1349" s="320"/>
      <c r="L1349" t="s">
        <v>51</v>
      </c>
      <c r="M1349" s="320"/>
      <c r="P1349" s="29" t="s">
        <v>104</v>
      </c>
      <c r="Q1349" s="24"/>
      <c r="R1349" s="24"/>
      <c r="S1349" s="24"/>
      <c r="T1349" s="24"/>
      <c r="U1349" s="24"/>
      <c r="V1349" s="24"/>
    </row>
    <row r="1350" spans="1:28">
      <c r="A1350" s="320"/>
      <c r="C1350" s="320"/>
      <c r="D1350" t="s">
        <v>53</v>
      </c>
      <c r="E1350" s="320"/>
      <c r="G1350" s="320"/>
      <c r="H1350" t="s">
        <v>53</v>
      </c>
      <c r="I1350" s="320"/>
      <c r="J1350" t="s">
        <v>95</v>
      </c>
      <c r="K1350" s="320"/>
      <c r="L1350" t="s">
        <v>95</v>
      </c>
      <c r="M1350" s="320"/>
    </row>
    <row r="1351" spans="1:28">
      <c r="A1351" s="320"/>
      <c r="C1351" s="320"/>
      <c r="D1351" t="s">
        <v>54</v>
      </c>
      <c r="E1351" s="320"/>
      <c r="G1351" s="320"/>
      <c r="I1351" s="320"/>
      <c r="J1351" t="s">
        <v>555</v>
      </c>
      <c r="K1351" s="320"/>
      <c r="L1351" t="s">
        <v>66</v>
      </c>
      <c r="M1351" s="320"/>
      <c r="P1351" s="329" t="s">
        <v>556</v>
      </c>
      <c r="Q1351" s="330"/>
      <c r="R1351" s="330"/>
      <c r="S1351" s="330"/>
      <c r="T1351" s="330"/>
      <c r="U1351" s="330"/>
      <c r="V1351" s="331"/>
    </row>
    <row r="1352" spans="1:28">
      <c r="A1352" s="320"/>
      <c r="C1352" s="320"/>
      <c r="D1352" t="s">
        <v>55</v>
      </c>
      <c r="E1352" s="320"/>
      <c r="G1352" s="320"/>
      <c r="I1352" s="320"/>
      <c r="K1352" s="320"/>
      <c r="L1352" t="s">
        <v>442</v>
      </c>
      <c r="M1352" s="320"/>
      <c r="P1352" s="21"/>
      <c r="Q1352" s="51">
        <v>2000</v>
      </c>
      <c r="R1352" s="51">
        <v>2003</v>
      </c>
      <c r="S1352" s="51">
        <v>2006</v>
      </c>
      <c r="T1352" s="51">
        <v>2009</v>
      </c>
      <c r="U1352" s="51">
        <v>2012</v>
      </c>
      <c r="V1352" s="51">
        <v>2015</v>
      </c>
    </row>
    <row r="1353" spans="1:28" ht="32">
      <c r="A1353" s="320"/>
      <c r="C1353" s="320"/>
      <c r="D1353" t="s">
        <v>555</v>
      </c>
      <c r="E1353" s="320"/>
      <c r="G1353" s="320"/>
      <c r="I1353" s="320"/>
      <c r="K1353" s="320"/>
      <c r="L1353" t="s">
        <v>97</v>
      </c>
      <c r="M1353" s="320"/>
      <c r="P1353" s="130" t="s">
        <v>106</v>
      </c>
      <c r="Q1353" s="24">
        <v>16</v>
      </c>
      <c r="R1353" s="24">
        <v>16</v>
      </c>
      <c r="S1353" s="24">
        <v>7</v>
      </c>
      <c r="T1353" s="24"/>
      <c r="U1353" s="24">
        <v>7</v>
      </c>
      <c r="V1353" s="24">
        <v>12</v>
      </c>
    </row>
    <row r="1354" spans="1:28">
      <c r="A1354" s="320"/>
      <c r="C1354" s="320"/>
      <c r="D1354" t="s">
        <v>75</v>
      </c>
      <c r="E1354" s="320"/>
      <c r="G1354" s="320"/>
      <c r="I1354" s="320"/>
      <c r="K1354" s="320"/>
      <c r="L1354" t="s">
        <v>98</v>
      </c>
      <c r="M1354" s="320"/>
      <c r="P1354" s="29" t="s">
        <v>107</v>
      </c>
      <c r="Q1354" s="24"/>
      <c r="R1354" s="24"/>
      <c r="S1354" s="24">
        <v>9</v>
      </c>
      <c r="T1354" s="24">
        <v>16</v>
      </c>
      <c r="U1354" s="24">
        <v>9</v>
      </c>
      <c r="V1354" s="24">
        <v>4</v>
      </c>
    </row>
    <row r="1355" spans="1:28">
      <c r="A1355" s="320"/>
      <c r="C1355" s="320"/>
      <c r="D1355" t="s">
        <v>77</v>
      </c>
      <c r="E1355" s="320"/>
      <c r="G1355" s="320"/>
      <c r="I1355" s="320"/>
      <c r="K1355" s="320"/>
      <c r="M1355" s="320"/>
      <c r="P1355" s="27"/>
      <c r="Q1355" s="28"/>
      <c r="R1355" s="28"/>
      <c r="S1355" s="28"/>
      <c r="T1355" s="28"/>
      <c r="U1355" s="28"/>
      <c r="V1355" s="28"/>
    </row>
    <row r="1356" spans="1:28">
      <c r="A1356" s="320" t="s">
        <v>4</v>
      </c>
      <c r="B1356" t="s">
        <v>3</v>
      </c>
      <c r="C1356" s="320" t="s">
        <v>49</v>
      </c>
      <c r="D1356" t="s">
        <v>3</v>
      </c>
      <c r="E1356" s="320" t="s">
        <v>49</v>
      </c>
      <c r="F1356" t="s">
        <v>3</v>
      </c>
      <c r="G1356" s="320" t="s">
        <v>3</v>
      </c>
      <c r="H1356" t="s">
        <v>550</v>
      </c>
      <c r="I1356" s="320" t="s">
        <v>150</v>
      </c>
      <c r="J1356" t="s">
        <v>3</v>
      </c>
      <c r="K1356" s="320" t="s">
        <v>150</v>
      </c>
      <c r="L1356" t="s">
        <v>3</v>
      </c>
      <c r="M1356" s="320" t="s">
        <v>3</v>
      </c>
      <c r="P1356" s="27"/>
      <c r="Q1356" s="28"/>
      <c r="R1356" s="28"/>
      <c r="S1356" s="28"/>
      <c r="T1356" s="28"/>
      <c r="U1356" s="28"/>
      <c r="V1356" s="28"/>
    </row>
    <row r="1357" spans="1:28">
      <c r="A1357" s="320"/>
      <c r="B1357" t="s">
        <v>49</v>
      </c>
      <c r="C1357" s="320"/>
      <c r="D1357" t="s">
        <v>49</v>
      </c>
      <c r="E1357" s="320"/>
      <c r="F1357" t="s">
        <v>58</v>
      </c>
      <c r="G1357" s="320"/>
      <c r="H1357" t="s">
        <v>150</v>
      </c>
      <c r="I1357" s="320"/>
      <c r="J1357" t="s">
        <v>150</v>
      </c>
      <c r="K1357" s="320"/>
      <c r="L1357" t="s">
        <v>50</v>
      </c>
      <c r="M1357" s="320"/>
      <c r="P1357" s="332" t="s">
        <v>109</v>
      </c>
      <c r="Q1357" s="332"/>
      <c r="R1357" s="332"/>
      <c r="S1357" s="332"/>
      <c r="T1357" s="332"/>
      <c r="U1357" s="332"/>
      <c r="V1357" s="332"/>
      <c r="W1357" s="332"/>
      <c r="X1357" s="332"/>
      <c r="Y1357" s="332"/>
      <c r="Z1357" s="332"/>
      <c r="AA1357" s="332"/>
      <c r="AB1357" s="332"/>
    </row>
    <row r="1358" spans="1:28">
      <c r="A1358" s="320"/>
      <c r="B1358" t="s">
        <v>50</v>
      </c>
      <c r="C1358" s="320"/>
      <c r="D1358" t="s">
        <v>50</v>
      </c>
      <c r="E1358" s="320"/>
      <c r="F1358" t="s">
        <v>551</v>
      </c>
      <c r="G1358" s="320"/>
      <c r="H1358" t="s">
        <v>552</v>
      </c>
      <c r="I1358" s="320"/>
      <c r="J1358" t="s">
        <v>50</v>
      </c>
      <c r="K1358" s="320"/>
      <c r="L1358" t="s">
        <v>52</v>
      </c>
      <c r="M1358" s="320"/>
      <c r="P1358" s="20"/>
      <c r="Q1358" s="327">
        <v>2000</v>
      </c>
      <c r="R1358" s="327"/>
      <c r="S1358" s="327">
        <v>2003</v>
      </c>
      <c r="T1358" s="327"/>
      <c r="U1358" s="327">
        <v>2006</v>
      </c>
      <c r="V1358" s="327"/>
      <c r="W1358" s="327">
        <v>2009</v>
      </c>
      <c r="X1358" s="327"/>
      <c r="Y1358" s="327">
        <v>2012</v>
      </c>
      <c r="Z1358" s="327"/>
      <c r="AA1358" s="327">
        <v>2015</v>
      </c>
      <c r="AB1358" s="327"/>
    </row>
    <row r="1359" spans="1:28" ht="48">
      <c r="A1359" s="320"/>
      <c r="B1359" s="126" t="s">
        <v>553</v>
      </c>
      <c r="C1359" s="320"/>
      <c r="D1359" t="s">
        <v>51</v>
      </c>
      <c r="E1359" s="320"/>
      <c r="F1359" t="s">
        <v>554</v>
      </c>
      <c r="G1359" s="320"/>
      <c r="H1359" t="s">
        <v>51</v>
      </c>
      <c r="I1359" s="320"/>
      <c r="J1359" t="s">
        <v>51</v>
      </c>
      <c r="K1359" s="320"/>
      <c r="L1359" t="s">
        <v>51</v>
      </c>
      <c r="M1359" s="320"/>
      <c r="P1359" s="20"/>
      <c r="Q1359" s="51" t="s">
        <v>114</v>
      </c>
      <c r="R1359" s="51" t="s">
        <v>115</v>
      </c>
      <c r="S1359" s="51" t="s">
        <v>114</v>
      </c>
      <c r="T1359" s="51" t="s">
        <v>115</v>
      </c>
      <c r="U1359" s="51" t="s">
        <v>114</v>
      </c>
      <c r="V1359" s="51" t="s">
        <v>115</v>
      </c>
      <c r="W1359" s="51" t="s">
        <v>114</v>
      </c>
      <c r="X1359" s="51" t="s">
        <v>115</v>
      </c>
      <c r="Y1359" s="51" t="s">
        <v>114</v>
      </c>
      <c r="Z1359" s="51" t="s">
        <v>115</v>
      </c>
      <c r="AA1359" s="51" t="s">
        <v>114</v>
      </c>
      <c r="AB1359" s="51" t="s">
        <v>115</v>
      </c>
    </row>
    <row r="1360" spans="1:28" ht="32">
      <c r="A1360" s="320"/>
      <c r="C1360" s="320"/>
      <c r="D1360" t="s">
        <v>52</v>
      </c>
      <c r="E1360" s="320"/>
      <c r="F1360" t="s">
        <v>443</v>
      </c>
      <c r="G1360" s="320"/>
      <c r="H1360" t="s">
        <v>52</v>
      </c>
      <c r="I1360" s="320"/>
      <c r="J1360" t="s">
        <v>52</v>
      </c>
      <c r="K1360" s="320"/>
      <c r="L1360" t="s">
        <v>95</v>
      </c>
      <c r="M1360" s="320"/>
      <c r="P1360" s="130" t="s">
        <v>110</v>
      </c>
      <c r="Q1360" s="20">
        <v>16</v>
      </c>
      <c r="R1360" s="20">
        <v>100</v>
      </c>
      <c r="S1360" s="20">
        <v>16</v>
      </c>
      <c r="T1360" s="20">
        <v>100</v>
      </c>
      <c r="U1360" s="20">
        <v>16</v>
      </c>
      <c r="V1360" s="20">
        <v>100</v>
      </c>
      <c r="W1360" s="20"/>
      <c r="X1360" s="20"/>
      <c r="Y1360" s="20">
        <v>16</v>
      </c>
      <c r="Z1360" s="20">
        <v>100</v>
      </c>
      <c r="AA1360" s="20">
        <v>16</v>
      </c>
      <c r="AB1360" s="20">
        <v>100</v>
      </c>
    </row>
    <row r="1361" spans="1:28">
      <c r="A1361" s="320"/>
      <c r="C1361" s="320"/>
      <c r="D1361" t="s">
        <v>53</v>
      </c>
      <c r="E1361" s="320"/>
      <c r="G1361" s="320"/>
      <c r="H1361" t="s">
        <v>53</v>
      </c>
      <c r="I1361" s="320"/>
      <c r="J1361" t="s">
        <v>95</v>
      </c>
      <c r="K1361" s="320"/>
      <c r="L1361" t="s">
        <v>66</v>
      </c>
      <c r="M1361" s="320"/>
      <c r="P1361" s="29" t="s">
        <v>111</v>
      </c>
      <c r="Q1361" s="20">
        <v>4</v>
      </c>
      <c r="R1361" s="20">
        <f>Q1361*R1360/Q1360</f>
        <v>25</v>
      </c>
      <c r="S1361" s="20">
        <v>5</v>
      </c>
      <c r="T1361" s="20">
        <f>S1361*T1360/S1360</f>
        <v>31.25</v>
      </c>
      <c r="U1361" s="20">
        <v>7</v>
      </c>
      <c r="V1361" s="20">
        <f>U1361*V1360/U1360</f>
        <v>43.75</v>
      </c>
      <c r="W1361" s="20"/>
      <c r="X1361" s="146"/>
      <c r="Y1361" s="20">
        <v>6</v>
      </c>
      <c r="Z1361" s="20">
        <f>Y1361*Z1360/Y1360</f>
        <v>37.5</v>
      </c>
      <c r="AA1361" s="20">
        <v>10</v>
      </c>
      <c r="AB1361" s="20">
        <f>AA1361*AB1360/AA1360</f>
        <v>62.5</v>
      </c>
    </row>
    <row r="1362" spans="1:28">
      <c r="A1362" s="320"/>
      <c r="C1362" s="320"/>
      <c r="D1362" t="s">
        <v>54</v>
      </c>
      <c r="E1362" s="320"/>
      <c r="G1362" s="320"/>
      <c r="I1362" s="320"/>
      <c r="J1362" t="s">
        <v>555</v>
      </c>
      <c r="K1362" s="320"/>
      <c r="L1362" t="s">
        <v>442</v>
      </c>
      <c r="M1362" s="320"/>
      <c r="P1362" s="29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</row>
    <row r="1363" spans="1:28" ht="32">
      <c r="A1363" s="320"/>
      <c r="C1363" s="320"/>
      <c r="D1363" t="s">
        <v>55</v>
      </c>
      <c r="E1363" s="320"/>
      <c r="G1363" s="320"/>
      <c r="I1363" s="320"/>
      <c r="K1363" s="320"/>
      <c r="L1363" t="s">
        <v>97</v>
      </c>
      <c r="M1363" s="320"/>
      <c r="P1363" s="130" t="s">
        <v>112</v>
      </c>
      <c r="Q1363" s="20"/>
      <c r="R1363" s="20"/>
      <c r="S1363" s="20"/>
      <c r="T1363" s="20"/>
      <c r="U1363" s="20"/>
      <c r="V1363" s="20"/>
      <c r="W1363" s="20">
        <v>16</v>
      </c>
      <c r="X1363" s="20">
        <v>100</v>
      </c>
      <c r="Y1363" s="20"/>
      <c r="Z1363" s="20"/>
      <c r="AA1363" s="20"/>
      <c r="AB1363" s="20"/>
    </row>
    <row r="1364" spans="1:28" ht="32">
      <c r="A1364" s="320"/>
      <c r="C1364" s="320"/>
      <c r="D1364" t="s">
        <v>555</v>
      </c>
      <c r="E1364" s="320"/>
      <c r="G1364" s="320"/>
      <c r="I1364" s="320"/>
      <c r="K1364" s="320"/>
      <c r="L1364" t="s">
        <v>98</v>
      </c>
      <c r="M1364" s="320"/>
      <c r="P1364" s="130" t="s">
        <v>113</v>
      </c>
      <c r="Q1364" s="20"/>
      <c r="R1364" s="20"/>
      <c r="S1364" s="20"/>
      <c r="T1364" s="20"/>
      <c r="U1364" s="20"/>
      <c r="V1364" s="20"/>
      <c r="W1364" s="20">
        <v>4</v>
      </c>
      <c r="X1364" s="20">
        <v>25</v>
      </c>
      <c r="Y1364" s="20"/>
      <c r="Z1364" s="20"/>
      <c r="AA1364" s="20"/>
      <c r="AB1364" s="20"/>
    </row>
    <row r="1365" spans="1:28">
      <c r="A1365" s="320"/>
      <c r="C1365" s="320"/>
      <c r="D1365" t="s">
        <v>75</v>
      </c>
      <c r="E1365" s="320"/>
      <c r="G1365" s="320"/>
      <c r="I1365" s="320"/>
      <c r="K1365" s="320"/>
      <c r="M1365" s="320"/>
    </row>
    <row r="1366" spans="1:28">
      <c r="A1366" s="320"/>
      <c r="C1366" s="320"/>
      <c r="D1366" t="s">
        <v>77</v>
      </c>
      <c r="E1366" s="320"/>
      <c r="G1366" s="320"/>
      <c r="I1366" s="320"/>
      <c r="K1366" s="320"/>
      <c r="M1366" s="320"/>
    </row>
    <row r="1367" spans="1:28">
      <c r="A1367" s="320" t="s">
        <v>5</v>
      </c>
      <c r="B1367" t="s">
        <v>3</v>
      </c>
      <c r="C1367" s="320" t="s">
        <v>49</v>
      </c>
      <c r="D1367" t="s">
        <v>3</v>
      </c>
      <c r="E1367" s="320" t="s">
        <v>49</v>
      </c>
      <c r="F1367" t="s">
        <v>3</v>
      </c>
      <c r="G1367" s="320" t="s">
        <v>58</v>
      </c>
      <c r="H1367" t="s">
        <v>550</v>
      </c>
      <c r="I1367" s="320" t="s">
        <v>150</v>
      </c>
      <c r="J1367" t="s">
        <v>3</v>
      </c>
      <c r="K1367" s="320" t="s">
        <v>150</v>
      </c>
      <c r="L1367" t="s">
        <v>3</v>
      </c>
      <c r="M1367" s="320" t="s">
        <v>3</v>
      </c>
      <c r="P1367" s="326" t="s">
        <v>116</v>
      </c>
      <c r="Q1367" s="326"/>
      <c r="R1367" s="326"/>
      <c r="S1367" s="326"/>
      <c r="T1367" s="326"/>
      <c r="U1367" s="326"/>
      <c r="V1367" s="326"/>
      <c r="W1367" s="326"/>
      <c r="X1367" s="326"/>
      <c r="Y1367" s="326"/>
      <c r="Z1367" s="326"/>
      <c r="AA1367" s="326"/>
      <c r="AB1367" s="326"/>
    </row>
    <row r="1368" spans="1:28">
      <c r="A1368" s="320"/>
      <c r="B1368" t="s">
        <v>49</v>
      </c>
      <c r="C1368" s="320"/>
      <c r="D1368" t="s">
        <v>49</v>
      </c>
      <c r="E1368" s="320"/>
      <c r="F1368" t="s">
        <v>58</v>
      </c>
      <c r="G1368" s="320"/>
      <c r="H1368" t="s">
        <v>150</v>
      </c>
      <c r="I1368" s="320"/>
      <c r="J1368" t="s">
        <v>150</v>
      </c>
      <c r="K1368" s="320"/>
      <c r="L1368" t="s">
        <v>49</v>
      </c>
      <c r="M1368" s="320"/>
      <c r="P1368" s="20"/>
      <c r="Q1368" s="327">
        <v>2000</v>
      </c>
      <c r="R1368" s="327"/>
      <c r="S1368" s="327">
        <v>2003</v>
      </c>
      <c r="T1368" s="327"/>
      <c r="U1368" s="327">
        <v>2006</v>
      </c>
      <c r="V1368" s="327"/>
      <c r="W1368" s="327">
        <v>2009</v>
      </c>
      <c r="X1368" s="327"/>
      <c r="Y1368" s="327">
        <v>2012</v>
      </c>
      <c r="Z1368" s="327"/>
      <c r="AA1368" s="327">
        <v>2015</v>
      </c>
      <c r="AB1368" s="327"/>
    </row>
    <row r="1369" spans="1:28">
      <c r="A1369" s="320"/>
      <c r="B1369" t="s">
        <v>50</v>
      </c>
      <c r="C1369" s="320"/>
      <c r="D1369" t="s">
        <v>50</v>
      </c>
      <c r="E1369" s="320"/>
      <c r="F1369" t="s">
        <v>551</v>
      </c>
      <c r="G1369" s="320"/>
      <c r="H1369" t="s">
        <v>552</v>
      </c>
      <c r="I1369" s="320"/>
      <c r="J1369" t="s">
        <v>50</v>
      </c>
      <c r="K1369" s="320"/>
      <c r="L1369" t="s">
        <v>50</v>
      </c>
      <c r="M1369" s="320"/>
      <c r="P1369" s="20"/>
      <c r="Q1369" s="51" t="s">
        <v>114</v>
      </c>
      <c r="R1369" s="51" t="s">
        <v>115</v>
      </c>
      <c r="S1369" s="51" t="s">
        <v>114</v>
      </c>
      <c r="T1369" s="51" t="s">
        <v>115</v>
      </c>
      <c r="U1369" s="51" t="s">
        <v>114</v>
      </c>
      <c r="V1369" s="51" t="s">
        <v>115</v>
      </c>
      <c r="W1369" s="51" t="s">
        <v>114</v>
      </c>
      <c r="X1369" s="51" t="s">
        <v>115</v>
      </c>
      <c r="Y1369" s="51" t="s">
        <v>114</v>
      </c>
      <c r="Z1369" s="51" t="s">
        <v>115</v>
      </c>
      <c r="AA1369" s="51" t="s">
        <v>114</v>
      </c>
      <c r="AB1369" s="51" t="s">
        <v>115</v>
      </c>
    </row>
    <row r="1370" spans="1:28" ht="48">
      <c r="A1370" s="320"/>
      <c r="B1370" s="126" t="s">
        <v>553</v>
      </c>
      <c r="C1370" s="320"/>
      <c r="D1370" t="s">
        <v>51</v>
      </c>
      <c r="E1370" s="320"/>
      <c r="F1370" t="s">
        <v>554</v>
      </c>
      <c r="G1370" s="320"/>
      <c r="H1370" t="s">
        <v>51</v>
      </c>
      <c r="I1370" s="320"/>
      <c r="J1370" t="s">
        <v>51</v>
      </c>
      <c r="K1370" s="320"/>
      <c r="L1370" t="s">
        <v>52</v>
      </c>
      <c r="M1370" s="320"/>
      <c r="P1370" s="130" t="s">
        <v>110</v>
      </c>
      <c r="Q1370" s="20">
        <v>16</v>
      </c>
      <c r="R1370" s="20">
        <v>100</v>
      </c>
      <c r="S1370" s="20">
        <v>16</v>
      </c>
      <c r="T1370" s="20">
        <v>100</v>
      </c>
      <c r="U1370" s="20"/>
      <c r="V1370" s="20"/>
      <c r="W1370" s="20"/>
      <c r="X1370" s="20"/>
      <c r="Y1370" s="20"/>
      <c r="Z1370" s="20"/>
      <c r="AA1370" s="20">
        <v>5</v>
      </c>
      <c r="AB1370" s="20">
        <v>31.25</v>
      </c>
    </row>
    <row r="1371" spans="1:28">
      <c r="A1371" s="320"/>
      <c r="C1371" s="320"/>
      <c r="D1371" t="s">
        <v>52</v>
      </c>
      <c r="E1371" s="320"/>
      <c r="F1371" t="s">
        <v>443</v>
      </c>
      <c r="G1371" s="320"/>
      <c r="H1371" t="s">
        <v>52</v>
      </c>
      <c r="I1371" s="320"/>
      <c r="J1371" t="s">
        <v>52</v>
      </c>
      <c r="K1371" s="320"/>
      <c r="L1371" t="s">
        <v>51</v>
      </c>
      <c r="M1371" s="320"/>
      <c r="P1371" s="29" t="s">
        <v>111</v>
      </c>
      <c r="Q1371" s="20">
        <v>12</v>
      </c>
      <c r="R1371" s="20">
        <f>Q1371*R1370/Q1370</f>
        <v>75</v>
      </c>
      <c r="S1371" s="20">
        <v>11</v>
      </c>
      <c r="T1371" s="20">
        <f>S1371*T1370/S1370</f>
        <v>68.75</v>
      </c>
      <c r="U1371" s="20"/>
      <c r="V1371" s="20"/>
      <c r="W1371" s="20"/>
      <c r="X1371" s="20"/>
      <c r="Y1371" s="20"/>
      <c r="Z1371" s="20"/>
      <c r="AA1371" s="20">
        <v>2</v>
      </c>
      <c r="AB1371" s="20">
        <f>AA1371*AB1370/AA1370</f>
        <v>12.5</v>
      </c>
    </row>
    <row r="1372" spans="1:28">
      <c r="A1372" s="320"/>
      <c r="C1372" s="320"/>
      <c r="D1372" t="s">
        <v>53</v>
      </c>
      <c r="E1372" s="320"/>
      <c r="G1372" s="320"/>
      <c r="H1372" t="s">
        <v>53</v>
      </c>
      <c r="I1372" s="320"/>
      <c r="J1372" t="s">
        <v>95</v>
      </c>
      <c r="K1372" s="320"/>
      <c r="L1372" t="s">
        <v>95</v>
      </c>
      <c r="M1372" s="320"/>
      <c r="P1372" s="29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</row>
    <row r="1373" spans="1:28" ht="32">
      <c r="A1373" s="320"/>
      <c r="C1373" s="320"/>
      <c r="D1373" t="s">
        <v>54</v>
      </c>
      <c r="E1373" s="320"/>
      <c r="G1373" s="320"/>
      <c r="I1373" s="320"/>
      <c r="J1373" t="s">
        <v>555</v>
      </c>
      <c r="K1373" s="320"/>
      <c r="L1373" t="s">
        <v>66</v>
      </c>
      <c r="M1373" s="320"/>
      <c r="P1373" s="130" t="s">
        <v>112</v>
      </c>
      <c r="Q1373" s="20"/>
      <c r="R1373" s="20"/>
      <c r="S1373" s="20"/>
      <c r="T1373" s="20"/>
      <c r="U1373" s="20">
        <v>16</v>
      </c>
      <c r="V1373" s="20">
        <v>100</v>
      </c>
      <c r="W1373" s="20">
        <v>16</v>
      </c>
      <c r="X1373" s="20">
        <v>100</v>
      </c>
      <c r="Y1373" s="20">
        <v>16</v>
      </c>
      <c r="Z1373" s="20">
        <v>100</v>
      </c>
      <c r="AA1373" s="20">
        <v>10</v>
      </c>
      <c r="AB1373" s="20">
        <v>62.5</v>
      </c>
    </row>
    <row r="1374" spans="1:28" ht="32">
      <c r="A1374" s="320"/>
      <c r="C1374" s="320"/>
      <c r="D1374" t="s">
        <v>55</v>
      </c>
      <c r="E1374" s="320"/>
      <c r="G1374" s="320"/>
      <c r="I1374" s="320"/>
      <c r="K1374" s="320"/>
      <c r="L1374" t="s">
        <v>442</v>
      </c>
      <c r="M1374" s="320"/>
      <c r="P1374" s="130" t="s">
        <v>113</v>
      </c>
      <c r="Q1374" s="20"/>
      <c r="R1374" s="20"/>
      <c r="S1374" s="20"/>
      <c r="T1374" s="20"/>
      <c r="U1374" s="20">
        <v>9</v>
      </c>
      <c r="V1374" s="20">
        <f>U1374*V1373/U1373</f>
        <v>56.25</v>
      </c>
      <c r="W1374" s="20">
        <v>12</v>
      </c>
      <c r="X1374" s="20">
        <v>75</v>
      </c>
      <c r="Y1374" s="20">
        <v>9</v>
      </c>
      <c r="Z1374" s="20">
        <v>56.25</v>
      </c>
      <c r="AA1374" s="20">
        <v>4</v>
      </c>
      <c r="AB1374" s="20">
        <f>AA1374*AB1373/AA1373</f>
        <v>25</v>
      </c>
    </row>
    <row r="1375" spans="1:28">
      <c r="A1375" s="320"/>
      <c r="C1375" s="320"/>
      <c r="D1375" t="s">
        <v>555</v>
      </c>
      <c r="E1375" s="320"/>
      <c r="G1375" s="320"/>
      <c r="I1375" s="320"/>
      <c r="K1375" s="320"/>
      <c r="L1375" t="s">
        <v>97</v>
      </c>
      <c r="M1375" s="320"/>
    </row>
    <row r="1376" spans="1:28">
      <c r="A1376" s="320"/>
      <c r="C1376" s="320"/>
      <c r="D1376" t="s">
        <v>75</v>
      </c>
      <c r="E1376" s="320"/>
      <c r="G1376" s="320"/>
      <c r="I1376" s="320"/>
      <c r="K1376" s="320"/>
      <c r="M1376" s="320"/>
    </row>
    <row r="1377" spans="1:28">
      <c r="A1377" s="320"/>
      <c r="C1377" s="320"/>
      <c r="D1377" t="s">
        <v>77</v>
      </c>
      <c r="E1377" s="320"/>
      <c r="G1377" s="320"/>
      <c r="I1377" s="320"/>
      <c r="K1377" s="320"/>
      <c r="M1377" s="320"/>
      <c r="P1377" s="339" t="s">
        <v>117</v>
      </c>
      <c r="Q1377" s="339"/>
      <c r="R1377" s="339"/>
      <c r="S1377" s="339"/>
      <c r="T1377" s="339"/>
      <c r="U1377" s="339"/>
      <c r="V1377" s="339"/>
      <c r="W1377" s="339"/>
      <c r="X1377" s="339"/>
      <c r="Y1377" s="339"/>
      <c r="Z1377" s="339"/>
      <c r="AA1377" s="339"/>
      <c r="AB1377" s="339"/>
    </row>
    <row r="1378" spans="1:28">
      <c r="A1378" s="320" t="s">
        <v>6</v>
      </c>
      <c r="B1378" t="s">
        <v>3</v>
      </c>
      <c r="C1378" s="320" t="s">
        <v>3</v>
      </c>
      <c r="D1378" t="s">
        <v>3</v>
      </c>
      <c r="E1378" s="320" t="s">
        <v>3</v>
      </c>
      <c r="F1378" t="s">
        <v>3</v>
      </c>
      <c r="G1378" s="320" t="s">
        <v>58</v>
      </c>
      <c r="H1378" t="s">
        <v>550</v>
      </c>
      <c r="I1378" s="320" t="s">
        <v>550</v>
      </c>
      <c r="J1378" t="s">
        <v>3</v>
      </c>
      <c r="K1378" s="320" t="s">
        <v>3</v>
      </c>
      <c r="L1378" s="58" t="s">
        <v>3</v>
      </c>
      <c r="M1378" s="320" t="s">
        <v>49</v>
      </c>
      <c r="P1378" s="20"/>
      <c r="Q1378" s="327">
        <v>2000</v>
      </c>
      <c r="R1378" s="327"/>
      <c r="S1378" s="327">
        <v>2003</v>
      </c>
      <c r="T1378" s="327"/>
      <c r="U1378" s="327">
        <v>2006</v>
      </c>
      <c r="V1378" s="327"/>
      <c r="W1378" s="327">
        <v>2009</v>
      </c>
      <c r="X1378" s="327"/>
      <c r="Y1378" s="327">
        <v>2012</v>
      </c>
      <c r="Z1378" s="327"/>
      <c r="AA1378" s="327">
        <v>2015</v>
      </c>
      <c r="AB1378" s="327"/>
    </row>
    <row r="1379" spans="1:28">
      <c r="A1379" s="320"/>
      <c r="B1379" t="s">
        <v>49</v>
      </c>
      <c r="C1379" s="320"/>
      <c r="D1379" t="s">
        <v>49</v>
      </c>
      <c r="E1379" s="320"/>
      <c r="F1379" t="s">
        <v>58</v>
      </c>
      <c r="G1379" s="320"/>
      <c r="H1379" t="s">
        <v>150</v>
      </c>
      <c r="I1379" s="320"/>
      <c r="J1379" t="s">
        <v>150</v>
      </c>
      <c r="K1379" s="320"/>
      <c r="L1379" t="s">
        <v>49</v>
      </c>
      <c r="M1379" s="320"/>
      <c r="P1379" s="20"/>
      <c r="Q1379" s="51" t="s">
        <v>114</v>
      </c>
      <c r="R1379" s="51" t="s">
        <v>115</v>
      </c>
      <c r="S1379" s="51" t="s">
        <v>114</v>
      </c>
      <c r="T1379" s="51" t="s">
        <v>115</v>
      </c>
      <c r="U1379" s="51" t="s">
        <v>114</v>
      </c>
      <c r="V1379" s="51" t="s">
        <v>115</v>
      </c>
      <c r="W1379" s="51" t="s">
        <v>114</v>
      </c>
      <c r="X1379" s="51" t="s">
        <v>115</v>
      </c>
      <c r="Y1379" s="51" t="s">
        <v>114</v>
      </c>
      <c r="Z1379" s="51" t="s">
        <v>115</v>
      </c>
      <c r="AA1379" s="51" t="s">
        <v>114</v>
      </c>
      <c r="AB1379" s="51" t="s">
        <v>115</v>
      </c>
    </row>
    <row r="1380" spans="1:28" ht="32">
      <c r="A1380" s="320"/>
      <c r="B1380" t="s">
        <v>50</v>
      </c>
      <c r="C1380" s="320"/>
      <c r="D1380" t="s">
        <v>50</v>
      </c>
      <c r="E1380" s="320"/>
      <c r="F1380" t="s">
        <v>551</v>
      </c>
      <c r="G1380" s="320"/>
      <c r="H1380" t="s">
        <v>552</v>
      </c>
      <c r="I1380" s="320"/>
      <c r="J1380" t="s">
        <v>50</v>
      </c>
      <c r="K1380" s="320"/>
      <c r="L1380" t="s">
        <v>50</v>
      </c>
      <c r="M1380" s="320"/>
      <c r="P1380" s="130" t="s">
        <v>110</v>
      </c>
      <c r="Q1380" s="20">
        <v>16</v>
      </c>
      <c r="R1380" s="20">
        <v>100</v>
      </c>
      <c r="S1380" s="20">
        <v>16</v>
      </c>
      <c r="T1380" s="20">
        <v>100</v>
      </c>
      <c r="U1380" s="20"/>
      <c r="V1380" s="20"/>
      <c r="W1380" s="20"/>
      <c r="X1380" s="20"/>
      <c r="Y1380" s="20">
        <v>16</v>
      </c>
      <c r="Z1380" s="20">
        <v>100</v>
      </c>
      <c r="AA1380" s="20">
        <v>16</v>
      </c>
      <c r="AB1380" s="20">
        <v>100</v>
      </c>
    </row>
    <row r="1381" spans="1:28" ht="48">
      <c r="A1381" s="320"/>
      <c r="B1381" s="126" t="s">
        <v>553</v>
      </c>
      <c r="C1381" s="320"/>
      <c r="D1381" t="s">
        <v>51</v>
      </c>
      <c r="E1381" s="320"/>
      <c r="F1381" t="s">
        <v>554</v>
      </c>
      <c r="G1381" s="320"/>
      <c r="H1381" t="s">
        <v>51</v>
      </c>
      <c r="I1381" s="320"/>
      <c r="J1381" t="s">
        <v>51</v>
      </c>
      <c r="K1381" s="320"/>
      <c r="L1381" t="s">
        <v>52</v>
      </c>
      <c r="M1381" s="320"/>
      <c r="P1381" s="29" t="s">
        <v>111</v>
      </c>
      <c r="Q1381" s="20">
        <v>0</v>
      </c>
      <c r="R1381" s="20">
        <v>0</v>
      </c>
      <c r="S1381" s="20">
        <v>0</v>
      </c>
      <c r="T1381" s="20">
        <v>0</v>
      </c>
      <c r="U1381" s="20"/>
      <c r="V1381" s="20"/>
      <c r="W1381" s="20"/>
      <c r="X1381" s="20"/>
      <c r="Y1381" s="20">
        <v>1</v>
      </c>
      <c r="Z1381" s="20">
        <f>Y1381*Z1380/Y1380</f>
        <v>6.25</v>
      </c>
      <c r="AA1381" s="20">
        <v>0</v>
      </c>
      <c r="AB1381" s="20">
        <v>0</v>
      </c>
    </row>
    <row r="1382" spans="1:28">
      <c r="A1382" s="320"/>
      <c r="C1382" s="320"/>
      <c r="D1382" t="s">
        <v>52</v>
      </c>
      <c r="E1382" s="320"/>
      <c r="F1382" t="s">
        <v>443</v>
      </c>
      <c r="G1382" s="320"/>
      <c r="H1382" t="s">
        <v>52</v>
      </c>
      <c r="I1382" s="320"/>
      <c r="J1382" t="s">
        <v>52</v>
      </c>
      <c r="K1382" s="320"/>
      <c r="L1382" t="s">
        <v>51</v>
      </c>
      <c r="M1382" s="320"/>
      <c r="P1382" s="29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</row>
    <row r="1383" spans="1:28" ht="32">
      <c r="A1383" s="320"/>
      <c r="C1383" s="320"/>
      <c r="D1383" t="s">
        <v>53</v>
      </c>
      <c r="E1383" s="320"/>
      <c r="G1383" s="320"/>
      <c r="H1383" t="s">
        <v>53</v>
      </c>
      <c r="I1383" s="320"/>
      <c r="J1383" t="s">
        <v>95</v>
      </c>
      <c r="K1383" s="320"/>
      <c r="L1383" t="s">
        <v>95</v>
      </c>
      <c r="M1383" s="320"/>
      <c r="P1383" s="130" t="s">
        <v>112</v>
      </c>
      <c r="Q1383" s="20"/>
      <c r="R1383" s="20"/>
      <c r="S1383" s="20"/>
      <c r="T1383" s="20"/>
      <c r="U1383" s="20">
        <v>16</v>
      </c>
      <c r="V1383" s="20">
        <v>100</v>
      </c>
      <c r="W1383" s="20">
        <v>16</v>
      </c>
      <c r="X1383" s="20">
        <v>100</v>
      </c>
      <c r="Y1383" s="20"/>
      <c r="Z1383" s="20"/>
      <c r="AA1383" s="20"/>
      <c r="AB1383" s="20"/>
    </row>
    <row r="1384" spans="1:28" ht="32">
      <c r="A1384" s="320"/>
      <c r="C1384" s="320"/>
      <c r="D1384" t="s">
        <v>54</v>
      </c>
      <c r="E1384" s="320"/>
      <c r="G1384" s="320"/>
      <c r="I1384" s="320"/>
      <c r="J1384" t="s">
        <v>555</v>
      </c>
      <c r="K1384" s="320"/>
      <c r="L1384" t="s">
        <v>66</v>
      </c>
      <c r="M1384" s="320"/>
      <c r="P1384" s="130" t="s">
        <v>113</v>
      </c>
      <c r="Q1384" s="20"/>
      <c r="R1384" s="20"/>
      <c r="S1384" s="20"/>
      <c r="T1384" s="20"/>
      <c r="U1384" s="20">
        <v>0</v>
      </c>
      <c r="V1384" s="20">
        <v>0</v>
      </c>
      <c r="W1384" s="20">
        <v>0</v>
      </c>
      <c r="X1384" s="20">
        <v>0</v>
      </c>
      <c r="Y1384" s="20"/>
      <c r="Z1384" s="20"/>
      <c r="AA1384" s="20"/>
      <c r="AB1384" s="20"/>
    </row>
    <row r="1385" spans="1:28">
      <c r="A1385" s="320"/>
      <c r="C1385" s="320"/>
      <c r="D1385" t="s">
        <v>55</v>
      </c>
      <c r="E1385" s="320"/>
      <c r="G1385" s="320"/>
      <c r="I1385" s="320"/>
      <c r="K1385" s="320"/>
      <c r="L1385" t="s">
        <v>442</v>
      </c>
      <c r="M1385" s="320"/>
    </row>
    <row r="1386" spans="1:28">
      <c r="A1386" s="320"/>
      <c r="C1386" s="320"/>
      <c r="D1386" t="s">
        <v>555</v>
      </c>
      <c r="E1386" s="320"/>
      <c r="G1386" s="320"/>
      <c r="I1386" s="320"/>
      <c r="K1386" s="320"/>
      <c r="L1386" t="s">
        <v>97</v>
      </c>
      <c r="M1386" s="320"/>
      <c r="P1386" s="35" t="s">
        <v>127</v>
      </c>
    </row>
    <row r="1387" spans="1:28">
      <c r="A1387" s="320"/>
      <c r="C1387" s="320"/>
      <c r="D1387" t="s">
        <v>75</v>
      </c>
      <c r="E1387" s="320"/>
      <c r="G1387" s="320"/>
      <c r="I1387" s="320"/>
      <c r="K1387" s="320"/>
      <c r="L1387" t="s">
        <v>98</v>
      </c>
      <c r="M1387" s="320"/>
    </row>
    <row r="1388" spans="1:28">
      <c r="A1388" s="320"/>
      <c r="C1388" s="320"/>
      <c r="D1388" t="s">
        <v>77</v>
      </c>
      <c r="E1388" s="320"/>
      <c r="G1388" s="320"/>
      <c r="I1388" s="320"/>
      <c r="K1388" s="320"/>
      <c r="M1388" s="320"/>
    </row>
    <row r="1389" spans="1:28">
      <c r="A1389" s="320" t="s">
        <v>7</v>
      </c>
      <c r="B1389" t="s">
        <v>3</v>
      </c>
      <c r="C1389" s="320" t="s">
        <v>3</v>
      </c>
      <c r="D1389" t="s">
        <v>3</v>
      </c>
      <c r="E1389" s="320" t="s">
        <v>49</v>
      </c>
      <c r="F1389" t="s">
        <v>3</v>
      </c>
      <c r="G1389" s="320" t="s">
        <v>58</v>
      </c>
      <c r="H1389" t="s">
        <v>550</v>
      </c>
      <c r="I1389" s="320" t="s">
        <v>550</v>
      </c>
      <c r="J1389" t="s">
        <v>3</v>
      </c>
      <c r="K1389" s="320" t="s">
        <v>3</v>
      </c>
      <c r="L1389" t="s">
        <v>3</v>
      </c>
      <c r="M1389" s="319" t="s">
        <v>65</v>
      </c>
      <c r="P1389" s="328" t="s">
        <v>130</v>
      </c>
      <c r="Q1389" s="328"/>
      <c r="R1389" s="328"/>
      <c r="S1389" s="328"/>
      <c r="T1389" s="328"/>
      <c r="U1389" s="328"/>
      <c r="V1389" s="328"/>
      <c r="W1389" s="328"/>
      <c r="X1389" s="328"/>
      <c r="Y1389" s="328"/>
      <c r="Z1389" s="328"/>
      <c r="AA1389" s="328"/>
      <c r="AB1389" s="328"/>
    </row>
    <row r="1390" spans="1:28" ht="32">
      <c r="A1390" s="320"/>
      <c r="B1390" t="s">
        <v>49</v>
      </c>
      <c r="C1390" s="320"/>
      <c r="D1390" t="s">
        <v>49</v>
      </c>
      <c r="E1390" s="320"/>
      <c r="F1390" t="s">
        <v>58</v>
      </c>
      <c r="G1390" s="320"/>
      <c r="H1390" t="s">
        <v>150</v>
      </c>
      <c r="I1390" s="320"/>
      <c r="J1390" t="s">
        <v>150</v>
      </c>
      <c r="K1390" s="320"/>
      <c r="L1390" s="126" t="s">
        <v>65</v>
      </c>
      <c r="M1390" s="319"/>
      <c r="P1390" s="20"/>
      <c r="Q1390" s="327">
        <v>2000</v>
      </c>
      <c r="R1390" s="327"/>
      <c r="S1390" s="327">
        <v>2003</v>
      </c>
      <c r="T1390" s="327"/>
      <c r="U1390" s="327">
        <v>2006</v>
      </c>
      <c r="V1390" s="327"/>
      <c r="W1390" s="327">
        <v>2009</v>
      </c>
      <c r="X1390" s="327"/>
      <c r="Y1390" s="327">
        <v>2012</v>
      </c>
      <c r="Z1390" s="327"/>
      <c r="AA1390" s="327">
        <v>2015</v>
      </c>
      <c r="AB1390" s="327"/>
    </row>
    <row r="1391" spans="1:28">
      <c r="A1391" s="320"/>
      <c r="B1391" t="s">
        <v>50</v>
      </c>
      <c r="C1391" s="320"/>
      <c r="D1391" t="s">
        <v>50</v>
      </c>
      <c r="E1391" s="320"/>
      <c r="F1391" t="s">
        <v>551</v>
      </c>
      <c r="G1391" s="320"/>
      <c r="H1391" t="s">
        <v>552</v>
      </c>
      <c r="I1391" s="320"/>
      <c r="J1391" t="s">
        <v>50</v>
      </c>
      <c r="K1391" s="320"/>
      <c r="L1391" t="s">
        <v>50</v>
      </c>
      <c r="M1391" s="319"/>
      <c r="P1391" s="20"/>
      <c r="Q1391" s="51" t="s">
        <v>114</v>
      </c>
      <c r="R1391" s="51" t="s">
        <v>115</v>
      </c>
      <c r="S1391" s="51" t="s">
        <v>114</v>
      </c>
      <c r="T1391" s="51" t="s">
        <v>115</v>
      </c>
      <c r="U1391" s="51" t="s">
        <v>114</v>
      </c>
      <c r="V1391" s="51" t="s">
        <v>115</v>
      </c>
      <c r="W1391" s="51" t="s">
        <v>114</v>
      </c>
      <c r="X1391" s="51" t="s">
        <v>115</v>
      </c>
      <c r="Y1391" s="51" t="s">
        <v>114</v>
      </c>
      <c r="Z1391" s="51" t="s">
        <v>115</v>
      </c>
      <c r="AA1391" s="51" t="s">
        <v>114</v>
      </c>
      <c r="AB1391" s="51" t="s">
        <v>115</v>
      </c>
    </row>
    <row r="1392" spans="1:28" ht="48">
      <c r="A1392" s="320"/>
      <c r="B1392" s="126" t="s">
        <v>553</v>
      </c>
      <c r="C1392" s="320"/>
      <c r="D1392" t="s">
        <v>51</v>
      </c>
      <c r="E1392" s="320"/>
      <c r="F1392" t="s">
        <v>554</v>
      </c>
      <c r="G1392" s="320"/>
      <c r="H1392" t="s">
        <v>51</v>
      </c>
      <c r="I1392" s="320"/>
      <c r="J1392" t="s">
        <v>51</v>
      </c>
      <c r="K1392" s="320"/>
      <c r="L1392" t="s">
        <v>51</v>
      </c>
      <c r="M1392" s="319"/>
      <c r="P1392" s="130" t="s">
        <v>110</v>
      </c>
      <c r="Q1392" s="46"/>
      <c r="R1392" s="46"/>
      <c r="S1392" s="46"/>
      <c r="T1392" s="46"/>
      <c r="U1392" s="46"/>
      <c r="V1392" s="46"/>
      <c r="W1392" s="46"/>
      <c r="X1392" s="46"/>
      <c r="Y1392" s="46"/>
      <c r="Z1392" s="46"/>
      <c r="AA1392" s="20">
        <v>16</v>
      </c>
      <c r="AB1392" s="20">
        <v>100</v>
      </c>
    </row>
    <row r="1393" spans="1:28">
      <c r="A1393" s="320"/>
      <c r="C1393" s="320"/>
      <c r="D1393" t="s">
        <v>52</v>
      </c>
      <c r="E1393" s="320"/>
      <c r="F1393" t="s">
        <v>443</v>
      </c>
      <c r="G1393" s="320"/>
      <c r="H1393" t="s">
        <v>52</v>
      </c>
      <c r="I1393" s="320"/>
      <c r="J1393" t="s">
        <v>52</v>
      </c>
      <c r="K1393" s="320"/>
      <c r="L1393" t="s">
        <v>95</v>
      </c>
      <c r="M1393" s="319"/>
      <c r="P1393" s="29" t="s">
        <v>111</v>
      </c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20">
        <v>0</v>
      </c>
      <c r="AB1393" s="20">
        <v>0</v>
      </c>
    </row>
    <row r="1394" spans="1:28">
      <c r="A1394" s="320"/>
      <c r="C1394" s="320"/>
      <c r="D1394" t="s">
        <v>53</v>
      </c>
      <c r="E1394" s="320"/>
      <c r="G1394" s="320"/>
      <c r="H1394" t="s">
        <v>53</v>
      </c>
      <c r="I1394" s="320"/>
      <c r="J1394" t="s">
        <v>95</v>
      </c>
      <c r="K1394" s="320"/>
      <c r="L1394" t="s">
        <v>442</v>
      </c>
      <c r="M1394" s="319"/>
      <c r="P1394" s="29"/>
      <c r="Q1394" s="46"/>
      <c r="R1394" s="46"/>
      <c r="S1394" s="46"/>
      <c r="T1394" s="46"/>
      <c r="U1394" s="46"/>
      <c r="V1394" s="46"/>
      <c r="W1394" s="46"/>
      <c r="X1394" s="46"/>
      <c r="Y1394" s="46"/>
      <c r="Z1394" s="46"/>
      <c r="AA1394" s="20"/>
      <c r="AB1394" s="20"/>
    </row>
    <row r="1395" spans="1:28" ht="32">
      <c r="A1395" s="320"/>
      <c r="C1395" s="320"/>
      <c r="D1395" t="s">
        <v>54</v>
      </c>
      <c r="E1395" s="320"/>
      <c r="G1395" s="320"/>
      <c r="I1395" s="320"/>
      <c r="J1395" t="s">
        <v>555</v>
      </c>
      <c r="K1395" s="320"/>
      <c r="L1395" t="s">
        <v>97</v>
      </c>
      <c r="M1395" s="319"/>
      <c r="P1395" s="130" t="s">
        <v>112</v>
      </c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20"/>
      <c r="AB1395" s="20"/>
    </row>
    <row r="1396" spans="1:28" ht="32">
      <c r="A1396" s="320"/>
      <c r="C1396" s="320"/>
      <c r="D1396" t="s">
        <v>55</v>
      </c>
      <c r="E1396" s="320"/>
      <c r="G1396" s="320"/>
      <c r="I1396" s="320"/>
      <c r="K1396" s="320"/>
      <c r="L1396" t="s">
        <v>98</v>
      </c>
      <c r="M1396" s="319"/>
      <c r="P1396" s="130" t="s">
        <v>113</v>
      </c>
      <c r="Q1396" s="46"/>
      <c r="R1396" s="46"/>
      <c r="S1396" s="46"/>
      <c r="T1396" s="46"/>
      <c r="U1396" s="46"/>
      <c r="V1396" s="46"/>
      <c r="W1396" s="46"/>
      <c r="X1396" s="46"/>
      <c r="Y1396" s="46"/>
      <c r="Z1396" s="46"/>
      <c r="AA1396" s="20"/>
      <c r="AB1396" s="20"/>
    </row>
    <row r="1397" spans="1:28">
      <c r="A1397" s="320"/>
      <c r="C1397" s="320"/>
      <c r="D1397" t="s">
        <v>555</v>
      </c>
      <c r="E1397" s="320"/>
      <c r="G1397" s="320"/>
      <c r="I1397" s="320"/>
      <c r="K1397" s="320"/>
      <c r="M1397" s="319"/>
    </row>
    <row r="1398" spans="1:28">
      <c r="A1398" s="320"/>
      <c r="C1398" s="320"/>
      <c r="D1398" t="s">
        <v>75</v>
      </c>
      <c r="E1398" s="320"/>
      <c r="G1398" s="320"/>
      <c r="I1398" s="320"/>
      <c r="K1398" s="320"/>
      <c r="M1398" s="319"/>
    </row>
    <row r="1399" spans="1:28">
      <c r="A1399" s="320"/>
      <c r="C1399" s="320"/>
      <c r="D1399" t="s">
        <v>77</v>
      </c>
      <c r="E1399" s="320"/>
      <c r="G1399" s="320"/>
      <c r="I1399" s="320"/>
      <c r="K1399" s="320"/>
      <c r="M1399" s="319"/>
    </row>
    <row r="1400" spans="1:28">
      <c r="A1400" s="320" t="s">
        <v>8</v>
      </c>
      <c r="B1400" t="s">
        <v>3</v>
      </c>
      <c r="C1400" s="320" t="s">
        <v>49</v>
      </c>
      <c r="D1400" t="s">
        <v>3</v>
      </c>
      <c r="E1400" s="320" t="s">
        <v>49</v>
      </c>
      <c r="F1400" t="s">
        <v>3</v>
      </c>
      <c r="G1400" s="320" t="s">
        <v>58</v>
      </c>
      <c r="H1400" t="s">
        <v>550</v>
      </c>
      <c r="I1400" s="320" t="s">
        <v>150</v>
      </c>
      <c r="J1400" t="s">
        <v>3</v>
      </c>
      <c r="K1400" s="320" t="s">
        <v>50</v>
      </c>
      <c r="L1400" t="s">
        <v>3</v>
      </c>
      <c r="M1400" s="319" t="s">
        <v>65</v>
      </c>
    </row>
    <row r="1401" spans="1:28" ht="32">
      <c r="A1401" s="320"/>
      <c r="B1401" t="s">
        <v>49</v>
      </c>
      <c r="C1401" s="320"/>
      <c r="D1401" t="s">
        <v>49</v>
      </c>
      <c r="E1401" s="320"/>
      <c r="F1401" t="s">
        <v>58</v>
      </c>
      <c r="G1401" s="320"/>
      <c r="H1401" t="s">
        <v>150</v>
      </c>
      <c r="I1401" s="320"/>
      <c r="J1401" t="s">
        <v>150</v>
      </c>
      <c r="K1401" s="320"/>
      <c r="L1401" s="126" t="s">
        <v>65</v>
      </c>
      <c r="M1401" s="319"/>
      <c r="P1401" s="332" t="s">
        <v>120</v>
      </c>
      <c r="Q1401" s="332"/>
      <c r="R1401" s="332"/>
      <c r="S1401" s="332"/>
      <c r="T1401" s="332"/>
      <c r="U1401" s="332"/>
      <c r="V1401" s="332"/>
      <c r="W1401" s="332"/>
      <c r="X1401" s="332"/>
      <c r="Y1401" s="332"/>
      <c r="Z1401" s="332"/>
      <c r="AA1401" s="332"/>
      <c r="AB1401" s="332"/>
    </row>
    <row r="1402" spans="1:28">
      <c r="A1402" s="320"/>
      <c r="B1402" t="s">
        <v>50</v>
      </c>
      <c r="C1402" s="320"/>
      <c r="D1402" t="s">
        <v>50</v>
      </c>
      <c r="E1402" s="320"/>
      <c r="F1402" t="s">
        <v>551</v>
      </c>
      <c r="G1402" s="320"/>
      <c r="H1402" t="s">
        <v>552</v>
      </c>
      <c r="I1402" s="320"/>
      <c r="J1402" t="s">
        <v>50</v>
      </c>
      <c r="K1402" s="320"/>
      <c r="L1402" t="s">
        <v>50</v>
      </c>
      <c r="M1402" s="319"/>
      <c r="P1402" s="20"/>
      <c r="Q1402" s="327">
        <v>2000</v>
      </c>
      <c r="R1402" s="327"/>
      <c r="S1402" s="327">
        <v>2003</v>
      </c>
      <c r="T1402" s="327"/>
      <c r="U1402" s="327">
        <v>2006</v>
      </c>
      <c r="V1402" s="327"/>
      <c r="W1402" s="327">
        <v>2009</v>
      </c>
      <c r="X1402" s="327"/>
      <c r="Y1402" s="327">
        <v>2012</v>
      </c>
      <c r="Z1402" s="327"/>
      <c r="AA1402" s="327">
        <v>2015</v>
      </c>
      <c r="AB1402" s="327"/>
    </row>
    <row r="1403" spans="1:28" ht="48">
      <c r="A1403" s="320"/>
      <c r="B1403" s="126" t="s">
        <v>553</v>
      </c>
      <c r="C1403" s="320"/>
      <c r="D1403" t="s">
        <v>51</v>
      </c>
      <c r="E1403" s="320"/>
      <c r="F1403" t="s">
        <v>554</v>
      </c>
      <c r="G1403" s="320"/>
      <c r="H1403" t="s">
        <v>51</v>
      </c>
      <c r="I1403" s="320"/>
      <c r="J1403" t="s">
        <v>51</v>
      </c>
      <c r="K1403" s="320"/>
      <c r="L1403" t="s">
        <v>51</v>
      </c>
      <c r="M1403" s="319"/>
      <c r="P1403" s="20"/>
      <c r="Q1403" s="51" t="s">
        <v>118</v>
      </c>
      <c r="R1403" s="51" t="s">
        <v>1</v>
      </c>
      <c r="S1403" s="51" t="s">
        <v>118</v>
      </c>
      <c r="T1403" s="51" t="s">
        <v>1</v>
      </c>
      <c r="U1403" s="51" t="s">
        <v>118</v>
      </c>
      <c r="V1403" s="51" t="s">
        <v>1</v>
      </c>
      <c r="W1403" s="51" t="s">
        <v>118</v>
      </c>
      <c r="X1403" s="51" t="s">
        <v>1</v>
      </c>
      <c r="Y1403" s="51" t="s">
        <v>118</v>
      </c>
      <c r="Z1403" s="51" t="s">
        <v>1</v>
      </c>
      <c r="AA1403" s="51" t="s">
        <v>118</v>
      </c>
      <c r="AB1403" s="51" t="s">
        <v>1</v>
      </c>
    </row>
    <row r="1404" spans="1:28">
      <c r="A1404" s="320"/>
      <c r="C1404" s="320"/>
      <c r="D1404" t="s">
        <v>52</v>
      </c>
      <c r="E1404" s="320"/>
      <c r="F1404" t="s">
        <v>443</v>
      </c>
      <c r="G1404" s="320"/>
      <c r="H1404" t="s">
        <v>52</v>
      </c>
      <c r="I1404" s="320"/>
      <c r="J1404" t="s">
        <v>52</v>
      </c>
      <c r="K1404" s="320"/>
      <c r="L1404" t="s">
        <v>95</v>
      </c>
      <c r="M1404" s="319"/>
      <c r="P1404" s="130" t="s">
        <v>550</v>
      </c>
      <c r="Q1404" s="140"/>
      <c r="R1404" s="140"/>
      <c r="S1404" s="140"/>
      <c r="T1404" s="140"/>
      <c r="U1404" s="24"/>
      <c r="V1404" s="24"/>
      <c r="W1404" s="24">
        <v>16</v>
      </c>
      <c r="X1404" s="24">
        <v>4</v>
      </c>
      <c r="Y1404" s="24"/>
      <c r="Z1404" s="24"/>
      <c r="AA1404" s="24"/>
      <c r="AB1404" s="24"/>
    </row>
    <row r="1405" spans="1:28">
      <c r="A1405" s="320"/>
      <c r="C1405" s="320"/>
      <c r="D1405" t="s">
        <v>53</v>
      </c>
      <c r="E1405" s="320"/>
      <c r="G1405" s="320"/>
      <c r="H1405" t="s">
        <v>53</v>
      </c>
      <c r="I1405" s="320"/>
      <c r="J1405" t="s">
        <v>95</v>
      </c>
      <c r="K1405" s="320"/>
      <c r="L1405" t="s">
        <v>442</v>
      </c>
      <c r="M1405" s="319"/>
      <c r="P1405" s="47" t="s">
        <v>125</v>
      </c>
      <c r="Q1405" s="141"/>
      <c r="R1405" s="142"/>
      <c r="S1405" s="141"/>
      <c r="T1405" s="142"/>
      <c r="U1405" s="32"/>
      <c r="V1405" s="32"/>
      <c r="W1405" s="32">
        <v>1</v>
      </c>
      <c r="X1405" s="32">
        <f>X1404*W1405/W1404</f>
        <v>0.25</v>
      </c>
      <c r="Y1405" s="32"/>
      <c r="Z1405" s="32"/>
      <c r="AA1405" s="32"/>
      <c r="AB1405" s="32"/>
    </row>
    <row r="1406" spans="1:28">
      <c r="A1406" s="320"/>
      <c r="C1406" s="320"/>
      <c r="D1406" t="s">
        <v>54</v>
      </c>
      <c r="E1406" s="320"/>
      <c r="G1406" s="320"/>
      <c r="I1406" s="320"/>
      <c r="J1406" t="s">
        <v>555</v>
      </c>
      <c r="K1406" s="320"/>
      <c r="L1406" t="s">
        <v>97</v>
      </c>
      <c r="M1406" s="319"/>
      <c r="P1406" s="130"/>
      <c r="Q1406" s="140"/>
      <c r="R1406" s="140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</row>
    <row r="1407" spans="1:28">
      <c r="A1407" s="320"/>
      <c r="C1407" s="320"/>
      <c r="D1407" t="s">
        <v>55</v>
      </c>
      <c r="E1407" s="320"/>
      <c r="G1407" s="320"/>
      <c r="I1407" s="320"/>
      <c r="K1407" s="320"/>
      <c r="M1407" s="319"/>
      <c r="P1407" s="47" t="s">
        <v>125</v>
      </c>
      <c r="Q1407" s="141"/>
      <c r="R1407" s="14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</row>
    <row r="1408" spans="1:28">
      <c r="A1408" s="320"/>
      <c r="C1408" s="320"/>
      <c r="D1408" t="s">
        <v>555</v>
      </c>
      <c r="E1408" s="320"/>
      <c r="G1408" s="320"/>
      <c r="I1408" s="320"/>
      <c r="K1408" s="320"/>
      <c r="M1408" s="319"/>
      <c r="P1408" s="130"/>
      <c r="Q1408" s="140"/>
      <c r="R1408" s="140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</row>
    <row r="1409" spans="1:28">
      <c r="A1409" s="320"/>
      <c r="C1409" s="320"/>
      <c r="D1409" t="s">
        <v>75</v>
      </c>
      <c r="E1409" s="320"/>
      <c r="G1409" s="320"/>
      <c r="I1409" s="320"/>
      <c r="K1409" s="320"/>
      <c r="M1409" s="319"/>
      <c r="P1409" s="47" t="s">
        <v>125</v>
      </c>
      <c r="Q1409" s="141"/>
      <c r="R1409" s="14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</row>
    <row r="1410" spans="1:28">
      <c r="A1410" s="320"/>
      <c r="C1410" s="320"/>
      <c r="D1410" t="s">
        <v>77</v>
      </c>
      <c r="E1410" s="320"/>
      <c r="G1410" s="320"/>
      <c r="I1410" s="320"/>
      <c r="K1410" s="320"/>
      <c r="M1410" s="319"/>
    </row>
    <row r="1411" spans="1:28">
      <c r="A1411" s="320" t="s">
        <v>9</v>
      </c>
      <c r="B1411" t="s">
        <v>3</v>
      </c>
      <c r="C1411" s="320" t="s">
        <v>49</v>
      </c>
      <c r="D1411" t="s">
        <v>3</v>
      </c>
      <c r="E1411" s="320" t="s">
        <v>49</v>
      </c>
      <c r="F1411" t="s">
        <v>3</v>
      </c>
      <c r="G1411" s="320" t="s">
        <v>3</v>
      </c>
      <c r="H1411" t="s">
        <v>550</v>
      </c>
      <c r="I1411" s="320" t="s">
        <v>150</v>
      </c>
      <c r="J1411" t="s">
        <v>3</v>
      </c>
      <c r="K1411" s="320" t="s">
        <v>150</v>
      </c>
      <c r="L1411" t="s">
        <v>3</v>
      </c>
      <c r="M1411" s="320" t="s">
        <v>3</v>
      </c>
      <c r="P1411" s="35" t="s">
        <v>127</v>
      </c>
    </row>
    <row r="1412" spans="1:28" ht="32">
      <c r="A1412" s="320"/>
      <c r="B1412" t="s">
        <v>49</v>
      </c>
      <c r="C1412" s="320"/>
      <c r="D1412" t="s">
        <v>49</v>
      </c>
      <c r="E1412" s="320"/>
      <c r="F1412" t="s">
        <v>58</v>
      </c>
      <c r="G1412" s="320"/>
      <c r="H1412" t="s">
        <v>150</v>
      </c>
      <c r="I1412" s="320"/>
      <c r="J1412" t="s">
        <v>150</v>
      </c>
      <c r="K1412" s="320"/>
      <c r="L1412" s="126" t="s">
        <v>65</v>
      </c>
      <c r="M1412" s="320"/>
    </row>
    <row r="1413" spans="1:28">
      <c r="A1413" s="320"/>
      <c r="B1413" t="s">
        <v>50</v>
      </c>
      <c r="C1413" s="320"/>
      <c r="D1413" t="s">
        <v>50</v>
      </c>
      <c r="E1413" s="320"/>
      <c r="F1413" t="s">
        <v>551</v>
      </c>
      <c r="G1413" s="320"/>
      <c r="H1413" t="s">
        <v>552</v>
      </c>
      <c r="I1413" s="320"/>
      <c r="J1413" t="s">
        <v>50</v>
      </c>
      <c r="K1413" s="320"/>
      <c r="L1413" t="s">
        <v>50</v>
      </c>
      <c r="M1413" s="320"/>
    </row>
    <row r="1414" spans="1:28" ht="48">
      <c r="A1414" s="320"/>
      <c r="B1414" s="126" t="s">
        <v>553</v>
      </c>
      <c r="C1414" s="320"/>
      <c r="D1414" t="s">
        <v>51</v>
      </c>
      <c r="E1414" s="320"/>
      <c r="F1414" t="s">
        <v>554</v>
      </c>
      <c r="G1414" s="320"/>
      <c r="H1414" t="s">
        <v>51</v>
      </c>
      <c r="I1414" s="320"/>
      <c r="J1414" t="s">
        <v>51</v>
      </c>
      <c r="K1414" s="320"/>
      <c r="L1414" t="s">
        <v>51</v>
      </c>
      <c r="M1414" s="320"/>
    </row>
    <row r="1415" spans="1:28">
      <c r="A1415" s="320"/>
      <c r="C1415" s="320"/>
      <c r="D1415" t="s">
        <v>52</v>
      </c>
      <c r="E1415" s="320"/>
      <c r="F1415" t="s">
        <v>443</v>
      </c>
      <c r="G1415" s="320"/>
      <c r="H1415" t="s">
        <v>52</v>
      </c>
      <c r="I1415" s="320"/>
      <c r="J1415" t="s">
        <v>52</v>
      </c>
      <c r="K1415" s="320"/>
      <c r="L1415" t="s">
        <v>95</v>
      </c>
      <c r="M1415" s="320"/>
      <c r="P1415" s="326" t="s">
        <v>121</v>
      </c>
      <c r="Q1415" s="326"/>
      <c r="R1415" s="326"/>
      <c r="S1415" s="326"/>
      <c r="T1415" s="326"/>
      <c r="U1415" s="326"/>
      <c r="V1415" s="326"/>
      <c r="W1415" s="326"/>
      <c r="X1415" s="326"/>
      <c r="Y1415" s="326"/>
      <c r="Z1415" s="326"/>
      <c r="AA1415" s="326"/>
      <c r="AB1415" s="326"/>
    </row>
    <row r="1416" spans="1:28">
      <c r="A1416" s="320"/>
      <c r="C1416" s="320"/>
      <c r="D1416" t="s">
        <v>53</v>
      </c>
      <c r="E1416" s="320"/>
      <c r="G1416" s="320"/>
      <c r="H1416" t="s">
        <v>53</v>
      </c>
      <c r="I1416" s="320"/>
      <c r="J1416" t="s">
        <v>95</v>
      </c>
      <c r="K1416" s="320"/>
      <c r="L1416" t="s">
        <v>442</v>
      </c>
      <c r="M1416" s="320"/>
      <c r="P1416" s="20"/>
      <c r="Q1416" s="327">
        <v>2000</v>
      </c>
      <c r="R1416" s="327"/>
      <c r="S1416" s="327">
        <v>2003</v>
      </c>
      <c r="T1416" s="327"/>
      <c r="U1416" s="327">
        <v>2006</v>
      </c>
      <c r="V1416" s="327"/>
      <c r="W1416" s="327">
        <v>2009</v>
      </c>
      <c r="X1416" s="327"/>
      <c r="Y1416" s="327">
        <v>2012</v>
      </c>
      <c r="Z1416" s="327"/>
      <c r="AA1416" s="327">
        <v>2015</v>
      </c>
      <c r="AB1416" s="327"/>
    </row>
    <row r="1417" spans="1:28">
      <c r="A1417" s="320"/>
      <c r="C1417" s="320"/>
      <c r="D1417" t="s">
        <v>54</v>
      </c>
      <c r="E1417" s="320"/>
      <c r="G1417" s="320"/>
      <c r="I1417" s="320"/>
      <c r="J1417" t="s">
        <v>555</v>
      </c>
      <c r="K1417" s="320"/>
      <c r="L1417" t="s">
        <v>97</v>
      </c>
      <c r="M1417" s="320"/>
      <c r="P1417" s="20"/>
      <c r="Q1417" s="51" t="s">
        <v>118</v>
      </c>
      <c r="R1417" s="51" t="s">
        <v>1</v>
      </c>
      <c r="S1417" s="51" t="s">
        <v>118</v>
      </c>
      <c r="T1417" s="51" t="s">
        <v>1</v>
      </c>
      <c r="U1417" s="51" t="s">
        <v>118</v>
      </c>
      <c r="V1417" s="51" t="s">
        <v>1</v>
      </c>
      <c r="W1417" s="51" t="s">
        <v>118</v>
      </c>
      <c r="X1417" s="51" t="s">
        <v>1</v>
      </c>
      <c r="Y1417" s="51" t="s">
        <v>118</v>
      </c>
      <c r="Z1417" s="51" t="s">
        <v>1</v>
      </c>
      <c r="AA1417" s="51" t="s">
        <v>118</v>
      </c>
      <c r="AB1417" s="51" t="s">
        <v>1</v>
      </c>
    </row>
    <row r="1418" spans="1:28">
      <c r="A1418" s="320"/>
      <c r="C1418" s="320"/>
      <c r="D1418" t="s">
        <v>55</v>
      </c>
      <c r="E1418" s="320"/>
      <c r="G1418" s="320"/>
      <c r="I1418" s="320"/>
      <c r="K1418" s="320"/>
      <c r="L1418" t="s">
        <v>98</v>
      </c>
      <c r="M1418" s="320"/>
      <c r="P1418" s="130" t="s">
        <v>58</v>
      </c>
      <c r="Q1418" s="24"/>
      <c r="R1418" s="24"/>
      <c r="S1418" s="140"/>
      <c r="T1418" s="140"/>
      <c r="U1418" s="24">
        <v>16</v>
      </c>
      <c r="V1418" s="24"/>
      <c r="W1418" s="24"/>
      <c r="X1418" s="24"/>
      <c r="Y1418" s="24"/>
      <c r="Z1418" s="24"/>
      <c r="AA1418" s="24"/>
      <c r="AB1418" s="24"/>
    </row>
    <row r="1419" spans="1:28">
      <c r="A1419" s="320"/>
      <c r="C1419" s="320"/>
      <c r="D1419" t="s">
        <v>555</v>
      </c>
      <c r="E1419" s="320"/>
      <c r="G1419" s="320"/>
      <c r="I1419" s="320"/>
      <c r="K1419" s="320"/>
      <c r="M1419" s="320"/>
      <c r="P1419" s="48" t="s">
        <v>125</v>
      </c>
      <c r="Q1419" s="53"/>
      <c r="R1419" s="53"/>
      <c r="S1419" s="143"/>
      <c r="T1419" s="145"/>
      <c r="U1419" s="53">
        <v>100</v>
      </c>
      <c r="V1419" s="53"/>
      <c r="W1419" s="53"/>
      <c r="X1419" s="53"/>
      <c r="Y1419" s="53"/>
      <c r="Z1419" s="53"/>
      <c r="AA1419" s="53"/>
      <c r="AB1419" s="53"/>
    </row>
    <row r="1420" spans="1:28">
      <c r="A1420" s="320"/>
      <c r="C1420" s="320"/>
      <c r="D1420" t="s">
        <v>75</v>
      </c>
      <c r="E1420" s="320"/>
      <c r="G1420" s="320"/>
      <c r="I1420" s="320"/>
      <c r="K1420" s="320"/>
      <c r="M1420" s="320"/>
      <c r="P1420" s="130" t="s">
        <v>557</v>
      </c>
      <c r="Q1420" s="34"/>
      <c r="R1420" s="34"/>
      <c r="S1420" s="144"/>
      <c r="T1420" s="144"/>
      <c r="U1420" s="34"/>
      <c r="V1420" s="34"/>
      <c r="W1420" s="34">
        <v>16</v>
      </c>
      <c r="X1420" s="34"/>
      <c r="Y1420" s="34">
        <v>16</v>
      </c>
      <c r="Z1420" s="34"/>
      <c r="AA1420" s="34"/>
      <c r="AB1420" s="34"/>
    </row>
    <row r="1421" spans="1:28">
      <c r="A1421" s="320"/>
      <c r="C1421" s="320"/>
      <c r="D1421" t="s">
        <v>77</v>
      </c>
      <c r="E1421" s="320"/>
      <c r="G1421" s="320"/>
      <c r="I1421" s="320"/>
      <c r="K1421" s="320"/>
      <c r="M1421" s="320"/>
      <c r="P1421" s="48" t="s">
        <v>125</v>
      </c>
      <c r="Q1421" s="53"/>
      <c r="R1421" s="53"/>
      <c r="S1421" s="143"/>
      <c r="T1421" s="143"/>
      <c r="U1421" s="53"/>
      <c r="V1421" s="53"/>
      <c r="W1421" s="53">
        <v>100</v>
      </c>
      <c r="X1421" s="53"/>
      <c r="Y1421" s="53">
        <v>100</v>
      </c>
      <c r="Z1421" s="53"/>
      <c r="AA1421" s="53"/>
      <c r="AB1421" s="53"/>
    </row>
    <row r="1422" spans="1:28" ht="32">
      <c r="A1422" s="320" t="s">
        <v>10</v>
      </c>
      <c r="B1422" t="s">
        <v>3</v>
      </c>
      <c r="C1422" s="320" t="s">
        <v>3</v>
      </c>
      <c r="D1422" t="s">
        <v>3</v>
      </c>
      <c r="E1422" s="320" t="s">
        <v>49</v>
      </c>
      <c r="F1422" t="s">
        <v>3</v>
      </c>
      <c r="G1422" s="320" t="s">
        <v>3</v>
      </c>
      <c r="H1422" t="s">
        <v>550</v>
      </c>
      <c r="I1422" s="320" t="s">
        <v>150</v>
      </c>
      <c r="J1422" t="s">
        <v>3</v>
      </c>
      <c r="K1422" s="320" t="s">
        <v>3</v>
      </c>
      <c r="L1422" t="s">
        <v>3</v>
      </c>
      <c r="M1422" s="319" t="s">
        <v>65</v>
      </c>
      <c r="P1422" s="129" t="s">
        <v>65</v>
      </c>
      <c r="Q1422" s="34"/>
      <c r="R1422" s="34"/>
      <c r="S1422" s="144"/>
      <c r="T1422" s="144"/>
      <c r="U1422" s="34"/>
      <c r="V1422" s="34"/>
      <c r="W1422" s="34"/>
      <c r="X1422" s="34"/>
      <c r="Y1422" s="147"/>
      <c r="Z1422" s="34"/>
      <c r="AA1422" s="34">
        <v>10</v>
      </c>
      <c r="AB1422" s="34"/>
    </row>
    <row r="1423" spans="1:28" ht="32">
      <c r="A1423" s="320"/>
      <c r="B1423" t="s">
        <v>49</v>
      </c>
      <c r="C1423" s="320"/>
      <c r="D1423" t="s">
        <v>49</v>
      </c>
      <c r="E1423" s="320"/>
      <c r="F1423" t="s">
        <v>58</v>
      </c>
      <c r="G1423" s="320"/>
      <c r="H1423" t="s">
        <v>150</v>
      </c>
      <c r="I1423" s="320"/>
      <c r="J1423" t="s">
        <v>150</v>
      </c>
      <c r="K1423" s="320"/>
      <c r="L1423" s="126" t="s">
        <v>65</v>
      </c>
      <c r="M1423" s="319"/>
      <c r="P1423" s="48" t="s">
        <v>125</v>
      </c>
      <c r="Q1423" s="53"/>
      <c r="R1423" s="53"/>
      <c r="S1423" s="143"/>
      <c r="T1423" s="143"/>
      <c r="U1423" s="53"/>
      <c r="V1423" s="53"/>
      <c r="W1423" s="53"/>
      <c r="X1423" s="53"/>
      <c r="Y1423" s="53"/>
      <c r="Z1423" s="53"/>
      <c r="AA1423" s="53">
        <v>62.5</v>
      </c>
      <c r="AB1423" s="53"/>
    </row>
    <row r="1424" spans="1:28">
      <c r="A1424" s="320"/>
      <c r="B1424" t="s">
        <v>50</v>
      </c>
      <c r="C1424" s="320"/>
      <c r="D1424" t="s">
        <v>50</v>
      </c>
      <c r="E1424" s="320"/>
      <c r="F1424" t="s">
        <v>551</v>
      </c>
      <c r="G1424" s="320"/>
      <c r="H1424" t="s">
        <v>552</v>
      </c>
      <c r="I1424" s="320"/>
      <c r="J1424" t="s">
        <v>50</v>
      </c>
      <c r="K1424" s="320"/>
      <c r="L1424" t="s">
        <v>50</v>
      </c>
      <c r="M1424" s="319"/>
    </row>
    <row r="1425" spans="1:28" ht="48">
      <c r="A1425" s="320"/>
      <c r="B1425" s="126" t="s">
        <v>553</v>
      </c>
      <c r="C1425" s="320"/>
      <c r="D1425" t="s">
        <v>51</v>
      </c>
      <c r="E1425" s="320"/>
      <c r="F1425" t="s">
        <v>554</v>
      </c>
      <c r="G1425" s="320"/>
      <c r="H1425" t="s">
        <v>51</v>
      </c>
      <c r="I1425" s="320"/>
      <c r="J1425" t="s">
        <v>51</v>
      </c>
      <c r="K1425" s="320"/>
      <c r="L1425" t="s">
        <v>51</v>
      </c>
      <c r="M1425" s="319"/>
    </row>
    <row r="1426" spans="1:28">
      <c r="A1426" s="320"/>
      <c r="C1426" s="320"/>
      <c r="D1426" t="s">
        <v>52</v>
      </c>
      <c r="E1426" s="320"/>
      <c r="F1426" t="s">
        <v>443</v>
      </c>
      <c r="G1426" s="320"/>
      <c r="H1426" t="s">
        <v>52</v>
      </c>
      <c r="I1426" s="320"/>
      <c r="J1426" t="s">
        <v>52</v>
      </c>
      <c r="K1426" s="320"/>
      <c r="L1426" t="s">
        <v>95</v>
      </c>
      <c r="M1426" s="319"/>
    </row>
    <row r="1427" spans="1:28">
      <c r="A1427" s="320"/>
      <c r="C1427" s="320"/>
      <c r="D1427" t="s">
        <v>53</v>
      </c>
      <c r="E1427" s="320"/>
      <c r="G1427" s="320"/>
      <c r="H1427" t="s">
        <v>53</v>
      </c>
      <c r="I1427" s="320"/>
      <c r="J1427" t="s">
        <v>95</v>
      </c>
      <c r="K1427" s="320"/>
      <c r="L1427" t="s">
        <v>442</v>
      </c>
      <c r="M1427" s="319"/>
      <c r="P1427" s="321" t="s">
        <v>122</v>
      </c>
      <c r="Q1427" s="322"/>
      <c r="R1427" s="322"/>
      <c r="S1427" s="322"/>
      <c r="T1427" s="322"/>
      <c r="U1427" s="322"/>
      <c r="V1427" s="322"/>
      <c r="W1427" s="322"/>
      <c r="X1427" s="322"/>
      <c r="Y1427" s="322"/>
      <c r="Z1427" s="322"/>
      <c r="AA1427" s="322"/>
      <c r="AB1427" s="323"/>
    </row>
    <row r="1428" spans="1:28">
      <c r="A1428" s="320"/>
      <c r="C1428" s="320"/>
      <c r="D1428" t="s">
        <v>54</v>
      </c>
      <c r="E1428" s="320"/>
      <c r="G1428" s="320"/>
      <c r="I1428" s="320"/>
      <c r="J1428" t="s">
        <v>555</v>
      </c>
      <c r="K1428" s="320"/>
      <c r="L1428" t="s">
        <v>97</v>
      </c>
      <c r="M1428" s="319"/>
      <c r="P1428" s="20"/>
      <c r="Q1428" s="327">
        <v>2000</v>
      </c>
      <c r="R1428" s="327"/>
      <c r="S1428" s="327">
        <v>2003</v>
      </c>
      <c r="T1428" s="327"/>
      <c r="U1428" s="327">
        <v>2006</v>
      </c>
      <c r="V1428" s="327"/>
      <c r="W1428" s="327">
        <v>2009</v>
      </c>
      <c r="X1428" s="327"/>
      <c r="Y1428" s="327">
        <v>2012</v>
      </c>
      <c r="Z1428" s="327"/>
      <c r="AA1428" s="327">
        <v>2015</v>
      </c>
      <c r="AB1428" s="327"/>
    </row>
    <row r="1429" spans="1:28">
      <c r="A1429" s="320"/>
      <c r="C1429" s="320"/>
      <c r="D1429" t="s">
        <v>55</v>
      </c>
      <c r="E1429" s="320"/>
      <c r="G1429" s="320"/>
      <c r="I1429" s="320"/>
      <c r="K1429" s="320"/>
      <c r="L1429" t="s">
        <v>98</v>
      </c>
      <c r="M1429" s="319"/>
      <c r="P1429" s="20"/>
      <c r="Q1429" s="51" t="s">
        <v>118</v>
      </c>
      <c r="R1429" s="51" t="s">
        <v>1</v>
      </c>
      <c r="S1429" s="51" t="s">
        <v>118</v>
      </c>
      <c r="T1429" s="51" t="s">
        <v>1</v>
      </c>
      <c r="U1429" s="51" t="s">
        <v>118</v>
      </c>
      <c r="V1429" s="51" t="s">
        <v>1</v>
      </c>
      <c r="W1429" s="51" t="s">
        <v>118</v>
      </c>
      <c r="X1429" s="51" t="s">
        <v>1</v>
      </c>
      <c r="Y1429" s="51" t="s">
        <v>118</v>
      </c>
      <c r="Z1429" s="51" t="s">
        <v>1</v>
      </c>
      <c r="AA1429" s="51" t="s">
        <v>118</v>
      </c>
      <c r="AB1429" s="51" t="s">
        <v>1</v>
      </c>
    </row>
    <row r="1430" spans="1:28">
      <c r="A1430" s="320"/>
      <c r="C1430" s="320"/>
      <c r="D1430" t="s">
        <v>555</v>
      </c>
      <c r="E1430" s="320"/>
      <c r="G1430" s="320"/>
      <c r="I1430" s="320"/>
      <c r="K1430" s="320"/>
      <c r="M1430" s="319"/>
      <c r="P1430" s="130" t="s">
        <v>551</v>
      </c>
      <c r="Q1430" s="140"/>
      <c r="R1430" s="140"/>
      <c r="S1430" s="140"/>
      <c r="T1430" s="140"/>
      <c r="U1430" s="24">
        <v>16</v>
      </c>
      <c r="V1430" s="24">
        <v>0</v>
      </c>
      <c r="W1430" s="140"/>
      <c r="X1430" s="140"/>
      <c r="Y1430" s="24"/>
      <c r="Z1430" s="24"/>
      <c r="AA1430" s="140"/>
      <c r="AB1430" s="140"/>
    </row>
    <row r="1431" spans="1:28">
      <c r="A1431" s="320"/>
      <c r="C1431" s="320"/>
      <c r="D1431" t="s">
        <v>75</v>
      </c>
      <c r="E1431" s="320"/>
      <c r="G1431" s="320"/>
      <c r="I1431" s="320"/>
      <c r="K1431" s="320"/>
      <c r="M1431" s="319"/>
      <c r="P1431" s="47" t="s">
        <v>125</v>
      </c>
      <c r="Q1431" s="141"/>
      <c r="R1431" s="142"/>
      <c r="S1431" s="141"/>
      <c r="T1431" s="142"/>
      <c r="U1431" s="32">
        <v>1</v>
      </c>
      <c r="V1431" s="40">
        <v>0</v>
      </c>
      <c r="W1431" s="141"/>
      <c r="X1431" s="141"/>
      <c r="Y1431" s="32"/>
      <c r="Z1431" s="32"/>
      <c r="AA1431" s="141"/>
      <c r="AB1431" s="141"/>
    </row>
    <row r="1432" spans="1:28">
      <c r="A1432" s="320"/>
      <c r="C1432" s="320"/>
      <c r="D1432" t="s">
        <v>77</v>
      </c>
      <c r="E1432" s="320"/>
      <c r="G1432" s="320"/>
      <c r="I1432" s="320"/>
      <c r="K1432" s="320"/>
      <c r="M1432" s="319"/>
      <c r="P1432" s="130" t="s">
        <v>552</v>
      </c>
      <c r="Q1432" s="140"/>
      <c r="R1432" s="140"/>
      <c r="S1432" s="24"/>
      <c r="T1432" s="24"/>
      <c r="U1432" s="24"/>
      <c r="V1432" s="24"/>
      <c r="W1432" s="140">
        <v>16</v>
      </c>
      <c r="X1432" s="140">
        <v>0</v>
      </c>
      <c r="Y1432" s="24"/>
      <c r="Z1432" s="24"/>
      <c r="AA1432" s="140"/>
      <c r="AB1432" s="140"/>
    </row>
    <row r="1433" spans="1:28">
      <c r="A1433" s="320" t="s">
        <v>11</v>
      </c>
      <c r="C1433" s="320" t="s">
        <v>49</v>
      </c>
      <c r="D1433" t="s">
        <v>3</v>
      </c>
      <c r="E1433" s="320" t="s">
        <v>49</v>
      </c>
      <c r="F1433" t="s">
        <v>3</v>
      </c>
      <c r="G1433" s="320" t="s">
        <v>58</v>
      </c>
      <c r="H1433" t="s">
        <v>550</v>
      </c>
      <c r="I1433" s="320" t="s">
        <v>550</v>
      </c>
      <c r="J1433" t="s">
        <v>3</v>
      </c>
      <c r="K1433" s="320" t="s">
        <v>150</v>
      </c>
      <c r="L1433" t="s">
        <v>3</v>
      </c>
      <c r="M1433" s="320" t="s">
        <v>49</v>
      </c>
      <c r="P1433" s="47" t="s">
        <v>125</v>
      </c>
      <c r="Q1433" s="141"/>
      <c r="R1433" s="149"/>
      <c r="S1433" s="32"/>
      <c r="T1433" s="32"/>
      <c r="U1433" s="32"/>
      <c r="V1433" s="32"/>
      <c r="W1433" s="141">
        <v>1</v>
      </c>
      <c r="X1433" s="141">
        <v>0</v>
      </c>
      <c r="Y1433" s="32"/>
      <c r="Z1433" s="32"/>
      <c r="AA1433" s="141"/>
      <c r="AB1433" s="141"/>
    </row>
    <row r="1434" spans="1:28">
      <c r="A1434" s="320"/>
      <c r="B1434" t="s">
        <v>49</v>
      </c>
      <c r="C1434" s="320"/>
      <c r="D1434" t="s">
        <v>49</v>
      </c>
      <c r="E1434" s="320"/>
      <c r="F1434" t="s">
        <v>58</v>
      </c>
      <c r="G1434" s="320"/>
      <c r="H1434" t="s">
        <v>150</v>
      </c>
      <c r="I1434" s="320"/>
      <c r="J1434" t="s">
        <v>150</v>
      </c>
      <c r="K1434" s="320"/>
      <c r="L1434" t="s">
        <v>49</v>
      </c>
      <c r="M1434" s="320"/>
      <c r="P1434" s="130"/>
      <c r="Q1434" s="140"/>
      <c r="R1434" s="140"/>
      <c r="S1434" s="24"/>
      <c r="T1434" s="24"/>
      <c r="U1434" s="24"/>
      <c r="V1434" s="24"/>
      <c r="W1434" s="140"/>
      <c r="X1434" s="140"/>
      <c r="Y1434" s="24"/>
      <c r="Z1434" s="24"/>
      <c r="AA1434" s="140"/>
      <c r="AB1434" s="140"/>
    </row>
    <row r="1435" spans="1:28">
      <c r="A1435" s="320"/>
      <c r="B1435" t="s">
        <v>50</v>
      </c>
      <c r="C1435" s="320"/>
      <c r="D1435" t="s">
        <v>50</v>
      </c>
      <c r="E1435" s="320"/>
      <c r="F1435" t="s">
        <v>551</v>
      </c>
      <c r="G1435" s="320"/>
      <c r="H1435" t="s">
        <v>552</v>
      </c>
      <c r="I1435" s="320"/>
      <c r="J1435" t="s">
        <v>50</v>
      </c>
      <c r="K1435" s="320"/>
      <c r="L1435" t="s">
        <v>50</v>
      </c>
      <c r="M1435" s="320"/>
      <c r="P1435" s="47" t="s">
        <v>125</v>
      </c>
      <c r="Q1435" s="141"/>
      <c r="R1435" s="149"/>
      <c r="S1435" s="32"/>
      <c r="T1435" s="32"/>
      <c r="U1435" s="32"/>
      <c r="V1435" s="32"/>
      <c r="W1435" s="141"/>
      <c r="X1435" s="141"/>
      <c r="Y1435" s="53"/>
      <c r="Z1435" s="53"/>
      <c r="AA1435" s="141"/>
      <c r="AB1435" s="141"/>
    </row>
    <row r="1436" spans="1:28" ht="48">
      <c r="A1436" s="320"/>
      <c r="B1436" s="126" t="s">
        <v>553</v>
      </c>
      <c r="C1436" s="320"/>
      <c r="D1436" t="s">
        <v>51</v>
      </c>
      <c r="E1436" s="320"/>
      <c r="F1436" t="s">
        <v>554</v>
      </c>
      <c r="G1436" s="320"/>
      <c r="H1436" t="s">
        <v>51</v>
      </c>
      <c r="I1436" s="320"/>
      <c r="J1436" t="s">
        <v>51</v>
      </c>
      <c r="K1436" s="320"/>
      <c r="L1436" t="s">
        <v>52</v>
      </c>
      <c r="M1436" s="320"/>
      <c r="P1436" s="130"/>
      <c r="Q1436" s="140"/>
      <c r="R1436" s="140"/>
      <c r="S1436" s="24"/>
      <c r="T1436" s="24"/>
      <c r="U1436" s="24"/>
      <c r="V1436" s="24"/>
      <c r="W1436" s="140"/>
      <c r="X1436" s="140"/>
      <c r="Y1436" s="24"/>
      <c r="Z1436" s="24"/>
      <c r="AA1436" s="140"/>
      <c r="AB1436" s="140"/>
    </row>
    <row r="1437" spans="1:28">
      <c r="A1437" s="320"/>
      <c r="C1437" s="320"/>
      <c r="D1437" t="s">
        <v>52</v>
      </c>
      <c r="E1437" s="320"/>
      <c r="F1437" t="s">
        <v>443</v>
      </c>
      <c r="G1437" s="320"/>
      <c r="H1437" t="s">
        <v>52</v>
      </c>
      <c r="I1437" s="320"/>
      <c r="J1437" t="s">
        <v>52</v>
      </c>
      <c r="K1437" s="320"/>
      <c r="L1437" t="s">
        <v>51</v>
      </c>
      <c r="M1437" s="320"/>
      <c r="P1437" s="47" t="s">
        <v>125</v>
      </c>
      <c r="Q1437" s="141"/>
      <c r="R1437" s="149"/>
      <c r="S1437" s="32"/>
      <c r="T1437" s="32"/>
      <c r="U1437" s="32"/>
      <c r="V1437" s="32"/>
      <c r="W1437" s="141"/>
      <c r="X1437" s="141"/>
      <c r="Y1437" s="32"/>
      <c r="Z1437" s="32"/>
      <c r="AA1437" s="141"/>
      <c r="AB1437" s="141"/>
    </row>
    <row r="1438" spans="1:28">
      <c r="A1438" s="320"/>
      <c r="C1438" s="320"/>
      <c r="D1438" t="s">
        <v>53</v>
      </c>
      <c r="E1438" s="320"/>
      <c r="G1438" s="320"/>
      <c r="H1438" t="s">
        <v>53</v>
      </c>
      <c r="I1438" s="320"/>
      <c r="J1438" t="s">
        <v>95</v>
      </c>
      <c r="K1438" s="320"/>
      <c r="L1438" t="s">
        <v>95</v>
      </c>
      <c r="M1438" s="320"/>
      <c r="P1438" s="130"/>
      <c r="Q1438" s="140"/>
      <c r="R1438" s="140"/>
      <c r="S1438" s="24"/>
      <c r="T1438" s="24"/>
      <c r="U1438" s="24"/>
      <c r="V1438" s="24"/>
      <c r="W1438" s="140"/>
      <c r="X1438" s="140"/>
      <c r="Y1438" s="24"/>
      <c r="Z1438" s="24"/>
      <c r="AA1438" s="140"/>
      <c r="AB1438" s="140"/>
    </row>
    <row r="1439" spans="1:28">
      <c r="A1439" s="320"/>
      <c r="C1439" s="320"/>
      <c r="D1439" t="s">
        <v>54</v>
      </c>
      <c r="E1439" s="320"/>
      <c r="G1439" s="320"/>
      <c r="I1439" s="320"/>
      <c r="J1439" t="s">
        <v>555</v>
      </c>
      <c r="K1439" s="320"/>
      <c r="L1439" t="s">
        <v>442</v>
      </c>
      <c r="M1439" s="320"/>
      <c r="P1439" s="47" t="s">
        <v>125</v>
      </c>
      <c r="Q1439" s="32"/>
      <c r="R1439" s="40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</row>
    <row r="1440" spans="1:28">
      <c r="A1440" s="320"/>
      <c r="C1440" s="320"/>
      <c r="D1440" t="s">
        <v>55</v>
      </c>
      <c r="E1440" s="320"/>
      <c r="G1440" s="320"/>
      <c r="I1440" s="320"/>
      <c r="K1440" s="320"/>
      <c r="L1440" t="s">
        <v>97</v>
      </c>
      <c r="M1440" s="320"/>
      <c r="P1440" s="35" t="s">
        <v>127</v>
      </c>
    </row>
    <row r="1441" spans="1:16">
      <c r="A1441" s="320"/>
      <c r="C1441" s="320"/>
      <c r="D1441" t="s">
        <v>555</v>
      </c>
      <c r="E1441" s="320"/>
      <c r="G1441" s="320"/>
      <c r="I1441" s="320"/>
      <c r="K1441" s="320"/>
      <c r="L1441" t="s">
        <v>98</v>
      </c>
      <c r="M1441" s="320"/>
      <c r="P1441" t="s">
        <v>558</v>
      </c>
    </row>
    <row r="1442" spans="1:16">
      <c r="A1442" s="320"/>
      <c r="C1442" s="320"/>
      <c r="D1442" t="s">
        <v>75</v>
      </c>
      <c r="E1442" s="320"/>
      <c r="G1442" s="320"/>
      <c r="I1442" s="320"/>
      <c r="K1442" s="320"/>
      <c r="M1442" s="320"/>
      <c r="P1442" t="s">
        <v>559</v>
      </c>
    </row>
    <row r="1443" spans="1:16">
      <c r="A1443" s="320"/>
      <c r="C1443" s="320"/>
      <c r="D1443" t="s">
        <v>77</v>
      </c>
      <c r="E1443" s="320"/>
      <c r="G1443" s="320"/>
      <c r="I1443" s="320"/>
      <c r="K1443" s="320"/>
      <c r="M1443" s="320"/>
    </row>
    <row r="1444" spans="1:16">
      <c r="A1444" s="320" t="s">
        <v>12</v>
      </c>
      <c r="B1444" t="s">
        <v>3</v>
      </c>
      <c r="C1444" s="320" t="s">
        <v>49</v>
      </c>
      <c r="D1444" t="s">
        <v>3</v>
      </c>
      <c r="E1444" s="320" t="s">
        <v>3</v>
      </c>
      <c r="F1444" t="s">
        <v>3</v>
      </c>
      <c r="G1444" s="320" t="s">
        <v>58</v>
      </c>
      <c r="H1444" t="s">
        <v>550</v>
      </c>
      <c r="I1444" s="320" t="s">
        <v>150</v>
      </c>
      <c r="J1444" t="s">
        <v>3</v>
      </c>
      <c r="K1444" s="320" t="s">
        <v>150</v>
      </c>
      <c r="L1444" t="s">
        <v>3</v>
      </c>
      <c r="M1444" s="320" t="s">
        <v>3</v>
      </c>
    </row>
    <row r="1445" spans="1:16" ht="32">
      <c r="A1445" s="320"/>
      <c r="B1445" t="s">
        <v>49</v>
      </c>
      <c r="C1445" s="320"/>
      <c r="D1445" t="s">
        <v>49</v>
      </c>
      <c r="E1445" s="320"/>
      <c r="F1445" t="s">
        <v>58</v>
      </c>
      <c r="G1445" s="320"/>
      <c r="H1445" t="s">
        <v>150</v>
      </c>
      <c r="I1445" s="320"/>
      <c r="J1445" t="s">
        <v>150</v>
      </c>
      <c r="K1445" s="320"/>
      <c r="L1445" s="126" t="s">
        <v>65</v>
      </c>
      <c r="M1445" s="320"/>
    </row>
    <row r="1446" spans="1:16">
      <c r="A1446" s="320"/>
      <c r="B1446" t="s">
        <v>50</v>
      </c>
      <c r="C1446" s="320"/>
      <c r="D1446" t="s">
        <v>50</v>
      </c>
      <c r="E1446" s="320"/>
      <c r="F1446" t="s">
        <v>551</v>
      </c>
      <c r="G1446" s="320"/>
      <c r="H1446" t="s">
        <v>552</v>
      </c>
      <c r="I1446" s="320"/>
      <c r="J1446" t="s">
        <v>50</v>
      </c>
      <c r="K1446" s="320"/>
      <c r="L1446" t="s">
        <v>50</v>
      </c>
      <c r="M1446" s="320"/>
    </row>
    <row r="1447" spans="1:16" ht="48">
      <c r="A1447" s="320"/>
      <c r="B1447" s="126" t="s">
        <v>553</v>
      </c>
      <c r="C1447" s="320"/>
      <c r="D1447" t="s">
        <v>51</v>
      </c>
      <c r="E1447" s="320"/>
      <c r="F1447" t="s">
        <v>554</v>
      </c>
      <c r="G1447" s="320"/>
      <c r="H1447" t="s">
        <v>51</v>
      </c>
      <c r="I1447" s="320"/>
      <c r="J1447" t="s">
        <v>51</v>
      </c>
      <c r="K1447" s="320"/>
      <c r="L1447" t="s">
        <v>51</v>
      </c>
      <c r="M1447" s="320"/>
    </row>
    <row r="1448" spans="1:16">
      <c r="A1448" s="320"/>
      <c r="C1448" s="320"/>
      <c r="D1448" t="s">
        <v>52</v>
      </c>
      <c r="E1448" s="320"/>
      <c r="F1448" t="s">
        <v>443</v>
      </c>
      <c r="G1448" s="320"/>
      <c r="H1448" t="s">
        <v>52</v>
      </c>
      <c r="I1448" s="320"/>
      <c r="J1448" t="s">
        <v>52</v>
      </c>
      <c r="K1448" s="320"/>
      <c r="L1448" t="s">
        <v>95</v>
      </c>
      <c r="M1448" s="320"/>
    </row>
    <row r="1449" spans="1:16">
      <c r="A1449" s="320"/>
      <c r="C1449" s="320"/>
      <c r="D1449" t="s">
        <v>53</v>
      </c>
      <c r="E1449" s="320"/>
      <c r="G1449" s="320"/>
      <c r="H1449" t="s">
        <v>53</v>
      </c>
      <c r="I1449" s="320"/>
      <c r="J1449" t="s">
        <v>95</v>
      </c>
      <c r="K1449" s="320"/>
      <c r="L1449" t="s">
        <v>442</v>
      </c>
      <c r="M1449" s="320"/>
    </row>
    <row r="1450" spans="1:16">
      <c r="A1450" s="320"/>
      <c r="C1450" s="320"/>
      <c r="D1450" t="s">
        <v>54</v>
      </c>
      <c r="E1450" s="320"/>
      <c r="G1450" s="320"/>
      <c r="I1450" s="320"/>
      <c r="J1450" t="s">
        <v>555</v>
      </c>
      <c r="K1450" s="320"/>
      <c r="L1450" t="s">
        <v>97</v>
      </c>
      <c r="M1450" s="320"/>
    </row>
    <row r="1451" spans="1:16">
      <c r="A1451" s="320"/>
      <c r="C1451" s="320"/>
      <c r="D1451" t="s">
        <v>55</v>
      </c>
      <c r="E1451" s="320"/>
      <c r="G1451" s="320"/>
      <c r="I1451" s="320"/>
      <c r="K1451" s="320"/>
      <c r="L1451" t="s">
        <v>98</v>
      </c>
      <c r="M1451" s="320"/>
    </row>
    <row r="1452" spans="1:16">
      <c r="A1452" s="320"/>
      <c r="C1452" s="320"/>
      <c r="D1452" t="s">
        <v>555</v>
      </c>
      <c r="E1452" s="320"/>
      <c r="G1452" s="320"/>
      <c r="I1452" s="320"/>
      <c r="K1452" s="320"/>
      <c r="M1452" s="320"/>
    </row>
    <row r="1453" spans="1:16">
      <c r="A1453" s="320"/>
      <c r="C1453" s="320"/>
      <c r="D1453" t="s">
        <v>75</v>
      </c>
      <c r="E1453" s="320"/>
      <c r="G1453" s="320"/>
      <c r="I1453" s="320"/>
      <c r="K1453" s="320"/>
      <c r="M1453" s="320"/>
    </row>
    <row r="1454" spans="1:16">
      <c r="A1454" s="320"/>
      <c r="C1454" s="320"/>
      <c r="D1454" t="s">
        <v>77</v>
      </c>
      <c r="E1454" s="320"/>
      <c r="G1454" s="320"/>
      <c r="I1454" s="320"/>
      <c r="K1454" s="320"/>
      <c r="M1454" s="320"/>
    </row>
    <row r="1455" spans="1:16">
      <c r="A1455" s="320" t="s">
        <v>13</v>
      </c>
      <c r="B1455" t="s">
        <v>3</v>
      </c>
      <c r="C1455" s="320" t="s">
        <v>49</v>
      </c>
      <c r="D1455" t="s">
        <v>3</v>
      </c>
      <c r="E1455" s="320" t="s">
        <v>3</v>
      </c>
      <c r="F1455" t="s">
        <v>3</v>
      </c>
      <c r="G1455" s="320" t="s">
        <v>3</v>
      </c>
      <c r="H1455" t="s">
        <v>550</v>
      </c>
      <c r="I1455" s="320" t="s">
        <v>150</v>
      </c>
      <c r="J1455" t="s">
        <v>3</v>
      </c>
      <c r="K1455" s="320" t="s">
        <v>3</v>
      </c>
      <c r="L1455" t="s">
        <v>3</v>
      </c>
      <c r="M1455" s="320" t="s">
        <v>3</v>
      </c>
    </row>
    <row r="1456" spans="1:16" ht="32">
      <c r="A1456" s="320"/>
      <c r="B1456" t="s">
        <v>49</v>
      </c>
      <c r="C1456" s="320"/>
      <c r="D1456" t="s">
        <v>49</v>
      </c>
      <c r="E1456" s="320"/>
      <c r="F1456" t="s">
        <v>58</v>
      </c>
      <c r="G1456" s="320"/>
      <c r="H1456" t="s">
        <v>150</v>
      </c>
      <c r="I1456" s="320"/>
      <c r="J1456" t="s">
        <v>150</v>
      </c>
      <c r="K1456" s="320"/>
      <c r="L1456" s="126" t="s">
        <v>65</v>
      </c>
      <c r="M1456" s="320"/>
    </row>
    <row r="1457" spans="1:13">
      <c r="A1457" s="320"/>
      <c r="B1457" t="s">
        <v>50</v>
      </c>
      <c r="C1457" s="320"/>
      <c r="D1457" t="s">
        <v>50</v>
      </c>
      <c r="E1457" s="320"/>
      <c r="F1457" t="s">
        <v>551</v>
      </c>
      <c r="G1457" s="320"/>
      <c r="H1457" t="s">
        <v>552</v>
      </c>
      <c r="I1457" s="320"/>
      <c r="J1457" t="s">
        <v>50</v>
      </c>
      <c r="K1457" s="320"/>
      <c r="L1457" t="s">
        <v>50</v>
      </c>
      <c r="M1457" s="320"/>
    </row>
    <row r="1458" spans="1:13" ht="48">
      <c r="A1458" s="320"/>
      <c r="B1458" s="126" t="s">
        <v>553</v>
      </c>
      <c r="C1458" s="320"/>
      <c r="D1458" t="s">
        <v>51</v>
      </c>
      <c r="E1458" s="320"/>
      <c r="F1458" t="s">
        <v>554</v>
      </c>
      <c r="G1458" s="320"/>
      <c r="H1458" t="s">
        <v>51</v>
      </c>
      <c r="I1458" s="320"/>
      <c r="J1458" t="s">
        <v>51</v>
      </c>
      <c r="K1458" s="320"/>
      <c r="L1458" t="s">
        <v>51</v>
      </c>
      <c r="M1458" s="320"/>
    </row>
    <row r="1459" spans="1:13">
      <c r="A1459" s="320"/>
      <c r="C1459" s="320"/>
      <c r="D1459" t="s">
        <v>52</v>
      </c>
      <c r="E1459" s="320"/>
      <c r="F1459" t="s">
        <v>443</v>
      </c>
      <c r="G1459" s="320"/>
      <c r="H1459" t="s">
        <v>52</v>
      </c>
      <c r="I1459" s="320"/>
      <c r="J1459" t="s">
        <v>52</v>
      </c>
      <c r="K1459" s="320"/>
      <c r="L1459" t="s">
        <v>95</v>
      </c>
      <c r="M1459" s="320"/>
    </row>
    <row r="1460" spans="1:13">
      <c r="A1460" s="320"/>
      <c r="C1460" s="320"/>
      <c r="D1460" t="s">
        <v>53</v>
      </c>
      <c r="E1460" s="320"/>
      <c r="G1460" s="320"/>
      <c r="H1460" t="s">
        <v>53</v>
      </c>
      <c r="I1460" s="320"/>
      <c r="J1460" t="s">
        <v>95</v>
      </c>
      <c r="K1460" s="320"/>
      <c r="L1460" t="s">
        <v>442</v>
      </c>
      <c r="M1460" s="320"/>
    </row>
    <row r="1461" spans="1:13">
      <c r="A1461" s="320"/>
      <c r="C1461" s="320"/>
      <c r="D1461" t="s">
        <v>54</v>
      </c>
      <c r="E1461" s="320"/>
      <c r="G1461" s="320"/>
      <c r="I1461" s="320"/>
      <c r="J1461" t="s">
        <v>555</v>
      </c>
      <c r="K1461" s="320"/>
      <c r="L1461" t="s">
        <v>97</v>
      </c>
      <c r="M1461" s="320"/>
    </row>
    <row r="1462" spans="1:13">
      <c r="A1462" s="320"/>
      <c r="C1462" s="320"/>
      <c r="D1462" t="s">
        <v>55</v>
      </c>
      <c r="E1462" s="320"/>
      <c r="G1462" s="320"/>
      <c r="I1462" s="320"/>
      <c r="K1462" s="320"/>
      <c r="L1462" t="s">
        <v>98</v>
      </c>
      <c r="M1462" s="320"/>
    </row>
    <row r="1463" spans="1:13">
      <c r="A1463" s="320"/>
      <c r="C1463" s="320"/>
      <c r="D1463" t="s">
        <v>555</v>
      </c>
      <c r="E1463" s="320"/>
      <c r="G1463" s="320"/>
      <c r="I1463" s="320"/>
      <c r="K1463" s="320"/>
      <c r="M1463" s="320"/>
    </row>
    <row r="1464" spans="1:13">
      <c r="A1464" s="320"/>
      <c r="C1464" s="320"/>
      <c r="D1464" t="s">
        <v>75</v>
      </c>
      <c r="E1464" s="320"/>
      <c r="G1464" s="320"/>
      <c r="I1464" s="320"/>
      <c r="K1464" s="320"/>
      <c r="M1464" s="320"/>
    </row>
    <row r="1465" spans="1:13">
      <c r="A1465" s="320"/>
      <c r="C1465" s="320"/>
      <c r="D1465" t="s">
        <v>77</v>
      </c>
      <c r="E1465" s="320"/>
      <c r="G1465" s="320"/>
      <c r="I1465" s="320"/>
      <c r="K1465" s="320"/>
      <c r="M1465" s="320"/>
    </row>
    <row r="1466" spans="1:13">
      <c r="A1466" s="320" t="s">
        <v>14</v>
      </c>
      <c r="B1466" t="s">
        <v>3</v>
      </c>
      <c r="C1466" s="320" t="s">
        <v>49</v>
      </c>
      <c r="D1466" t="s">
        <v>3</v>
      </c>
      <c r="E1466" s="320" t="s">
        <v>3</v>
      </c>
      <c r="F1466" t="s">
        <v>3</v>
      </c>
      <c r="G1466" s="320" t="s">
        <v>3</v>
      </c>
      <c r="H1466" t="s">
        <v>550</v>
      </c>
      <c r="I1466" s="320" t="s">
        <v>150</v>
      </c>
      <c r="J1466" t="s">
        <v>3</v>
      </c>
      <c r="K1466" s="320" t="s">
        <v>3</v>
      </c>
      <c r="L1466" t="s">
        <v>3</v>
      </c>
      <c r="M1466" s="320" t="s">
        <v>3</v>
      </c>
    </row>
    <row r="1467" spans="1:13" ht="32">
      <c r="A1467" s="320"/>
      <c r="B1467" t="s">
        <v>49</v>
      </c>
      <c r="C1467" s="320"/>
      <c r="D1467" t="s">
        <v>49</v>
      </c>
      <c r="E1467" s="320"/>
      <c r="F1467" t="s">
        <v>58</v>
      </c>
      <c r="G1467" s="320"/>
      <c r="H1467" t="s">
        <v>150</v>
      </c>
      <c r="I1467" s="320"/>
      <c r="J1467" t="s">
        <v>150</v>
      </c>
      <c r="K1467" s="320"/>
      <c r="L1467" s="126" t="s">
        <v>65</v>
      </c>
      <c r="M1467" s="320"/>
    </row>
    <row r="1468" spans="1:13">
      <c r="A1468" s="320"/>
      <c r="B1468" t="s">
        <v>50</v>
      </c>
      <c r="C1468" s="320"/>
      <c r="D1468" t="s">
        <v>50</v>
      </c>
      <c r="E1468" s="320"/>
      <c r="F1468" t="s">
        <v>551</v>
      </c>
      <c r="G1468" s="320"/>
      <c r="H1468" t="s">
        <v>552</v>
      </c>
      <c r="I1468" s="320"/>
      <c r="J1468" t="s">
        <v>50</v>
      </c>
      <c r="K1468" s="320"/>
      <c r="L1468" t="s">
        <v>50</v>
      </c>
      <c r="M1468" s="320"/>
    </row>
    <row r="1469" spans="1:13" ht="48">
      <c r="A1469" s="320"/>
      <c r="B1469" s="126" t="s">
        <v>553</v>
      </c>
      <c r="C1469" s="320"/>
      <c r="D1469" t="s">
        <v>51</v>
      </c>
      <c r="E1469" s="320"/>
      <c r="F1469" t="s">
        <v>554</v>
      </c>
      <c r="G1469" s="320"/>
      <c r="H1469" t="s">
        <v>51</v>
      </c>
      <c r="I1469" s="320"/>
      <c r="J1469" t="s">
        <v>51</v>
      </c>
      <c r="K1469" s="320"/>
      <c r="L1469" t="s">
        <v>51</v>
      </c>
      <c r="M1469" s="320"/>
    </row>
    <row r="1470" spans="1:13">
      <c r="A1470" s="320"/>
      <c r="C1470" s="320"/>
      <c r="D1470" t="s">
        <v>52</v>
      </c>
      <c r="E1470" s="320"/>
      <c r="F1470" t="s">
        <v>443</v>
      </c>
      <c r="G1470" s="320"/>
      <c r="H1470" t="s">
        <v>52</v>
      </c>
      <c r="I1470" s="320"/>
      <c r="J1470" t="s">
        <v>52</v>
      </c>
      <c r="K1470" s="320"/>
      <c r="L1470" t="s">
        <v>95</v>
      </c>
      <c r="M1470" s="320"/>
    </row>
    <row r="1471" spans="1:13">
      <c r="A1471" s="320"/>
      <c r="C1471" s="320"/>
      <c r="D1471" t="s">
        <v>53</v>
      </c>
      <c r="E1471" s="320"/>
      <c r="G1471" s="320"/>
      <c r="H1471" t="s">
        <v>53</v>
      </c>
      <c r="I1471" s="320"/>
      <c r="J1471" t="s">
        <v>95</v>
      </c>
      <c r="K1471" s="320"/>
      <c r="L1471" t="s">
        <v>442</v>
      </c>
      <c r="M1471" s="320"/>
    </row>
    <row r="1472" spans="1:13">
      <c r="A1472" s="320"/>
      <c r="C1472" s="320"/>
      <c r="D1472" t="s">
        <v>54</v>
      </c>
      <c r="E1472" s="320"/>
      <c r="G1472" s="320"/>
      <c r="I1472" s="320"/>
      <c r="J1472" t="s">
        <v>555</v>
      </c>
      <c r="K1472" s="320"/>
      <c r="L1472" t="s">
        <v>97</v>
      </c>
      <c r="M1472" s="320"/>
    </row>
    <row r="1473" spans="1:13">
      <c r="A1473" s="320"/>
      <c r="C1473" s="320"/>
      <c r="D1473" t="s">
        <v>55</v>
      </c>
      <c r="E1473" s="320"/>
      <c r="G1473" s="320"/>
      <c r="I1473" s="320"/>
      <c r="K1473" s="320"/>
      <c r="L1473" t="s">
        <v>98</v>
      </c>
      <c r="M1473" s="320"/>
    </row>
    <row r="1474" spans="1:13">
      <c r="A1474" s="320"/>
      <c r="C1474" s="320"/>
      <c r="D1474" t="s">
        <v>555</v>
      </c>
      <c r="E1474" s="320"/>
      <c r="G1474" s="320"/>
      <c r="I1474" s="320"/>
      <c r="K1474" s="320"/>
      <c r="M1474" s="320"/>
    </row>
    <row r="1475" spans="1:13">
      <c r="A1475" s="320"/>
      <c r="C1475" s="320"/>
      <c r="D1475" t="s">
        <v>75</v>
      </c>
      <c r="E1475" s="320"/>
      <c r="G1475" s="320"/>
      <c r="I1475" s="320"/>
      <c r="K1475" s="320"/>
      <c r="M1475" s="320"/>
    </row>
    <row r="1476" spans="1:13">
      <c r="A1476" s="320"/>
      <c r="C1476" s="320"/>
      <c r="D1476" t="s">
        <v>77</v>
      </c>
      <c r="E1476" s="320"/>
      <c r="G1476" s="320"/>
      <c r="I1476" s="320"/>
      <c r="K1476" s="320"/>
      <c r="M1476" s="320"/>
    </row>
    <row r="1477" spans="1:13">
      <c r="A1477" s="320" t="s">
        <v>15</v>
      </c>
      <c r="B1477" t="s">
        <v>3</v>
      </c>
      <c r="C1477" s="320" t="s">
        <v>49</v>
      </c>
      <c r="D1477" t="s">
        <v>3</v>
      </c>
      <c r="E1477" s="320" t="s">
        <v>3</v>
      </c>
      <c r="F1477" t="s">
        <v>3</v>
      </c>
      <c r="G1477" s="320" t="s">
        <v>3</v>
      </c>
      <c r="H1477" t="s">
        <v>550</v>
      </c>
      <c r="I1477" s="320" t="s">
        <v>150</v>
      </c>
      <c r="J1477" t="s">
        <v>3</v>
      </c>
      <c r="K1477" s="320" t="s">
        <v>150</v>
      </c>
      <c r="L1477" t="s">
        <v>3</v>
      </c>
      <c r="M1477" s="320" t="s">
        <v>3</v>
      </c>
    </row>
    <row r="1478" spans="1:13" ht="32">
      <c r="A1478" s="320"/>
      <c r="B1478" t="s">
        <v>49</v>
      </c>
      <c r="C1478" s="320"/>
      <c r="D1478" t="s">
        <v>49</v>
      </c>
      <c r="E1478" s="320"/>
      <c r="F1478" t="s">
        <v>58</v>
      </c>
      <c r="G1478" s="320"/>
      <c r="H1478" t="s">
        <v>150</v>
      </c>
      <c r="I1478" s="320"/>
      <c r="J1478" t="s">
        <v>150</v>
      </c>
      <c r="K1478" s="320"/>
      <c r="L1478" s="126" t="s">
        <v>65</v>
      </c>
      <c r="M1478" s="320"/>
    </row>
    <row r="1479" spans="1:13">
      <c r="A1479" s="320"/>
      <c r="B1479" t="s">
        <v>50</v>
      </c>
      <c r="C1479" s="320"/>
      <c r="D1479" t="s">
        <v>50</v>
      </c>
      <c r="E1479" s="320"/>
      <c r="F1479" t="s">
        <v>551</v>
      </c>
      <c r="G1479" s="320"/>
      <c r="H1479" t="s">
        <v>552</v>
      </c>
      <c r="I1479" s="320"/>
      <c r="J1479" t="s">
        <v>50</v>
      </c>
      <c r="K1479" s="320"/>
      <c r="L1479" t="s">
        <v>50</v>
      </c>
      <c r="M1479" s="320"/>
    </row>
    <row r="1480" spans="1:13" ht="48">
      <c r="A1480" s="320"/>
      <c r="B1480" s="126" t="s">
        <v>553</v>
      </c>
      <c r="C1480" s="320"/>
      <c r="D1480" t="s">
        <v>51</v>
      </c>
      <c r="E1480" s="320"/>
      <c r="F1480" t="s">
        <v>554</v>
      </c>
      <c r="G1480" s="320"/>
      <c r="H1480" t="s">
        <v>51</v>
      </c>
      <c r="I1480" s="320"/>
      <c r="J1480" t="s">
        <v>51</v>
      </c>
      <c r="K1480" s="320"/>
      <c r="L1480" t="s">
        <v>51</v>
      </c>
      <c r="M1480" s="320"/>
    </row>
    <row r="1481" spans="1:13">
      <c r="A1481" s="320"/>
      <c r="C1481" s="320"/>
      <c r="D1481" t="s">
        <v>52</v>
      </c>
      <c r="E1481" s="320"/>
      <c r="F1481" t="s">
        <v>443</v>
      </c>
      <c r="G1481" s="320"/>
      <c r="H1481" t="s">
        <v>52</v>
      </c>
      <c r="I1481" s="320"/>
      <c r="J1481" t="s">
        <v>52</v>
      </c>
      <c r="K1481" s="320"/>
      <c r="L1481" t="s">
        <v>95</v>
      </c>
      <c r="M1481" s="320"/>
    </row>
    <row r="1482" spans="1:13">
      <c r="A1482" s="320"/>
      <c r="C1482" s="320"/>
      <c r="D1482" t="s">
        <v>53</v>
      </c>
      <c r="E1482" s="320"/>
      <c r="G1482" s="320"/>
      <c r="H1482" t="s">
        <v>53</v>
      </c>
      <c r="I1482" s="320"/>
      <c r="J1482" t="s">
        <v>95</v>
      </c>
      <c r="K1482" s="320"/>
      <c r="L1482" t="s">
        <v>442</v>
      </c>
      <c r="M1482" s="320"/>
    </row>
    <row r="1483" spans="1:13">
      <c r="A1483" s="320"/>
      <c r="C1483" s="320"/>
      <c r="D1483" t="s">
        <v>54</v>
      </c>
      <c r="E1483" s="320"/>
      <c r="G1483" s="320"/>
      <c r="I1483" s="320"/>
      <c r="J1483" t="s">
        <v>555</v>
      </c>
      <c r="K1483" s="320"/>
      <c r="L1483" t="s">
        <v>97</v>
      </c>
      <c r="M1483" s="320"/>
    </row>
    <row r="1484" spans="1:13">
      <c r="A1484" s="320"/>
      <c r="C1484" s="320"/>
      <c r="D1484" t="s">
        <v>55</v>
      </c>
      <c r="E1484" s="320"/>
      <c r="G1484" s="320"/>
      <c r="I1484" s="320"/>
      <c r="K1484" s="320"/>
      <c r="L1484" t="s">
        <v>98</v>
      </c>
      <c r="M1484" s="320"/>
    </row>
    <row r="1485" spans="1:13">
      <c r="A1485" s="320"/>
      <c r="C1485" s="320"/>
      <c r="D1485" t="s">
        <v>555</v>
      </c>
      <c r="E1485" s="320"/>
      <c r="G1485" s="320"/>
      <c r="I1485" s="320"/>
      <c r="K1485" s="320"/>
      <c r="M1485" s="320"/>
    </row>
    <row r="1486" spans="1:13">
      <c r="A1486" s="320"/>
      <c r="C1486" s="320"/>
      <c r="D1486" t="s">
        <v>75</v>
      </c>
      <c r="E1486" s="320"/>
      <c r="G1486" s="320"/>
      <c r="I1486" s="320"/>
      <c r="K1486" s="320"/>
      <c r="M1486" s="320"/>
    </row>
    <row r="1487" spans="1:13">
      <c r="A1487" s="320"/>
      <c r="C1487" s="320"/>
      <c r="D1487" t="s">
        <v>77</v>
      </c>
      <c r="E1487" s="320"/>
      <c r="G1487" s="320"/>
      <c r="I1487" s="320"/>
      <c r="K1487" s="320"/>
      <c r="M1487" s="320"/>
    </row>
    <row r="1488" spans="1:13">
      <c r="A1488" s="320" t="s">
        <v>16</v>
      </c>
      <c r="B1488" t="s">
        <v>3</v>
      </c>
      <c r="C1488" s="320" t="s">
        <v>49</v>
      </c>
      <c r="D1488" t="s">
        <v>3</v>
      </c>
      <c r="E1488" s="320" t="s">
        <v>49</v>
      </c>
      <c r="F1488" t="s">
        <v>3</v>
      </c>
      <c r="G1488" s="320" t="s">
        <v>58</v>
      </c>
      <c r="H1488" t="s">
        <v>550</v>
      </c>
      <c r="I1488" s="320" t="s">
        <v>150</v>
      </c>
      <c r="J1488" t="s">
        <v>3</v>
      </c>
      <c r="K1488" s="320" t="s">
        <v>150</v>
      </c>
      <c r="L1488" t="s">
        <v>3</v>
      </c>
      <c r="M1488" s="320" t="s">
        <v>3</v>
      </c>
    </row>
    <row r="1489" spans="1:13">
      <c r="A1489" s="320"/>
      <c r="B1489" t="s">
        <v>49</v>
      </c>
      <c r="C1489" s="320"/>
      <c r="D1489" t="s">
        <v>49</v>
      </c>
      <c r="E1489" s="320"/>
      <c r="F1489" t="s">
        <v>58</v>
      </c>
      <c r="G1489" s="320"/>
      <c r="H1489" t="s">
        <v>150</v>
      </c>
      <c r="I1489" s="320"/>
      <c r="J1489" t="s">
        <v>150</v>
      </c>
      <c r="K1489" s="320"/>
      <c r="L1489" t="s">
        <v>49</v>
      </c>
      <c r="M1489" s="320"/>
    </row>
    <row r="1490" spans="1:13">
      <c r="A1490" s="320"/>
      <c r="B1490" t="s">
        <v>50</v>
      </c>
      <c r="C1490" s="320"/>
      <c r="D1490" t="s">
        <v>50</v>
      </c>
      <c r="E1490" s="320"/>
      <c r="F1490" t="s">
        <v>551</v>
      </c>
      <c r="G1490" s="320"/>
      <c r="H1490" t="s">
        <v>552</v>
      </c>
      <c r="I1490" s="320"/>
      <c r="J1490" t="s">
        <v>50</v>
      </c>
      <c r="K1490" s="320"/>
      <c r="L1490" t="s">
        <v>50</v>
      </c>
      <c r="M1490" s="320"/>
    </row>
    <row r="1491" spans="1:13" ht="48">
      <c r="A1491" s="320"/>
      <c r="B1491" s="126" t="s">
        <v>553</v>
      </c>
      <c r="C1491" s="320"/>
      <c r="D1491" t="s">
        <v>51</v>
      </c>
      <c r="E1491" s="320"/>
      <c r="F1491" t="s">
        <v>554</v>
      </c>
      <c r="G1491" s="320"/>
      <c r="H1491" t="s">
        <v>51</v>
      </c>
      <c r="I1491" s="320"/>
      <c r="J1491" t="s">
        <v>51</v>
      </c>
      <c r="K1491" s="320"/>
      <c r="L1491" t="s">
        <v>52</v>
      </c>
      <c r="M1491" s="320"/>
    </row>
    <row r="1492" spans="1:13">
      <c r="A1492" s="320"/>
      <c r="C1492" s="320"/>
      <c r="D1492" t="s">
        <v>52</v>
      </c>
      <c r="E1492" s="320"/>
      <c r="F1492" t="s">
        <v>443</v>
      </c>
      <c r="G1492" s="320"/>
      <c r="H1492" t="s">
        <v>52</v>
      </c>
      <c r="I1492" s="320"/>
      <c r="J1492" t="s">
        <v>52</v>
      </c>
      <c r="K1492" s="320"/>
      <c r="L1492" t="s">
        <v>51</v>
      </c>
      <c r="M1492" s="320"/>
    </row>
    <row r="1493" spans="1:13">
      <c r="A1493" s="320"/>
      <c r="C1493" s="320"/>
      <c r="D1493" t="s">
        <v>53</v>
      </c>
      <c r="E1493" s="320"/>
      <c r="G1493" s="320"/>
      <c r="H1493" t="s">
        <v>53</v>
      </c>
      <c r="I1493" s="320"/>
      <c r="J1493" t="s">
        <v>95</v>
      </c>
      <c r="K1493" s="320"/>
      <c r="L1493" t="s">
        <v>95</v>
      </c>
      <c r="M1493" s="320"/>
    </row>
    <row r="1494" spans="1:13">
      <c r="A1494" s="320"/>
      <c r="C1494" s="320"/>
      <c r="D1494" t="s">
        <v>54</v>
      </c>
      <c r="E1494" s="320"/>
      <c r="G1494" s="320"/>
      <c r="I1494" s="320"/>
      <c r="J1494" t="s">
        <v>555</v>
      </c>
      <c r="K1494" s="320"/>
      <c r="L1494" t="s">
        <v>66</v>
      </c>
      <c r="M1494" s="320"/>
    </row>
    <row r="1495" spans="1:13">
      <c r="A1495" s="320"/>
      <c r="C1495" s="320"/>
      <c r="D1495" t="s">
        <v>55</v>
      </c>
      <c r="E1495" s="320"/>
      <c r="G1495" s="320"/>
      <c r="I1495" s="320"/>
      <c r="K1495" s="320"/>
      <c r="L1495" t="s">
        <v>442</v>
      </c>
      <c r="M1495" s="320"/>
    </row>
    <row r="1496" spans="1:13">
      <c r="A1496" s="320"/>
      <c r="C1496" s="320"/>
      <c r="D1496" t="s">
        <v>555</v>
      </c>
      <c r="E1496" s="320"/>
      <c r="G1496" s="320"/>
      <c r="I1496" s="320"/>
      <c r="K1496" s="320"/>
      <c r="L1496" t="s">
        <v>97</v>
      </c>
      <c r="M1496" s="320"/>
    </row>
    <row r="1497" spans="1:13">
      <c r="A1497" s="320"/>
      <c r="C1497" s="320"/>
      <c r="D1497" t="s">
        <v>75</v>
      </c>
      <c r="E1497" s="320"/>
      <c r="G1497" s="320"/>
      <c r="I1497" s="320"/>
      <c r="K1497" s="320"/>
      <c r="L1497" t="s">
        <v>98</v>
      </c>
      <c r="M1497" s="320"/>
    </row>
    <row r="1498" spans="1:13">
      <c r="A1498" s="320"/>
      <c r="C1498" s="320"/>
      <c r="D1498" t="s">
        <v>77</v>
      </c>
      <c r="E1498" s="320"/>
      <c r="G1498" s="320"/>
      <c r="I1498" s="320"/>
      <c r="K1498" s="320"/>
      <c r="M1498" s="320"/>
    </row>
    <row r="1499" spans="1:13">
      <c r="A1499" s="320" t="s">
        <v>17</v>
      </c>
      <c r="B1499" t="s">
        <v>3</v>
      </c>
      <c r="C1499" s="320" t="s">
        <v>49</v>
      </c>
      <c r="D1499" t="s">
        <v>3</v>
      </c>
      <c r="E1499" s="320" t="s">
        <v>49</v>
      </c>
      <c r="F1499" t="s">
        <v>3</v>
      </c>
      <c r="G1499" s="320" t="s">
        <v>58</v>
      </c>
      <c r="H1499" t="s">
        <v>550</v>
      </c>
      <c r="I1499" s="320" t="s">
        <v>550</v>
      </c>
      <c r="J1499" t="s">
        <v>3</v>
      </c>
      <c r="K1499" s="320" t="s">
        <v>150</v>
      </c>
      <c r="L1499" t="s">
        <v>3</v>
      </c>
      <c r="M1499" s="320" t="s">
        <v>3</v>
      </c>
    </row>
    <row r="1500" spans="1:13" ht="32">
      <c r="A1500" s="320"/>
      <c r="B1500" t="s">
        <v>49</v>
      </c>
      <c r="C1500" s="320"/>
      <c r="D1500" t="s">
        <v>49</v>
      </c>
      <c r="E1500" s="320"/>
      <c r="F1500" t="s">
        <v>58</v>
      </c>
      <c r="G1500" s="320"/>
      <c r="H1500" t="s">
        <v>150</v>
      </c>
      <c r="I1500" s="320"/>
      <c r="J1500" t="s">
        <v>150</v>
      </c>
      <c r="K1500" s="320"/>
      <c r="L1500" s="126" t="s">
        <v>65</v>
      </c>
      <c r="M1500" s="320"/>
    </row>
    <row r="1501" spans="1:13">
      <c r="A1501" s="320"/>
      <c r="B1501" t="s">
        <v>50</v>
      </c>
      <c r="C1501" s="320"/>
      <c r="D1501" t="s">
        <v>50</v>
      </c>
      <c r="E1501" s="320"/>
      <c r="F1501" t="s">
        <v>551</v>
      </c>
      <c r="G1501" s="320"/>
      <c r="H1501" t="s">
        <v>552</v>
      </c>
      <c r="I1501" s="320"/>
      <c r="J1501" t="s">
        <v>50</v>
      </c>
      <c r="K1501" s="320"/>
      <c r="L1501" t="s">
        <v>50</v>
      </c>
      <c r="M1501" s="320"/>
    </row>
    <row r="1502" spans="1:13" ht="48">
      <c r="A1502" s="320"/>
      <c r="B1502" s="126" t="s">
        <v>553</v>
      </c>
      <c r="C1502" s="320"/>
      <c r="D1502" t="s">
        <v>51</v>
      </c>
      <c r="E1502" s="320"/>
      <c r="F1502" t="s">
        <v>554</v>
      </c>
      <c r="G1502" s="320"/>
      <c r="H1502" t="s">
        <v>51</v>
      </c>
      <c r="I1502" s="320"/>
      <c r="J1502" t="s">
        <v>51</v>
      </c>
      <c r="K1502" s="320"/>
      <c r="L1502" t="s">
        <v>51</v>
      </c>
      <c r="M1502" s="320"/>
    </row>
    <row r="1503" spans="1:13">
      <c r="A1503" s="320"/>
      <c r="C1503" s="320"/>
      <c r="D1503" t="s">
        <v>52</v>
      </c>
      <c r="E1503" s="320"/>
      <c r="F1503" t="s">
        <v>443</v>
      </c>
      <c r="G1503" s="320"/>
      <c r="H1503" t="s">
        <v>52</v>
      </c>
      <c r="I1503" s="320"/>
      <c r="J1503" t="s">
        <v>52</v>
      </c>
      <c r="K1503" s="320"/>
      <c r="L1503" t="s">
        <v>95</v>
      </c>
      <c r="M1503" s="320"/>
    </row>
    <row r="1504" spans="1:13">
      <c r="A1504" s="320"/>
      <c r="C1504" s="320"/>
      <c r="D1504" t="s">
        <v>53</v>
      </c>
      <c r="E1504" s="320"/>
      <c r="G1504" s="320"/>
      <c r="H1504" t="s">
        <v>53</v>
      </c>
      <c r="I1504" s="320"/>
      <c r="J1504" t="s">
        <v>95</v>
      </c>
      <c r="K1504" s="320"/>
      <c r="L1504" t="s">
        <v>442</v>
      </c>
      <c r="M1504" s="320"/>
    </row>
    <row r="1505" spans="1:13">
      <c r="A1505" s="320"/>
      <c r="C1505" s="320"/>
      <c r="D1505" t="s">
        <v>54</v>
      </c>
      <c r="E1505" s="320"/>
      <c r="G1505" s="320"/>
      <c r="I1505" s="320"/>
      <c r="J1505" t="s">
        <v>555</v>
      </c>
      <c r="K1505" s="320"/>
      <c r="L1505" t="s">
        <v>97</v>
      </c>
      <c r="M1505" s="320"/>
    </row>
    <row r="1506" spans="1:13">
      <c r="A1506" s="320"/>
      <c r="C1506" s="320"/>
      <c r="D1506" t="s">
        <v>55</v>
      </c>
      <c r="E1506" s="320"/>
      <c r="G1506" s="320"/>
      <c r="I1506" s="320"/>
      <c r="K1506" s="320"/>
      <c r="L1506" t="s">
        <v>98</v>
      </c>
      <c r="M1506" s="320"/>
    </row>
    <row r="1507" spans="1:13">
      <c r="A1507" s="320"/>
      <c r="C1507" s="320"/>
      <c r="D1507" t="s">
        <v>555</v>
      </c>
      <c r="E1507" s="320"/>
      <c r="G1507" s="320"/>
      <c r="I1507" s="320"/>
      <c r="K1507" s="320"/>
      <c r="M1507" s="320"/>
    </row>
    <row r="1508" spans="1:13">
      <c r="A1508" s="320"/>
      <c r="C1508" s="320"/>
      <c r="D1508" t="s">
        <v>75</v>
      </c>
      <c r="E1508" s="320"/>
      <c r="G1508" s="320"/>
      <c r="I1508" s="320"/>
      <c r="K1508" s="320"/>
      <c r="M1508" s="320"/>
    </row>
    <row r="1509" spans="1:13">
      <c r="A1509" s="320"/>
      <c r="C1509" s="320"/>
      <c r="D1509" t="s">
        <v>77</v>
      </c>
      <c r="E1509" s="320"/>
      <c r="G1509" s="320"/>
      <c r="I1509" s="320"/>
      <c r="K1509" s="320"/>
      <c r="M1509" s="320"/>
    </row>
    <row r="1510" spans="1:13">
      <c r="A1510" s="320" t="s">
        <v>18</v>
      </c>
      <c r="B1510" t="s">
        <v>3</v>
      </c>
      <c r="C1510" s="320" t="s">
        <v>49</v>
      </c>
      <c r="D1510" t="s">
        <v>3</v>
      </c>
      <c r="E1510" s="320" t="s">
        <v>49</v>
      </c>
      <c r="F1510" t="s">
        <v>3</v>
      </c>
      <c r="G1510" s="320" t="s">
        <v>58</v>
      </c>
      <c r="H1510" t="s">
        <v>550</v>
      </c>
      <c r="I1510" s="320" t="s">
        <v>150</v>
      </c>
      <c r="J1510" t="s">
        <v>3</v>
      </c>
      <c r="K1510" s="320" t="s">
        <v>150</v>
      </c>
      <c r="L1510" t="s">
        <v>3</v>
      </c>
      <c r="M1510" s="319" t="s">
        <v>65</v>
      </c>
    </row>
    <row r="1511" spans="1:13" ht="32">
      <c r="A1511" s="320"/>
      <c r="B1511" t="s">
        <v>49</v>
      </c>
      <c r="C1511" s="320"/>
      <c r="D1511" t="s">
        <v>49</v>
      </c>
      <c r="E1511" s="320"/>
      <c r="F1511" t="s">
        <v>58</v>
      </c>
      <c r="G1511" s="320"/>
      <c r="H1511" t="s">
        <v>150</v>
      </c>
      <c r="I1511" s="320"/>
      <c r="J1511" t="s">
        <v>150</v>
      </c>
      <c r="K1511" s="320"/>
      <c r="L1511" s="126" t="s">
        <v>65</v>
      </c>
      <c r="M1511" s="319"/>
    </row>
    <row r="1512" spans="1:13">
      <c r="A1512" s="320"/>
      <c r="B1512" t="s">
        <v>50</v>
      </c>
      <c r="C1512" s="320"/>
      <c r="D1512" t="s">
        <v>50</v>
      </c>
      <c r="E1512" s="320"/>
      <c r="F1512" t="s">
        <v>551</v>
      </c>
      <c r="G1512" s="320"/>
      <c r="H1512" t="s">
        <v>552</v>
      </c>
      <c r="I1512" s="320"/>
      <c r="J1512" t="s">
        <v>50</v>
      </c>
      <c r="K1512" s="320"/>
      <c r="L1512" t="s">
        <v>50</v>
      </c>
      <c r="M1512" s="319"/>
    </row>
    <row r="1513" spans="1:13" ht="48">
      <c r="A1513" s="320"/>
      <c r="B1513" s="126" t="s">
        <v>553</v>
      </c>
      <c r="C1513" s="320"/>
      <c r="D1513" t="s">
        <v>51</v>
      </c>
      <c r="E1513" s="320"/>
      <c r="F1513" t="s">
        <v>554</v>
      </c>
      <c r="G1513" s="320"/>
      <c r="H1513" t="s">
        <v>51</v>
      </c>
      <c r="I1513" s="320"/>
      <c r="J1513" t="s">
        <v>51</v>
      </c>
      <c r="K1513" s="320"/>
      <c r="L1513" t="s">
        <v>51</v>
      </c>
      <c r="M1513" s="319"/>
    </row>
    <row r="1514" spans="1:13">
      <c r="A1514" s="320"/>
      <c r="C1514" s="320"/>
      <c r="D1514" t="s">
        <v>52</v>
      </c>
      <c r="E1514" s="320"/>
      <c r="F1514" t="s">
        <v>443</v>
      </c>
      <c r="G1514" s="320"/>
      <c r="H1514" t="s">
        <v>52</v>
      </c>
      <c r="I1514" s="320"/>
      <c r="J1514" t="s">
        <v>52</v>
      </c>
      <c r="K1514" s="320"/>
      <c r="L1514" t="s">
        <v>95</v>
      </c>
      <c r="M1514" s="319"/>
    </row>
    <row r="1515" spans="1:13">
      <c r="A1515" s="320"/>
      <c r="C1515" s="320"/>
      <c r="D1515" t="s">
        <v>53</v>
      </c>
      <c r="E1515" s="320"/>
      <c r="G1515" s="320"/>
      <c r="H1515" t="s">
        <v>53</v>
      </c>
      <c r="I1515" s="320"/>
      <c r="J1515" t="s">
        <v>95</v>
      </c>
      <c r="K1515" s="320"/>
      <c r="L1515" t="s">
        <v>442</v>
      </c>
      <c r="M1515" s="319"/>
    </row>
    <row r="1516" spans="1:13">
      <c r="A1516" s="320"/>
      <c r="C1516" s="320"/>
      <c r="D1516" t="s">
        <v>54</v>
      </c>
      <c r="E1516" s="320"/>
      <c r="G1516" s="320"/>
      <c r="I1516" s="320"/>
      <c r="J1516" t="s">
        <v>555</v>
      </c>
      <c r="K1516" s="320"/>
      <c r="L1516" t="s">
        <v>97</v>
      </c>
      <c r="M1516" s="319"/>
    </row>
    <row r="1517" spans="1:13">
      <c r="A1517" s="320"/>
      <c r="C1517" s="320"/>
      <c r="D1517" t="s">
        <v>55</v>
      </c>
      <c r="E1517" s="320"/>
      <c r="G1517" s="320"/>
      <c r="I1517" s="320"/>
      <c r="K1517" s="320"/>
      <c r="L1517" t="s">
        <v>98</v>
      </c>
      <c r="M1517" s="319"/>
    </row>
    <row r="1518" spans="1:13">
      <c r="A1518" s="320"/>
      <c r="C1518" s="320"/>
      <c r="D1518" t="s">
        <v>555</v>
      </c>
      <c r="E1518" s="320"/>
      <c r="G1518" s="320"/>
      <c r="I1518" s="320"/>
      <c r="K1518" s="320"/>
      <c r="M1518" s="319"/>
    </row>
    <row r="1519" spans="1:13">
      <c r="A1519" s="320"/>
      <c r="C1519" s="320"/>
      <c r="D1519" t="s">
        <v>75</v>
      </c>
      <c r="E1519" s="320"/>
      <c r="G1519" s="320"/>
      <c r="I1519" s="320"/>
      <c r="K1519" s="320"/>
      <c r="M1519" s="319"/>
    </row>
    <row r="1520" spans="1:13">
      <c r="A1520" s="320"/>
      <c r="C1520" s="320"/>
      <c r="D1520" t="s">
        <v>77</v>
      </c>
      <c r="E1520" s="320"/>
      <c r="G1520" s="320"/>
      <c r="I1520" s="320"/>
      <c r="K1520" s="320"/>
      <c r="M1520" s="319"/>
    </row>
    <row r="1526" spans="1:22">
      <c r="A1526" s="343" t="s">
        <v>560</v>
      </c>
      <c r="B1526" s="343"/>
      <c r="C1526" s="343"/>
      <c r="D1526" s="343"/>
      <c r="E1526" s="343"/>
      <c r="F1526" s="343"/>
      <c r="G1526" s="343"/>
      <c r="H1526" s="343"/>
      <c r="I1526" s="343"/>
      <c r="J1526" s="343"/>
      <c r="K1526" s="343"/>
      <c r="L1526" s="343"/>
      <c r="M1526" s="343"/>
      <c r="P1526" s="329" t="s">
        <v>561</v>
      </c>
      <c r="Q1526" s="330"/>
      <c r="R1526" s="330"/>
      <c r="S1526" s="330"/>
      <c r="T1526" s="330"/>
      <c r="U1526" s="330"/>
      <c r="V1526" s="331"/>
    </row>
    <row r="1527" spans="1:22" ht="32">
      <c r="B1527" s="334">
        <v>2001</v>
      </c>
      <c r="C1527" s="334"/>
      <c r="D1527" s="334">
        <v>2004</v>
      </c>
      <c r="E1527" s="334"/>
      <c r="F1527" s="346">
        <v>2007</v>
      </c>
      <c r="G1527" s="346"/>
      <c r="H1527" s="346">
        <v>2010</v>
      </c>
      <c r="I1527" s="346"/>
      <c r="J1527" s="346">
        <v>2013</v>
      </c>
      <c r="K1527" s="346"/>
      <c r="L1527" s="334">
        <v>2016</v>
      </c>
      <c r="M1527" s="334"/>
      <c r="P1527" s="128" t="s">
        <v>129</v>
      </c>
      <c r="Q1527" s="44">
        <v>15</v>
      </c>
      <c r="R1527" s="44">
        <v>15</v>
      </c>
      <c r="S1527" s="44">
        <v>17</v>
      </c>
      <c r="T1527" s="44">
        <v>17</v>
      </c>
      <c r="U1527" s="44">
        <v>17</v>
      </c>
      <c r="V1527" s="44">
        <v>15</v>
      </c>
    </row>
    <row r="1528" spans="1:22" ht="32">
      <c r="B1528" s="68" t="s">
        <v>0</v>
      </c>
      <c r="C1528" s="68" t="s">
        <v>1</v>
      </c>
      <c r="D1528" s="68" t="s">
        <v>0</v>
      </c>
      <c r="E1528" s="68" t="s">
        <v>1</v>
      </c>
      <c r="F1528" s="150" t="s">
        <v>0</v>
      </c>
      <c r="G1528" s="150" t="s">
        <v>1</v>
      </c>
      <c r="H1528" s="150" t="s">
        <v>0</v>
      </c>
      <c r="I1528" s="150" t="s">
        <v>1</v>
      </c>
      <c r="J1528" s="150" t="s">
        <v>0</v>
      </c>
      <c r="K1528" s="150" t="s">
        <v>1</v>
      </c>
      <c r="L1528" s="68" t="s">
        <v>0</v>
      </c>
      <c r="M1528" s="68" t="s">
        <v>1</v>
      </c>
      <c r="P1528" s="129" t="s">
        <v>103</v>
      </c>
      <c r="Q1528" s="51">
        <v>2001</v>
      </c>
      <c r="R1528" s="51">
        <v>2004</v>
      </c>
      <c r="S1528" s="51">
        <v>2007</v>
      </c>
      <c r="T1528" s="51">
        <v>2010</v>
      </c>
      <c r="U1528" s="51">
        <v>2013</v>
      </c>
      <c r="V1528" s="51">
        <v>2016</v>
      </c>
    </row>
    <row r="1529" spans="1:22">
      <c r="A1529" s="320" t="s">
        <v>2</v>
      </c>
      <c r="B1529" t="s">
        <v>3</v>
      </c>
      <c r="C1529" s="320" t="s">
        <v>49</v>
      </c>
      <c r="D1529" t="s">
        <v>3</v>
      </c>
      <c r="E1529" s="320" t="s">
        <v>49</v>
      </c>
      <c r="F1529" s="15" t="s">
        <v>3</v>
      </c>
      <c r="G1529" s="344" t="s">
        <v>562</v>
      </c>
      <c r="H1529" s="15" t="s">
        <v>188</v>
      </c>
      <c r="I1529" s="320" t="s">
        <v>49</v>
      </c>
      <c r="J1529" s="15" t="s">
        <v>3</v>
      </c>
      <c r="K1529" s="345" t="s">
        <v>49</v>
      </c>
      <c r="L1529" t="s">
        <v>198</v>
      </c>
      <c r="M1529" s="320" t="s">
        <v>198</v>
      </c>
      <c r="P1529" s="29">
        <v>0</v>
      </c>
      <c r="Q1529" s="24">
        <v>15</v>
      </c>
      <c r="R1529" s="24"/>
      <c r="S1529" s="24"/>
      <c r="T1529" s="24">
        <v>1</v>
      </c>
      <c r="U1529" s="24">
        <v>12</v>
      </c>
      <c r="V1529" s="24"/>
    </row>
    <row r="1530" spans="1:22" ht="32">
      <c r="A1530" s="320"/>
      <c r="B1530" t="s">
        <v>49</v>
      </c>
      <c r="C1530" s="320"/>
      <c r="D1530" t="s">
        <v>49</v>
      </c>
      <c r="E1530" s="320"/>
      <c r="F1530" s="151" t="s">
        <v>562</v>
      </c>
      <c r="G1530" s="344"/>
      <c r="H1530" s="15" t="s">
        <v>49</v>
      </c>
      <c r="I1530" s="320"/>
      <c r="J1530" s="15" t="s">
        <v>49</v>
      </c>
      <c r="K1530" s="345"/>
      <c r="L1530" t="s">
        <v>49</v>
      </c>
      <c r="M1530" s="320"/>
      <c r="P1530" s="29">
        <v>1</v>
      </c>
      <c r="Q1530" s="24"/>
      <c r="R1530" s="24">
        <v>15</v>
      </c>
      <c r="S1530" s="24">
        <v>12</v>
      </c>
      <c r="T1530" s="24">
        <v>11</v>
      </c>
      <c r="U1530" s="24">
        <v>5</v>
      </c>
      <c r="V1530" s="24">
        <v>11</v>
      </c>
    </row>
    <row r="1531" spans="1:22">
      <c r="A1531" s="320"/>
      <c r="B1531" t="s">
        <v>50</v>
      </c>
      <c r="C1531" s="320"/>
      <c r="D1531" t="s">
        <v>563</v>
      </c>
      <c r="E1531" s="320"/>
      <c r="F1531" s="15" t="s">
        <v>50</v>
      </c>
      <c r="G1531" s="344"/>
      <c r="H1531" s="15" t="s">
        <v>51</v>
      </c>
      <c r="I1531" s="320"/>
      <c r="J1531" s="15" t="s">
        <v>50</v>
      </c>
      <c r="K1531" s="345"/>
      <c r="L1531" t="s">
        <v>51</v>
      </c>
      <c r="M1531" s="320"/>
      <c r="P1531" s="29">
        <v>2</v>
      </c>
      <c r="Q1531" s="24"/>
      <c r="R1531" s="24"/>
      <c r="S1531" s="24">
        <v>5</v>
      </c>
      <c r="T1531" s="24">
        <v>5</v>
      </c>
      <c r="U1531" s="24"/>
      <c r="V1531" s="24">
        <v>4</v>
      </c>
    </row>
    <row r="1532" spans="1:22">
      <c r="A1532" s="320"/>
      <c r="B1532" t="s">
        <v>51</v>
      </c>
      <c r="C1532" s="320"/>
      <c r="D1532" t="s">
        <v>52</v>
      </c>
      <c r="E1532" s="320"/>
      <c r="F1532" s="15" t="s">
        <v>554</v>
      </c>
      <c r="G1532" s="344"/>
      <c r="H1532" s="15" t="s">
        <v>52</v>
      </c>
      <c r="I1532" s="320"/>
      <c r="J1532" s="15" t="s">
        <v>52</v>
      </c>
      <c r="K1532" s="345"/>
      <c r="L1532" t="s">
        <v>52</v>
      </c>
      <c r="M1532" s="320"/>
      <c r="P1532" s="29">
        <v>3</v>
      </c>
      <c r="Q1532" s="24"/>
      <c r="R1532" s="24"/>
      <c r="S1532" s="24"/>
      <c r="T1532" s="24"/>
      <c r="U1532" s="24"/>
      <c r="V1532" s="24"/>
    </row>
    <row r="1533" spans="1:22">
      <c r="A1533" s="320"/>
      <c r="B1533" t="s">
        <v>52</v>
      </c>
      <c r="C1533" s="320"/>
      <c r="D1533" t="s">
        <v>50</v>
      </c>
      <c r="E1533" s="320"/>
      <c r="F1533" s="15" t="s">
        <v>52</v>
      </c>
      <c r="G1533" s="344"/>
      <c r="H1533" s="15" t="s">
        <v>564</v>
      </c>
      <c r="I1533" s="320"/>
      <c r="J1533" s="15" t="s">
        <v>95</v>
      </c>
      <c r="K1533" s="345"/>
      <c r="L1533" t="s">
        <v>564</v>
      </c>
      <c r="M1533" s="320"/>
      <c r="P1533" s="29" t="s">
        <v>104</v>
      </c>
      <c r="Q1533" s="24"/>
      <c r="R1533" s="24"/>
      <c r="S1533" s="24"/>
      <c r="T1533" s="24"/>
      <c r="U1533" s="24"/>
      <c r="V1533" s="24"/>
    </row>
    <row r="1534" spans="1:22">
      <c r="A1534" s="320"/>
      <c r="B1534" t="s">
        <v>53</v>
      </c>
      <c r="C1534" s="320"/>
      <c r="E1534" s="320"/>
      <c r="F1534" s="15" t="s">
        <v>247</v>
      </c>
      <c r="G1534" s="344"/>
      <c r="H1534" s="15" t="s">
        <v>472</v>
      </c>
      <c r="I1534" s="320"/>
      <c r="J1534" s="15" t="s">
        <v>564</v>
      </c>
      <c r="K1534" s="345"/>
      <c r="L1534" t="s">
        <v>66</v>
      </c>
      <c r="M1534" s="320"/>
    </row>
    <row r="1535" spans="1:22">
      <c r="A1535" s="320"/>
      <c r="B1535" t="s">
        <v>54</v>
      </c>
      <c r="C1535" s="320"/>
      <c r="E1535" s="320"/>
      <c r="F1535" s="15"/>
      <c r="G1535" s="344"/>
      <c r="H1535" s="15"/>
      <c r="I1535" s="320"/>
      <c r="J1535" s="15" t="s">
        <v>66</v>
      </c>
      <c r="K1535" s="345"/>
      <c r="L1535" t="s">
        <v>442</v>
      </c>
      <c r="M1535" s="320"/>
      <c r="P1535" s="329" t="s">
        <v>565</v>
      </c>
      <c r="Q1535" s="330"/>
      <c r="R1535" s="330"/>
      <c r="S1535" s="330"/>
      <c r="T1535" s="330"/>
      <c r="U1535" s="330"/>
      <c r="V1535" s="331"/>
    </row>
    <row r="1536" spans="1:22">
      <c r="A1536" s="320"/>
      <c r="B1536" t="s">
        <v>55</v>
      </c>
      <c r="C1536" s="320"/>
      <c r="E1536" s="320"/>
      <c r="F1536" s="15"/>
      <c r="G1536" s="344"/>
      <c r="H1536" s="15"/>
      <c r="I1536" s="320"/>
      <c r="J1536" s="15"/>
      <c r="K1536" s="345"/>
      <c r="L1536" t="s">
        <v>98</v>
      </c>
      <c r="M1536" s="320"/>
      <c r="P1536" s="21"/>
      <c r="Q1536" s="51">
        <v>2001</v>
      </c>
      <c r="R1536" s="51">
        <v>2004</v>
      </c>
      <c r="S1536" s="51">
        <v>2007</v>
      </c>
      <c r="T1536" s="51">
        <v>2010</v>
      </c>
      <c r="U1536" s="51">
        <v>2013</v>
      </c>
      <c r="V1536" s="51">
        <v>2016</v>
      </c>
    </row>
    <row r="1537" spans="1:28" ht="32">
      <c r="A1537" s="320"/>
      <c r="B1537" t="s">
        <v>564</v>
      </c>
      <c r="C1537" s="320"/>
      <c r="E1537" s="320"/>
      <c r="F1537" s="15"/>
      <c r="G1537" s="344"/>
      <c r="H1537" s="15"/>
      <c r="I1537" s="320"/>
      <c r="J1537" s="15"/>
      <c r="K1537" s="345"/>
      <c r="L1537" s="126" t="s">
        <v>353</v>
      </c>
      <c r="M1537" s="320"/>
      <c r="P1537" s="130" t="s">
        <v>106</v>
      </c>
      <c r="Q1537" s="24">
        <v>15</v>
      </c>
      <c r="R1537" s="24">
        <v>15</v>
      </c>
      <c r="S1537" s="24">
        <v>12</v>
      </c>
      <c r="T1537" s="24">
        <v>10</v>
      </c>
      <c r="U1537" s="24">
        <v>12</v>
      </c>
      <c r="V1537" s="24">
        <v>6</v>
      </c>
    </row>
    <row r="1538" spans="1:28">
      <c r="A1538" s="320"/>
      <c r="C1538" s="320"/>
      <c r="E1538" s="320"/>
      <c r="F1538" s="15"/>
      <c r="G1538" s="344"/>
      <c r="H1538" s="15"/>
      <c r="I1538" s="320"/>
      <c r="J1538" s="15"/>
      <c r="K1538" s="345"/>
      <c r="M1538" s="320"/>
      <c r="P1538" s="29" t="s">
        <v>107</v>
      </c>
      <c r="Q1538" s="24"/>
      <c r="R1538" s="24"/>
      <c r="S1538" s="24">
        <v>5</v>
      </c>
      <c r="T1538" s="24">
        <v>7</v>
      </c>
      <c r="U1538" s="24">
        <v>5</v>
      </c>
      <c r="V1538" s="24">
        <v>9</v>
      </c>
    </row>
    <row r="1539" spans="1:28">
      <c r="A1539" s="320"/>
      <c r="C1539" s="320"/>
      <c r="E1539" s="320"/>
      <c r="F1539" s="15"/>
      <c r="G1539" s="344"/>
      <c r="H1539" s="15"/>
      <c r="I1539" s="320"/>
      <c r="J1539" s="15"/>
      <c r="K1539" s="345"/>
      <c r="M1539" s="320"/>
      <c r="P1539" s="27"/>
      <c r="Q1539" s="28"/>
      <c r="R1539" s="28"/>
      <c r="S1539" s="28"/>
      <c r="T1539" s="28"/>
      <c r="U1539" s="28"/>
      <c r="V1539" s="28"/>
    </row>
    <row r="1540" spans="1:28">
      <c r="A1540" s="320"/>
      <c r="C1540" s="320"/>
      <c r="E1540" s="320"/>
      <c r="F1540" s="15"/>
      <c r="G1540" s="344"/>
      <c r="H1540" s="15"/>
      <c r="I1540" s="320"/>
      <c r="J1540" s="15"/>
      <c r="K1540" s="345"/>
      <c r="M1540" s="320"/>
      <c r="P1540" s="27"/>
      <c r="Q1540" s="28"/>
      <c r="R1540" s="28"/>
      <c r="S1540" s="28"/>
      <c r="T1540" s="28"/>
      <c r="U1540" s="28"/>
      <c r="V1540" s="28"/>
    </row>
    <row r="1541" spans="1:28">
      <c r="A1541" s="320" t="s">
        <v>4</v>
      </c>
      <c r="B1541" t="s">
        <v>3</v>
      </c>
      <c r="C1541" s="320" t="s">
        <v>49</v>
      </c>
      <c r="D1541" t="s">
        <v>3</v>
      </c>
      <c r="E1541" s="320" t="s">
        <v>49</v>
      </c>
      <c r="F1541" s="15" t="s">
        <v>3</v>
      </c>
      <c r="G1541" s="344" t="s">
        <v>562</v>
      </c>
      <c r="H1541" t="s">
        <v>188</v>
      </c>
      <c r="I1541" s="319" t="s">
        <v>188</v>
      </c>
      <c r="J1541" t="s">
        <v>3</v>
      </c>
      <c r="K1541" s="319" t="s">
        <v>566</v>
      </c>
      <c r="L1541" t="s">
        <v>198</v>
      </c>
      <c r="M1541" s="320" t="s">
        <v>198</v>
      </c>
      <c r="P1541" s="332" t="s">
        <v>109</v>
      </c>
      <c r="Q1541" s="332"/>
      <c r="R1541" s="332"/>
      <c r="S1541" s="332"/>
      <c r="T1541" s="332"/>
      <c r="U1541" s="332"/>
      <c r="V1541" s="332"/>
      <c r="W1541" s="332"/>
      <c r="X1541" s="332"/>
      <c r="Y1541" s="332"/>
      <c r="Z1541" s="332"/>
      <c r="AA1541" s="332"/>
      <c r="AB1541" s="332"/>
    </row>
    <row r="1542" spans="1:28" ht="32">
      <c r="A1542" s="320"/>
      <c r="B1542" t="s">
        <v>49</v>
      </c>
      <c r="C1542" s="320"/>
      <c r="D1542" t="s">
        <v>49</v>
      </c>
      <c r="E1542" s="320"/>
      <c r="F1542" s="151" t="s">
        <v>562</v>
      </c>
      <c r="G1542" s="344"/>
      <c r="H1542" s="126" t="s">
        <v>566</v>
      </c>
      <c r="I1542" s="319"/>
      <c r="J1542" s="126" t="s">
        <v>566</v>
      </c>
      <c r="K1542" s="319"/>
      <c r="L1542" t="s">
        <v>49</v>
      </c>
      <c r="M1542" s="320"/>
      <c r="P1542" s="20"/>
      <c r="Q1542" s="327">
        <v>2001</v>
      </c>
      <c r="R1542" s="327"/>
      <c r="S1542" s="327">
        <v>2004</v>
      </c>
      <c r="T1542" s="327"/>
      <c r="U1542" s="327">
        <v>2007</v>
      </c>
      <c r="V1542" s="327"/>
      <c r="W1542" s="327">
        <v>2010</v>
      </c>
      <c r="X1542" s="327"/>
      <c r="Y1542" s="327">
        <v>2013</v>
      </c>
      <c r="Z1542" s="327"/>
      <c r="AA1542" s="327">
        <v>2016</v>
      </c>
      <c r="AB1542" s="327"/>
    </row>
    <row r="1543" spans="1:28">
      <c r="A1543" s="320"/>
      <c r="B1543" t="s">
        <v>50</v>
      </c>
      <c r="C1543" s="320"/>
      <c r="D1543" t="s">
        <v>563</v>
      </c>
      <c r="E1543" s="320"/>
      <c r="F1543" s="15" t="s">
        <v>50</v>
      </c>
      <c r="G1543" s="344"/>
      <c r="H1543" t="s">
        <v>51</v>
      </c>
      <c r="I1543" s="319"/>
      <c r="J1543" t="s">
        <v>50</v>
      </c>
      <c r="K1543" s="319"/>
      <c r="L1543" t="s">
        <v>51</v>
      </c>
      <c r="M1543" s="320"/>
      <c r="P1543" s="20"/>
      <c r="Q1543" s="51" t="s">
        <v>114</v>
      </c>
      <c r="R1543" s="51" t="s">
        <v>115</v>
      </c>
      <c r="S1543" s="51" t="s">
        <v>114</v>
      </c>
      <c r="T1543" s="51" t="s">
        <v>115</v>
      </c>
      <c r="U1543" s="51" t="s">
        <v>114</v>
      </c>
      <c r="V1543" s="51" t="s">
        <v>115</v>
      </c>
      <c r="W1543" s="51" t="s">
        <v>114</v>
      </c>
      <c r="X1543" s="51" t="s">
        <v>115</v>
      </c>
      <c r="Y1543" s="51" t="s">
        <v>114</v>
      </c>
      <c r="Z1543" s="51" t="s">
        <v>115</v>
      </c>
      <c r="AA1543" s="51" t="s">
        <v>114</v>
      </c>
      <c r="AB1543" s="51" t="s">
        <v>115</v>
      </c>
    </row>
    <row r="1544" spans="1:28" ht="32">
      <c r="A1544" s="320"/>
      <c r="B1544" t="s">
        <v>51</v>
      </c>
      <c r="C1544" s="320"/>
      <c r="D1544" t="s">
        <v>52</v>
      </c>
      <c r="E1544" s="320"/>
      <c r="F1544" s="15" t="s">
        <v>554</v>
      </c>
      <c r="G1544" s="344"/>
      <c r="I1544" s="319"/>
      <c r="J1544" t="s">
        <v>95</v>
      </c>
      <c r="K1544" s="319"/>
      <c r="L1544" t="s">
        <v>52</v>
      </c>
      <c r="M1544" s="320"/>
      <c r="P1544" s="130" t="s">
        <v>110</v>
      </c>
      <c r="Q1544" s="20">
        <v>15</v>
      </c>
      <c r="R1544" s="20">
        <v>100</v>
      </c>
      <c r="S1544" s="20">
        <v>15</v>
      </c>
      <c r="T1544" s="20">
        <v>100</v>
      </c>
      <c r="U1544" s="20">
        <v>17</v>
      </c>
      <c r="V1544" s="20">
        <v>100</v>
      </c>
      <c r="W1544" s="20"/>
      <c r="X1544" s="20"/>
      <c r="Y1544" s="20">
        <v>14</v>
      </c>
      <c r="Z1544" s="20">
        <v>82.35</v>
      </c>
      <c r="AA1544" s="20"/>
      <c r="AB1544" s="20"/>
    </row>
    <row r="1545" spans="1:28">
      <c r="A1545" s="320"/>
      <c r="B1545" t="s">
        <v>52</v>
      </c>
      <c r="C1545" s="320"/>
      <c r="D1545" t="s">
        <v>50</v>
      </c>
      <c r="E1545" s="320"/>
      <c r="F1545" s="15" t="s">
        <v>52</v>
      </c>
      <c r="G1545" s="344"/>
      <c r="I1545" s="319"/>
      <c r="K1545" s="319"/>
      <c r="L1545" t="s">
        <v>564</v>
      </c>
      <c r="M1545" s="320"/>
      <c r="P1545" s="29" t="s">
        <v>111</v>
      </c>
      <c r="Q1545" s="20">
        <v>2</v>
      </c>
      <c r="R1545" s="20">
        <v>13.3</v>
      </c>
      <c r="S1545" s="20">
        <v>0</v>
      </c>
      <c r="T1545" s="20">
        <v>0</v>
      </c>
      <c r="U1545" s="20">
        <v>0</v>
      </c>
      <c r="V1545" s="20">
        <v>0</v>
      </c>
      <c r="W1545" s="20"/>
      <c r="X1545" s="146"/>
      <c r="Y1545" s="20">
        <v>0</v>
      </c>
      <c r="Z1545" s="20">
        <v>0</v>
      </c>
      <c r="AA1545" s="20"/>
      <c r="AB1545" s="20"/>
    </row>
    <row r="1546" spans="1:28">
      <c r="A1546" s="320"/>
      <c r="B1546" t="s">
        <v>53</v>
      </c>
      <c r="C1546" s="320"/>
      <c r="E1546" s="320"/>
      <c r="F1546" s="15" t="s">
        <v>247</v>
      </c>
      <c r="G1546" s="344"/>
      <c r="I1546" s="319"/>
      <c r="K1546" s="319"/>
      <c r="L1546" t="s">
        <v>66</v>
      </c>
      <c r="M1546" s="320"/>
      <c r="P1546" s="29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</row>
    <row r="1547" spans="1:28" ht="32">
      <c r="A1547" s="320"/>
      <c r="B1547" t="s">
        <v>54</v>
      </c>
      <c r="C1547" s="320"/>
      <c r="E1547" s="320"/>
      <c r="F1547" s="15"/>
      <c r="G1547" s="344"/>
      <c r="I1547" s="319"/>
      <c r="K1547" s="319"/>
      <c r="L1547" t="s">
        <v>442</v>
      </c>
      <c r="M1547" s="320"/>
      <c r="P1547" s="130" t="s">
        <v>112</v>
      </c>
      <c r="Q1547" s="20"/>
      <c r="R1547" s="20"/>
      <c r="S1547" s="20"/>
      <c r="T1547" s="20"/>
      <c r="U1547" s="20"/>
      <c r="V1547" s="20"/>
      <c r="W1547" s="20">
        <v>16</v>
      </c>
      <c r="X1547" s="20">
        <v>94.1</v>
      </c>
      <c r="Y1547" s="20"/>
      <c r="Z1547" s="20"/>
      <c r="AA1547" s="20">
        <v>15</v>
      </c>
      <c r="AB1547" s="20">
        <v>100</v>
      </c>
    </row>
    <row r="1548" spans="1:28" ht="32">
      <c r="A1548" s="320"/>
      <c r="B1548" t="s">
        <v>55</v>
      </c>
      <c r="C1548" s="320"/>
      <c r="E1548" s="320"/>
      <c r="F1548" s="15"/>
      <c r="G1548" s="344"/>
      <c r="I1548" s="319"/>
      <c r="K1548" s="319"/>
      <c r="L1548" t="s">
        <v>98</v>
      </c>
      <c r="M1548" s="320"/>
      <c r="P1548" s="130" t="s">
        <v>113</v>
      </c>
      <c r="Q1548" s="20"/>
      <c r="R1548" s="20"/>
      <c r="S1548" s="20"/>
      <c r="T1548" s="20"/>
      <c r="U1548" s="20"/>
      <c r="V1548" s="20"/>
      <c r="W1548" s="20">
        <v>4</v>
      </c>
      <c r="X1548" s="146" t="s">
        <v>567</v>
      </c>
      <c r="Y1548" s="20"/>
      <c r="Z1548" s="20"/>
      <c r="AA1548" s="20">
        <v>6</v>
      </c>
      <c r="AB1548" s="20">
        <f>AA1548*AB1547/AA1547</f>
        <v>40</v>
      </c>
    </row>
    <row r="1549" spans="1:28" ht="32">
      <c r="A1549" s="320"/>
      <c r="B1549" t="s">
        <v>564</v>
      </c>
      <c r="C1549" s="320"/>
      <c r="E1549" s="320"/>
      <c r="F1549" s="15"/>
      <c r="G1549" s="344"/>
      <c r="I1549" s="319"/>
      <c r="K1549" s="319"/>
      <c r="L1549" s="126" t="s">
        <v>353</v>
      </c>
      <c r="M1549" s="320"/>
    </row>
    <row r="1550" spans="1:28">
      <c r="A1550" s="320"/>
      <c r="C1550" s="320"/>
      <c r="E1550" s="320"/>
      <c r="F1550" s="15"/>
      <c r="G1550" s="344"/>
      <c r="I1550" s="319"/>
      <c r="K1550" s="319"/>
      <c r="M1550" s="320"/>
    </row>
    <row r="1551" spans="1:28">
      <c r="A1551" s="320"/>
      <c r="C1551" s="320"/>
      <c r="E1551" s="320"/>
      <c r="F1551" s="15"/>
      <c r="G1551" s="344"/>
      <c r="I1551" s="319"/>
      <c r="K1551" s="319"/>
      <c r="M1551" s="320"/>
      <c r="P1551" s="326" t="s">
        <v>116</v>
      </c>
      <c r="Q1551" s="326"/>
      <c r="R1551" s="326"/>
      <c r="S1551" s="326"/>
      <c r="T1551" s="326"/>
      <c r="U1551" s="326"/>
      <c r="V1551" s="326"/>
      <c r="W1551" s="326"/>
      <c r="X1551" s="326"/>
      <c r="Y1551" s="326"/>
      <c r="Z1551" s="326"/>
      <c r="AA1551" s="326"/>
      <c r="AB1551" s="326"/>
    </row>
    <row r="1552" spans="1:28">
      <c r="A1552" s="320"/>
      <c r="C1552" s="320"/>
      <c r="E1552" s="320"/>
      <c r="F1552" s="15"/>
      <c r="G1552" s="344"/>
      <c r="I1552" s="319"/>
      <c r="K1552" s="319"/>
      <c r="M1552" s="320"/>
      <c r="P1552" s="20"/>
      <c r="Q1552" s="327">
        <v>2001</v>
      </c>
      <c r="R1552" s="327"/>
      <c r="S1552" s="327">
        <v>2004</v>
      </c>
      <c r="T1552" s="327"/>
      <c r="U1552" s="327">
        <v>2007</v>
      </c>
      <c r="V1552" s="327"/>
      <c r="W1552" s="327">
        <v>2010</v>
      </c>
      <c r="X1552" s="327"/>
      <c r="Y1552" s="327">
        <v>2013</v>
      </c>
      <c r="Z1552" s="327"/>
      <c r="AA1552" s="327">
        <v>2016</v>
      </c>
      <c r="AB1552" s="327"/>
    </row>
    <row r="1553" spans="1:28" ht="32">
      <c r="A1553" s="320" t="s">
        <v>5</v>
      </c>
      <c r="B1553" t="s">
        <v>3</v>
      </c>
      <c r="C1553" s="320" t="s">
        <v>49</v>
      </c>
      <c r="D1553" t="s">
        <v>3</v>
      </c>
      <c r="E1553" s="320" t="s">
        <v>49</v>
      </c>
      <c r="F1553" s="15" t="s">
        <v>3</v>
      </c>
      <c r="G1553" s="344" t="s">
        <v>562</v>
      </c>
      <c r="H1553" t="s">
        <v>188</v>
      </c>
      <c r="I1553" s="320" t="s">
        <v>49</v>
      </c>
      <c r="J1553" s="126" t="s">
        <v>566</v>
      </c>
      <c r="K1553" s="319" t="s">
        <v>566</v>
      </c>
      <c r="L1553" t="s">
        <v>198</v>
      </c>
      <c r="M1553" s="320" t="s">
        <v>198</v>
      </c>
      <c r="P1553" s="20"/>
      <c r="Q1553" s="51" t="s">
        <v>114</v>
      </c>
      <c r="R1553" s="51" t="s">
        <v>115</v>
      </c>
      <c r="S1553" s="51" t="s">
        <v>114</v>
      </c>
      <c r="T1553" s="51" t="s">
        <v>115</v>
      </c>
      <c r="U1553" s="51" t="s">
        <v>114</v>
      </c>
      <c r="V1553" s="51" t="s">
        <v>115</v>
      </c>
      <c r="W1553" s="51" t="s">
        <v>114</v>
      </c>
      <c r="X1553" s="51" t="s">
        <v>115</v>
      </c>
      <c r="Y1553" s="51" t="s">
        <v>114</v>
      </c>
      <c r="Z1553" s="51" t="s">
        <v>115</v>
      </c>
      <c r="AA1553" s="51" t="s">
        <v>114</v>
      </c>
      <c r="AB1553" s="51" t="s">
        <v>115</v>
      </c>
    </row>
    <row r="1554" spans="1:28" ht="32">
      <c r="A1554" s="320"/>
      <c r="B1554" t="s">
        <v>49</v>
      </c>
      <c r="C1554" s="320"/>
      <c r="D1554" t="s">
        <v>49</v>
      </c>
      <c r="E1554" s="320"/>
      <c r="F1554" s="151" t="s">
        <v>562</v>
      </c>
      <c r="G1554" s="344"/>
      <c r="H1554" t="s">
        <v>49</v>
      </c>
      <c r="I1554" s="320"/>
      <c r="J1554" t="s">
        <v>50</v>
      </c>
      <c r="K1554" s="319"/>
      <c r="L1554" t="s">
        <v>49</v>
      </c>
      <c r="M1554" s="320"/>
      <c r="P1554" s="130" t="s">
        <v>110</v>
      </c>
      <c r="Q1554" s="20">
        <v>15</v>
      </c>
      <c r="R1554" s="20">
        <v>100</v>
      </c>
      <c r="S1554" s="20">
        <v>15</v>
      </c>
      <c r="T1554" s="20">
        <v>100</v>
      </c>
      <c r="U1554" s="20">
        <v>12</v>
      </c>
      <c r="V1554" s="20">
        <v>70.58</v>
      </c>
      <c r="W1554" s="20">
        <v>12</v>
      </c>
      <c r="X1554" s="20">
        <v>70.58</v>
      </c>
      <c r="Y1554" s="20">
        <v>12</v>
      </c>
      <c r="Z1554" s="20">
        <v>70.58</v>
      </c>
      <c r="AA1554" s="20">
        <v>11</v>
      </c>
      <c r="AB1554" s="20">
        <v>73.3</v>
      </c>
    </row>
    <row r="1555" spans="1:28">
      <c r="A1555" s="320"/>
      <c r="B1555" t="s">
        <v>50</v>
      </c>
      <c r="C1555" s="320"/>
      <c r="D1555" t="s">
        <v>563</v>
      </c>
      <c r="E1555" s="320"/>
      <c r="F1555" s="15" t="s">
        <v>50</v>
      </c>
      <c r="G1555" s="344"/>
      <c r="H1555" t="s">
        <v>51</v>
      </c>
      <c r="I1555" s="320"/>
      <c r="J1555" t="s">
        <v>51</v>
      </c>
      <c r="K1555" s="319"/>
      <c r="L1555" t="s">
        <v>51</v>
      </c>
      <c r="M1555" s="320"/>
      <c r="P1555" s="29" t="s">
        <v>111</v>
      </c>
      <c r="Q1555" s="20">
        <v>13</v>
      </c>
      <c r="R1555" s="20">
        <v>86.7</v>
      </c>
      <c r="S1555" s="20">
        <v>15</v>
      </c>
      <c r="T1555" s="20">
        <v>100</v>
      </c>
      <c r="U1555" s="20">
        <v>12</v>
      </c>
      <c r="V1555" s="20">
        <v>70.58</v>
      </c>
      <c r="W1555" s="20">
        <v>10</v>
      </c>
      <c r="X1555" s="20">
        <v>58.8</v>
      </c>
      <c r="Y1555" s="20">
        <v>12</v>
      </c>
      <c r="Z1555" s="20">
        <v>70.58</v>
      </c>
      <c r="AA1555" s="20">
        <v>6</v>
      </c>
      <c r="AB1555" s="20">
        <v>40</v>
      </c>
    </row>
    <row r="1556" spans="1:28">
      <c r="A1556" s="320"/>
      <c r="B1556" t="s">
        <v>51</v>
      </c>
      <c r="C1556" s="320"/>
      <c r="D1556" t="s">
        <v>52</v>
      </c>
      <c r="E1556" s="320"/>
      <c r="F1556" s="15" t="s">
        <v>554</v>
      </c>
      <c r="G1556" s="344"/>
      <c r="H1556" t="s">
        <v>52</v>
      </c>
      <c r="I1556" s="320"/>
      <c r="J1556" t="s">
        <v>95</v>
      </c>
      <c r="K1556" s="319"/>
      <c r="L1556" t="s">
        <v>52</v>
      </c>
      <c r="M1556" s="320"/>
      <c r="P1556" s="29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</row>
    <row r="1557" spans="1:28" ht="32">
      <c r="A1557" s="320"/>
      <c r="B1557" t="s">
        <v>52</v>
      </c>
      <c r="C1557" s="320"/>
      <c r="D1557" t="s">
        <v>50</v>
      </c>
      <c r="E1557" s="320"/>
      <c r="F1557" s="15" t="s">
        <v>52</v>
      </c>
      <c r="G1557" s="344"/>
      <c r="H1557" t="s">
        <v>568</v>
      </c>
      <c r="I1557" s="320"/>
      <c r="K1557" s="319"/>
      <c r="L1557" t="s">
        <v>95</v>
      </c>
      <c r="M1557" s="320"/>
      <c r="P1557" s="130" t="s">
        <v>112</v>
      </c>
      <c r="Q1557" s="20"/>
      <c r="R1557" s="20"/>
      <c r="S1557" s="20"/>
      <c r="T1557" s="20"/>
      <c r="U1557" s="20">
        <v>5</v>
      </c>
      <c r="V1557" s="20">
        <v>29.42</v>
      </c>
      <c r="W1557" s="20">
        <v>5</v>
      </c>
      <c r="X1557" s="20">
        <v>29.42</v>
      </c>
      <c r="Y1557" s="20">
        <v>5</v>
      </c>
      <c r="Z1557" s="20">
        <v>29.42</v>
      </c>
      <c r="AA1557" s="20">
        <v>4</v>
      </c>
      <c r="AB1557" s="20">
        <v>26.7</v>
      </c>
    </row>
    <row r="1558" spans="1:28" ht="32">
      <c r="A1558" s="320"/>
      <c r="B1558" t="s">
        <v>53</v>
      </c>
      <c r="C1558" s="320"/>
      <c r="E1558" s="320"/>
      <c r="F1558" s="15" t="s">
        <v>247</v>
      </c>
      <c r="G1558" s="344"/>
      <c r="H1558" t="s">
        <v>472</v>
      </c>
      <c r="I1558" s="320"/>
      <c r="K1558" s="319"/>
      <c r="L1558" t="s">
        <v>564</v>
      </c>
      <c r="M1558" s="320"/>
      <c r="P1558" s="130" t="s">
        <v>113</v>
      </c>
      <c r="Q1558" s="20"/>
      <c r="R1558" s="20"/>
      <c r="S1558" s="20"/>
      <c r="T1558" s="20"/>
      <c r="U1558" s="20">
        <v>5</v>
      </c>
      <c r="V1558" s="20">
        <v>29.42</v>
      </c>
      <c r="W1558" s="20">
        <v>3</v>
      </c>
      <c r="X1558" s="20">
        <f>W1558*X1557/W1557</f>
        <v>17.652000000000001</v>
      </c>
      <c r="Y1558" s="20">
        <v>5</v>
      </c>
      <c r="Z1558" s="20">
        <v>29.42</v>
      </c>
      <c r="AA1558" s="20">
        <v>3</v>
      </c>
      <c r="AB1558" s="20">
        <f>AA1558*AB1557/AA1557</f>
        <v>20.024999999999999</v>
      </c>
    </row>
    <row r="1559" spans="1:28">
      <c r="A1559" s="320"/>
      <c r="B1559" t="s">
        <v>54</v>
      </c>
      <c r="C1559" s="320"/>
      <c r="E1559" s="320"/>
      <c r="F1559" s="15"/>
      <c r="G1559" s="344"/>
      <c r="I1559" s="320"/>
      <c r="K1559" s="319"/>
      <c r="L1559" t="s">
        <v>66</v>
      </c>
      <c r="M1559" s="320"/>
    </row>
    <row r="1560" spans="1:28">
      <c r="A1560" s="320"/>
      <c r="B1560" t="s">
        <v>55</v>
      </c>
      <c r="C1560" s="320"/>
      <c r="E1560" s="320"/>
      <c r="F1560" s="15"/>
      <c r="G1560" s="344"/>
      <c r="I1560" s="320"/>
      <c r="K1560" s="319"/>
      <c r="L1560" t="s">
        <v>442</v>
      </c>
      <c r="M1560" s="320"/>
    </row>
    <row r="1561" spans="1:28">
      <c r="A1561" s="320"/>
      <c r="B1561" t="s">
        <v>564</v>
      </c>
      <c r="C1561" s="320"/>
      <c r="E1561" s="320"/>
      <c r="F1561" s="15"/>
      <c r="G1561" s="344"/>
      <c r="I1561" s="320"/>
      <c r="K1561" s="319"/>
      <c r="L1561" t="s">
        <v>98</v>
      </c>
      <c r="M1561" s="320"/>
      <c r="P1561" s="339" t="s">
        <v>117</v>
      </c>
      <c r="Q1561" s="339"/>
      <c r="R1561" s="339"/>
      <c r="S1561" s="339"/>
      <c r="T1561" s="339"/>
      <c r="U1561" s="339"/>
      <c r="V1561" s="339"/>
      <c r="W1561" s="339"/>
      <c r="X1561" s="339"/>
      <c r="Y1561" s="339"/>
      <c r="Z1561" s="339"/>
      <c r="AA1561" s="339"/>
      <c r="AB1561" s="339"/>
    </row>
    <row r="1562" spans="1:28" ht="32">
      <c r="A1562" s="320"/>
      <c r="C1562" s="320"/>
      <c r="E1562" s="320"/>
      <c r="F1562" s="15"/>
      <c r="G1562" s="344"/>
      <c r="I1562" s="320"/>
      <c r="K1562" s="319"/>
      <c r="L1562" s="126" t="s">
        <v>353</v>
      </c>
      <c r="M1562" s="320"/>
      <c r="P1562" s="20"/>
      <c r="Q1562" s="327">
        <v>2001</v>
      </c>
      <c r="R1562" s="327"/>
      <c r="S1562" s="327">
        <v>2004</v>
      </c>
      <c r="T1562" s="327"/>
      <c r="U1562" s="327">
        <v>2007</v>
      </c>
      <c r="V1562" s="327"/>
      <c r="W1562" s="327">
        <v>2010</v>
      </c>
      <c r="X1562" s="327"/>
      <c r="Y1562" s="327">
        <v>2013</v>
      </c>
      <c r="Z1562" s="327"/>
      <c r="AA1562" s="327">
        <v>2016</v>
      </c>
      <c r="AB1562" s="327"/>
    </row>
    <row r="1563" spans="1:28">
      <c r="A1563" s="320"/>
      <c r="C1563" s="320"/>
      <c r="E1563" s="320"/>
      <c r="F1563" s="15"/>
      <c r="G1563" s="344"/>
      <c r="I1563" s="320"/>
      <c r="K1563" s="319"/>
      <c r="M1563" s="320"/>
      <c r="P1563" s="20"/>
      <c r="Q1563" s="51" t="s">
        <v>114</v>
      </c>
      <c r="R1563" s="51" t="s">
        <v>115</v>
      </c>
      <c r="S1563" s="51" t="s">
        <v>114</v>
      </c>
      <c r="T1563" s="51" t="s">
        <v>115</v>
      </c>
      <c r="U1563" s="51" t="s">
        <v>114</v>
      </c>
      <c r="V1563" s="51" t="s">
        <v>115</v>
      </c>
      <c r="W1563" s="51" t="s">
        <v>114</v>
      </c>
      <c r="X1563" s="51" t="s">
        <v>115</v>
      </c>
      <c r="Y1563" s="51" t="s">
        <v>114</v>
      </c>
      <c r="Z1563" s="51" t="s">
        <v>115</v>
      </c>
      <c r="AA1563" s="51" t="s">
        <v>114</v>
      </c>
      <c r="AB1563" s="51" t="s">
        <v>115</v>
      </c>
    </row>
    <row r="1564" spans="1:28" ht="32">
      <c r="A1564" s="320"/>
      <c r="C1564" s="320"/>
      <c r="E1564" s="320"/>
      <c r="F1564" s="15"/>
      <c r="G1564" s="344"/>
      <c r="I1564" s="320"/>
      <c r="K1564" s="319"/>
      <c r="M1564" s="320"/>
      <c r="P1564" s="130" t="s">
        <v>110</v>
      </c>
      <c r="Q1564" s="20">
        <v>15</v>
      </c>
      <c r="R1564" s="20">
        <v>100</v>
      </c>
      <c r="S1564" s="20"/>
      <c r="T1564" s="20"/>
      <c r="U1564" s="20">
        <v>17</v>
      </c>
      <c r="V1564" s="20">
        <v>100</v>
      </c>
      <c r="W1564" s="20"/>
      <c r="X1564" s="20"/>
      <c r="Y1564" s="20">
        <v>17</v>
      </c>
      <c r="Z1564" s="20">
        <v>100</v>
      </c>
      <c r="AA1564" s="20"/>
      <c r="AB1564" s="20"/>
    </row>
    <row r="1565" spans="1:28">
      <c r="A1565" s="320" t="s">
        <v>6</v>
      </c>
      <c r="B1565" t="s">
        <v>3</v>
      </c>
      <c r="C1565" s="320" t="s">
        <v>49</v>
      </c>
      <c r="D1565" t="s">
        <v>3</v>
      </c>
      <c r="E1565" s="320" t="s">
        <v>49</v>
      </c>
      <c r="F1565" t="s">
        <v>3</v>
      </c>
      <c r="G1565" s="344" t="s">
        <v>446</v>
      </c>
      <c r="H1565" t="s">
        <v>188</v>
      </c>
      <c r="I1565" s="320" t="s">
        <v>49</v>
      </c>
      <c r="J1565" t="s">
        <v>49</v>
      </c>
      <c r="K1565" s="320" t="s">
        <v>49</v>
      </c>
      <c r="L1565" t="s">
        <v>198</v>
      </c>
      <c r="M1565" s="320" t="s">
        <v>198</v>
      </c>
      <c r="P1565" s="29" t="s">
        <v>111</v>
      </c>
      <c r="Q1565" s="20">
        <v>0</v>
      </c>
      <c r="R1565" s="20">
        <v>0</v>
      </c>
      <c r="S1565" s="20"/>
      <c r="T1565" s="20"/>
      <c r="U1565" s="20">
        <v>0</v>
      </c>
      <c r="V1565" s="20">
        <v>0</v>
      </c>
      <c r="W1565" s="20"/>
      <c r="X1565" s="20"/>
      <c r="Y1565" s="20">
        <v>0</v>
      </c>
      <c r="Z1565" s="20">
        <v>0</v>
      </c>
      <c r="AA1565" s="20"/>
      <c r="AB1565" s="20"/>
    </row>
    <row r="1566" spans="1:28">
      <c r="A1566" s="320"/>
      <c r="B1566" t="s">
        <v>49</v>
      </c>
      <c r="C1566" s="320"/>
      <c r="D1566" t="s">
        <v>49</v>
      </c>
      <c r="E1566" s="320"/>
      <c r="F1566" t="s">
        <v>446</v>
      </c>
      <c r="G1566" s="344"/>
      <c r="H1566" t="s">
        <v>49</v>
      </c>
      <c r="I1566" s="320"/>
      <c r="J1566" t="s">
        <v>50</v>
      </c>
      <c r="K1566" s="320"/>
      <c r="L1566" t="s">
        <v>49</v>
      </c>
      <c r="M1566" s="320"/>
      <c r="P1566" s="29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</row>
    <row r="1567" spans="1:28" ht="32">
      <c r="A1567" s="320"/>
      <c r="B1567" t="s">
        <v>50</v>
      </c>
      <c r="C1567" s="320"/>
      <c r="D1567" t="s">
        <v>563</v>
      </c>
      <c r="E1567" s="320"/>
      <c r="F1567" t="s">
        <v>50</v>
      </c>
      <c r="G1567" s="344"/>
      <c r="H1567" t="s">
        <v>51</v>
      </c>
      <c r="I1567" s="320"/>
      <c r="J1567" t="s">
        <v>51</v>
      </c>
      <c r="K1567" s="320"/>
      <c r="L1567" t="s">
        <v>51</v>
      </c>
      <c r="M1567" s="320"/>
      <c r="P1567" s="130" t="s">
        <v>112</v>
      </c>
      <c r="Q1567" s="20"/>
      <c r="R1567" s="20"/>
      <c r="S1567" s="20">
        <v>15</v>
      </c>
      <c r="T1567" s="20">
        <v>100</v>
      </c>
      <c r="U1567" s="20"/>
      <c r="V1567" s="20"/>
      <c r="W1567" s="20">
        <v>16</v>
      </c>
      <c r="X1567" s="20">
        <v>94.1</v>
      </c>
      <c r="Y1567" s="20"/>
      <c r="Z1567" s="20"/>
      <c r="AA1567" s="20">
        <v>15</v>
      </c>
      <c r="AB1567" s="20">
        <v>100</v>
      </c>
    </row>
    <row r="1568" spans="1:28" ht="32">
      <c r="A1568" s="320"/>
      <c r="B1568" t="s">
        <v>51</v>
      </c>
      <c r="C1568" s="320"/>
      <c r="D1568" t="s">
        <v>52</v>
      </c>
      <c r="E1568" s="320"/>
      <c r="F1568" t="s">
        <v>554</v>
      </c>
      <c r="G1568" s="344"/>
      <c r="H1568" t="s">
        <v>52</v>
      </c>
      <c r="I1568" s="320"/>
      <c r="J1568" t="s">
        <v>52</v>
      </c>
      <c r="K1568" s="320"/>
      <c r="L1568" t="s">
        <v>52</v>
      </c>
      <c r="M1568" s="320"/>
      <c r="P1568" s="130" t="s">
        <v>113</v>
      </c>
      <c r="Q1568" s="20"/>
      <c r="R1568" s="20"/>
      <c r="S1568" s="20">
        <v>0</v>
      </c>
      <c r="T1568" s="20">
        <v>0</v>
      </c>
      <c r="U1568" s="20"/>
      <c r="V1568" s="20"/>
      <c r="W1568" s="20">
        <v>4</v>
      </c>
      <c r="X1568" s="146" t="s">
        <v>567</v>
      </c>
      <c r="Y1568" s="20"/>
      <c r="Z1568" s="20"/>
      <c r="AA1568" s="20">
        <v>6</v>
      </c>
      <c r="AB1568" s="20">
        <f>AA1568*AB1567/AA1567</f>
        <v>40</v>
      </c>
    </row>
    <row r="1569" spans="1:28">
      <c r="A1569" s="320"/>
      <c r="B1569" t="s">
        <v>52</v>
      </c>
      <c r="C1569" s="320"/>
      <c r="D1569" t="s">
        <v>50</v>
      </c>
      <c r="E1569" s="320"/>
      <c r="F1569" t="s">
        <v>52</v>
      </c>
      <c r="G1569" s="344"/>
      <c r="H1569" t="s">
        <v>568</v>
      </c>
      <c r="I1569" s="320"/>
      <c r="J1569" t="s">
        <v>95</v>
      </c>
      <c r="K1569" s="320"/>
      <c r="L1569" t="s">
        <v>564</v>
      </c>
      <c r="M1569" s="320"/>
    </row>
    <row r="1570" spans="1:28">
      <c r="A1570" s="320"/>
      <c r="B1570" t="s">
        <v>53</v>
      </c>
      <c r="C1570" s="320"/>
      <c r="E1570" s="320"/>
      <c r="F1570" t="s">
        <v>564</v>
      </c>
      <c r="G1570" s="344"/>
      <c r="H1570" t="s">
        <v>472</v>
      </c>
      <c r="I1570" s="320"/>
      <c r="J1570" t="s">
        <v>564</v>
      </c>
      <c r="K1570" s="320"/>
      <c r="L1570" t="s">
        <v>66</v>
      </c>
      <c r="M1570" s="320"/>
      <c r="P1570" s="35" t="s">
        <v>127</v>
      </c>
    </row>
    <row r="1571" spans="1:28">
      <c r="A1571" s="320"/>
      <c r="B1571" t="s">
        <v>54</v>
      </c>
      <c r="C1571" s="320"/>
      <c r="E1571" s="320"/>
      <c r="F1571" t="s">
        <v>66</v>
      </c>
      <c r="G1571" s="344"/>
      <c r="I1571" s="320"/>
      <c r="J1571" t="s">
        <v>66</v>
      </c>
      <c r="K1571" s="320"/>
      <c r="L1571" t="s">
        <v>442</v>
      </c>
      <c r="M1571" s="320"/>
    </row>
    <row r="1572" spans="1:28">
      <c r="A1572" s="320"/>
      <c r="B1572" t="s">
        <v>55</v>
      </c>
      <c r="C1572" s="320"/>
      <c r="E1572" s="320"/>
      <c r="F1572" t="s">
        <v>247</v>
      </c>
      <c r="G1572" s="344"/>
      <c r="I1572" s="320"/>
      <c r="K1572" s="320"/>
      <c r="L1572" t="s">
        <v>98</v>
      </c>
      <c r="M1572" s="320"/>
    </row>
    <row r="1573" spans="1:28" ht="32">
      <c r="A1573" s="320"/>
      <c r="B1573" t="s">
        <v>564</v>
      </c>
      <c r="C1573" s="320"/>
      <c r="E1573" s="320"/>
      <c r="G1573" s="344"/>
      <c r="I1573" s="320"/>
      <c r="K1573" s="320"/>
      <c r="L1573" s="126" t="s">
        <v>353</v>
      </c>
      <c r="M1573" s="320"/>
      <c r="P1573" s="328" t="s">
        <v>130</v>
      </c>
      <c r="Q1573" s="328"/>
      <c r="R1573" s="328"/>
      <c r="S1573" s="328"/>
      <c r="T1573" s="328"/>
      <c r="U1573" s="328"/>
      <c r="V1573" s="328"/>
      <c r="W1573" s="328"/>
      <c r="X1573" s="328"/>
      <c r="Y1573" s="328"/>
      <c r="Z1573" s="328"/>
      <c r="AA1573" s="328"/>
      <c r="AB1573" s="328"/>
    </row>
    <row r="1574" spans="1:28">
      <c r="A1574" s="320"/>
      <c r="C1574" s="320"/>
      <c r="E1574" s="320"/>
      <c r="G1574" s="344"/>
      <c r="I1574" s="320"/>
      <c r="K1574" s="320"/>
      <c r="M1574" s="320"/>
      <c r="P1574" s="20"/>
      <c r="Q1574" s="327">
        <v>2001</v>
      </c>
      <c r="R1574" s="327"/>
      <c r="S1574" s="327">
        <v>2004</v>
      </c>
      <c r="T1574" s="327"/>
      <c r="U1574" s="327">
        <v>2007</v>
      </c>
      <c r="V1574" s="327"/>
      <c r="W1574" s="327">
        <v>2010</v>
      </c>
      <c r="X1574" s="327"/>
      <c r="Y1574" s="327">
        <v>2013</v>
      </c>
      <c r="Z1574" s="327"/>
      <c r="AA1574" s="327">
        <v>2016</v>
      </c>
      <c r="AB1574" s="327"/>
    </row>
    <row r="1575" spans="1:28">
      <c r="A1575" s="320"/>
      <c r="C1575" s="320"/>
      <c r="E1575" s="320"/>
      <c r="G1575" s="344"/>
      <c r="I1575" s="320"/>
      <c r="K1575" s="320"/>
      <c r="M1575" s="320"/>
      <c r="P1575" s="20"/>
      <c r="Q1575" s="51" t="s">
        <v>114</v>
      </c>
      <c r="R1575" s="51" t="s">
        <v>115</v>
      </c>
      <c r="S1575" s="51" t="s">
        <v>114</v>
      </c>
      <c r="T1575" s="51" t="s">
        <v>115</v>
      </c>
      <c r="U1575" s="51" t="s">
        <v>114</v>
      </c>
      <c r="V1575" s="51" t="s">
        <v>115</v>
      </c>
      <c r="W1575" s="51" t="s">
        <v>114</v>
      </c>
      <c r="X1575" s="51" t="s">
        <v>115</v>
      </c>
      <c r="Y1575" s="51" t="s">
        <v>114</v>
      </c>
      <c r="Z1575" s="51" t="s">
        <v>115</v>
      </c>
      <c r="AA1575" s="51" t="s">
        <v>114</v>
      </c>
      <c r="AB1575" s="51" t="s">
        <v>115</v>
      </c>
    </row>
    <row r="1576" spans="1:28" ht="32">
      <c r="A1576" s="320"/>
      <c r="C1576" s="320"/>
      <c r="E1576" s="320"/>
      <c r="G1576" s="344"/>
      <c r="I1576" s="320"/>
      <c r="K1576" s="320"/>
      <c r="M1576" s="320"/>
      <c r="P1576" s="130" t="s">
        <v>110</v>
      </c>
      <c r="Q1576" s="46"/>
      <c r="R1576" s="46"/>
      <c r="S1576" s="46"/>
      <c r="T1576" s="46"/>
      <c r="U1576" s="46"/>
      <c r="V1576" s="46"/>
      <c r="W1576" s="46"/>
      <c r="X1576" s="46"/>
      <c r="Y1576" s="46"/>
      <c r="Z1576" s="46"/>
      <c r="AA1576" s="20">
        <v>15</v>
      </c>
      <c r="AB1576" s="20">
        <v>100</v>
      </c>
    </row>
    <row r="1577" spans="1:28" ht="32">
      <c r="A1577" s="320" t="s">
        <v>7</v>
      </c>
      <c r="B1577" t="s">
        <v>3</v>
      </c>
      <c r="C1577" s="320" t="s">
        <v>49</v>
      </c>
      <c r="D1577" t="s">
        <v>3</v>
      </c>
      <c r="E1577" s="320" t="s">
        <v>49</v>
      </c>
      <c r="F1577" t="s">
        <v>3</v>
      </c>
      <c r="G1577" s="344" t="s">
        <v>562</v>
      </c>
      <c r="H1577" t="s">
        <v>188</v>
      </c>
      <c r="I1577" s="319" t="s">
        <v>188</v>
      </c>
      <c r="J1577" s="126" t="s">
        <v>566</v>
      </c>
      <c r="K1577" s="319" t="s">
        <v>566</v>
      </c>
      <c r="L1577" t="s">
        <v>198</v>
      </c>
      <c r="M1577" s="320" t="s">
        <v>198</v>
      </c>
      <c r="P1577" s="29" t="s">
        <v>111</v>
      </c>
      <c r="Q1577" s="46"/>
      <c r="R1577" s="46"/>
      <c r="S1577" s="46"/>
      <c r="T1577" s="46"/>
      <c r="U1577" s="46"/>
      <c r="V1577" s="46"/>
      <c r="W1577" s="46"/>
      <c r="X1577" s="46"/>
      <c r="Y1577" s="46"/>
      <c r="Z1577" s="46"/>
      <c r="AA1577" s="20">
        <v>0</v>
      </c>
      <c r="AB1577" s="20">
        <v>0</v>
      </c>
    </row>
    <row r="1578" spans="1:28" ht="32">
      <c r="A1578" s="320"/>
      <c r="B1578" t="s">
        <v>49</v>
      </c>
      <c r="C1578" s="320"/>
      <c r="D1578" t="s">
        <v>49</v>
      </c>
      <c r="E1578" s="320"/>
      <c r="F1578" s="126" t="s">
        <v>562</v>
      </c>
      <c r="G1578" s="344"/>
      <c r="H1578" s="126" t="s">
        <v>566</v>
      </c>
      <c r="I1578" s="319"/>
      <c r="J1578" t="s">
        <v>50</v>
      </c>
      <c r="K1578" s="319"/>
      <c r="L1578" t="s">
        <v>49</v>
      </c>
      <c r="M1578" s="320"/>
      <c r="P1578" s="29"/>
      <c r="Q1578" s="46"/>
      <c r="R1578" s="46"/>
      <c r="S1578" s="46"/>
      <c r="T1578" s="46"/>
      <c r="U1578" s="46"/>
      <c r="V1578" s="46"/>
      <c r="W1578" s="46"/>
      <c r="X1578" s="46"/>
      <c r="Y1578" s="46"/>
      <c r="Z1578" s="46"/>
      <c r="AA1578" s="20"/>
      <c r="AB1578" s="20"/>
    </row>
    <row r="1579" spans="1:28" ht="32">
      <c r="A1579" s="320"/>
      <c r="B1579" t="s">
        <v>50</v>
      </c>
      <c r="C1579" s="320"/>
      <c r="D1579" t="s">
        <v>563</v>
      </c>
      <c r="E1579" s="320"/>
      <c r="F1579" t="s">
        <v>50</v>
      </c>
      <c r="G1579" s="344"/>
      <c r="H1579" t="s">
        <v>51</v>
      </c>
      <c r="I1579" s="319"/>
      <c r="J1579" t="s">
        <v>51</v>
      </c>
      <c r="K1579" s="319"/>
      <c r="L1579" t="s">
        <v>51</v>
      </c>
      <c r="M1579" s="320"/>
      <c r="P1579" s="130" t="s">
        <v>112</v>
      </c>
      <c r="Q1579" s="46"/>
      <c r="R1579" s="46"/>
      <c r="S1579" s="46"/>
      <c r="T1579" s="46"/>
      <c r="U1579" s="46"/>
      <c r="V1579" s="46"/>
      <c r="W1579" s="46"/>
      <c r="X1579" s="46"/>
      <c r="Y1579" s="46"/>
      <c r="Z1579" s="46"/>
      <c r="AA1579" s="20"/>
      <c r="AB1579" s="20"/>
    </row>
    <row r="1580" spans="1:28" ht="32">
      <c r="A1580" s="320"/>
      <c r="B1580" t="s">
        <v>51</v>
      </c>
      <c r="C1580" s="320"/>
      <c r="D1580" t="s">
        <v>52</v>
      </c>
      <c r="E1580" s="320"/>
      <c r="F1580" t="s">
        <v>554</v>
      </c>
      <c r="G1580" s="344"/>
      <c r="I1580" s="319"/>
      <c r="J1580" t="s">
        <v>95</v>
      </c>
      <c r="K1580" s="319"/>
      <c r="L1580" t="s">
        <v>52</v>
      </c>
      <c r="M1580" s="320"/>
      <c r="P1580" s="130" t="s">
        <v>113</v>
      </c>
      <c r="Q1580" s="46"/>
      <c r="R1580" s="46"/>
      <c r="S1580" s="46"/>
      <c r="T1580" s="46"/>
      <c r="U1580" s="46"/>
      <c r="V1580" s="46"/>
      <c r="W1580" s="46"/>
      <c r="X1580" s="46"/>
      <c r="Y1580" s="46"/>
      <c r="Z1580" s="46"/>
      <c r="AA1580" s="20"/>
      <c r="AB1580" s="20"/>
    </row>
    <row r="1581" spans="1:28">
      <c r="A1581" s="320"/>
      <c r="B1581" t="s">
        <v>52</v>
      </c>
      <c r="C1581" s="320"/>
      <c r="D1581" t="s">
        <v>50</v>
      </c>
      <c r="E1581" s="320"/>
      <c r="F1581" t="s">
        <v>52</v>
      </c>
      <c r="G1581" s="344"/>
      <c r="I1581" s="319"/>
      <c r="K1581" s="319"/>
      <c r="L1581" t="s">
        <v>564</v>
      </c>
      <c r="M1581" s="320"/>
    </row>
    <row r="1582" spans="1:28">
      <c r="A1582" s="320"/>
      <c r="B1582" t="s">
        <v>53</v>
      </c>
      <c r="C1582" s="320"/>
      <c r="E1582" s="320"/>
      <c r="F1582" t="s">
        <v>247</v>
      </c>
      <c r="G1582" s="344"/>
      <c r="I1582" s="319"/>
      <c r="K1582" s="319"/>
      <c r="L1582" t="s">
        <v>66</v>
      </c>
      <c r="M1582" s="320"/>
    </row>
    <row r="1583" spans="1:28">
      <c r="A1583" s="320"/>
      <c r="B1583" t="s">
        <v>54</v>
      </c>
      <c r="C1583" s="320"/>
      <c r="E1583" s="320"/>
      <c r="G1583" s="344"/>
      <c r="I1583" s="319"/>
      <c r="K1583" s="319"/>
      <c r="L1583" t="s">
        <v>442</v>
      </c>
      <c r="M1583" s="320"/>
    </row>
    <row r="1584" spans="1:28">
      <c r="A1584" s="320"/>
      <c r="B1584" t="s">
        <v>55</v>
      </c>
      <c r="C1584" s="320"/>
      <c r="E1584" s="320"/>
      <c r="G1584" s="344"/>
      <c r="I1584" s="319"/>
      <c r="K1584" s="319"/>
      <c r="L1584" t="s">
        <v>98</v>
      </c>
      <c r="M1584" s="320"/>
    </row>
    <row r="1585" spans="1:28" ht="32">
      <c r="A1585" s="320"/>
      <c r="B1585" t="s">
        <v>564</v>
      </c>
      <c r="C1585" s="320"/>
      <c r="E1585" s="320"/>
      <c r="G1585" s="344"/>
      <c r="I1585" s="319"/>
      <c r="K1585" s="319"/>
      <c r="L1585" s="126" t="s">
        <v>353</v>
      </c>
      <c r="M1585" s="320"/>
      <c r="P1585" s="332" t="s">
        <v>120</v>
      </c>
      <c r="Q1585" s="332"/>
      <c r="R1585" s="332"/>
      <c r="S1585" s="332"/>
      <c r="T1585" s="332"/>
      <c r="U1585" s="332"/>
      <c r="V1585" s="332"/>
      <c r="W1585" s="332"/>
      <c r="X1585" s="332"/>
      <c r="Y1585" s="332"/>
      <c r="Z1585" s="332"/>
      <c r="AA1585" s="332"/>
      <c r="AB1585" s="332"/>
    </row>
    <row r="1586" spans="1:28" ht="32">
      <c r="A1586" s="320"/>
      <c r="C1586" s="320"/>
      <c r="E1586" s="320"/>
      <c r="G1586" s="344"/>
      <c r="I1586" s="319"/>
      <c r="K1586" s="319"/>
      <c r="L1586" s="126" t="s">
        <v>569</v>
      </c>
      <c r="M1586" s="320"/>
      <c r="P1586" s="20"/>
      <c r="Q1586" s="327">
        <v>2001</v>
      </c>
      <c r="R1586" s="327"/>
      <c r="S1586" s="327">
        <v>2004</v>
      </c>
      <c r="T1586" s="327"/>
      <c r="U1586" s="327">
        <v>2007</v>
      </c>
      <c r="V1586" s="327"/>
      <c r="W1586" s="327">
        <v>2010</v>
      </c>
      <c r="X1586" s="327"/>
      <c r="Y1586" s="327">
        <v>2013</v>
      </c>
      <c r="Z1586" s="327"/>
      <c r="AA1586" s="327">
        <v>2016</v>
      </c>
      <c r="AB1586" s="327"/>
    </row>
    <row r="1587" spans="1:28">
      <c r="A1587" s="320"/>
      <c r="C1587" s="320"/>
      <c r="E1587" s="320"/>
      <c r="G1587" s="344"/>
      <c r="I1587" s="319"/>
      <c r="K1587" s="319"/>
      <c r="M1587" s="320"/>
      <c r="P1587" s="20"/>
      <c r="Q1587" s="51" t="s">
        <v>118</v>
      </c>
      <c r="R1587" s="51" t="s">
        <v>1</v>
      </c>
      <c r="S1587" s="51" t="s">
        <v>118</v>
      </c>
      <c r="T1587" s="51" t="s">
        <v>1</v>
      </c>
      <c r="U1587" s="51" t="s">
        <v>118</v>
      </c>
      <c r="V1587" s="51" t="s">
        <v>1</v>
      </c>
      <c r="W1587" s="51" t="s">
        <v>118</v>
      </c>
      <c r="X1587" s="51" t="s">
        <v>1</v>
      </c>
      <c r="Y1587" s="51" t="s">
        <v>118</v>
      </c>
      <c r="Z1587" s="51" t="s">
        <v>1</v>
      </c>
      <c r="AA1587" s="51" t="s">
        <v>118</v>
      </c>
      <c r="AB1587" s="51" t="s">
        <v>1</v>
      </c>
    </row>
    <row r="1588" spans="1:28" ht="32">
      <c r="A1588" s="320"/>
      <c r="C1588" s="320"/>
      <c r="E1588" s="320"/>
      <c r="G1588" s="344"/>
      <c r="I1588" s="319"/>
      <c r="K1588" s="319"/>
      <c r="M1588" s="320"/>
      <c r="P1588" s="130" t="s">
        <v>188</v>
      </c>
      <c r="Q1588" s="140"/>
      <c r="R1588" s="140"/>
      <c r="S1588" s="140"/>
      <c r="T1588" s="140"/>
      <c r="U1588" s="24"/>
      <c r="V1588" s="24"/>
      <c r="W1588" s="24">
        <v>16</v>
      </c>
      <c r="X1588" s="24">
        <v>4</v>
      </c>
      <c r="Y1588" s="24"/>
      <c r="Z1588" s="24"/>
      <c r="AA1588" s="24"/>
      <c r="AB1588" s="24"/>
    </row>
    <row r="1589" spans="1:28">
      <c r="A1589" s="320" t="s">
        <v>8</v>
      </c>
      <c r="B1589" t="s">
        <v>3</v>
      </c>
      <c r="C1589" s="320" t="s">
        <v>49</v>
      </c>
      <c r="D1589" t="s">
        <v>3</v>
      </c>
      <c r="E1589" s="320" t="s">
        <v>49</v>
      </c>
      <c r="F1589" t="s">
        <v>3</v>
      </c>
      <c r="G1589" s="344" t="s">
        <v>562</v>
      </c>
      <c r="H1589" t="s">
        <v>188</v>
      </c>
      <c r="I1589" s="319" t="s">
        <v>566</v>
      </c>
      <c r="J1589" t="s">
        <v>3</v>
      </c>
      <c r="K1589" s="320" t="s">
        <v>49</v>
      </c>
      <c r="L1589" t="s">
        <v>198</v>
      </c>
      <c r="M1589" s="320" t="s">
        <v>198</v>
      </c>
      <c r="P1589" s="47" t="s">
        <v>125</v>
      </c>
      <c r="Q1589" s="141"/>
      <c r="R1589" s="142"/>
      <c r="S1589" s="141"/>
      <c r="T1589" s="142"/>
      <c r="U1589" s="32"/>
      <c r="V1589" s="32"/>
      <c r="W1589" s="32">
        <v>0.94099999999999995</v>
      </c>
      <c r="X1589" s="32">
        <v>0.23530000000000001</v>
      </c>
      <c r="Y1589" s="32"/>
      <c r="Z1589" s="32"/>
      <c r="AA1589" s="32"/>
      <c r="AB1589" s="32"/>
    </row>
    <row r="1590" spans="1:28" ht="32">
      <c r="A1590" s="320"/>
      <c r="B1590" t="s">
        <v>49</v>
      </c>
      <c r="C1590" s="320"/>
      <c r="D1590" t="s">
        <v>49</v>
      </c>
      <c r="E1590" s="320"/>
      <c r="F1590" s="126" t="s">
        <v>562</v>
      </c>
      <c r="G1590" s="344"/>
      <c r="H1590" s="126" t="s">
        <v>566</v>
      </c>
      <c r="I1590" s="319"/>
      <c r="J1590" t="s">
        <v>49</v>
      </c>
      <c r="K1590" s="320"/>
      <c r="L1590" s="126" t="s">
        <v>570</v>
      </c>
      <c r="M1590" s="320"/>
      <c r="P1590" s="130" t="s">
        <v>198</v>
      </c>
      <c r="Q1590" s="140"/>
      <c r="R1590" s="140"/>
      <c r="S1590" s="24"/>
      <c r="T1590" s="24"/>
      <c r="U1590" s="24"/>
      <c r="V1590" s="24"/>
      <c r="W1590" s="24"/>
      <c r="X1590" s="24"/>
      <c r="Y1590" s="24"/>
      <c r="Z1590" s="24"/>
      <c r="AA1590" s="24">
        <v>15</v>
      </c>
      <c r="AB1590" s="24">
        <v>6</v>
      </c>
    </row>
    <row r="1591" spans="1:28">
      <c r="A1591" s="320"/>
      <c r="B1591" t="s">
        <v>50</v>
      </c>
      <c r="C1591" s="320"/>
      <c r="D1591" t="s">
        <v>563</v>
      </c>
      <c r="E1591" s="320"/>
      <c r="F1591" t="s">
        <v>50</v>
      </c>
      <c r="G1591" s="344"/>
      <c r="H1591" t="s">
        <v>51</v>
      </c>
      <c r="I1591" s="319"/>
      <c r="J1591" t="s">
        <v>50</v>
      </c>
      <c r="K1591" s="320"/>
      <c r="L1591" t="s">
        <v>51</v>
      </c>
      <c r="M1591" s="320"/>
      <c r="P1591" s="47" t="s">
        <v>125</v>
      </c>
      <c r="Q1591" s="141"/>
      <c r="R1591" s="142"/>
      <c r="S1591" s="32"/>
      <c r="T1591" s="32"/>
      <c r="U1591" s="32"/>
      <c r="V1591" s="32"/>
      <c r="W1591" s="32"/>
      <c r="X1591" s="32"/>
      <c r="Y1591" s="32"/>
      <c r="Z1591" s="32"/>
      <c r="AA1591" s="32">
        <v>1</v>
      </c>
      <c r="AB1591" s="32">
        <v>0.4</v>
      </c>
    </row>
    <row r="1592" spans="1:28">
      <c r="A1592" s="320"/>
      <c r="B1592" t="s">
        <v>51</v>
      </c>
      <c r="C1592" s="320"/>
      <c r="D1592" t="s">
        <v>52</v>
      </c>
      <c r="E1592" s="320"/>
      <c r="F1592" t="s">
        <v>554</v>
      </c>
      <c r="G1592" s="344"/>
      <c r="I1592" s="319"/>
      <c r="J1592" t="s">
        <v>52</v>
      </c>
      <c r="K1592" s="320"/>
      <c r="L1592" t="s">
        <v>95</v>
      </c>
      <c r="M1592" s="320"/>
      <c r="P1592" s="130"/>
      <c r="Q1592" s="140"/>
      <c r="R1592" s="140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</row>
    <row r="1593" spans="1:28">
      <c r="A1593" s="320"/>
      <c r="B1593" t="s">
        <v>52</v>
      </c>
      <c r="C1593" s="320"/>
      <c r="D1593" t="s">
        <v>50</v>
      </c>
      <c r="E1593" s="320"/>
      <c r="F1593" t="s">
        <v>52</v>
      </c>
      <c r="G1593" s="344"/>
      <c r="I1593" s="319"/>
      <c r="J1593" t="s">
        <v>95</v>
      </c>
      <c r="K1593" s="320"/>
      <c r="L1593" t="s">
        <v>442</v>
      </c>
      <c r="M1593" s="320"/>
      <c r="P1593" s="47" t="s">
        <v>125</v>
      </c>
      <c r="Q1593" s="141"/>
      <c r="R1593" s="14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</row>
    <row r="1594" spans="1:28">
      <c r="A1594" s="320"/>
      <c r="B1594" t="s">
        <v>53</v>
      </c>
      <c r="C1594" s="320"/>
      <c r="E1594" s="320"/>
      <c r="F1594" t="s">
        <v>247</v>
      </c>
      <c r="G1594" s="344"/>
      <c r="I1594" s="319"/>
      <c r="J1594" t="s">
        <v>564</v>
      </c>
      <c r="K1594" s="320"/>
      <c r="L1594" t="s">
        <v>98</v>
      </c>
      <c r="M1594" s="320"/>
    </row>
    <row r="1595" spans="1:28">
      <c r="A1595" s="320"/>
      <c r="B1595" t="s">
        <v>54</v>
      </c>
      <c r="C1595" s="320"/>
      <c r="E1595" s="320"/>
      <c r="G1595" s="344"/>
      <c r="I1595" s="319"/>
      <c r="J1595" t="s">
        <v>66</v>
      </c>
      <c r="K1595" s="320"/>
      <c r="M1595" s="320"/>
      <c r="P1595" s="35" t="s">
        <v>127</v>
      </c>
    </row>
    <row r="1596" spans="1:28">
      <c r="A1596" s="320"/>
      <c r="B1596" t="s">
        <v>55</v>
      </c>
      <c r="C1596" s="320"/>
      <c r="E1596" s="320"/>
      <c r="G1596" s="344"/>
      <c r="I1596" s="319"/>
      <c r="K1596" s="320"/>
      <c r="M1596" s="320"/>
    </row>
    <row r="1597" spans="1:28">
      <c r="A1597" s="320"/>
      <c r="B1597" t="s">
        <v>564</v>
      </c>
      <c r="C1597" s="320"/>
      <c r="E1597" s="320"/>
      <c r="G1597" s="344"/>
      <c r="I1597" s="319"/>
      <c r="K1597" s="320"/>
      <c r="M1597" s="320"/>
    </row>
    <row r="1598" spans="1:28">
      <c r="A1598" s="320"/>
      <c r="C1598" s="320"/>
      <c r="E1598" s="320"/>
      <c r="G1598" s="344"/>
      <c r="I1598" s="319"/>
      <c r="K1598" s="320"/>
      <c r="M1598" s="320"/>
    </row>
    <row r="1599" spans="1:28">
      <c r="A1599" s="320"/>
      <c r="C1599" s="320"/>
      <c r="E1599" s="320"/>
      <c r="G1599" s="344"/>
      <c r="I1599" s="319"/>
      <c r="K1599" s="320"/>
      <c r="M1599" s="320"/>
      <c r="P1599" s="326" t="s">
        <v>121</v>
      </c>
      <c r="Q1599" s="326"/>
      <c r="R1599" s="326"/>
      <c r="S1599" s="326"/>
      <c r="T1599" s="326"/>
      <c r="U1599" s="326"/>
      <c r="V1599" s="326"/>
      <c r="W1599" s="326"/>
      <c r="X1599" s="326"/>
      <c r="Y1599" s="326"/>
      <c r="Z1599" s="326"/>
      <c r="AA1599" s="326"/>
      <c r="AB1599" s="326"/>
    </row>
    <row r="1600" spans="1:28">
      <c r="A1600" s="320"/>
      <c r="C1600" s="320"/>
      <c r="E1600" s="320"/>
      <c r="G1600" s="344"/>
      <c r="I1600" s="319"/>
      <c r="K1600" s="320"/>
      <c r="M1600" s="320"/>
      <c r="P1600" s="20"/>
      <c r="Q1600" s="327">
        <v>2001</v>
      </c>
      <c r="R1600" s="327"/>
      <c r="S1600" s="327">
        <v>2004</v>
      </c>
      <c r="T1600" s="327"/>
      <c r="U1600" s="327">
        <v>2007</v>
      </c>
      <c r="V1600" s="327"/>
      <c r="W1600" s="327">
        <v>2010</v>
      </c>
      <c r="X1600" s="327"/>
      <c r="Y1600" s="327">
        <v>2013</v>
      </c>
      <c r="Z1600" s="327"/>
      <c r="AA1600" s="327">
        <v>2016</v>
      </c>
      <c r="AB1600" s="327"/>
    </row>
    <row r="1601" spans="1:28">
      <c r="A1601" s="320" t="s">
        <v>9</v>
      </c>
      <c r="B1601" t="s">
        <v>3</v>
      </c>
      <c r="C1601" s="320" t="s">
        <v>49</v>
      </c>
      <c r="D1601" t="s">
        <v>3</v>
      </c>
      <c r="E1601" s="320" t="s">
        <v>49</v>
      </c>
      <c r="F1601" t="s">
        <v>445</v>
      </c>
      <c r="G1601" s="344" t="s">
        <v>446</v>
      </c>
      <c r="H1601" t="s">
        <v>188</v>
      </c>
      <c r="I1601" s="320" t="s">
        <v>49</v>
      </c>
      <c r="J1601" t="s">
        <v>3</v>
      </c>
      <c r="K1601" s="320" t="s">
        <v>49</v>
      </c>
      <c r="L1601" t="s">
        <v>198</v>
      </c>
      <c r="M1601" s="320" t="s">
        <v>49</v>
      </c>
      <c r="P1601" s="20"/>
      <c r="Q1601" s="51" t="s">
        <v>118</v>
      </c>
      <c r="R1601" s="51" t="s">
        <v>1</v>
      </c>
      <c r="S1601" s="51" t="s">
        <v>118</v>
      </c>
      <c r="T1601" s="51" t="s">
        <v>1</v>
      </c>
      <c r="U1601" s="51" t="s">
        <v>118</v>
      </c>
      <c r="V1601" s="51" t="s">
        <v>1</v>
      </c>
      <c r="W1601" s="51" t="s">
        <v>118</v>
      </c>
      <c r="X1601" s="51" t="s">
        <v>1</v>
      </c>
      <c r="Y1601" s="51" t="s">
        <v>118</v>
      </c>
      <c r="Z1601" s="51" t="s">
        <v>1</v>
      </c>
      <c r="AA1601" s="51" t="s">
        <v>118</v>
      </c>
      <c r="AB1601" s="51" t="s">
        <v>1</v>
      </c>
    </row>
    <row r="1602" spans="1:28" ht="32">
      <c r="A1602" s="320"/>
      <c r="B1602" t="s">
        <v>49</v>
      </c>
      <c r="C1602" s="320"/>
      <c r="D1602" t="s">
        <v>49</v>
      </c>
      <c r="E1602" s="320"/>
      <c r="F1602" t="s">
        <v>49</v>
      </c>
      <c r="G1602" s="344"/>
      <c r="H1602" t="s">
        <v>49</v>
      </c>
      <c r="I1602" s="320"/>
      <c r="J1602" t="s">
        <v>49</v>
      </c>
      <c r="K1602" s="320"/>
      <c r="L1602" t="s">
        <v>49</v>
      </c>
      <c r="M1602" s="320"/>
      <c r="P1602" s="130" t="s">
        <v>562</v>
      </c>
      <c r="Q1602" s="24"/>
      <c r="R1602" s="24"/>
      <c r="S1602" s="140"/>
      <c r="T1602" s="140"/>
      <c r="U1602" s="24">
        <v>5</v>
      </c>
      <c r="V1602" s="24">
        <v>5</v>
      </c>
      <c r="W1602" s="24"/>
      <c r="X1602" s="24"/>
      <c r="Y1602" s="24"/>
      <c r="Z1602" s="24"/>
      <c r="AA1602" s="24"/>
      <c r="AB1602" s="24"/>
    </row>
    <row r="1603" spans="1:28">
      <c r="A1603" s="320"/>
      <c r="B1603" t="s">
        <v>50</v>
      </c>
      <c r="C1603" s="320"/>
      <c r="D1603" t="s">
        <v>563</v>
      </c>
      <c r="E1603" s="320"/>
      <c r="F1603" t="s">
        <v>50</v>
      </c>
      <c r="G1603" s="344"/>
      <c r="H1603" t="s">
        <v>51</v>
      </c>
      <c r="I1603" s="320"/>
      <c r="J1603" t="s">
        <v>50</v>
      </c>
      <c r="K1603" s="320"/>
      <c r="L1603" t="s">
        <v>51</v>
      </c>
      <c r="M1603" s="320"/>
      <c r="P1603" s="48" t="s">
        <v>125</v>
      </c>
      <c r="Q1603" s="53"/>
      <c r="R1603" s="53"/>
      <c r="S1603" s="143"/>
      <c r="T1603" s="145"/>
      <c r="U1603" s="53">
        <v>29.42</v>
      </c>
      <c r="V1603" s="53">
        <v>29.42</v>
      </c>
      <c r="W1603" s="53"/>
      <c r="X1603" s="53"/>
      <c r="Y1603" s="53"/>
      <c r="Z1603" s="53"/>
      <c r="AA1603" s="53"/>
      <c r="AB1603" s="53"/>
    </row>
    <row r="1604" spans="1:28" ht="32">
      <c r="A1604" s="320"/>
      <c r="B1604" t="s">
        <v>51</v>
      </c>
      <c r="C1604" s="320"/>
      <c r="D1604" t="s">
        <v>52</v>
      </c>
      <c r="E1604" s="320"/>
      <c r="F1604" t="s">
        <v>554</v>
      </c>
      <c r="G1604" s="344"/>
      <c r="H1604" t="s">
        <v>52</v>
      </c>
      <c r="I1604" s="320"/>
      <c r="J1604" t="s">
        <v>51</v>
      </c>
      <c r="K1604" s="320"/>
      <c r="L1604" t="s">
        <v>52</v>
      </c>
      <c r="M1604" s="320"/>
      <c r="P1604" s="130" t="s">
        <v>566</v>
      </c>
      <c r="Q1604" s="34"/>
      <c r="R1604" s="34"/>
      <c r="S1604" s="144"/>
      <c r="T1604" s="144"/>
      <c r="U1604" s="34"/>
      <c r="V1604" s="34"/>
      <c r="W1604" s="34">
        <v>5</v>
      </c>
      <c r="X1604" s="34">
        <v>5</v>
      </c>
      <c r="Y1604" s="34">
        <v>5</v>
      </c>
      <c r="Z1604" s="34">
        <v>5</v>
      </c>
      <c r="AA1604" s="34"/>
      <c r="AB1604" s="34"/>
    </row>
    <row r="1605" spans="1:28">
      <c r="A1605" s="320"/>
      <c r="B1605" t="s">
        <v>52</v>
      </c>
      <c r="C1605" s="320"/>
      <c r="D1605" t="s">
        <v>50</v>
      </c>
      <c r="E1605" s="320"/>
      <c r="F1605" t="s">
        <v>52</v>
      </c>
      <c r="G1605" s="344"/>
      <c r="H1605" t="s">
        <v>568</v>
      </c>
      <c r="I1605" s="320"/>
      <c r="J1605" t="s">
        <v>52</v>
      </c>
      <c r="K1605" s="320"/>
      <c r="L1605" t="s">
        <v>95</v>
      </c>
      <c r="M1605" s="320"/>
      <c r="P1605" s="48" t="s">
        <v>125</v>
      </c>
      <c r="Q1605" s="53"/>
      <c r="R1605" s="53"/>
      <c r="S1605" s="143"/>
      <c r="T1605" s="143"/>
      <c r="U1605" s="53"/>
      <c r="V1605" s="53"/>
      <c r="W1605" s="53">
        <v>29.42</v>
      </c>
      <c r="X1605" s="53">
        <v>29.42</v>
      </c>
      <c r="Y1605" s="53">
        <v>29.42</v>
      </c>
      <c r="Z1605" s="53">
        <v>29.42</v>
      </c>
      <c r="AA1605" s="53"/>
      <c r="AB1605" s="53"/>
    </row>
    <row r="1606" spans="1:28" ht="32">
      <c r="A1606" s="320"/>
      <c r="B1606" t="s">
        <v>53</v>
      </c>
      <c r="C1606" s="320"/>
      <c r="E1606" s="320"/>
      <c r="F1606" t="s">
        <v>564</v>
      </c>
      <c r="G1606" s="344"/>
      <c r="H1606" t="s">
        <v>472</v>
      </c>
      <c r="I1606" s="320"/>
      <c r="J1606" t="s">
        <v>95</v>
      </c>
      <c r="K1606" s="320"/>
      <c r="L1606" t="s">
        <v>564</v>
      </c>
      <c r="M1606" s="320"/>
      <c r="P1606" s="129" t="s">
        <v>570</v>
      </c>
      <c r="Q1606" s="34"/>
      <c r="R1606" s="34"/>
      <c r="S1606" s="144"/>
      <c r="T1606" s="144"/>
      <c r="U1606" s="34"/>
      <c r="V1606" s="34"/>
      <c r="W1606" s="34"/>
      <c r="X1606" s="34"/>
      <c r="Y1606" s="147"/>
      <c r="Z1606" s="34"/>
      <c r="AA1606" s="34">
        <v>4</v>
      </c>
      <c r="AB1606" s="34">
        <v>3</v>
      </c>
    </row>
    <row r="1607" spans="1:28">
      <c r="A1607" s="320"/>
      <c r="B1607" t="s">
        <v>54</v>
      </c>
      <c r="C1607" s="320"/>
      <c r="E1607" s="320"/>
      <c r="F1607" t="s">
        <v>66</v>
      </c>
      <c r="G1607" s="344"/>
      <c r="I1607" s="320"/>
      <c r="J1607" t="s">
        <v>564</v>
      </c>
      <c r="K1607" s="320"/>
      <c r="L1607" t="s">
        <v>66</v>
      </c>
      <c r="M1607" s="320"/>
      <c r="P1607" s="48" t="s">
        <v>125</v>
      </c>
      <c r="Q1607" s="53"/>
      <c r="R1607" s="53"/>
      <c r="S1607" s="143"/>
      <c r="T1607" s="143"/>
      <c r="U1607" s="53"/>
      <c r="V1607" s="53"/>
      <c r="W1607" s="53"/>
      <c r="X1607" s="53"/>
      <c r="Y1607" s="53"/>
      <c r="Z1607" s="53"/>
      <c r="AA1607" s="53">
        <v>26.7</v>
      </c>
      <c r="AB1607" s="53">
        <v>20.02</v>
      </c>
    </row>
    <row r="1608" spans="1:28">
      <c r="A1608" s="320"/>
      <c r="B1608" t="s">
        <v>55</v>
      </c>
      <c r="C1608" s="320"/>
      <c r="E1608" s="320"/>
      <c r="F1608" t="s">
        <v>247</v>
      </c>
      <c r="G1608" s="344"/>
      <c r="I1608" s="320"/>
      <c r="J1608" t="s">
        <v>66</v>
      </c>
      <c r="K1608" s="320"/>
      <c r="L1608" t="s">
        <v>442</v>
      </c>
      <c r="M1608" s="320"/>
    </row>
    <row r="1609" spans="1:28">
      <c r="A1609" s="320"/>
      <c r="B1609" t="s">
        <v>564</v>
      </c>
      <c r="C1609" s="320"/>
      <c r="E1609" s="320"/>
      <c r="G1609" s="344"/>
      <c r="I1609" s="320"/>
      <c r="K1609" s="320"/>
      <c r="L1609" t="s">
        <v>98</v>
      </c>
      <c r="M1609" s="320"/>
    </row>
    <row r="1610" spans="1:28">
      <c r="A1610" s="320"/>
      <c r="C1610" s="320"/>
      <c r="E1610" s="320"/>
      <c r="G1610" s="344"/>
      <c r="I1610" s="320"/>
      <c r="K1610" s="320"/>
      <c r="M1610" s="320"/>
    </row>
    <row r="1611" spans="1:28">
      <c r="A1611" s="320"/>
      <c r="C1611" s="320"/>
      <c r="E1611" s="320"/>
      <c r="G1611" s="344"/>
      <c r="I1611" s="320"/>
      <c r="K1611" s="320"/>
      <c r="M1611" s="320"/>
      <c r="P1611" s="321" t="s">
        <v>122</v>
      </c>
      <c r="Q1611" s="322"/>
      <c r="R1611" s="322"/>
      <c r="S1611" s="322"/>
      <c r="T1611" s="322"/>
      <c r="U1611" s="322"/>
      <c r="V1611" s="322"/>
      <c r="W1611" s="322"/>
      <c r="X1611" s="322"/>
      <c r="Y1611" s="322"/>
      <c r="Z1611" s="322"/>
      <c r="AA1611" s="322"/>
      <c r="AB1611" s="323"/>
    </row>
    <row r="1612" spans="1:28">
      <c r="A1612" s="320"/>
      <c r="C1612" s="320"/>
      <c r="E1612" s="320"/>
      <c r="G1612" s="344"/>
      <c r="I1612" s="320"/>
      <c r="K1612" s="320"/>
      <c r="M1612" s="320"/>
      <c r="P1612" s="20"/>
      <c r="Q1612" s="327">
        <v>2001</v>
      </c>
      <c r="R1612" s="327"/>
      <c r="S1612" s="327">
        <v>2004</v>
      </c>
      <c r="T1612" s="327"/>
      <c r="U1612" s="327">
        <v>2007</v>
      </c>
      <c r="V1612" s="327"/>
      <c r="W1612" s="327">
        <v>2010</v>
      </c>
      <c r="X1612" s="327"/>
      <c r="Y1612" s="327">
        <v>2013</v>
      </c>
      <c r="Z1612" s="327"/>
      <c r="AA1612" s="327">
        <v>2016</v>
      </c>
      <c r="AB1612" s="327"/>
    </row>
    <row r="1613" spans="1:28">
      <c r="A1613" s="320" t="s">
        <v>10</v>
      </c>
      <c r="B1613" t="s">
        <v>3</v>
      </c>
      <c r="C1613" s="320" t="s">
        <v>49</v>
      </c>
      <c r="D1613" t="s">
        <v>3</v>
      </c>
      <c r="E1613" s="320" t="s">
        <v>49</v>
      </c>
      <c r="F1613" t="s">
        <v>445</v>
      </c>
      <c r="G1613" s="344" t="s">
        <v>446</v>
      </c>
      <c r="H1613" t="s">
        <v>188</v>
      </c>
      <c r="I1613" s="319" t="s">
        <v>188</v>
      </c>
      <c r="J1613" t="s">
        <v>3</v>
      </c>
      <c r="K1613" s="320" t="s">
        <v>49</v>
      </c>
      <c r="L1613" t="s">
        <v>198</v>
      </c>
      <c r="M1613" s="319" t="s">
        <v>570</v>
      </c>
      <c r="P1613" s="20"/>
      <c r="Q1613" s="51" t="s">
        <v>118</v>
      </c>
      <c r="R1613" s="51" t="s">
        <v>1</v>
      </c>
      <c r="S1613" s="51" t="s">
        <v>118</v>
      </c>
      <c r="T1613" s="51" t="s">
        <v>1</v>
      </c>
      <c r="U1613" s="51" t="s">
        <v>118</v>
      </c>
      <c r="V1613" s="51" t="s">
        <v>1</v>
      </c>
      <c r="W1613" s="51" t="s">
        <v>118</v>
      </c>
      <c r="X1613" s="51" t="s">
        <v>1</v>
      </c>
      <c r="Y1613" s="51" t="s">
        <v>118</v>
      </c>
      <c r="Z1613" s="51" t="s">
        <v>1</v>
      </c>
      <c r="AA1613" s="51" t="s">
        <v>118</v>
      </c>
      <c r="AB1613" s="51" t="s">
        <v>1</v>
      </c>
    </row>
    <row r="1614" spans="1:28" ht="32">
      <c r="A1614" s="320"/>
      <c r="B1614" t="s">
        <v>49</v>
      </c>
      <c r="C1614" s="320"/>
      <c r="D1614" t="s">
        <v>49</v>
      </c>
      <c r="E1614" s="320"/>
      <c r="F1614" t="s">
        <v>49</v>
      </c>
      <c r="G1614" s="344"/>
      <c r="H1614" t="s">
        <v>49</v>
      </c>
      <c r="I1614" s="319"/>
      <c r="J1614" t="s">
        <v>49</v>
      </c>
      <c r="K1614" s="320"/>
      <c r="L1614" s="126" t="s">
        <v>570</v>
      </c>
      <c r="M1614" s="319"/>
      <c r="P1614" s="130" t="s">
        <v>191</v>
      </c>
      <c r="Q1614" s="140"/>
      <c r="R1614" s="140"/>
      <c r="S1614" s="140">
        <v>15</v>
      </c>
      <c r="T1614" s="140">
        <v>0</v>
      </c>
      <c r="U1614" s="24"/>
      <c r="V1614" s="24"/>
      <c r="W1614" s="140"/>
      <c r="X1614" s="140"/>
      <c r="Y1614" s="24"/>
      <c r="Z1614" s="24"/>
      <c r="AA1614" s="140"/>
      <c r="AB1614" s="140"/>
    </row>
    <row r="1615" spans="1:28">
      <c r="A1615" s="320"/>
      <c r="B1615" t="s">
        <v>50</v>
      </c>
      <c r="C1615" s="320"/>
      <c r="D1615" t="s">
        <v>563</v>
      </c>
      <c r="E1615" s="320"/>
      <c r="F1615" t="s">
        <v>50</v>
      </c>
      <c r="G1615" s="344"/>
      <c r="H1615" t="s">
        <v>51</v>
      </c>
      <c r="I1615" s="319"/>
      <c r="J1615" t="s">
        <v>50</v>
      </c>
      <c r="K1615" s="320"/>
      <c r="L1615" t="s">
        <v>51</v>
      </c>
      <c r="M1615" s="319"/>
      <c r="P1615" s="47" t="s">
        <v>125</v>
      </c>
      <c r="Q1615" s="141"/>
      <c r="R1615" s="142"/>
      <c r="S1615" s="141">
        <v>1</v>
      </c>
      <c r="T1615" s="142">
        <v>0</v>
      </c>
      <c r="U1615" s="32"/>
      <c r="V1615" s="40"/>
      <c r="W1615" s="141"/>
      <c r="X1615" s="141"/>
      <c r="Y1615" s="32"/>
      <c r="Z1615" s="32"/>
      <c r="AA1615" s="141"/>
      <c r="AB1615" s="141"/>
    </row>
    <row r="1616" spans="1:28" ht="32">
      <c r="A1616" s="320"/>
      <c r="B1616" t="s">
        <v>51</v>
      </c>
      <c r="C1616" s="320"/>
      <c r="D1616" t="s">
        <v>52</v>
      </c>
      <c r="E1616" s="320"/>
      <c r="F1616" t="s">
        <v>554</v>
      </c>
      <c r="G1616" s="344"/>
      <c r="H1616" t="s">
        <v>52</v>
      </c>
      <c r="I1616" s="319"/>
      <c r="J1616" t="s">
        <v>51</v>
      </c>
      <c r="K1616" s="320"/>
      <c r="L1616" t="s">
        <v>95</v>
      </c>
      <c r="M1616" s="319"/>
      <c r="P1616" s="130" t="s">
        <v>571</v>
      </c>
      <c r="Q1616" s="140"/>
      <c r="R1616" s="140"/>
      <c r="S1616" s="24"/>
      <c r="T1616" s="24"/>
      <c r="U1616" s="24"/>
      <c r="V1616" s="24"/>
      <c r="W1616" s="24">
        <v>16</v>
      </c>
      <c r="X1616" s="24">
        <v>4</v>
      </c>
      <c r="Y1616" s="24"/>
      <c r="Z1616" s="24"/>
      <c r="AA1616" s="140"/>
      <c r="AB1616" s="140"/>
    </row>
    <row r="1617" spans="1:28">
      <c r="A1617" s="320"/>
      <c r="B1617" t="s">
        <v>52</v>
      </c>
      <c r="C1617" s="320"/>
      <c r="D1617" t="s">
        <v>50</v>
      </c>
      <c r="E1617" s="320"/>
      <c r="F1617" t="s">
        <v>52</v>
      </c>
      <c r="G1617" s="344"/>
      <c r="H1617" t="s">
        <v>568</v>
      </c>
      <c r="I1617" s="319"/>
      <c r="J1617" t="s">
        <v>52</v>
      </c>
      <c r="K1617" s="320"/>
      <c r="L1617" t="s">
        <v>442</v>
      </c>
      <c r="M1617" s="319"/>
      <c r="P1617" s="47" t="s">
        <v>125</v>
      </c>
      <c r="Q1617" s="141"/>
      <c r="R1617" s="149"/>
      <c r="S1617" s="32"/>
      <c r="T1617" s="32"/>
      <c r="U1617" s="32"/>
      <c r="V1617" s="32"/>
      <c r="W1617" s="32">
        <v>0.94099999999999995</v>
      </c>
      <c r="X1617" s="32">
        <v>0.23530000000000001</v>
      </c>
      <c r="Y1617" s="32"/>
      <c r="Z1617" s="32"/>
      <c r="AA1617" s="141"/>
      <c r="AB1617" s="141"/>
    </row>
    <row r="1618" spans="1:28">
      <c r="A1618" s="320"/>
      <c r="B1618" t="s">
        <v>53</v>
      </c>
      <c r="C1618" s="320"/>
      <c r="E1618" s="320"/>
      <c r="F1618" t="s">
        <v>564</v>
      </c>
      <c r="G1618" s="344"/>
      <c r="H1618" t="s">
        <v>472</v>
      </c>
      <c r="I1618" s="319"/>
      <c r="J1618" t="s">
        <v>95</v>
      </c>
      <c r="K1618" s="320"/>
      <c r="L1618" t="s">
        <v>98</v>
      </c>
      <c r="M1618" s="319"/>
      <c r="P1618" s="130" t="s">
        <v>198</v>
      </c>
      <c r="Q1618" s="140"/>
      <c r="R1618" s="140"/>
      <c r="S1618" s="24"/>
      <c r="T1618" s="24"/>
      <c r="U1618" s="24"/>
      <c r="V1618" s="24"/>
      <c r="W1618" s="140"/>
      <c r="X1618" s="140"/>
      <c r="Y1618" s="24"/>
      <c r="Z1618" s="24"/>
      <c r="AA1618" s="24">
        <v>15</v>
      </c>
      <c r="AB1618" s="24">
        <v>6</v>
      </c>
    </row>
    <row r="1619" spans="1:28">
      <c r="A1619" s="320"/>
      <c r="B1619" t="s">
        <v>54</v>
      </c>
      <c r="C1619" s="320"/>
      <c r="E1619" s="320"/>
      <c r="F1619" t="s">
        <v>66</v>
      </c>
      <c r="G1619" s="344"/>
      <c r="I1619" s="319"/>
      <c r="J1619" t="s">
        <v>564</v>
      </c>
      <c r="K1619" s="320"/>
      <c r="M1619" s="319"/>
      <c r="P1619" s="47" t="s">
        <v>125</v>
      </c>
      <c r="Q1619" s="141"/>
      <c r="R1619" s="149"/>
      <c r="S1619" s="32"/>
      <c r="T1619" s="32"/>
      <c r="U1619" s="32"/>
      <c r="V1619" s="32"/>
      <c r="W1619" s="141"/>
      <c r="X1619" s="141"/>
      <c r="Y1619" s="53"/>
      <c r="Z1619" s="53"/>
      <c r="AA1619" s="32">
        <v>1</v>
      </c>
      <c r="AB1619" s="32">
        <v>0.4</v>
      </c>
    </row>
    <row r="1620" spans="1:28">
      <c r="A1620" s="320"/>
      <c r="B1620" t="s">
        <v>55</v>
      </c>
      <c r="C1620" s="320"/>
      <c r="E1620" s="320"/>
      <c r="F1620" t="s">
        <v>247</v>
      </c>
      <c r="G1620" s="344"/>
      <c r="I1620" s="319"/>
      <c r="J1620" t="s">
        <v>66</v>
      </c>
      <c r="K1620" s="320"/>
      <c r="M1620" s="319"/>
    </row>
    <row r="1621" spans="1:28">
      <c r="A1621" s="320"/>
      <c r="B1621" t="s">
        <v>564</v>
      </c>
      <c r="C1621" s="320"/>
      <c r="E1621" s="320"/>
      <c r="G1621" s="344"/>
      <c r="I1621" s="319"/>
      <c r="K1621" s="320"/>
      <c r="M1621" s="319"/>
    </row>
    <row r="1622" spans="1:28">
      <c r="A1622" s="320"/>
      <c r="C1622" s="320"/>
      <c r="E1622" s="320"/>
      <c r="G1622" s="344"/>
      <c r="I1622" s="319"/>
      <c r="K1622" s="320"/>
      <c r="M1622" s="319"/>
    </row>
    <row r="1623" spans="1:28">
      <c r="A1623" s="320"/>
      <c r="C1623" s="320"/>
      <c r="E1623" s="320"/>
      <c r="G1623" s="344"/>
      <c r="I1623" s="319"/>
      <c r="K1623" s="320"/>
      <c r="M1623" s="319"/>
    </row>
    <row r="1624" spans="1:28">
      <c r="A1624" s="320"/>
      <c r="C1624" s="320"/>
      <c r="E1624" s="320"/>
      <c r="G1624" s="344"/>
      <c r="I1624" s="319"/>
      <c r="K1624" s="320"/>
      <c r="M1624" s="319"/>
    </row>
    <row r="1625" spans="1:28">
      <c r="A1625" s="320" t="s">
        <v>11</v>
      </c>
      <c r="B1625" t="s">
        <v>3</v>
      </c>
      <c r="C1625" s="320" t="s">
        <v>3</v>
      </c>
      <c r="D1625" t="s">
        <v>3</v>
      </c>
      <c r="E1625" s="320" t="s">
        <v>49</v>
      </c>
      <c r="F1625" t="s">
        <v>445</v>
      </c>
      <c r="G1625" s="344" t="s">
        <v>446</v>
      </c>
      <c r="H1625" t="s">
        <v>188</v>
      </c>
      <c r="I1625" s="320" t="s">
        <v>49</v>
      </c>
      <c r="J1625" t="s">
        <v>3</v>
      </c>
      <c r="K1625" s="320" t="s">
        <v>49</v>
      </c>
      <c r="L1625" t="s">
        <v>198</v>
      </c>
      <c r="M1625" s="319" t="s">
        <v>49</v>
      </c>
    </row>
    <row r="1626" spans="1:28">
      <c r="A1626" s="320"/>
      <c r="B1626" t="s">
        <v>49</v>
      </c>
      <c r="C1626" s="320"/>
      <c r="D1626" t="s">
        <v>49</v>
      </c>
      <c r="E1626" s="320"/>
      <c r="F1626" t="s">
        <v>49</v>
      </c>
      <c r="G1626" s="344"/>
      <c r="H1626" t="s">
        <v>49</v>
      </c>
      <c r="I1626" s="320"/>
      <c r="J1626" t="s">
        <v>49</v>
      </c>
      <c r="K1626" s="320"/>
      <c r="L1626" t="s">
        <v>49</v>
      </c>
      <c r="M1626" s="319"/>
    </row>
    <row r="1627" spans="1:28">
      <c r="A1627" s="320"/>
      <c r="B1627" t="s">
        <v>50</v>
      </c>
      <c r="C1627" s="320"/>
      <c r="D1627" t="s">
        <v>563</v>
      </c>
      <c r="E1627" s="320"/>
      <c r="F1627" t="s">
        <v>50</v>
      </c>
      <c r="G1627" s="344"/>
      <c r="H1627" t="s">
        <v>51</v>
      </c>
      <c r="I1627" s="320"/>
      <c r="J1627" t="s">
        <v>50</v>
      </c>
      <c r="K1627" s="320"/>
      <c r="L1627" t="s">
        <v>51</v>
      </c>
      <c r="M1627" s="319"/>
    </row>
    <row r="1628" spans="1:28">
      <c r="A1628" s="320"/>
      <c r="B1628" t="s">
        <v>51</v>
      </c>
      <c r="C1628" s="320"/>
      <c r="D1628" t="s">
        <v>52</v>
      </c>
      <c r="E1628" s="320"/>
      <c r="F1628" t="s">
        <v>554</v>
      </c>
      <c r="G1628" s="344"/>
      <c r="H1628" t="s">
        <v>52</v>
      </c>
      <c r="I1628" s="320"/>
      <c r="J1628" t="s">
        <v>51</v>
      </c>
      <c r="K1628" s="320"/>
      <c r="L1628" t="s">
        <v>52</v>
      </c>
      <c r="M1628" s="319"/>
    </row>
    <row r="1629" spans="1:28">
      <c r="A1629" s="320"/>
      <c r="B1629" t="s">
        <v>52</v>
      </c>
      <c r="C1629" s="320"/>
      <c r="D1629" t="s">
        <v>50</v>
      </c>
      <c r="E1629" s="320"/>
      <c r="F1629" t="s">
        <v>52</v>
      </c>
      <c r="G1629" s="344"/>
      <c r="H1629" t="s">
        <v>568</v>
      </c>
      <c r="I1629" s="320"/>
      <c r="J1629" t="s">
        <v>52</v>
      </c>
      <c r="K1629" s="320"/>
      <c r="L1629" t="s">
        <v>95</v>
      </c>
      <c r="M1629" s="319"/>
    </row>
    <row r="1630" spans="1:28">
      <c r="A1630" s="320"/>
      <c r="B1630" t="s">
        <v>53</v>
      </c>
      <c r="C1630" s="320"/>
      <c r="E1630" s="320"/>
      <c r="F1630" t="s">
        <v>564</v>
      </c>
      <c r="G1630" s="344"/>
      <c r="H1630" t="s">
        <v>472</v>
      </c>
      <c r="I1630" s="320"/>
      <c r="J1630" t="s">
        <v>95</v>
      </c>
      <c r="K1630" s="320"/>
      <c r="L1630" t="s">
        <v>564</v>
      </c>
      <c r="M1630" s="319"/>
    </row>
    <row r="1631" spans="1:28">
      <c r="A1631" s="320"/>
      <c r="B1631" t="s">
        <v>54</v>
      </c>
      <c r="C1631" s="320"/>
      <c r="E1631" s="320"/>
      <c r="F1631" t="s">
        <v>66</v>
      </c>
      <c r="G1631" s="344"/>
      <c r="I1631" s="320"/>
      <c r="J1631" t="s">
        <v>564</v>
      </c>
      <c r="K1631" s="320"/>
      <c r="L1631" t="s">
        <v>66</v>
      </c>
      <c r="M1631" s="319"/>
    </row>
    <row r="1632" spans="1:28">
      <c r="A1632" s="320"/>
      <c r="B1632" t="s">
        <v>55</v>
      </c>
      <c r="C1632" s="320"/>
      <c r="E1632" s="320"/>
      <c r="F1632" t="s">
        <v>247</v>
      </c>
      <c r="G1632" s="344"/>
      <c r="I1632" s="320"/>
      <c r="J1632" t="s">
        <v>66</v>
      </c>
      <c r="K1632" s="320"/>
      <c r="L1632" t="s">
        <v>442</v>
      </c>
      <c r="M1632" s="319"/>
    </row>
    <row r="1633" spans="1:13">
      <c r="A1633" s="320"/>
      <c r="B1633" t="s">
        <v>564</v>
      </c>
      <c r="C1633" s="320"/>
      <c r="E1633" s="320"/>
      <c r="G1633" s="344"/>
      <c r="I1633" s="320"/>
      <c r="K1633" s="320"/>
      <c r="L1633" t="s">
        <v>98</v>
      </c>
      <c r="M1633" s="319"/>
    </row>
    <row r="1634" spans="1:13">
      <c r="A1634" s="320"/>
      <c r="C1634" s="320"/>
      <c r="E1634" s="320"/>
      <c r="G1634" s="344"/>
      <c r="I1634" s="320"/>
      <c r="K1634" s="320"/>
      <c r="M1634" s="319"/>
    </row>
    <row r="1635" spans="1:13">
      <c r="A1635" s="320"/>
      <c r="C1635" s="320"/>
      <c r="E1635" s="320"/>
      <c r="G1635" s="344"/>
      <c r="I1635" s="320"/>
      <c r="K1635" s="320"/>
      <c r="M1635" s="319"/>
    </row>
    <row r="1636" spans="1:13">
      <c r="A1636" s="320"/>
      <c r="C1636" s="320"/>
      <c r="E1636" s="320"/>
      <c r="G1636" s="344"/>
      <c r="I1636" s="320"/>
      <c r="K1636" s="320"/>
      <c r="M1636" s="319"/>
    </row>
    <row r="1637" spans="1:13">
      <c r="A1637" s="320" t="s">
        <v>12</v>
      </c>
      <c r="B1637" t="s">
        <v>3</v>
      </c>
      <c r="C1637" s="320" t="s">
        <v>49</v>
      </c>
      <c r="D1637" t="s">
        <v>3</v>
      </c>
      <c r="E1637" s="320" t="s">
        <v>49</v>
      </c>
      <c r="F1637" t="s">
        <v>445</v>
      </c>
      <c r="G1637" s="344" t="s">
        <v>446</v>
      </c>
      <c r="H1637" t="s">
        <v>188</v>
      </c>
      <c r="I1637" s="320" t="s">
        <v>49</v>
      </c>
      <c r="J1637" t="s">
        <v>3</v>
      </c>
      <c r="K1637" s="320" t="s">
        <v>49</v>
      </c>
      <c r="L1637" t="s">
        <v>198</v>
      </c>
      <c r="M1637" s="319" t="s">
        <v>49</v>
      </c>
    </row>
    <row r="1638" spans="1:13">
      <c r="A1638" s="320"/>
      <c r="B1638" t="s">
        <v>49</v>
      </c>
      <c r="C1638" s="320"/>
      <c r="D1638" t="s">
        <v>49</v>
      </c>
      <c r="E1638" s="320"/>
      <c r="F1638" t="s">
        <v>49</v>
      </c>
      <c r="G1638" s="344"/>
      <c r="H1638" t="s">
        <v>49</v>
      </c>
      <c r="I1638" s="320"/>
      <c r="J1638" t="s">
        <v>49</v>
      </c>
      <c r="K1638" s="320"/>
      <c r="L1638" t="s">
        <v>49</v>
      </c>
      <c r="M1638" s="319"/>
    </row>
    <row r="1639" spans="1:13">
      <c r="A1639" s="320"/>
      <c r="B1639" t="s">
        <v>50</v>
      </c>
      <c r="C1639" s="320"/>
      <c r="D1639" t="s">
        <v>563</v>
      </c>
      <c r="E1639" s="320"/>
      <c r="F1639" t="s">
        <v>50</v>
      </c>
      <c r="G1639" s="344"/>
      <c r="H1639" t="s">
        <v>51</v>
      </c>
      <c r="I1639" s="320"/>
      <c r="J1639" t="s">
        <v>50</v>
      </c>
      <c r="K1639" s="320"/>
      <c r="L1639" t="s">
        <v>51</v>
      </c>
      <c r="M1639" s="319"/>
    </row>
    <row r="1640" spans="1:13">
      <c r="A1640" s="320"/>
      <c r="B1640" t="s">
        <v>51</v>
      </c>
      <c r="C1640" s="320"/>
      <c r="D1640" t="s">
        <v>52</v>
      </c>
      <c r="E1640" s="320"/>
      <c r="F1640" t="s">
        <v>554</v>
      </c>
      <c r="G1640" s="344"/>
      <c r="H1640" t="s">
        <v>52</v>
      </c>
      <c r="I1640" s="320"/>
      <c r="J1640" t="s">
        <v>51</v>
      </c>
      <c r="K1640" s="320"/>
      <c r="L1640" t="s">
        <v>52</v>
      </c>
      <c r="M1640" s="319"/>
    </row>
    <row r="1641" spans="1:13">
      <c r="A1641" s="320"/>
      <c r="B1641" t="s">
        <v>52</v>
      </c>
      <c r="C1641" s="320"/>
      <c r="D1641" t="s">
        <v>50</v>
      </c>
      <c r="E1641" s="320"/>
      <c r="F1641" t="s">
        <v>52</v>
      </c>
      <c r="G1641" s="344"/>
      <c r="H1641" t="s">
        <v>568</v>
      </c>
      <c r="I1641" s="320"/>
      <c r="J1641" t="s">
        <v>52</v>
      </c>
      <c r="K1641" s="320"/>
      <c r="L1641" t="s">
        <v>95</v>
      </c>
      <c r="M1641" s="319"/>
    </row>
    <row r="1642" spans="1:13">
      <c r="A1642" s="320"/>
      <c r="B1642" t="s">
        <v>53</v>
      </c>
      <c r="C1642" s="320"/>
      <c r="E1642" s="320"/>
      <c r="F1642" t="s">
        <v>564</v>
      </c>
      <c r="G1642" s="344"/>
      <c r="H1642" t="s">
        <v>472</v>
      </c>
      <c r="I1642" s="320"/>
      <c r="J1642" t="s">
        <v>95</v>
      </c>
      <c r="K1642" s="320"/>
      <c r="L1642" t="s">
        <v>564</v>
      </c>
      <c r="M1642" s="319"/>
    </row>
    <row r="1643" spans="1:13">
      <c r="A1643" s="320"/>
      <c r="B1643" t="s">
        <v>54</v>
      </c>
      <c r="C1643" s="320"/>
      <c r="E1643" s="320"/>
      <c r="F1643" t="s">
        <v>66</v>
      </c>
      <c r="G1643" s="344"/>
      <c r="I1643" s="320"/>
      <c r="J1643" t="s">
        <v>564</v>
      </c>
      <c r="K1643" s="320"/>
      <c r="L1643" t="s">
        <v>66</v>
      </c>
      <c r="M1643" s="319"/>
    </row>
    <row r="1644" spans="1:13">
      <c r="A1644" s="320"/>
      <c r="B1644" t="s">
        <v>55</v>
      </c>
      <c r="C1644" s="320"/>
      <c r="E1644" s="320"/>
      <c r="F1644" t="s">
        <v>247</v>
      </c>
      <c r="G1644" s="344"/>
      <c r="I1644" s="320"/>
      <c r="J1644" t="s">
        <v>66</v>
      </c>
      <c r="K1644" s="320"/>
      <c r="L1644" t="s">
        <v>442</v>
      </c>
      <c r="M1644" s="319"/>
    </row>
    <row r="1645" spans="1:13">
      <c r="A1645" s="320"/>
      <c r="B1645" t="s">
        <v>564</v>
      </c>
      <c r="C1645" s="320"/>
      <c r="E1645" s="320"/>
      <c r="G1645" s="344"/>
      <c r="I1645" s="320"/>
      <c r="K1645" s="320"/>
      <c r="L1645" t="s">
        <v>98</v>
      </c>
      <c r="M1645" s="319"/>
    </row>
    <row r="1646" spans="1:13">
      <c r="A1646" s="320"/>
      <c r="C1646" s="320"/>
      <c r="E1646" s="320"/>
      <c r="G1646" s="344"/>
      <c r="I1646" s="320"/>
      <c r="K1646" s="320"/>
      <c r="M1646" s="319"/>
    </row>
    <row r="1647" spans="1:13">
      <c r="A1647" s="320"/>
      <c r="C1647" s="320"/>
      <c r="E1647" s="320"/>
      <c r="G1647" s="344"/>
      <c r="I1647" s="320"/>
      <c r="K1647" s="320"/>
      <c r="M1647" s="319"/>
    </row>
    <row r="1648" spans="1:13">
      <c r="A1648" s="320"/>
      <c r="C1648" s="320"/>
      <c r="E1648" s="320"/>
      <c r="G1648" s="344"/>
      <c r="I1648" s="320"/>
      <c r="K1648" s="320"/>
      <c r="M1648" s="319"/>
    </row>
    <row r="1649" spans="1:13">
      <c r="A1649" s="320" t="s">
        <v>13</v>
      </c>
      <c r="B1649" t="s">
        <v>3</v>
      </c>
      <c r="C1649" s="320" t="s">
        <v>49</v>
      </c>
      <c r="D1649" t="s">
        <v>3</v>
      </c>
      <c r="E1649" s="320" t="s">
        <v>49</v>
      </c>
      <c r="F1649" t="s">
        <v>445</v>
      </c>
      <c r="G1649" s="344" t="s">
        <v>446</v>
      </c>
      <c r="H1649" t="s">
        <v>188</v>
      </c>
      <c r="I1649" s="319" t="s">
        <v>566</v>
      </c>
      <c r="J1649" t="s">
        <v>3</v>
      </c>
      <c r="K1649" s="320" t="s">
        <v>49</v>
      </c>
      <c r="L1649" t="s">
        <v>198</v>
      </c>
      <c r="M1649" s="319" t="s">
        <v>49</v>
      </c>
    </row>
    <row r="1650" spans="1:13" ht="32">
      <c r="A1650" s="320"/>
      <c r="B1650" t="s">
        <v>49</v>
      </c>
      <c r="C1650" s="320"/>
      <c r="D1650" t="s">
        <v>49</v>
      </c>
      <c r="E1650" s="320"/>
      <c r="F1650" t="s">
        <v>49</v>
      </c>
      <c r="G1650" s="344"/>
      <c r="H1650" s="126" t="s">
        <v>566</v>
      </c>
      <c r="I1650" s="319"/>
      <c r="J1650" t="s">
        <v>49</v>
      </c>
      <c r="K1650" s="320"/>
      <c r="L1650" t="s">
        <v>49</v>
      </c>
      <c r="M1650" s="319"/>
    </row>
    <row r="1651" spans="1:13">
      <c r="A1651" s="320"/>
      <c r="B1651" t="s">
        <v>50</v>
      </c>
      <c r="C1651" s="320"/>
      <c r="D1651" t="s">
        <v>563</v>
      </c>
      <c r="E1651" s="320"/>
      <c r="F1651" t="s">
        <v>50</v>
      </c>
      <c r="G1651" s="344"/>
      <c r="H1651" t="s">
        <v>51</v>
      </c>
      <c r="I1651" s="319"/>
      <c r="J1651" t="s">
        <v>50</v>
      </c>
      <c r="K1651" s="320"/>
      <c r="L1651" t="s">
        <v>51</v>
      </c>
      <c r="M1651" s="319"/>
    </row>
    <row r="1652" spans="1:13">
      <c r="A1652" s="320"/>
      <c r="B1652" t="s">
        <v>51</v>
      </c>
      <c r="C1652" s="320"/>
      <c r="D1652" t="s">
        <v>52</v>
      </c>
      <c r="E1652" s="320"/>
      <c r="F1652" t="s">
        <v>554</v>
      </c>
      <c r="G1652" s="344"/>
      <c r="I1652" s="319"/>
      <c r="J1652" t="s">
        <v>51</v>
      </c>
      <c r="K1652" s="320"/>
      <c r="L1652" t="s">
        <v>52</v>
      </c>
      <c r="M1652" s="319"/>
    </row>
    <row r="1653" spans="1:13">
      <c r="A1653" s="320"/>
      <c r="B1653" t="s">
        <v>52</v>
      </c>
      <c r="C1653" s="320"/>
      <c r="D1653" t="s">
        <v>50</v>
      </c>
      <c r="E1653" s="320"/>
      <c r="F1653" t="s">
        <v>52</v>
      </c>
      <c r="G1653" s="344"/>
      <c r="I1653" s="319"/>
      <c r="J1653" t="s">
        <v>52</v>
      </c>
      <c r="K1653" s="320"/>
      <c r="L1653" t="s">
        <v>95</v>
      </c>
      <c r="M1653" s="319"/>
    </row>
    <row r="1654" spans="1:13">
      <c r="A1654" s="320"/>
      <c r="B1654" t="s">
        <v>53</v>
      </c>
      <c r="C1654" s="320"/>
      <c r="E1654" s="320"/>
      <c r="F1654" t="s">
        <v>564</v>
      </c>
      <c r="G1654" s="344"/>
      <c r="I1654" s="319"/>
      <c r="J1654" t="s">
        <v>95</v>
      </c>
      <c r="K1654" s="320"/>
      <c r="L1654" t="s">
        <v>564</v>
      </c>
      <c r="M1654" s="319"/>
    </row>
    <row r="1655" spans="1:13">
      <c r="A1655" s="320"/>
      <c r="B1655" t="s">
        <v>54</v>
      </c>
      <c r="C1655" s="320"/>
      <c r="E1655" s="320"/>
      <c r="F1655" t="s">
        <v>66</v>
      </c>
      <c r="G1655" s="344"/>
      <c r="I1655" s="319"/>
      <c r="J1655" t="s">
        <v>564</v>
      </c>
      <c r="K1655" s="320"/>
      <c r="L1655" t="s">
        <v>66</v>
      </c>
      <c r="M1655" s="319"/>
    </row>
    <row r="1656" spans="1:13">
      <c r="A1656" s="320"/>
      <c r="B1656" t="s">
        <v>55</v>
      </c>
      <c r="C1656" s="320"/>
      <c r="E1656" s="320"/>
      <c r="F1656" t="s">
        <v>247</v>
      </c>
      <c r="G1656" s="344"/>
      <c r="I1656" s="319"/>
      <c r="J1656" t="s">
        <v>66</v>
      </c>
      <c r="K1656" s="320"/>
      <c r="L1656" t="s">
        <v>442</v>
      </c>
      <c r="M1656" s="319"/>
    </row>
    <row r="1657" spans="1:13">
      <c r="A1657" s="320"/>
      <c r="B1657" t="s">
        <v>564</v>
      </c>
      <c r="C1657" s="320"/>
      <c r="E1657" s="320"/>
      <c r="G1657" s="344"/>
      <c r="I1657" s="319"/>
      <c r="K1657" s="320"/>
      <c r="L1657" t="s">
        <v>98</v>
      </c>
      <c r="M1657" s="319"/>
    </row>
    <row r="1658" spans="1:13" ht="32">
      <c r="A1658" s="320"/>
      <c r="C1658" s="320"/>
      <c r="E1658" s="320"/>
      <c r="G1658" s="344"/>
      <c r="I1658" s="319"/>
      <c r="K1658" s="320"/>
      <c r="L1658" s="126" t="s">
        <v>353</v>
      </c>
      <c r="M1658" s="319"/>
    </row>
    <row r="1659" spans="1:13">
      <c r="A1659" s="320"/>
      <c r="C1659" s="320"/>
      <c r="E1659" s="320"/>
      <c r="G1659" s="344"/>
      <c r="I1659" s="319"/>
      <c r="K1659" s="320"/>
      <c r="M1659" s="319"/>
    </row>
    <row r="1660" spans="1:13">
      <c r="A1660" s="320"/>
      <c r="C1660" s="320"/>
      <c r="E1660" s="320"/>
      <c r="G1660" s="344"/>
      <c r="I1660" s="319"/>
      <c r="K1660" s="320"/>
      <c r="M1660" s="319"/>
    </row>
    <row r="1661" spans="1:13">
      <c r="A1661" s="320" t="s">
        <v>14</v>
      </c>
      <c r="B1661" t="s">
        <v>3</v>
      </c>
      <c r="C1661" s="320" t="s">
        <v>49</v>
      </c>
      <c r="D1661" t="s">
        <v>3</v>
      </c>
      <c r="E1661" s="320" t="s">
        <v>49</v>
      </c>
      <c r="F1661" t="s">
        <v>445</v>
      </c>
      <c r="G1661" s="344" t="s">
        <v>446</v>
      </c>
      <c r="H1661" t="s">
        <v>188</v>
      </c>
      <c r="I1661" s="320" t="s">
        <v>49</v>
      </c>
      <c r="J1661" t="s">
        <v>3</v>
      </c>
      <c r="K1661" s="320" t="s">
        <v>49</v>
      </c>
      <c r="L1661" t="s">
        <v>198</v>
      </c>
      <c r="M1661" s="319" t="s">
        <v>49</v>
      </c>
    </row>
    <row r="1662" spans="1:13">
      <c r="A1662" s="320"/>
      <c r="B1662" t="s">
        <v>49</v>
      </c>
      <c r="C1662" s="320"/>
      <c r="D1662" t="s">
        <v>49</v>
      </c>
      <c r="E1662" s="320"/>
      <c r="F1662" t="s">
        <v>49</v>
      </c>
      <c r="G1662" s="344"/>
      <c r="H1662" t="s">
        <v>49</v>
      </c>
      <c r="I1662" s="320"/>
      <c r="J1662" t="s">
        <v>49</v>
      </c>
      <c r="K1662" s="320"/>
      <c r="L1662" t="s">
        <v>49</v>
      </c>
      <c r="M1662" s="319"/>
    </row>
    <row r="1663" spans="1:13">
      <c r="A1663" s="320"/>
      <c r="B1663" t="s">
        <v>50</v>
      </c>
      <c r="C1663" s="320"/>
      <c r="D1663" t="s">
        <v>563</v>
      </c>
      <c r="E1663" s="320"/>
      <c r="F1663" t="s">
        <v>50</v>
      </c>
      <c r="G1663" s="344"/>
      <c r="H1663" t="s">
        <v>51</v>
      </c>
      <c r="I1663" s="320"/>
      <c r="J1663" t="s">
        <v>50</v>
      </c>
      <c r="K1663" s="320"/>
      <c r="L1663" t="s">
        <v>51</v>
      </c>
      <c r="M1663" s="319"/>
    </row>
    <row r="1664" spans="1:13">
      <c r="A1664" s="320"/>
      <c r="B1664" t="s">
        <v>51</v>
      </c>
      <c r="C1664" s="320"/>
      <c r="D1664" t="s">
        <v>52</v>
      </c>
      <c r="E1664" s="320"/>
      <c r="F1664" t="s">
        <v>554</v>
      </c>
      <c r="G1664" s="344"/>
      <c r="H1664" t="s">
        <v>52</v>
      </c>
      <c r="I1664" s="320"/>
      <c r="J1664" t="s">
        <v>51</v>
      </c>
      <c r="K1664" s="320"/>
      <c r="L1664" t="s">
        <v>52</v>
      </c>
      <c r="M1664" s="319"/>
    </row>
    <row r="1665" spans="1:13">
      <c r="A1665" s="320"/>
      <c r="B1665" t="s">
        <v>52</v>
      </c>
      <c r="C1665" s="320"/>
      <c r="D1665" t="s">
        <v>50</v>
      </c>
      <c r="E1665" s="320"/>
      <c r="F1665" t="s">
        <v>52</v>
      </c>
      <c r="G1665" s="344"/>
      <c r="H1665" t="s">
        <v>568</v>
      </c>
      <c r="I1665" s="320"/>
      <c r="J1665" t="s">
        <v>52</v>
      </c>
      <c r="K1665" s="320"/>
      <c r="L1665" t="s">
        <v>95</v>
      </c>
      <c r="M1665" s="319"/>
    </row>
    <row r="1666" spans="1:13">
      <c r="A1666" s="320"/>
      <c r="B1666" t="s">
        <v>53</v>
      </c>
      <c r="C1666" s="320"/>
      <c r="E1666" s="320"/>
      <c r="F1666" t="s">
        <v>564</v>
      </c>
      <c r="G1666" s="344"/>
      <c r="H1666" t="s">
        <v>472</v>
      </c>
      <c r="I1666" s="320"/>
      <c r="J1666" t="s">
        <v>95</v>
      </c>
      <c r="K1666" s="320"/>
      <c r="L1666" t="s">
        <v>564</v>
      </c>
      <c r="M1666" s="319"/>
    </row>
    <row r="1667" spans="1:13">
      <c r="A1667" s="320"/>
      <c r="B1667" t="s">
        <v>54</v>
      </c>
      <c r="C1667" s="320"/>
      <c r="E1667" s="320"/>
      <c r="F1667" t="s">
        <v>66</v>
      </c>
      <c r="G1667" s="344"/>
      <c r="I1667" s="320"/>
      <c r="J1667" t="s">
        <v>564</v>
      </c>
      <c r="K1667" s="320"/>
      <c r="L1667" t="s">
        <v>66</v>
      </c>
      <c r="M1667" s="319"/>
    </row>
    <row r="1668" spans="1:13">
      <c r="A1668" s="320"/>
      <c r="B1668" t="s">
        <v>55</v>
      </c>
      <c r="C1668" s="320"/>
      <c r="E1668" s="320"/>
      <c r="F1668" t="s">
        <v>247</v>
      </c>
      <c r="G1668" s="344"/>
      <c r="I1668" s="320"/>
      <c r="J1668" t="s">
        <v>66</v>
      </c>
      <c r="K1668" s="320"/>
      <c r="L1668" t="s">
        <v>442</v>
      </c>
      <c r="M1668" s="319"/>
    </row>
    <row r="1669" spans="1:13">
      <c r="A1669" s="320"/>
      <c r="B1669" t="s">
        <v>564</v>
      </c>
      <c r="C1669" s="320"/>
      <c r="E1669" s="320"/>
      <c r="G1669" s="344"/>
      <c r="I1669" s="320"/>
      <c r="K1669" s="320"/>
      <c r="L1669" t="s">
        <v>98</v>
      </c>
      <c r="M1669" s="319"/>
    </row>
    <row r="1670" spans="1:13">
      <c r="A1670" s="320"/>
      <c r="C1670" s="320"/>
      <c r="E1670" s="320"/>
      <c r="G1670" s="344"/>
      <c r="I1670" s="320"/>
      <c r="K1670" s="320"/>
      <c r="M1670" s="319"/>
    </row>
    <row r="1671" spans="1:13">
      <c r="A1671" s="320"/>
      <c r="C1671" s="320"/>
      <c r="E1671" s="320"/>
      <c r="G1671" s="344"/>
      <c r="I1671" s="320"/>
      <c r="K1671" s="320"/>
      <c r="M1671" s="319"/>
    </row>
    <row r="1672" spans="1:13">
      <c r="A1672" s="320"/>
      <c r="C1672" s="320"/>
      <c r="E1672" s="320"/>
      <c r="G1672" s="344"/>
      <c r="I1672" s="320"/>
      <c r="K1672" s="320"/>
      <c r="M1672" s="319"/>
    </row>
    <row r="1673" spans="1:13">
      <c r="A1673" s="320" t="s">
        <v>15</v>
      </c>
      <c r="B1673" t="s">
        <v>3</v>
      </c>
      <c r="C1673" s="320" t="s">
        <v>49</v>
      </c>
      <c r="D1673" t="s">
        <v>3</v>
      </c>
      <c r="E1673" s="320" t="s">
        <v>49</v>
      </c>
      <c r="F1673" t="s">
        <v>445</v>
      </c>
      <c r="G1673" s="344" t="s">
        <v>446</v>
      </c>
      <c r="H1673" t="s">
        <v>188</v>
      </c>
      <c r="I1673" s="320" t="s">
        <v>49</v>
      </c>
      <c r="J1673" t="s">
        <v>3</v>
      </c>
      <c r="K1673" s="320" t="s">
        <v>49</v>
      </c>
      <c r="L1673" t="s">
        <v>198</v>
      </c>
      <c r="M1673" s="319" t="s">
        <v>570</v>
      </c>
    </row>
    <row r="1674" spans="1:13" ht="32">
      <c r="A1674" s="320"/>
      <c r="B1674" t="s">
        <v>49</v>
      </c>
      <c r="C1674" s="320"/>
      <c r="D1674" t="s">
        <v>49</v>
      </c>
      <c r="E1674" s="320"/>
      <c r="F1674" t="s">
        <v>49</v>
      </c>
      <c r="G1674" s="344"/>
      <c r="H1674" t="s">
        <v>49</v>
      </c>
      <c r="I1674" s="320"/>
      <c r="J1674" t="s">
        <v>49</v>
      </c>
      <c r="K1674" s="320"/>
      <c r="L1674" s="126" t="s">
        <v>570</v>
      </c>
      <c r="M1674" s="319"/>
    </row>
    <row r="1675" spans="1:13">
      <c r="A1675" s="320"/>
      <c r="B1675" t="s">
        <v>50</v>
      </c>
      <c r="C1675" s="320"/>
      <c r="D1675" t="s">
        <v>563</v>
      </c>
      <c r="E1675" s="320"/>
      <c r="F1675" t="s">
        <v>50</v>
      </c>
      <c r="G1675" s="344"/>
      <c r="H1675" t="s">
        <v>51</v>
      </c>
      <c r="I1675" s="320"/>
      <c r="J1675" t="s">
        <v>50</v>
      </c>
      <c r="K1675" s="320"/>
      <c r="L1675" t="s">
        <v>51</v>
      </c>
      <c r="M1675" s="319"/>
    </row>
    <row r="1676" spans="1:13">
      <c r="A1676" s="320"/>
      <c r="B1676" t="s">
        <v>51</v>
      </c>
      <c r="C1676" s="320"/>
      <c r="D1676" t="s">
        <v>52</v>
      </c>
      <c r="E1676" s="320"/>
      <c r="F1676" t="s">
        <v>554</v>
      </c>
      <c r="G1676" s="344"/>
      <c r="H1676" t="s">
        <v>52</v>
      </c>
      <c r="I1676" s="320"/>
      <c r="J1676" t="s">
        <v>51</v>
      </c>
      <c r="K1676" s="320"/>
      <c r="L1676" t="s">
        <v>95</v>
      </c>
      <c r="M1676" s="319"/>
    </row>
    <row r="1677" spans="1:13">
      <c r="A1677" s="320"/>
      <c r="B1677" t="s">
        <v>52</v>
      </c>
      <c r="C1677" s="320"/>
      <c r="D1677" t="s">
        <v>50</v>
      </c>
      <c r="E1677" s="320"/>
      <c r="F1677" t="s">
        <v>52</v>
      </c>
      <c r="G1677" s="344"/>
      <c r="H1677" t="s">
        <v>568</v>
      </c>
      <c r="I1677" s="320"/>
      <c r="J1677" t="s">
        <v>52</v>
      </c>
      <c r="K1677" s="320"/>
      <c r="L1677" t="s">
        <v>442</v>
      </c>
      <c r="M1677" s="319"/>
    </row>
    <row r="1678" spans="1:13">
      <c r="A1678" s="320"/>
      <c r="B1678" t="s">
        <v>53</v>
      </c>
      <c r="C1678" s="320"/>
      <c r="E1678" s="320"/>
      <c r="F1678" t="s">
        <v>564</v>
      </c>
      <c r="G1678" s="344"/>
      <c r="H1678" t="s">
        <v>472</v>
      </c>
      <c r="I1678" s="320"/>
      <c r="J1678" t="s">
        <v>95</v>
      </c>
      <c r="K1678" s="320"/>
      <c r="L1678" t="s">
        <v>98</v>
      </c>
      <c r="M1678" s="319"/>
    </row>
    <row r="1679" spans="1:13">
      <c r="A1679" s="320"/>
      <c r="B1679" t="s">
        <v>54</v>
      </c>
      <c r="C1679" s="320"/>
      <c r="E1679" s="320"/>
      <c r="F1679" t="s">
        <v>66</v>
      </c>
      <c r="G1679" s="344"/>
      <c r="I1679" s="320"/>
      <c r="J1679" t="s">
        <v>564</v>
      </c>
      <c r="K1679" s="320"/>
      <c r="M1679" s="319"/>
    </row>
    <row r="1680" spans="1:13">
      <c r="A1680" s="320"/>
      <c r="B1680" t="s">
        <v>55</v>
      </c>
      <c r="C1680" s="320"/>
      <c r="E1680" s="320"/>
      <c r="F1680" t="s">
        <v>247</v>
      </c>
      <c r="G1680" s="344"/>
      <c r="I1680" s="320"/>
      <c r="J1680" t="s">
        <v>66</v>
      </c>
      <c r="K1680" s="320"/>
      <c r="M1680" s="319"/>
    </row>
    <row r="1681" spans="1:13">
      <c r="A1681" s="320"/>
      <c r="B1681" t="s">
        <v>564</v>
      </c>
      <c r="C1681" s="320"/>
      <c r="E1681" s="320"/>
      <c r="G1681" s="344"/>
      <c r="I1681" s="320"/>
      <c r="K1681" s="320"/>
      <c r="M1681" s="319"/>
    </row>
    <row r="1682" spans="1:13">
      <c r="A1682" s="320"/>
      <c r="C1682" s="320"/>
      <c r="E1682" s="320"/>
      <c r="G1682" s="344"/>
      <c r="I1682" s="320"/>
      <c r="K1682" s="320"/>
      <c r="M1682" s="319"/>
    </row>
    <row r="1683" spans="1:13">
      <c r="A1683" s="320"/>
      <c r="C1683" s="320"/>
      <c r="E1683" s="320"/>
      <c r="G1683" s="344"/>
      <c r="I1683" s="320"/>
      <c r="K1683" s="320"/>
      <c r="M1683" s="319"/>
    </row>
    <row r="1684" spans="1:13">
      <c r="A1684" s="320"/>
      <c r="C1684" s="320"/>
      <c r="E1684" s="320"/>
      <c r="G1684" s="344"/>
      <c r="I1684" s="320"/>
      <c r="K1684" s="320"/>
      <c r="M1684" s="319"/>
    </row>
    <row r="1685" spans="1:13">
      <c r="A1685" s="320" t="s">
        <v>16</v>
      </c>
      <c r="B1685" t="s">
        <v>3</v>
      </c>
      <c r="C1685" s="320" t="s">
        <v>49</v>
      </c>
      <c r="D1685" t="s">
        <v>3</v>
      </c>
      <c r="E1685" s="320" t="s">
        <v>49</v>
      </c>
      <c r="F1685" t="s">
        <v>445</v>
      </c>
      <c r="G1685" s="344" t="s">
        <v>446</v>
      </c>
      <c r="H1685" t="s">
        <v>49</v>
      </c>
      <c r="I1685" s="320" t="s">
        <v>49</v>
      </c>
      <c r="J1685" t="s">
        <v>3</v>
      </c>
      <c r="K1685" s="320" t="s">
        <v>49</v>
      </c>
      <c r="L1685" t="s">
        <v>198</v>
      </c>
      <c r="M1685" s="319" t="s">
        <v>570</v>
      </c>
    </row>
    <row r="1686" spans="1:13" ht="32">
      <c r="A1686" s="320"/>
      <c r="B1686" t="s">
        <v>49</v>
      </c>
      <c r="C1686" s="320"/>
      <c r="D1686" t="s">
        <v>49</v>
      </c>
      <c r="E1686" s="320"/>
      <c r="F1686" t="s">
        <v>49</v>
      </c>
      <c r="G1686" s="344"/>
      <c r="H1686" t="s">
        <v>51</v>
      </c>
      <c r="I1686" s="320"/>
      <c r="J1686" t="s">
        <v>49</v>
      </c>
      <c r="K1686" s="320"/>
      <c r="L1686" s="126" t="s">
        <v>570</v>
      </c>
      <c r="M1686" s="319"/>
    </row>
    <row r="1687" spans="1:13">
      <c r="A1687" s="320"/>
      <c r="B1687" t="s">
        <v>50</v>
      </c>
      <c r="C1687" s="320"/>
      <c r="D1687" t="s">
        <v>563</v>
      </c>
      <c r="E1687" s="320"/>
      <c r="F1687" t="s">
        <v>50</v>
      </c>
      <c r="G1687" s="344"/>
      <c r="H1687" t="s">
        <v>52</v>
      </c>
      <c r="I1687" s="320"/>
      <c r="J1687" t="s">
        <v>50</v>
      </c>
      <c r="K1687" s="320"/>
      <c r="L1687" t="s">
        <v>51</v>
      </c>
      <c r="M1687" s="319"/>
    </row>
    <row r="1688" spans="1:13">
      <c r="A1688" s="320"/>
      <c r="B1688" t="s">
        <v>51</v>
      </c>
      <c r="C1688" s="320"/>
      <c r="D1688" t="s">
        <v>52</v>
      </c>
      <c r="E1688" s="320"/>
      <c r="F1688" t="s">
        <v>554</v>
      </c>
      <c r="G1688" s="344"/>
      <c r="H1688" t="s">
        <v>568</v>
      </c>
      <c r="I1688" s="320"/>
      <c r="J1688" t="s">
        <v>51</v>
      </c>
      <c r="K1688" s="320"/>
      <c r="L1688" t="s">
        <v>95</v>
      </c>
      <c r="M1688" s="319"/>
    </row>
    <row r="1689" spans="1:13">
      <c r="A1689" s="320"/>
      <c r="B1689" t="s">
        <v>52</v>
      </c>
      <c r="C1689" s="320"/>
      <c r="D1689" t="s">
        <v>50</v>
      </c>
      <c r="E1689" s="320"/>
      <c r="F1689" t="s">
        <v>52</v>
      </c>
      <c r="G1689" s="344"/>
      <c r="H1689" t="s">
        <v>472</v>
      </c>
      <c r="I1689" s="320"/>
      <c r="J1689" t="s">
        <v>52</v>
      </c>
      <c r="K1689" s="320"/>
      <c r="L1689" t="s">
        <v>442</v>
      </c>
      <c r="M1689" s="319"/>
    </row>
    <row r="1690" spans="1:13">
      <c r="A1690" s="320"/>
      <c r="B1690" t="s">
        <v>53</v>
      </c>
      <c r="C1690" s="320"/>
      <c r="E1690" s="320"/>
      <c r="F1690" t="s">
        <v>564</v>
      </c>
      <c r="G1690" s="344"/>
      <c r="I1690" s="320"/>
      <c r="J1690" t="s">
        <v>95</v>
      </c>
      <c r="K1690" s="320"/>
      <c r="L1690" t="s">
        <v>98</v>
      </c>
      <c r="M1690" s="319"/>
    </row>
    <row r="1691" spans="1:13">
      <c r="A1691" s="320"/>
      <c r="B1691" t="s">
        <v>54</v>
      </c>
      <c r="C1691" s="320"/>
      <c r="E1691" s="320"/>
      <c r="F1691" t="s">
        <v>66</v>
      </c>
      <c r="G1691" s="344"/>
      <c r="I1691" s="320"/>
      <c r="J1691" t="s">
        <v>564</v>
      </c>
      <c r="K1691" s="320"/>
      <c r="M1691" s="319"/>
    </row>
    <row r="1692" spans="1:13">
      <c r="A1692" s="320"/>
      <c r="B1692" t="s">
        <v>55</v>
      </c>
      <c r="C1692" s="320"/>
      <c r="E1692" s="320"/>
      <c r="F1692" t="s">
        <v>247</v>
      </c>
      <c r="G1692" s="344"/>
      <c r="I1692" s="320"/>
      <c r="J1692" t="s">
        <v>66</v>
      </c>
      <c r="K1692" s="320"/>
      <c r="M1692" s="319"/>
    </row>
    <row r="1693" spans="1:13">
      <c r="A1693" s="320"/>
      <c r="B1693" t="s">
        <v>564</v>
      </c>
      <c r="C1693" s="320"/>
      <c r="E1693" s="320"/>
      <c r="G1693" s="344"/>
      <c r="I1693" s="320"/>
      <c r="K1693" s="320"/>
      <c r="M1693" s="319"/>
    </row>
    <row r="1694" spans="1:13">
      <c r="A1694" s="320"/>
      <c r="C1694" s="320"/>
      <c r="E1694" s="320"/>
      <c r="G1694" s="344"/>
      <c r="I1694" s="320"/>
      <c r="K1694" s="320"/>
      <c r="M1694" s="319"/>
    </row>
    <row r="1695" spans="1:13">
      <c r="A1695" s="320"/>
      <c r="C1695" s="320"/>
      <c r="E1695" s="320"/>
      <c r="G1695" s="344"/>
      <c r="I1695" s="320"/>
      <c r="K1695" s="320"/>
      <c r="M1695" s="319"/>
    </row>
    <row r="1696" spans="1:13">
      <c r="A1696" s="320"/>
      <c r="C1696" s="320"/>
      <c r="E1696" s="320"/>
      <c r="G1696" s="344"/>
      <c r="I1696" s="320"/>
      <c r="K1696" s="320"/>
      <c r="M1696" s="319"/>
    </row>
    <row r="1697" spans="1:13">
      <c r="A1697" s="320" t="s">
        <v>17</v>
      </c>
      <c r="B1697" t="s">
        <v>3</v>
      </c>
      <c r="C1697" s="320" t="s">
        <v>3</v>
      </c>
      <c r="D1697" t="s">
        <v>3</v>
      </c>
      <c r="E1697" s="320" t="s">
        <v>49</v>
      </c>
      <c r="F1697" t="s">
        <v>445</v>
      </c>
      <c r="G1697" s="344" t="s">
        <v>446</v>
      </c>
      <c r="H1697" t="s">
        <v>188</v>
      </c>
      <c r="I1697" s="319" t="s">
        <v>188</v>
      </c>
      <c r="J1697" t="s">
        <v>3</v>
      </c>
      <c r="K1697" s="319" t="s">
        <v>566</v>
      </c>
      <c r="L1697" t="s">
        <v>198</v>
      </c>
      <c r="M1697" s="319" t="s">
        <v>49</v>
      </c>
    </row>
    <row r="1698" spans="1:13" ht="32">
      <c r="A1698" s="320"/>
      <c r="B1698" t="s">
        <v>49</v>
      </c>
      <c r="C1698" s="320"/>
      <c r="D1698" t="s">
        <v>49</v>
      </c>
      <c r="E1698" s="320"/>
      <c r="F1698" t="s">
        <v>49</v>
      </c>
      <c r="G1698" s="344"/>
      <c r="H1698" t="s">
        <v>49</v>
      </c>
      <c r="I1698" s="319"/>
      <c r="J1698" s="126" t="s">
        <v>566</v>
      </c>
      <c r="K1698" s="319"/>
      <c r="L1698" t="s">
        <v>49</v>
      </c>
      <c r="M1698" s="319"/>
    </row>
    <row r="1699" spans="1:13">
      <c r="A1699" s="320"/>
      <c r="B1699" t="s">
        <v>50</v>
      </c>
      <c r="C1699" s="320"/>
      <c r="D1699" t="s">
        <v>563</v>
      </c>
      <c r="E1699" s="320"/>
      <c r="F1699" t="s">
        <v>50</v>
      </c>
      <c r="G1699" s="344"/>
      <c r="H1699" t="s">
        <v>51</v>
      </c>
      <c r="I1699" s="319"/>
      <c r="J1699" t="s">
        <v>50</v>
      </c>
      <c r="K1699" s="319"/>
      <c r="L1699" t="s">
        <v>51</v>
      </c>
      <c r="M1699" s="319"/>
    </row>
    <row r="1700" spans="1:13">
      <c r="A1700" s="320"/>
      <c r="B1700" t="s">
        <v>51</v>
      </c>
      <c r="C1700" s="320"/>
      <c r="D1700" t="s">
        <v>52</v>
      </c>
      <c r="E1700" s="320"/>
      <c r="F1700" t="s">
        <v>554</v>
      </c>
      <c r="G1700" s="344"/>
      <c r="H1700" t="s">
        <v>52</v>
      </c>
      <c r="I1700" s="319"/>
      <c r="J1700" t="s">
        <v>51</v>
      </c>
      <c r="K1700" s="319"/>
      <c r="L1700" t="s">
        <v>52</v>
      </c>
      <c r="M1700" s="319"/>
    </row>
    <row r="1701" spans="1:13">
      <c r="A1701" s="320"/>
      <c r="B1701" t="s">
        <v>52</v>
      </c>
      <c r="C1701" s="320"/>
      <c r="D1701" t="s">
        <v>50</v>
      </c>
      <c r="E1701" s="320"/>
      <c r="F1701" t="s">
        <v>52</v>
      </c>
      <c r="G1701" s="344"/>
      <c r="H1701" t="s">
        <v>568</v>
      </c>
      <c r="I1701" s="319"/>
      <c r="J1701" t="s">
        <v>95</v>
      </c>
      <c r="K1701" s="319"/>
      <c r="L1701" t="s">
        <v>95</v>
      </c>
      <c r="M1701" s="319"/>
    </row>
    <row r="1702" spans="1:13">
      <c r="A1702" s="320"/>
      <c r="B1702" t="s">
        <v>53</v>
      </c>
      <c r="C1702" s="320"/>
      <c r="E1702" s="320"/>
      <c r="F1702" t="s">
        <v>564</v>
      </c>
      <c r="G1702" s="344"/>
      <c r="H1702" t="s">
        <v>472</v>
      </c>
      <c r="I1702" s="319"/>
      <c r="K1702" s="319"/>
      <c r="L1702" t="s">
        <v>564</v>
      </c>
      <c r="M1702" s="319"/>
    </row>
    <row r="1703" spans="1:13">
      <c r="A1703" s="320"/>
      <c r="B1703" t="s">
        <v>54</v>
      </c>
      <c r="C1703" s="320"/>
      <c r="E1703" s="320"/>
      <c r="F1703" t="s">
        <v>66</v>
      </c>
      <c r="G1703" s="344"/>
      <c r="I1703" s="319"/>
      <c r="K1703" s="319"/>
      <c r="L1703" t="s">
        <v>66</v>
      </c>
      <c r="M1703" s="319"/>
    </row>
    <row r="1704" spans="1:13">
      <c r="A1704" s="320"/>
      <c r="B1704" t="s">
        <v>55</v>
      </c>
      <c r="C1704" s="320"/>
      <c r="E1704" s="320"/>
      <c r="F1704" t="s">
        <v>247</v>
      </c>
      <c r="G1704" s="344"/>
      <c r="I1704" s="319"/>
      <c r="K1704" s="319"/>
      <c r="L1704" t="s">
        <v>442</v>
      </c>
      <c r="M1704" s="319"/>
    </row>
    <row r="1705" spans="1:13">
      <c r="A1705" s="320"/>
      <c r="B1705" t="s">
        <v>564</v>
      </c>
      <c r="C1705" s="320"/>
      <c r="E1705" s="320"/>
      <c r="G1705" s="344"/>
      <c r="I1705" s="319"/>
      <c r="K1705" s="319"/>
      <c r="L1705" t="s">
        <v>98</v>
      </c>
      <c r="M1705" s="319"/>
    </row>
    <row r="1706" spans="1:13">
      <c r="A1706" s="320"/>
      <c r="C1706" s="320"/>
      <c r="E1706" s="320"/>
      <c r="G1706" s="344"/>
      <c r="I1706" s="319"/>
      <c r="K1706" s="319"/>
      <c r="M1706" s="319"/>
    </row>
    <row r="1707" spans="1:13">
      <c r="A1707" s="320"/>
      <c r="C1707" s="320"/>
      <c r="E1707" s="320"/>
      <c r="G1707" s="344"/>
      <c r="I1707" s="319"/>
      <c r="K1707" s="319"/>
      <c r="M1707" s="319"/>
    </row>
    <row r="1708" spans="1:13">
      <c r="A1708" s="320"/>
      <c r="C1708" s="320"/>
      <c r="E1708" s="320"/>
      <c r="G1708" s="344"/>
      <c r="I1708" s="319"/>
      <c r="K1708" s="319"/>
      <c r="M1708" s="319"/>
    </row>
    <row r="1709" spans="1:13">
      <c r="A1709" s="320" t="s">
        <v>18</v>
      </c>
      <c r="F1709" t="s">
        <v>445</v>
      </c>
      <c r="G1709" s="344" t="s">
        <v>446</v>
      </c>
      <c r="H1709" t="s">
        <v>188</v>
      </c>
      <c r="I1709" s="320" t="s">
        <v>49</v>
      </c>
      <c r="J1709" t="s">
        <v>3</v>
      </c>
      <c r="K1709" s="320" t="s">
        <v>49</v>
      </c>
    </row>
    <row r="1710" spans="1:13">
      <c r="A1710" s="320"/>
      <c r="F1710" t="s">
        <v>49</v>
      </c>
      <c r="G1710" s="344"/>
      <c r="H1710" t="s">
        <v>49</v>
      </c>
      <c r="I1710" s="320"/>
      <c r="J1710" t="s">
        <v>49</v>
      </c>
      <c r="K1710" s="320"/>
    </row>
    <row r="1711" spans="1:13">
      <c r="A1711" s="320"/>
      <c r="F1711" t="s">
        <v>50</v>
      </c>
      <c r="G1711" s="344"/>
      <c r="H1711" t="s">
        <v>51</v>
      </c>
      <c r="I1711" s="320"/>
      <c r="J1711" t="s">
        <v>50</v>
      </c>
      <c r="K1711" s="320"/>
    </row>
    <row r="1712" spans="1:13">
      <c r="A1712" s="320"/>
      <c r="F1712" t="s">
        <v>554</v>
      </c>
      <c r="G1712" s="344"/>
      <c r="H1712" t="s">
        <v>52</v>
      </c>
      <c r="I1712" s="320"/>
      <c r="J1712" t="s">
        <v>51</v>
      </c>
      <c r="K1712" s="320"/>
    </row>
    <row r="1713" spans="1:11">
      <c r="A1713" s="320"/>
      <c r="F1713" t="s">
        <v>52</v>
      </c>
      <c r="G1713" s="344"/>
      <c r="H1713" t="s">
        <v>568</v>
      </c>
      <c r="I1713" s="320"/>
      <c r="J1713" t="s">
        <v>52</v>
      </c>
      <c r="K1713" s="320"/>
    </row>
    <row r="1714" spans="1:11">
      <c r="A1714" s="320"/>
      <c r="F1714" t="s">
        <v>564</v>
      </c>
      <c r="G1714" s="344"/>
      <c r="H1714" t="s">
        <v>472</v>
      </c>
      <c r="I1714" s="320"/>
      <c r="J1714" t="s">
        <v>95</v>
      </c>
      <c r="K1714" s="320"/>
    </row>
    <row r="1715" spans="1:11">
      <c r="A1715" s="320"/>
      <c r="F1715" t="s">
        <v>66</v>
      </c>
      <c r="G1715" s="344"/>
      <c r="I1715" s="320"/>
      <c r="J1715" t="s">
        <v>564</v>
      </c>
      <c r="K1715" s="320"/>
    </row>
    <row r="1716" spans="1:11">
      <c r="A1716" s="320"/>
      <c r="F1716" t="s">
        <v>247</v>
      </c>
      <c r="G1716" s="344"/>
      <c r="I1716" s="320"/>
      <c r="J1716" t="s">
        <v>66</v>
      </c>
      <c r="K1716" s="320"/>
    </row>
    <row r="1717" spans="1:11">
      <c r="A1717" s="320"/>
      <c r="G1717" s="344"/>
      <c r="I1717" s="320"/>
      <c r="K1717" s="320"/>
    </row>
    <row r="1718" spans="1:11">
      <c r="A1718" s="320"/>
      <c r="G1718" s="344"/>
      <c r="I1718" s="320"/>
      <c r="K1718" s="320"/>
    </row>
    <row r="1719" spans="1:11">
      <c r="A1719" s="320"/>
      <c r="G1719" s="344"/>
      <c r="I1719" s="320"/>
      <c r="K1719" s="320"/>
    </row>
    <row r="1720" spans="1:11">
      <c r="A1720" s="320"/>
      <c r="G1720" s="344"/>
      <c r="I1720" s="320"/>
      <c r="K1720" s="320"/>
    </row>
    <row r="1721" spans="1:11">
      <c r="A1721" s="320" t="s">
        <v>19</v>
      </c>
      <c r="F1721" t="s">
        <v>445</v>
      </c>
      <c r="G1721" s="344" t="s">
        <v>446</v>
      </c>
      <c r="H1721" t="s">
        <v>188</v>
      </c>
      <c r="I1721" s="319" t="s">
        <v>566</v>
      </c>
      <c r="J1721" t="s">
        <v>3</v>
      </c>
      <c r="K1721" s="319" t="s">
        <v>566</v>
      </c>
    </row>
    <row r="1722" spans="1:11" ht="32">
      <c r="A1722" s="320"/>
      <c r="F1722" t="s">
        <v>49</v>
      </c>
      <c r="G1722" s="344"/>
      <c r="H1722" s="126" t="s">
        <v>566</v>
      </c>
      <c r="I1722" s="319"/>
      <c r="J1722" s="57" t="s">
        <v>566</v>
      </c>
      <c r="K1722" s="319"/>
    </row>
    <row r="1723" spans="1:11">
      <c r="A1723" s="320"/>
      <c r="F1723" t="s">
        <v>50</v>
      </c>
      <c r="G1723" s="344"/>
      <c r="H1723" t="s">
        <v>51</v>
      </c>
      <c r="I1723" s="319"/>
      <c r="J1723" t="s">
        <v>50</v>
      </c>
      <c r="K1723" s="319"/>
    </row>
    <row r="1724" spans="1:11">
      <c r="A1724" s="320"/>
      <c r="F1724" t="s">
        <v>554</v>
      </c>
      <c r="G1724" s="344"/>
      <c r="I1724" s="319"/>
      <c r="J1724" t="s">
        <v>51</v>
      </c>
      <c r="K1724" s="319"/>
    </row>
    <row r="1725" spans="1:11">
      <c r="A1725" s="320"/>
      <c r="F1725" t="s">
        <v>52</v>
      </c>
      <c r="G1725" s="344"/>
      <c r="I1725" s="319"/>
      <c r="J1725" t="s">
        <v>95</v>
      </c>
      <c r="K1725" s="319"/>
    </row>
    <row r="1726" spans="1:11">
      <c r="A1726" s="320"/>
      <c r="F1726" t="s">
        <v>564</v>
      </c>
      <c r="G1726" s="344"/>
      <c r="I1726" s="319"/>
      <c r="K1726" s="319"/>
    </row>
    <row r="1727" spans="1:11">
      <c r="A1727" s="320"/>
      <c r="F1727" t="s">
        <v>66</v>
      </c>
      <c r="G1727" s="344"/>
      <c r="I1727" s="319"/>
      <c r="K1727" s="319"/>
    </row>
    <row r="1728" spans="1:11">
      <c r="A1728" s="320"/>
      <c r="F1728" t="s">
        <v>247</v>
      </c>
      <c r="G1728" s="344"/>
      <c r="I1728" s="319"/>
      <c r="K1728" s="319"/>
    </row>
    <row r="1729" spans="1:22">
      <c r="A1729" s="320"/>
      <c r="G1729" s="344"/>
      <c r="I1729" s="319"/>
      <c r="K1729" s="319"/>
    </row>
    <row r="1730" spans="1:22">
      <c r="A1730" s="320"/>
      <c r="G1730" s="344"/>
      <c r="I1730" s="319"/>
      <c r="K1730" s="319"/>
    </row>
    <row r="1731" spans="1:22">
      <c r="A1731" s="320"/>
      <c r="G1731" s="344"/>
      <c r="I1731" s="319"/>
      <c r="K1731" s="319"/>
    </row>
    <row r="1732" spans="1:22">
      <c r="A1732" s="320"/>
      <c r="G1732" s="344"/>
      <c r="I1732" s="319"/>
      <c r="K1732" s="319"/>
    </row>
    <row r="1738" spans="1:22">
      <c r="A1738" s="343" t="s">
        <v>21</v>
      </c>
      <c r="B1738" s="343"/>
      <c r="C1738" s="343"/>
      <c r="D1738" s="343"/>
      <c r="E1738" s="343"/>
      <c r="F1738" s="343"/>
      <c r="G1738" s="343"/>
      <c r="H1738" s="343"/>
      <c r="I1738" s="343"/>
      <c r="J1738" s="343"/>
      <c r="K1738" s="343"/>
      <c r="L1738" s="343"/>
      <c r="M1738" s="343"/>
      <c r="P1738" s="329" t="s">
        <v>572</v>
      </c>
      <c r="Q1738" s="330"/>
      <c r="R1738" s="330"/>
      <c r="S1738" s="330"/>
      <c r="T1738" s="330"/>
      <c r="U1738" s="330"/>
      <c r="V1738" s="331"/>
    </row>
    <row r="1739" spans="1:22" ht="32">
      <c r="B1739" s="334">
        <v>2000</v>
      </c>
      <c r="C1739" s="334"/>
      <c r="D1739" s="334">
        <v>2003</v>
      </c>
      <c r="E1739" s="334"/>
      <c r="F1739" s="334">
        <v>2006</v>
      </c>
      <c r="G1739" s="334"/>
      <c r="H1739" s="334">
        <v>2009</v>
      </c>
      <c r="I1739" s="334"/>
      <c r="J1739" s="334">
        <v>2012</v>
      </c>
      <c r="K1739" s="334"/>
      <c r="L1739" s="334">
        <v>2015</v>
      </c>
      <c r="M1739" s="334"/>
      <c r="P1739" s="128" t="s">
        <v>129</v>
      </c>
      <c r="Q1739" s="44">
        <v>45</v>
      </c>
      <c r="R1739" s="44">
        <v>45</v>
      </c>
      <c r="S1739" s="44">
        <v>45</v>
      </c>
      <c r="T1739" s="44">
        <v>45</v>
      </c>
      <c r="U1739" s="44">
        <v>45</v>
      </c>
      <c r="V1739" s="44">
        <v>45</v>
      </c>
    </row>
    <row r="1740" spans="1:22" ht="32">
      <c r="B1740" s="68" t="s">
        <v>0</v>
      </c>
      <c r="C1740" s="68" t="s">
        <v>1</v>
      </c>
      <c r="D1740" s="68" t="s">
        <v>0</v>
      </c>
      <c r="E1740" s="68" t="s">
        <v>1</v>
      </c>
      <c r="F1740" s="68" t="s">
        <v>0</v>
      </c>
      <c r="G1740" s="68" t="s">
        <v>1</v>
      </c>
      <c r="H1740" s="68" t="s">
        <v>0</v>
      </c>
      <c r="I1740" s="68" t="s">
        <v>1</v>
      </c>
      <c r="J1740" s="68" t="s">
        <v>0</v>
      </c>
      <c r="K1740" s="68" t="s">
        <v>1</v>
      </c>
      <c r="L1740" s="68" t="s">
        <v>0</v>
      </c>
      <c r="M1740" s="68" t="s">
        <v>1</v>
      </c>
      <c r="P1740" s="129" t="s">
        <v>103</v>
      </c>
      <c r="Q1740" s="51">
        <v>2000</v>
      </c>
      <c r="R1740" s="51">
        <v>2003</v>
      </c>
      <c r="S1740" s="51">
        <v>2006</v>
      </c>
      <c r="T1740" s="51">
        <v>2009</v>
      </c>
      <c r="U1740" s="51">
        <v>2012</v>
      </c>
      <c r="V1740" s="51">
        <v>2015</v>
      </c>
    </row>
    <row r="1741" spans="1:22">
      <c r="A1741" s="320" t="s">
        <v>2</v>
      </c>
      <c r="B1741" t="s">
        <v>3</v>
      </c>
      <c r="C1741" s="320" t="s">
        <v>3</v>
      </c>
      <c r="D1741" t="s">
        <v>3</v>
      </c>
      <c r="E1741" s="320" t="s">
        <v>3</v>
      </c>
      <c r="F1741" t="s">
        <v>3</v>
      </c>
      <c r="G1741" s="320" t="s">
        <v>3</v>
      </c>
      <c r="H1741" t="s">
        <v>3</v>
      </c>
      <c r="I1741" s="319" t="s">
        <v>63</v>
      </c>
      <c r="J1741" t="s">
        <v>3</v>
      </c>
      <c r="K1741" s="320" t="s">
        <v>49</v>
      </c>
      <c r="L1741" t="s">
        <v>3</v>
      </c>
      <c r="M1741" s="320" t="s">
        <v>58</v>
      </c>
      <c r="P1741" s="29">
        <v>0</v>
      </c>
      <c r="Q1741" s="24">
        <v>45</v>
      </c>
      <c r="R1741" s="24"/>
      <c r="S1741" s="24"/>
      <c r="T1741" s="24"/>
      <c r="U1741" s="24"/>
      <c r="V1741" s="24"/>
    </row>
    <row r="1742" spans="1:22" ht="32">
      <c r="A1742" s="320"/>
      <c r="B1742" t="s">
        <v>49</v>
      </c>
      <c r="C1742" s="320"/>
      <c r="D1742" t="s">
        <v>58</v>
      </c>
      <c r="E1742" s="320"/>
      <c r="F1742" t="s">
        <v>58</v>
      </c>
      <c r="G1742" s="320"/>
      <c r="H1742" s="126" t="s">
        <v>63</v>
      </c>
      <c r="I1742" s="319"/>
      <c r="J1742" t="s">
        <v>49</v>
      </c>
      <c r="K1742" s="320"/>
      <c r="L1742" t="s">
        <v>50</v>
      </c>
      <c r="M1742" s="320"/>
      <c r="P1742" s="29">
        <v>1</v>
      </c>
      <c r="Q1742" s="24"/>
      <c r="R1742" s="24">
        <v>45</v>
      </c>
      <c r="S1742" s="24">
        <v>7</v>
      </c>
      <c r="T1742" s="24">
        <v>45</v>
      </c>
      <c r="U1742" s="24">
        <v>45</v>
      </c>
      <c r="V1742" s="24">
        <v>42</v>
      </c>
    </row>
    <row r="1743" spans="1:22">
      <c r="A1743" s="320"/>
      <c r="B1743" t="s">
        <v>50</v>
      </c>
      <c r="C1743" s="320"/>
      <c r="D1743" t="s">
        <v>50</v>
      </c>
      <c r="E1743" s="320"/>
      <c r="F1743" t="s">
        <v>59</v>
      </c>
      <c r="G1743" s="320"/>
      <c r="H1743" t="s">
        <v>50</v>
      </c>
      <c r="I1743" s="319"/>
      <c r="J1743" t="s">
        <v>50</v>
      </c>
      <c r="K1743" s="320"/>
      <c r="L1743" t="s">
        <v>51</v>
      </c>
      <c r="M1743" s="320"/>
      <c r="P1743" s="29">
        <v>2</v>
      </c>
      <c r="Q1743" s="24"/>
      <c r="R1743" s="24"/>
      <c r="S1743" s="24">
        <v>38</v>
      </c>
      <c r="T1743" s="24"/>
      <c r="U1743" s="24"/>
      <c r="V1743" s="24"/>
    </row>
    <row r="1744" spans="1:22">
      <c r="A1744" s="320"/>
      <c r="B1744" t="s">
        <v>51</v>
      </c>
      <c r="C1744" s="320"/>
      <c r="D1744" t="s">
        <v>51</v>
      </c>
      <c r="E1744" s="320"/>
      <c r="F1744" t="s">
        <v>53</v>
      </c>
      <c r="G1744" s="320"/>
      <c r="H1744" t="s">
        <v>51</v>
      </c>
      <c r="I1744" s="319"/>
      <c r="J1744" t="s">
        <v>51</v>
      </c>
      <c r="K1744" s="320"/>
      <c r="L1744" t="s">
        <v>95</v>
      </c>
      <c r="M1744" s="320"/>
      <c r="P1744" s="29">
        <v>3</v>
      </c>
      <c r="Q1744" s="24"/>
      <c r="R1744" s="24"/>
      <c r="S1744" s="24"/>
      <c r="T1744" s="24"/>
      <c r="U1744" s="24"/>
      <c r="V1744" s="24"/>
    </row>
    <row r="1745" spans="1:28">
      <c r="A1745" s="320"/>
      <c r="B1745" t="s">
        <v>52</v>
      </c>
      <c r="C1745" s="320"/>
      <c r="D1745" t="s">
        <v>53</v>
      </c>
      <c r="E1745" s="320"/>
      <c r="G1745" s="320"/>
      <c r="H1745" t="s">
        <v>53</v>
      </c>
      <c r="I1745" s="319"/>
      <c r="J1745" t="s">
        <v>52</v>
      </c>
      <c r="K1745" s="320"/>
      <c r="L1745" t="s">
        <v>66</v>
      </c>
      <c r="M1745" s="320"/>
      <c r="P1745" s="29" t="s">
        <v>104</v>
      </c>
      <c r="Q1745" s="24"/>
      <c r="R1745" s="24"/>
      <c r="S1745" s="24"/>
      <c r="T1745" s="24"/>
      <c r="U1745" s="24"/>
      <c r="V1745" s="24"/>
    </row>
    <row r="1746" spans="1:28">
      <c r="A1746" s="320"/>
      <c r="B1746" t="s">
        <v>573</v>
      </c>
      <c r="C1746" s="320"/>
      <c r="D1746" t="s">
        <v>54</v>
      </c>
      <c r="E1746" s="320"/>
      <c r="G1746" s="320"/>
      <c r="I1746" s="319"/>
      <c r="J1746" t="s">
        <v>95</v>
      </c>
      <c r="K1746" s="320"/>
      <c r="L1746" t="s">
        <v>442</v>
      </c>
      <c r="M1746" s="320"/>
    </row>
    <row r="1747" spans="1:28">
      <c r="A1747" s="320"/>
      <c r="B1747" t="s">
        <v>272</v>
      </c>
      <c r="C1747" s="320"/>
      <c r="D1747" t="s">
        <v>55</v>
      </c>
      <c r="E1747" s="320"/>
      <c r="G1747" s="320"/>
      <c r="I1747" s="319"/>
      <c r="J1747" t="s">
        <v>66</v>
      </c>
      <c r="K1747" s="320"/>
      <c r="L1747" t="s">
        <v>97</v>
      </c>
      <c r="M1747" s="320"/>
      <c r="P1747" s="329" t="s">
        <v>574</v>
      </c>
      <c r="Q1747" s="330"/>
      <c r="R1747" s="330"/>
      <c r="S1747" s="330"/>
      <c r="T1747" s="330"/>
      <c r="U1747" s="330"/>
      <c r="V1747" s="331"/>
    </row>
    <row r="1748" spans="1:28">
      <c r="A1748" s="320"/>
      <c r="B1748" t="s">
        <v>54</v>
      </c>
      <c r="C1748" s="320"/>
      <c r="D1748" t="s">
        <v>575</v>
      </c>
      <c r="E1748" s="320"/>
      <c r="G1748" s="320"/>
      <c r="I1748" s="319"/>
      <c r="K1748" s="320"/>
      <c r="L1748" t="s">
        <v>98</v>
      </c>
      <c r="M1748" s="320"/>
      <c r="P1748" s="21"/>
      <c r="Q1748" s="51">
        <v>2000</v>
      </c>
      <c r="R1748" s="51">
        <v>2003</v>
      </c>
      <c r="S1748" s="51">
        <v>2006</v>
      </c>
      <c r="T1748" s="51">
        <v>2009</v>
      </c>
      <c r="U1748" s="51">
        <v>2012</v>
      </c>
      <c r="V1748" s="51">
        <v>2015</v>
      </c>
    </row>
    <row r="1749" spans="1:28" ht="32">
      <c r="A1749" s="320"/>
      <c r="B1749" t="s">
        <v>268</v>
      </c>
      <c r="C1749" s="320"/>
      <c r="E1749" s="320"/>
      <c r="G1749" s="320"/>
      <c r="I1749" s="319"/>
      <c r="K1749" s="320"/>
      <c r="L1749" t="s">
        <v>64</v>
      </c>
      <c r="M1749" s="320"/>
      <c r="P1749" s="130" t="s">
        <v>106</v>
      </c>
      <c r="Q1749" s="24">
        <v>45</v>
      </c>
      <c r="R1749" s="24">
        <v>21</v>
      </c>
      <c r="S1749" s="24">
        <v>8</v>
      </c>
      <c r="T1749" s="24">
        <v>7</v>
      </c>
      <c r="U1749" s="24">
        <v>9</v>
      </c>
      <c r="V1749" s="24">
        <v>14</v>
      </c>
    </row>
    <row r="1750" spans="1:28">
      <c r="A1750" s="320"/>
      <c r="B1750" t="s">
        <v>55</v>
      </c>
      <c r="C1750" s="320"/>
      <c r="E1750" s="320"/>
      <c r="G1750" s="320"/>
      <c r="I1750" s="319"/>
      <c r="K1750" s="320"/>
      <c r="L1750" t="s">
        <v>58</v>
      </c>
      <c r="M1750" s="320"/>
      <c r="P1750" s="29" t="s">
        <v>107</v>
      </c>
      <c r="Q1750" s="24"/>
      <c r="R1750" s="24">
        <v>24</v>
      </c>
      <c r="S1750" s="24">
        <v>37</v>
      </c>
      <c r="T1750" s="24">
        <v>38</v>
      </c>
      <c r="U1750" s="24">
        <v>36</v>
      </c>
      <c r="V1750" s="24">
        <v>31</v>
      </c>
    </row>
    <row r="1751" spans="1:28">
      <c r="A1751" s="320"/>
      <c r="B1751" t="s">
        <v>576</v>
      </c>
      <c r="C1751" s="320"/>
      <c r="E1751" s="320"/>
      <c r="G1751" s="320"/>
      <c r="I1751" s="319"/>
      <c r="K1751" s="320"/>
      <c r="M1751" s="320"/>
      <c r="P1751" s="27"/>
      <c r="Q1751" s="28"/>
      <c r="R1751" s="28"/>
      <c r="S1751" s="28"/>
      <c r="T1751" s="28"/>
      <c r="U1751" s="28"/>
      <c r="V1751" s="28"/>
    </row>
    <row r="1752" spans="1:28">
      <c r="A1752" s="320" t="s">
        <v>4</v>
      </c>
      <c r="B1752" t="s">
        <v>3</v>
      </c>
      <c r="C1752" s="320" t="s">
        <v>3</v>
      </c>
      <c r="D1752" t="s">
        <v>3</v>
      </c>
      <c r="E1752" s="320" t="s">
        <v>58</v>
      </c>
      <c r="F1752" t="s">
        <v>3</v>
      </c>
      <c r="G1752" s="320" t="s">
        <v>3</v>
      </c>
      <c r="H1752" t="s">
        <v>3</v>
      </c>
      <c r="I1752" s="319" t="s">
        <v>63</v>
      </c>
      <c r="J1752" t="s">
        <v>3</v>
      </c>
      <c r="K1752" s="320" t="s">
        <v>49</v>
      </c>
      <c r="L1752" t="s">
        <v>3</v>
      </c>
      <c r="M1752" s="320" t="s">
        <v>58</v>
      </c>
      <c r="P1752" s="27"/>
      <c r="Q1752" s="28"/>
      <c r="R1752" s="28"/>
      <c r="S1752" s="28"/>
      <c r="T1752" s="28"/>
      <c r="U1752" s="28"/>
      <c r="V1752" s="28"/>
    </row>
    <row r="1753" spans="1:28" ht="32">
      <c r="A1753" s="320"/>
      <c r="B1753" t="s">
        <v>49</v>
      </c>
      <c r="C1753" s="320"/>
      <c r="D1753" t="s">
        <v>58</v>
      </c>
      <c r="E1753" s="320"/>
      <c r="F1753" t="s">
        <v>58</v>
      </c>
      <c r="G1753" s="320"/>
      <c r="H1753" s="126" t="s">
        <v>63</v>
      </c>
      <c r="I1753" s="319"/>
      <c r="J1753" t="s">
        <v>49</v>
      </c>
      <c r="K1753" s="320"/>
      <c r="L1753" t="s">
        <v>50</v>
      </c>
      <c r="M1753" s="320"/>
      <c r="P1753" s="332" t="s">
        <v>109</v>
      </c>
      <c r="Q1753" s="332"/>
      <c r="R1753" s="332"/>
      <c r="S1753" s="332"/>
      <c r="T1753" s="332"/>
      <c r="U1753" s="332"/>
      <c r="V1753" s="332"/>
      <c r="W1753" s="332"/>
      <c r="X1753" s="332"/>
      <c r="Y1753" s="332"/>
      <c r="Z1753" s="332"/>
      <c r="AA1753" s="332"/>
      <c r="AB1753" s="332"/>
    </row>
    <row r="1754" spans="1:28">
      <c r="A1754" s="320"/>
      <c r="B1754" t="s">
        <v>50</v>
      </c>
      <c r="C1754" s="320"/>
      <c r="D1754" t="s">
        <v>50</v>
      </c>
      <c r="E1754" s="320"/>
      <c r="F1754" t="s">
        <v>59</v>
      </c>
      <c r="G1754" s="320"/>
      <c r="H1754" t="s">
        <v>50</v>
      </c>
      <c r="I1754" s="319"/>
      <c r="J1754" t="s">
        <v>50</v>
      </c>
      <c r="K1754" s="320"/>
      <c r="L1754" t="s">
        <v>51</v>
      </c>
      <c r="M1754" s="320"/>
      <c r="P1754" s="20"/>
      <c r="Q1754" s="327">
        <v>2000</v>
      </c>
      <c r="R1754" s="327"/>
      <c r="S1754" s="327">
        <v>2003</v>
      </c>
      <c r="T1754" s="327"/>
      <c r="U1754" s="327">
        <v>2006</v>
      </c>
      <c r="V1754" s="327"/>
      <c r="W1754" s="327">
        <v>2009</v>
      </c>
      <c r="X1754" s="327"/>
      <c r="Y1754" s="327">
        <v>2012</v>
      </c>
      <c r="Z1754" s="327"/>
      <c r="AA1754" s="327">
        <v>2015</v>
      </c>
      <c r="AB1754" s="327"/>
    </row>
    <row r="1755" spans="1:28">
      <c r="A1755" s="320"/>
      <c r="B1755" t="s">
        <v>51</v>
      </c>
      <c r="C1755" s="320"/>
      <c r="D1755" t="s">
        <v>51</v>
      </c>
      <c r="E1755" s="320"/>
      <c r="F1755" t="s">
        <v>53</v>
      </c>
      <c r="G1755" s="320"/>
      <c r="H1755" t="s">
        <v>51</v>
      </c>
      <c r="I1755" s="319"/>
      <c r="J1755" t="s">
        <v>51</v>
      </c>
      <c r="K1755" s="320"/>
      <c r="L1755" t="s">
        <v>95</v>
      </c>
      <c r="M1755" s="320"/>
      <c r="P1755" s="20"/>
      <c r="Q1755" s="51" t="s">
        <v>114</v>
      </c>
      <c r="R1755" s="51" t="s">
        <v>115</v>
      </c>
      <c r="S1755" s="51" t="s">
        <v>114</v>
      </c>
      <c r="T1755" s="51" t="s">
        <v>115</v>
      </c>
      <c r="U1755" s="51" t="s">
        <v>114</v>
      </c>
      <c r="V1755" s="51" t="s">
        <v>115</v>
      </c>
      <c r="W1755" s="51" t="s">
        <v>114</v>
      </c>
      <c r="X1755" s="51" t="s">
        <v>115</v>
      </c>
      <c r="Y1755" s="51" t="s">
        <v>114</v>
      </c>
      <c r="Z1755" s="51" t="s">
        <v>115</v>
      </c>
      <c r="AA1755" s="51" t="s">
        <v>114</v>
      </c>
      <c r="AB1755" s="51" t="s">
        <v>115</v>
      </c>
    </row>
    <row r="1756" spans="1:28" ht="32">
      <c r="A1756" s="320"/>
      <c r="B1756" t="s">
        <v>52</v>
      </c>
      <c r="C1756" s="320"/>
      <c r="D1756" t="s">
        <v>53</v>
      </c>
      <c r="E1756" s="320"/>
      <c r="G1756" s="320"/>
      <c r="H1756" t="s">
        <v>53</v>
      </c>
      <c r="I1756" s="319"/>
      <c r="J1756" t="s">
        <v>52</v>
      </c>
      <c r="K1756" s="320"/>
      <c r="L1756" t="s">
        <v>66</v>
      </c>
      <c r="M1756" s="320"/>
      <c r="P1756" s="130" t="s">
        <v>110</v>
      </c>
      <c r="Q1756" s="20">
        <v>45</v>
      </c>
      <c r="R1756" s="20">
        <v>100</v>
      </c>
      <c r="S1756" s="20">
        <v>45</v>
      </c>
      <c r="T1756" s="20">
        <v>100</v>
      </c>
      <c r="U1756" s="20">
        <v>45</v>
      </c>
      <c r="V1756" s="20">
        <v>100</v>
      </c>
      <c r="W1756" s="20">
        <v>45</v>
      </c>
      <c r="X1756" s="20">
        <v>100</v>
      </c>
      <c r="Y1756" s="20">
        <v>45</v>
      </c>
      <c r="Z1756" s="20">
        <v>100</v>
      </c>
      <c r="AA1756" s="20">
        <v>45</v>
      </c>
      <c r="AB1756" s="20">
        <v>100</v>
      </c>
    </row>
    <row r="1757" spans="1:28">
      <c r="A1757" s="320"/>
      <c r="B1757" t="s">
        <v>573</v>
      </c>
      <c r="C1757" s="320"/>
      <c r="D1757" t="s">
        <v>54</v>
      </c>
      <c r="E1757" s="320"/>
      <c r="G1757" s="320"/>
      <c r="I1757" s="319"/>
      <c r="J1757" t="s">
        <v>95</v>
      </c>
      <c r="K1757" s="320"/>
      <c r="L1757" t="s">
        <v>442</v>
      </c>
      <c r="M1757" s="320"/>
      <c r="P1757" s="29" t="s">
        <v>111</v>
      </c>
      <c r="Q1757" s="20">
        <v>21</v>
      </c>
      <c r="R1757" s="20">
        <v>46.6</v>
      </c>
      <c r="S1757" s="20">
        <v>11</v>
      </c>
      <c r="T1757" s="20">
        <v>24.4</v>
      </c>
      <c r="U1757" s="20">
        <v>8</v>
      </c>
      <c r="V1757" s="20">
        <v>17.8</v>
      </c>
      <c r="W1757" s="20">
        <v>2</v>
      </c>
      <c r="X1757" s="146" t="s">
        <v>577</v>
      </c>
      <c r="Y1757" s="20">
        <v>1</v>
      </c>
      <c r="Z1757" s="20">
        <v>2.2200000000000002</v>
      </c>
      <c r="AA1757" s="20">
        <v>4</v>
      </c>
      <c r="AB1757" s="20">
        <v>8.8800000000000008</v>
      </c>
    </row>
    <row r="1758" spans="1:28">
      <c r="A1758" s="320"/>
      <c r="B1758" t="s">
        <v>272</v>
      </c>
      <c r="C1758" s="320"/>
      <c r="D1758" t="s">
        <v>55</v>
      </c>
      <c r="E1758" s="320"/>
      <c r="G1758" s="320"/>
      <c r="I1758" s="319"/>
      <c r="J1758" t="s">
        <v>66</v>
      </c>
      <c r="K1758" s="320"/>
      <c r="L1758" t="s">
        <v>97</v>
      </c>
      <c r="M1758" s="320"/>
      <c r="P1758" s="29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</row>
    <row r="1759" spans="1:28" ht="32">
      <c r="A1759" s="320"/>
      <c r="B1759" t="s">
        <v>54</v>
      </c>
      <c r="C1759" s="320"/>
      <c r="D1759" t="s">
        <v>575</v>
      </c>
      <c r="E1759" s="320"/>
      <c r="G1759" s="320"/>
      <c r="I1759" s="319"/>
      <c r="K1759" s="320"/>
      <c r="L1759" t="s">
        <v>98</v>
      </c>
      <c r="M1759" s="320"/>
      <c r="P1759" s="130" t="s">
        <v>112</v>
      </c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</row>
    <row r="1760" spans="1:28" ht="32">
      <c r="A1760" s="320"/>
      <c r="B1760" t="s">
        <v>268</v>
      </c>
      <c r="C1760" s="320"/>
      <c r="E1760" s="320"/>
      <c r="G1760" s="320"/>
      <c r="I1760" s="319"/>
      <c r="K1760" s="320"/>
      <c r="L1760" t="s">
        <v>64</v>
      </c>
      <c r="M1760" s="320"/>
      <c r="P1760" s="130" t="s">
        <v>113</v>
      </c>
      <c r="Q1760" s="20"/>
      <c r="R1760" s="20"/>
      <c r="S1760" s="20"/>
      <c r="T1760" s="20"/>
      <c r="U1760" s="20"/>
      <c r="V1760" s="20"/>
      <c r="W1760" s="20"/>
      <c r="X1760" s="146"/>
      <c r="Y1760" s="20"/>
      <c r="Z1760" s="20"/>
      <c r="AA1760" s="20"/>
      <c r="AB1760" s="20"/>
    </row>
    <row r="1761" spans="1:28">
      <c r="A1761" s="320"/>
      <c r="B1761" t="s">
        <v>55</v>
      </c>
      <c r="C1761" s="320"/>
      <c r="E1761" s="320"/>
      <c r="G1761" s="320"/>
      <c r="I1761" s="319"/>
      <c r="K1761" s="320"/>
      <c r="L1761" t="s">
        <v>58</v>
      </c>
      <c r="M1761" s="320"/>
    </row>
    <row r="1762" spans="1:28">
      <c r="A1762" s="320"/>
      <c r="B1762" t="s">
        <v>576</v>
      </c>
      <c r="C1762" s="320"/>
      <c r="E1762" s="320"/>
      <c r="G1762" s="320"/>
      <c r="I1762" s="319"/>
      <c r="K1762" s="320"/>
      <c r="M1762" s="320"/>
    </row>
    <row r="1763" spans="1:28">
      <c r="A1763" s="320" t="s">
        <v>5</v>
      </c>
      <c r="B1763" t="s">
        <v>3</v>
      </c>
      <c r="C1763" s="320" t="s">
        <v>49</v>
      </c>
      <c r="D1763" t="s">
        <v>3</v>
      </c>
      <c r="E1763" s="320" t="s">
        <v>58</v>
      </c>
      <c r="F1763" t="s">
        <v>3</v>
      </c>
      <c r="G1763" s="320" t="s">
        <v>58</v>
      </c>
      <c r="H1763" t="s">
        <v>3</v>
      </c>
      <c r="I1763" s="319" t="s">
        <v>63</v>
      </c>
      <c r="J1763" t="s">
        <v>3</v>
      </c>
      <c r="K1763" s="319" t="s">
        <v>65</v>
      </c>
      <c r="L1763" t="s">
        <v>3</v>
      </c>
      <c r="M1763" s="320" t="s">
        <v>446</v>
      </c>
      <c r="P1763" s="326" t="s">
        <v>116</v>
      </c>
      <c r="Q1763" s="326"/>
      <c r="R1763" s="326"/>
      <c r="S1763" s="326"/>
      <c r="T1763" s="326"/>
      <c r="U1763" s="326"/>
      <c r="V1763" s="326"/>
      <c r="W1763" s="326"/>
      <c r="X1763" s="326"/>
      <c r="Y1763" s="326"/>
      <c r="Z1763" s="326"/>
      <c r="AA1763" s="326"/>
      <c r="AB1763" s="326"/>
    </row>
    <row r="1764" spans="1:28" ht="32">
      <c r="A1764" s="320"/>
      <c r="B1764" t="s">
        <v>49</v>
      </c>
      <c r="C1764" s="320"/>
      <c r="D1764" t="s">
        <v>58</v>
      </c>
      <c r="E1764" s="320"/>
      <c r="F1764" t="s">
        <v>58</v>
      </c>
      <c r="G1764" s="320"/>
      <c r="H1764" s="126" t="s">
        <v>63</v>
      </c>
      <c r="I1764" s="319"/>
      <c r="J1764" s="126" t="s">
        <v>65</v>
      </c>
      <c r="K1764" s="319"/>
      <c r="L1764" t="s">
        <v>446</v>
      </c>
      <c r="M1764" s="320"/>
      <c r="P1764" s="20"/>
      <c r="Q1764" s="327">
        <v>2000</v>
      </c>
      <c r="R1764" s="327"/>
      <c r="S1764" s="327">
        <v>2003</v>
      </c>
      <c r="T1764" s="327"/>
      <c r="U1764" s="327">
        <v>2006</v>
      </c>
      <c r="V1764" s="327"/>
      <c r="W1764" s="327">
        <v>2009</v>
      </c>
      <c r="X1764" s="327"/>
      <c r="Y1764" s="327">
        <v>2012</v>
      </c>
      <c r="Z1764" s="327"/>
      <c r="AA1764" s="327">
        <v>2015</v>
      </c>
      <c r="AB1764" s="327"/>
    </row>
    <row r="1765" spans="1:28">
      <c r="A1765" s="320"/>
      <c r="B1765" t="s">
        <v>50</v>
      </c>
      <c r="C1765" s="320"/>
      <c r="D1765" t="s">
        <v>50</v>
      </c>
      <c r="E1765" s="320"/>
      <c r="F1765" t="s">
        <v>59</v>
      </c>
      <c r="G1765" s="320"/>
      <c r="H1765" t="s">
        <v>50</v>
      </c>
      <c r="I1765" s="319"/>
      <c r="J1765" t="s">
        <v>50</v>
      </c>
      <c r="K1765" s="319"/>
      <c r="L1765" t="s">
        <v>50</v>
      </c>
      <c r="M1765" s="320"/>
      <c r="P1765" s="20"/>
      <c r="Q1765" s="51" t="s">
        <v>114</v>
      </c>
      <c r="R1765" s="51" t="s">
        <v>115</v>
      </c>
      <c r="S1765" s="51" t="s">
        <v>114</v>
      </c>
      <c r="T1765" s="51" t="s">
        <v>115</v>
      </c>
      <c r="U1765" s="51" t="s">
        <v>114</v>
      </c>
      <c r="V1765" s="51" t="s">
        <v>115</v>
      </c>
      <c r="W1765" s="51" t="s">
        <v>114</v>
      </c>
      <c r="X1765" s="51" t="s">
        <v>115</v>
      </c>
      <c r="Y1765" s="51" t="s">
        <v>114</v>
      </c>
      <c r="Z1765" s="51" t="s">
        <v>115</v>
      </c>
      <c r="AA1765" s="51" t="s">
        <v>114</v>
      </c>
      <c r="AB1765" s="51" t="s">
        <v>115</v>
      </c>
    </row>
    <row r="1766" spans="1:28" ht="32">
      <c r="A1766" s="320"/>
      <c r="B1766" t="s">
        <v>51</v>
      </c>
      <c r="C1766" s="320"/>
      <c r="D1766" t="s">
        <v>51</v>
      </c>
      <c r="E1766" s="320"/>
      <c r="F1766" t="s">
        <v>53</v>
      </c>
      <c r="G1766" s="320"/>
      <c r="H1766" t="s">
        <v>51</v>
      </c>
      <c r="I1766" s="319"/>
      <c r="J1766" t="s">
        <v>51</v>
      </c>
      <c r="K1766" s="319"/>
      <c r="L1766" t="s">
        <v>51</v>
      </c>
      <c r="M1766" s="320"/>
      <c r="P1766" s="130" t="s">
        <v>110</v>
      </c>
      <c r="Q1766" s="20">
        <v>45</v>
      </c>
      <c r="R1766" s="20">
        <v>100</v>
      </c>
      <c r="S1766" s="20"/>
      <c r="T1766" s="20"/>
      <c r="U1766" s="20">
        <v>7</v>
      </c>
      <c r="V1766" s="20">
        <v>15.55</v>
      </c>
      <c r="W1766" s="20">
        <v>5</v>
      </c>
      <c r="X1766" s="20">
        <v>11.11</v>
      </c>
      <c r="Y1766" s="20">
        <v>5</v>
      </c>
      <c r="Z1766" s="20">
        <v>11.11</v>
      </c>
      <c r="AA1766" s="20">
        <v>3</v>
      </c>
      <c r="AB1766" s="20">
        <v>6.66</v>
      </c>
    </row>
    <row r="1767" spans="1:28">
      <c r="A1767" s="320"/>
      <c r="B1767" t="s">
        <v>52</v>
      </c>
      <c r="C1767" s="320"/>
      <c r="D1767" t="s">
        <v>53</v>
      </c>
      <c r="E1767" s="320"/>
      <c r="G1767" s="320"/>
      <c r="H1767" t="s">
        <v>53</v>
      </c>
      <c r="I1767" s="319"/>
      <c r="J1767" t="s">
        <v>95</v>
      </c>
      <c r="K1767" s="319"/>
      <c r="L1767" t="s">
        <v>52</v>
      </c>
      <c r="M1767" s="320"/>
      <c r="P1767" s="29" t="s">
        <v>111</v>
      </c>
      <c r="Q1767" s="20">
        <v>18</v>
      </c>
      <c r="R1767" s="20">
        <f>Q1767*R1766/Q1766</f>
        <v>40</v>
      </c>
      <c r="S1767" s="20"/>
      <c r="T1767" s="20"/>
      <c r="U1767" s="20">
        <v>0</v>
      </c>
      <c r="V1767" s="20">
        <v>0</v>
      </c>
      <c r="W1767" s="20">
        <v>4</v>
      </c>
      <c r="X1767" s="20">
        <f>W1767*X1766/W1766</f>
        <v>8.8879999999999999</v>
      </c>
      <c r="Y1767" s="20">
        <v>5</v>
      </c>
      <c r="Z1767" s="20">
        <v>11.11</v>
      </c>
      <c r="AA1767" s="20">
        <v>3</v>
      </c>
      <c r="AB1767" s="20">
        <v>6.66</v>
      </c>
    </row>
    <row r="1768" spans="1:28">
      <c r="A1768" s="320"/>
      <c r="B1768" t="s">
        <v>573</v>
      </c>
      <c r="C1768" s="320"/>
      <c r="D1768" t="s">
        <v>54</v>
      </c>
      <c r="E1768" s="320"/>
      <c r="G1768" s="320"/>
      <c r="H1768" t="s">
        <v>64</v>
      </c>
      <c r="I1768" s="319"/>
      <c r="K1768" s="319"/>
      <c r="L1768" t="s">
        <v>95</v>
      </c>
      <c r="M1768" s="320"/>
      <c r="P1768" s="29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</row>
    <row r="1769" spans="1:28" ht="32">
      <c r="A1769" s="320"/>
      <c r="B1769" t="s">
        <v>272</v>
      </c>
      <c r="C1769" s="320"/>
      <c r="D1769" t="s">
        <v>55</v>
      </c>
      <c r="E1769" s="320"/>
      <c r="G1769" s="320"/>
      <c r="I1769" s="319"/>
      <c r="K1769" s="319"/>
      <c r="L1769" t="s">
        <v>66</v>
      </c>
      <c r="M1769" s="320"/>
      <c r="P1769" s="130" t="s">
        <v>112</v>
      </c>
      <c r="Q1769" s="20"/>
      <c r="R1769" s="20"/>
      <c r="S1769" s="20">
        <v>45</v>
      </c>
      <c r="T1769" s="20">
        <v>100</v>
      </c>
      <c r="U1769" s="20">
        <v>38</v>
      </c>
      <c r="V1769" s="20">
        <v>84.45</v>
      </c>
      <c r="W1769" s="20">
        <v>40</v>
      </c>
      <c r="X1769" s="20">
        <v>88.89</v>
      </c>
      <c r="Y1769" s="20">
        <v>40</v>
      </c>
      <c r="Z1769" s="20">
        <v>88.89</v>
      </c>
      <c r="AA1769" s="20">
        <v>42</v>
      </c>
      <c r="AB1769" s="20">
        <v>93.34</v>
      </c>
    </row>
    <row r="1770" spans="1:28" ht="32">
      <c r="A1770" s="320"/>
      <c r="B1770" t="s">
        <v>54</v>
      </c>
      <c r="C1770" s="320"/>
      <c r="D1770" t="s">
        <v>575</v>
      </c>
      <c r="E1770" s="320"/>
      <c r="G1770" s="320"/>
      <c r="I1770" s="319"/>
      <c r="K1770" s="319"/>
      <c r="L1770" t="s">
        <v>442</v>
      </c>
      <c r="M1770" s="320"/>
      <c r="P1770" s="130" t="s">
        <v>113</v>
      </c>
      <c r="Q1770" s="20"/>
      <c r="R1770" s="20"/>
      <c r="S1770" s="20">
        <v>24</v>
      </c>
      <c r="T1770" s="20">
        <v>53.34</v>
      </c>
      <c r="U1770" s="20">
        <v>19</v>
      </c>
      <c r="V1770" s="20">
        <f>U1770*V1769/U1769</f>
        <v>42.225000000000001</v>
      </c>
      <c r="W1770" s="20">
        <v>36</v>
      </c>
      <c r="X1770" s="20">
        <f>W1770*X1769/W1769</f>
        <v>80.001000000000005</v>
      </c>
      <c r="Y1770" s="20">
        <v>36</v>
      </c>
      <c r="Z1770" s="20">
        <f>Y1770*Z1769/Y1769</f>
        <v>80.001000000000005</v>
      </c>
      <c r="AA1770" s="20">
        <v>31</v>
      </c>
      <c r="AB1770" s="20">
        <v>68.900000000000006</v>
      </c>
    </row>
    <row r="1771" spans="1:28">
      <c r="A1771" s="320"/>
      <c r="B1771" t="s">
        <v>268</v>
      </c>
      <c r="C1771" s="320"/>
      <c r="E1771" s="320"/>
      <c r="G1771" s="320"/>
      <c r="I1771" s="319"/>
      <c r="K1771" s="319"/>
      <c r="L1771" t="s">
        <v>97</v>
      </c>
      <c r="M1771" s="320"/>
    </row>
    <row r="1772" spans="1:28">
      <c r="A1772" s="320"/>
      <c r="B1772" t="s">
        <v>55</v>
      </c>
      <c r="C1772" s="320"/>
      <c r="E1772" s="320"/>
      <c r="G1772" s="320"/>
      <c r="I1772" s="319"/>
      <c r="K1772" s="319"/>
      <c r="L1772" t="s">
        <v>98</v>
      </c>
      <c r="M1772" s="320"/>
    </row>
    <row r="1773" spans="1:28">
      <c r="A1773" s="320"/>
      <c r="B1773" t="s">
        <v>576</v>
      </c>
      <c r="C1773" s="320"/>
      <c r="E1773" s="320"/>
      <c r="G1773" s="320"/>
      <c r="I1773" s="319"/>
      <c r="K1773" s="319"/>
      <c r="L1773" t="s">
        <v>64</v>
      </c>
      <c r="M1773" s="320"/>
      <c r="P1773" s="339" t="s">
        <v>117</v>
      </c>
      <c r="Q1773" s="339"/>
      <c r="R1773" s="339"/>
      <c r="S1773" s="339"/>
      <c r="T1773" s="339"/>
      <c r="U1773" s="339"/>
      <c r="V1773" s="339"/>
      <c r="W1773" s="339"/>
      <c r="X1773" s="339"/>
      <c r="Y1773" s="339"/>
      <c r="Z1773" s="339"/>
      <c r="AA1773" s="339"/>
      <c r="AB1773" s="339"/>
    </row>
    <row r="1774" spans="1:28">
      <c r="A1774" s="320" t="s">
        <v>6</v>
      </c>
      <c r="B1774" t="s">
        <v>3</v>
      </c>
      <c r="C1774" s="320" t="s">
        <v>3</v>
      </c>
      <c r="D1774" t="s">
        <v>3</v>
      </c>
      <c r="E1774" s="320" t="s">
        <v>58</v>
      </c>
      <c r="F1774" t="s">
        <v>3</v>
      </c>
      <c r="G1774" s="320" t="s">
        <v>59</v>
      </c>
      <c r="H1774" t="s">
        <v>3</v>
      </c>
      <c r="I1774" s="319" t="s">
        <v>63</v>
      </c>
      <c r="J1774" t="s">
        <v>3</v>
      </c>
      <c r="K1774" s="319" t="s">
        <v>65</v>
      </c>
      <c r="L1774" t="s">
        <v>3</v>
      </c>
      <c r="M1774" s="320" t="s">
        <v>58</v>
      </c>
      <c r="P1774" s="20"/>
      <c r="Q1774" s="327">
        <v>2000</v>
      </c>
      <c r="R1774" s="327"/>
      <c r="S1774" s="327">
        <v>2003</v>
      </c>
      <c r="T1774" s="327"/>
      <c r="U1774" s="327">
        <v>2006</v>
      </c>
      <c r="V1774" s="327"/>
      <c r="W1774" s="327">
        <v>2009</v>
      </c>
      <c r="X1774" s="327"/>
      <c r="Y1774" s="327">
        <v>2012</v>
      </c>
      <c r="Z1774" s="327"/>
      <c r="AA1774" s="327">
        <v>2015</v>
      </c>
      <c r="AB1774" s="327"/>
    </row>
    <row r="1775" spans="1:28" ht="32">
      <c r="A1775" s="320"/>
      <c r="B1775" t="s">
        <v>49</v>
      </c>
      <c r="C1775" s="320"/>
      <c r="D1775" t="s">
        <v>58</v>
      </c>
      <c r="E1775" s="320"/>
      <c r="F1775" t="s">
        <v>58</v>
      </c>
      <c r="G1775" s="320"/>
      <c r="H1775" s="126" t="s">
        <v>63</v>
      </c>
      <c r="I1775" s="319"/>
      <c r="J1775" s="126" t="s">
        <v>65</v>
      </c>
      <c r="K1775" s="319"/>
      <c r="L1775" t="s">
        <v>50</v>
      </c>
      <c r="M1775" s="320"/>
      <c r="P1775" s="20"/>
      <c r="Q1775" s="51" t="s">
        <v>114</v>
      </c>
      <c r="R1775" s="51" t="s">
        <v>115</v>
      </c>
      <c r="S1775" s="51" t="s">
        <v>114</v>
      </c>
      <c r="T1775" s="51" t="s">
        <v>115</v>
      </c>
      <c r="U1775" s="51" t="s">
        <v>114</v>
      </c>
      <c r="V1775" s="51" t="s">
        <v>115</v>
      </c>
      <c r="W1775" s="51" t="s">
        <v>114</v>
      </c>
      <c r="X1775" s="51" t="s">
        <v>115</v>
      </c>
      <c r="Y1775" s="51" t="s">
        <v>114</v>
      </c>
      <c r="Z1775" s="51" t="s">
        <v>115</v>
      </c>
      <c r="AA1775" s="51" t="s">
        <v>114</v>
      </c>
      <c r="AB1775" s="51" t="s">
        <v>115</v>
      </c>
    </row>
    <row r="1776" spans="1:28" ht="32">
      <c r="A1776" s="320"/>
      <c r="B1776" t="s">
        <v>50</v>
      </c>
      <c r="C1776" s="320"/>
      <c r="D1776" t="s">
        <v>50</v>
      </c>
      <c r="E1776" s="320"/>
      <c r="F1776" t="s">
        <v>59</v>
      </c>
      <c r="G1776" s="320"/>
      <c r="H1776" t="s">
        <v>50</v>
      </c>
      <c r="I1776" s="319"/>
      <c r="J1776" t="s">
        <v>50</v>
      </c>
      <c r="K1776" s="319"/>
      <c r="L1776" t="s">
        <v>51</v>
      </c>
      <c r="M1776" s="320"/>
      <c r="P1776" s="130" t="s">
        <v>110</v>
      </c>
      <c r="Q1776" s="20">
        <v>45</v>
      </c>
      <c r="R1776" s="20">
        <v>100</v>
      </c>
      <c r="S1776" s="20">
        <v>45</v>
      </c>
      <c r="T1776" s="20">
        <v>100</v>
      </c>
      <c r="U1776" s="20"/>
      <c r="V1776" s="20"/>
      <c r="W1776" s="20">
        <v>28</v>
      </c>
      <c r="X1776" s="20">
        <v>62.2</v>
      </c>
      <c r="Y1776" s="20">
        <v>45</v>
      </c>
      <c r="Z1776" s="20">
        <v>100</v>
      </c>
      <c r="AA1776" s="20">
        <v>45</v>
      </c>
      <c r="AB1776" s="20">
        <v>100</v>
      </c>
    </row>
    <row r="1777" spans="1:28">
      <c r="A1777" s="320"/>
      <c r="B1777" t="s">
        <v>51</v>
      </c>
      <c r="C1777" s="320"/>
      <c r="D1777" t="s">
        <v>51</v>
      </c>
      <c r="E1777" s="320"/>
      <c r="F1777" t="s">
        <v>53</v>
      </c>
      <c r="G1777" s="320"/>
      <c r="H1777" t="s">
        <v>51</v>
      </c>
      <c r="I1777" s="319"/>
      <c r="J1777" t="s">
        <v>51</v>
      </c>
      <c r="K1777" s="319"/>
      <c r="L1777" t="s">
        <v>95</v>
      </c>
      <c r="M1777" s="320"/>
      <c r="P1777" s="29" t="s">
        <v>111</v>
      </c>
      <c r="Q1777" s="20">
        <v>6</v>
      </c>
      <c r="R1777" s="20">
        <v>13.3</v>
      </c>
      <c r="S1777" s="20">
        <v>10</v>
      </c>
      <c r="T1777" s="20">
        <v>22.22</v>
      </c>
      <c r="U1777" s="20"/>
      <c r="V1777" s="20"/>
      <c r="W1777" s="20">
        <v>1</v>
      </c>
      <c r="X1777" s="20">
        <v>2.2200000000000002</v>
      </c>
      <c r="Y1777" s="20">
        <v>3</v>
      </c>
      <c r="Z1777" s="20">
        <v>6.67</v>
      </c>
      <c r="AA1777" s="20">
        <v>6</v>
      </c>
      <c r="AB1777" s="20">
        <v>13.34</v>
      </c>
    </row>
    <row r="1778" spans="1:28">
      <c r="A1778" s="320"/>
      <c r="B1778" t="s">
        <v>52</v>
      </c>
      <c r="C1778" s="320"/>
      <c r="D1778" t="s">
        <v>53</v>
      </c>
      <c r="E1778" s="320"/>
      <c r="G1778" s="320"/>
      <c r="H1778" t="s">
        <v>53</v>
      </c>
      <c r="I1778" s="319"/>
      <c r="J1778" t="s">
        <v>95</v>
      </c>
      <c r="K1778" s="319"/>
      <c r="L1778" t="s">
        <v>66</v>
      </c>
      <c r="M1778" s="320"/>
      <c r="P1778" s="29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</row>
    <row r="1779" spans="1:28" ht="32">
      <c r="A1779" s="320"/>
      <c r="B1779" t="s">
        <v>573</v>
      </c>
      <c r="C1779" s="320"/>
      <c r="D1779" t="s">
        <v>54</v>
      </c>
      <c r="E1779" s="320"/>
      <c r="G1779" s="320"/>
      <c r="H1779" t="s">
        <v>64</v>
      </c>
      <c r="I1779" s="319"/>
      <c r="K1779" s="319"/>
      <c r="L1779" t="s">
        <v>442</v>
      </c>
      <c r="M1779" s="320"/>
      <c r="P1779" s="130" t="s">
        <v>112</v>
      </c>
      <c r="Q1779" s="20"/>
      <c r="R1779" s="20"/>
      <c r="S1779" s="20"/>
      <c r="T1779" s="20"/>
      <c r="U1779" s="20">
        <v>45</v>
      </c>
      <c r="V1779" s="20">
        <v>100</v>
      </c>
      <c r="W1779" s="20">
        <v>17</v>
      </c>
      <c r="X1779" s="20">
        <v>37.770000000000003</v>
      </c>
      <c r="Y1779" s="20"/>
      <c r="Z1779" s="20"/>
      <c r="AA1779" s="20"/>
      <c r="AB1779" s="20"/>
    </row>
    <row r="1780" spans="1:28" ht="32">
      <c r="A1780" s="320"/>
      <c r="B1780" t="s">
        <v>272</v>
      </c>
      <c r="C1780" s="320"/>
      <c r="D1780" t="s">
        <v>55</v>
      </c>
      <c r="E1780" s="320"/>
      <c r="G1780" s="320"/>
      <c r="I1780" s="319"/>
      <c r="K1780" s="319"/>
      <c r="L1780" t="s">
        <v>98</v>
      </c>
      <c r="M1780" s="320"/>
      <c r="P1780" s="130" t="s">
        <v>113</v>
      </c>
      <c r="Q1780" s="20"/>
      <c r="R1780" s="20"/>
      <c r="S1780" s="20"/>
      <c r="T1780" s="20"/>
      <c r="U1780" s="20">
        <v>18</v>
      </c>
      <c r="V1780" s="20">
        <f>U1780*V1779/U1779</f>
        <v>40</v>
      </c>
      <c r="W1780" s="20">
        <v>2</v>
      </c>
      <c r="X1780" s="146">
        <v>4.4400000000000002E-2</v>
      </c>
      <c r="Y1780" s="20"/>
      <c r="Z1780" s="20"/>
      <c r="AA1780" s="20"/>
      <c r="AB1780" s="20"/>
    </row>
    <row r="1781" spans="1:28">
      <c r="A1781" s="320"/>
      <c r="B1781" t="s">
        <v>54</v>
      </c>
      <c r="C1781" s="320"/>
      <c r="D1781" t="s">
        <v>575</v>
      </c>
      <c r="E1781" s="320"/>
      <c r="G1781" s="320"/>
      <c r="I1781" s="319"/>
      <c r="K1781" s="319"/>
      <c r="L1781" t="s">
        <v>64</v>
      </c>
      <c r="M1781" s="320"/>
    </row>
    <row r="1782" spans="1:28">
      <c r="A1782" s="320"/>
      <c r="B1782" t="s">
        <v>268</v>
      </c>
      <c r="C1782" s="320"/>
      <c r="E1782" s="320"/>
      <c r="G1782" s="320"/>
      <c r="I1782" s="319"/>
      <c r="K1782" s="319"/>
      <c r="L1782" t="s">
        <v>58</v>
      </c>
      <c r="M1782" s="320"/>
      <c r="P1782" s="35" t="s">
        <v>127</v>
      </c>
    </row>
    <row r="1783" spans="1:28">
      <c r="A1783" s="320"/>
      <c r="B1783" t="s">
        <v>55</v>
      </c>
      <c r="C1783" s="320"/>
      <c r="E1783" s="320"/>
      <c r="G1783" s="320"/>
      <c r="I1783" s="319"/>
      <c r="K1783" s="319"/>
      <c r="M1783" s="320"/>
    </row>
    <row r="1784" spans="1:28">
      <c r="A1784" s="320"/>
      <c r="B1784" t="s">
        <v>576</v>
      </c>
      <c r="C1784" s="320"/>
      <c r="E1784" s="320"/>
      <c r="G1784" s="320"/>
      <c r="I1784" s="319"/>
      <c r="K1784" s="319"/>
      <c r="M1784" s="320"/>
    </row>
    <row r="1785" spans="1:28">
      <c r="A1785" s="320" t="s">
        <v>7</v>
      </c>
      <c r="B1785" t="s">
        <v>3</v>
      </c>
      <c r="C1785" s="320" t="s">
        <v>49</v>
      </c>
      <c r="D1785" t="s">
        <v>3</v>
      </c>
      <c r="E1785" s="320" t="s">
        <v>58</v>
      </c>
      <c r="F1785" t="s">
        <v>3</v>
      </c>
      <c r="G1785" s="320" t="s">
        <v>59</v>
      </c>
      <c r="H1785" t="s">
        <v>3</v>
      </c>
      <c r="I1785" s="319" t="s">
        <v>63</v>
      </c>
      <c r="J1785" t="s">
        <v>3</v>
      </c>
      <c r="K1785" s="319" t="s">
        <v>65</v>
      </c>
      <c r="L1785" t="s">
        <v>3</v>
      </c>
      <c r="M1785" s="320" t="s">
        <v>58</v>
      </c>
      <c r="P1785" s="328" t="s">
        <v>130</v>
      </c>
      <c r="Q1785" s="328"/>
      <c r="R1785" s="328"/>
      <c r="S1785" s="328"/>
      <c r="T1785" s="328"/>
      <c r="U1785" s="328"/>
      <c r="V1785" s="328"/>
      <c r="W1785" s="328"/>
      <c r="X1785" s="328"/>
      <c r="Y1785" s="328"/>
      <c r="Z1785" s="328"/>
      <c r="AA1785" s="328"/>
      <c r="AB1785" s="328"/>
    </row>
    <row r="1786" spans="1:28" ht="32">
      <c r="A1786" s="320"/>
      <c r="B1786" t="s">
        <v>49</v>
      </c>
      <c r="C1786" s="320"/>
      <c r="D1786" t="s">
        <v>58</v>
      </c>
      <c r="E1786" s="320"/>
      <c r="F1786" t="s">
        <v>58</v>
      </c>
      <c r="G1786" s="320"/>
      <c r="H1786" s="126" t="s">
        <v>63</v>
      </c>
      <c r="I1786" s="319"/>
      <c r="J1786" s="126" t="s">
        <v>65</v>
      </c>
      <c r="K1786" s="319"/>
      <c r="L1786" t="s">
        <v>50</v>
      </c>
      <c r="M1786" s="320"/>
      <c r="P1786" s="20"/>
      <c r="Q1786" s="327">
        <v>2000</v>
      </c>
      <c r="R1786" s="327"/>
      <c r="S1786" s="327">
        <v>2003</v>
      </c>
      <c r="T1786" s="327"/>
      <c r="U1786" s="327">
        <v>2006</v>
      </c>
      <c r="V1786" s="327"/>
      <c r="W1786" s="327">
        <v>2009</v>
      </c>
      <c r="X1786" s="327"/>
      <c r="Y1786" s="327">
        <v>2012</v>
      </c>
      <c r="Z1786" s="327"/>
      <c r="AA1786" s="327">
        <v>2015</v>
      </c>
      <c r="AB1786" s="327"/>
    </row>
    <row r="1787" spans="1:28">
      <c r="A1787" s="320"/>
      <c r="B1787" t="s">
        <v>50</v>
      </c>
      <c r="C1787" s="320"/>
      <c r="D1787" t="s">
        <v>50</v>
      </c>
      <c r="E1787" s="320"/>
      <c r="F1787" t="s">
        <v>59</v>
      </c>
      <c r="G1787" s="320"/>
      <c r="H1787" t="s">
        <v>50</v>
      </c>
      <c r="I1787" s="319"/>
      <c r="J1787" t="s">
        <v>50</v>
      </c>
      <c r="K1787" s="319"/>
      <c r="L1787" t="s">
        <v>51</v>
      </c>
      <c r="M1787" s="320"/>
      <c r="P1787" s="20"/>
      <c r="Q1787" s="51" t="s">
        <v>114</v>
      </c>
      <c r="R1787" s="51" t="s">
        <v>115</v>
      </c>
      <c r="S1787" s="51" t="s">
        <v>114</v>
      </c>
      <c r="T1787" s="51" t="s">
        <v>115</v>
      </c>
      <c r="U1787" s="51" t="s">
        <v>114</v>
      </c>
      <c r="V1787" s="51" t="s">
        <v>115</v>
      </c>
      <c r="W1787" s="51" t="s">
        <v>114</v>
      </c>
      <c r="X1787" s="51" t="s">
        <v>115</v>
      </c>
      <c r="Y1787" s="51" t="s">
        <v>114</v>
      </c>
      <c r="Z1787" s="51" t="s">
        <v>115</v>
      </c>
      <c r="AA1787" s="51" t="s">
        <v>114</v>
      </c>
      <c r="AB1787" s="51" t="s">
        <v>115</v>
      </c>
    </row>
    <row r="1788" spans="1:28" ht="32">
      <c r="A1788" s="320"/>
      <c r="B1788" t="s">
        <v>51</v>
      </c>
      <c r="C1788" s="320"/>
      <c r="D1788" t="s">
        <v>51</v>
      </c>
      <c r="E1788" s="320"/>
      <c r="F1788" t="s">
        <v>53</v>
      </c>
      <c r="G1788" s="320"/>
      <c r="H1788" t="s">
        <v>51</v>
      </c>
      <c r="I1788" s="319"/>
      <c r="J1788" t="s">
        <v>51</v>
      </c>
      <c r="K1788" s="319"/>
      <c r="L1788" t="s">
        <v>95</v>
      </c>
      <c r="M1788" s="320"/>
      <c r="P1788" s="130" t="s">
        <v>110</v>
      </c>
      <c r="Q1788" s="46"/>
      <c r="R1788" s="46"/>
      <c r="S1788" s="46"/>
      <c r="T1788" s="46"/>
      <c r="U1788" s="46"/>
      <c r="V1788" s="46"/>
      <c r="W1788" s="46"/>
      <c r="X1788" s="46"/>
      <c r="Y1788" s="46"/>
      <c r="Z1788" s="46"/>
      <c r="AA1788" s="20">
        <v>45</v>
      </c>
      <c r="AB1788" s="20">
        <v>100</v>
      </c>
    </row>
    <row r="1789" spans="1:28">
      <c r="A1789" s="320"/>
      <c r="B1789" t="s">
        <v>52</v>
      </c>
      <c r="C1789" s="320"/>
      <c r="D1789" t="s">
        <v>53</v>
      </c>
      <c r="E1789" s="320"/>
      <c r="G1789" s="320"/>
      <c r="H1789" t="s">
        <v>53</v>
      </c>
      <c r="I1789" s="319"/>
      <c r="J1789" t="s">
        <v>95</v>
      </c>
      <c r="K1789" s="319"/>
      <c r="L1789" t="s">
        <v>66</v>
      </c>
      <c r="M1789" s="320"/>
      <c r="P1789" s="29" t="s">
        <v>111</v>
      </c>
      <c r="Q1789" s="46"/>
      <c r="R1789" s="46"/>
      <c r="S1789" s="46"/>
      <c r="T1789" s="46"/>
      <c r="U1789" s="46"/>
      <c r="V1789" s="46"/>
      <c r="W1789" s="46"/>
      <c r="X1789" s="46"/>
      <c r="Y1789" s="46"/>
      <c r="Z1789" s="46"/>
      <c r="AA1789" s="20">
        <v>1</v>
      </c>
      <c r="AB1789" s="20">
        <v>2.2200000000000002</v>
      </c>
    </row>
    <row r="1790" spans="1:28">
      <c r="A1790" s="320"/>
      <c r="B1790" t="s">
        <v>573</v>
      </c>
      <c r="C1790" s="320"/>
      <c r="D1790" t="s">
        <v>54</v>
      </c>
      <c r="E1790" s="320"/>
      <c r="G1790" s="320"/>
      <c r="H1790" t="s">
        <v>64</v>
      </c>
      <c r="I1790" s="319"/>
      <c r="K1790" s="319"/>
      <c r="L1790" t="s">
        <v>442</v>
      </c>
      <c r="M1790" s="320"/>
      <c r="P1790" s="29"/>
      <c r="Q1790" s="46"/>
      <c r="R1790" s="46"/>
      <c r="S1790" s="46"/>
      <c r="T1790" s="46"/>
      <c r="U1790" s="46"/>
      <c r="V1790" s="46"/>
      <c r="W1790" s="46"/>
      <c r="X1790" s="46"/>
      <c r="Y1790" s="46"/>
      <c r="Z1790" s="46"/>
      <c r="AA1790" s="20"/>
      <c r="AB1790" s="20"/>
    </row>
    <row r="1791" spans="1:28" ht="32">
      <c r="A1791" s="320"/>
      <c r="B1791" t="s">
        <v>272</v>
      </c>
      <c r="C1791" s="320"/>
      <c r="D1791" t="s">
        <v>55</v>
      </c>
      <c r="E1791" s="320"/>
      <c r="G1791" s="320"/>
      <c r="I1791" s="319"/>
      <c r="K1791" s="319"/>
      <c r="L1791" t="s">
        <v>97</v>
      </c>
      <c r="M1791" s="320"/>
      <c r="P1791" s="130" t="s">
        <v>112</v>
      </c>
      <c r="Q1791" s="46"/>
      <c r="R1791" s="46"/>
      <c r="S1791" s="46"/>
      <c r="T1791" s="46"/>
      <c r="U1791" s="46"/>
      <c r="V1791" s="46"/>
      <c r="W1791" s="46"/>
      <c r="X1791" s="46"/>
      <c r="Y1791" s="46"/>
      <c r="Z1791" s="46"/>
      <c r="AA1791" s="20"/>
      <c r="AB1791" s="20"/>
    </row>
    <row r="1792" spans="1:28" ht="32">
      <c r="A1792" s="320"/>
      <c r="B1792" t="s">
        <v>54</v>
      </c>
      <c r="C1792" s="320"/>
      <c r="D1792" t="s">
        <v>575</v>
      </c>
      <c r="E1792" s="320"/>
      <c r="G1792" s="320"/>
      <c r="I1792" s="319"/>
      <c r="K1792" s="319"/>
      <c r="L1792" t="s">
        <v>98</v>
      </c>
      <c r="M1792" s="320"/>
      <c r="P1792" s="130" t="s">
        <v>113</v>
      </c>
      <c r="Q1792" s="46"/>
      <c r="R1792" s="46"/>
      <c r="S1792" s="46"/>
      <c r="T1792" s="46"/>
      <c r="U1792" s="46"/>
      <c r="V1792" s="46"/>
      <c r="W1792" s="46"/>
      <c r="X1792" s="46"/>
      <c r="Y1792" s="46"/>
      <c r="Z1792" s="46"/>
      <c r="AA1792" s="20"/>
      <c r="AB1792" s="20"/>
    </row>
    <row r="1793" spans="1:28">
      <c r="A1793" s="320"/>
      <c r="B1793" t="s">
        <v>268</v>
      </c>
      <c r="C1793" s="320"/>
      <c r="E1793" s="320"/>
      <c r="G1793" s="320"/>
      <c r="I1793" s="319"/>
      <c r="K1793" s="319"/>
      <c r="L1793" t="s">
        <v>64</v>
      </c>
      <c r="M1793" s="320"/>
    </row>
    <row r="1794" spans="1:28">
      <c r="A1794" s="320"/>
      <c r="B1794" t="s">
        <v>55</v>
      </c>
      <c r="C1794" s="320"/>
      <c r="E1794" s="320"/>
      <c r="G1794" s="320"/>
      <c r="I1794" s="319"/>
      <c r="K1794" s="319"/>
      <c r="L1794" t="s">
        <v>58</v>
      </c>
      <c r="M1794" s="320"/>
    </row>
    <row r="1795" spans="1:28">
      <c r="A1795" s="320"/>
      <c r="B1795" t="s">
        <v>576</v>
      </c>
      <c r="C1795" s="320"/>
      <c r="E1795" s="320"/>
      <c r="G1795" s="320"/>
      <c r="I1795" s="319"/>
      <c r="K1795" s="319"/>
      <c r="M1795" s="320"/>
      <c r="P1795" s="326" t="s">
        <v>121</v>
      </c>
      <c r="Q1795" s="326"/>
      <c r="R1795" s="326"/>
      <c r="S1795" s="326"/>
      <c r="T1795" s="326"/>
      <c r="U1795" s="326"/>
      <c r="V1795" s="326"/>
      <c r="W1795" s="326"/>
      <c r="X1795" s="326"/>
      <c r="Y1795" s="326"/>
      <c r="Z1795" s="326"/>
      <c r="AA1795" s="326"/>
      <c r="AB1795" s="326"/>
    </row>
    <row r="1796" spans="1:28">
      <c r="A1796" s="320" t="s">
        <v>8</v>
      </c>
      <c r="B1796" t="s">
        <v>3</v>
      </c>
      <c r="C1796" s="320" t="s">
        <v>49</v>
      </c>
      <c r="D1796" t="s">
        <v>3</v>
      </c>
      <c r="E1796" s="320" t="s">
        <v>58</v>
      </c>
      <c r="F1796" t="s">
        <v>3</v>
      </c>
      <c r="G1796" s="320" t="s">
        <v>58</v>
      </c>
      <c r="H1796" t="s">
        <v>3</v>
      </c>
      <c r="I1796" s="319" t="s">
        <v>63</v>
      </c>
      <c r="J1796" t="s">
        <v>3</v>
      </c>
      <c r="K1796" s="319" t="s">
        <v>65</v>
      </c>
      <c r="L1796" t="s">
        <v>3</v>
      </c>
      <c r="M1796" s="320" t="s">
        <v>58</v>
      </c>
      <c r="P1796" s="20"/>
      <c r="Q1796" s="327">
        <v>2000</v>
      </c>
      <c r="R1796" s="327"/>
      <c r="S1796" s="327">
        <v>2003</v>
      </c>
      <c r="T1796" s="327"/>
      <c r="U1796" s="327">
        <v>2006</v>
      </c>
      <c r="V1796" s="327"/>
      <c r="W1796" s="327">
        <v>2009</v>
      </c>
      <c r="X1796" s="327"/>
      <c r="Y1796" s="327">
        <v>2012</v>
      </c>
      <c r="Z1796" s="327"/>
      <c r="AA1796" s="327">
        <v>2015</v>
      </c>
      <c r="AB1796" s="327"/>
    </row>
    <row r="1797" spans="1:28" ht="32">
      <c r="A1797" s="320"/>
      <c r="B1797" t="s">
        <v>49</v>
      </c>
      <c r="C1797" s="320"/>
      <c r="D1797" t="s">
        <v>58</v>
      </c>
      <c r="E1797" s="320"/>
      <c r="F1797" t="s">
        <v>58</v>
      </c>
      <c r="G1797" s="320"/>
      <c r="H1797" s="126" t="s">
        <v>63</v>
      </c>
      <c r="I1797" s="319"/>
      <c r="J1797" s="126" t="s">
        <v>65</v>
      </c>
      <c r="K1797" s="319"/>
      <c r="L1797" t="s">
        <v>50</v>
      </c>
      <c r="M1797" s="320"/>
      <c r="P1797" s="20"/>
      <c r="Q1797" s="51" t="s">
        <v>118</v>
      </c>
      <c r="R1797" s="51" t="s">
        <v>1</v>
      </c>
      <c r="S1797" s="51" t="s">
        <v>118</v>
      </c>
      <c r="T1797" s="51" t="s">
        <v>1</v>
      </c>
      <c r="U1797" s="51" t="s">
        <v>118</v>
      </c>
      <c r="V1797" s="51" t="s">
        <v>1</v>
      </c>
      <c r="W1797" s="51" t="s">
        <v>118</v>
      </c>
      <c r="X1797" s="51" t="s">
        <v>1</v>
      </c>
      <c r="Y1797" s="51" t="s">
        <v>118</v>
      </c>
      <c r="Z1797" s="51" t="s">
        <v>1</v>
      </c>
      <c r="AA1797" s="51" t="s">
        <v>118</v>
      </c>
      <c r="AB1797" s="51" t="s">
        <v>1</v>
      </c>
    </row>
    <row r="1798" spans="1:28">
      <c r="A1798" s="320"/>
      <c r="B1798" t="s">
        <v>50</v>
      </c>
      <c r="C1798" s="320"/>
      <c r="D1798" t="s">
        <v>50</v>
      </c>
      <c r="E1798" s="320"/>
      <c r="F1798" t="s">
        <v>59</v>
      </c>
      <c r="G1798" s="320"/>
      <c r="H1798" t="s">
        <v>50</v>
      </c>
      <c r="I1798" s="319"/>
      <c r="J1798" t="s">
        <v>50</v>
      </c>
      <c r="K1798" s="319"/>
      <c r="L1798" t="s">
        <v>51</v>
      </c>
      <c r="M1798" s="320"/>
      <c r="P1798" s="130" t="s">
        <v>58</v>
      </c>
      <c r="Q1798" s="24"/>
      <c r="R1798" s="24"/>
      <c r="S1798" s="140">
        <v>45</v>
      </c>
      <c r="T1798" s="140">
        <v>24</v>
      </c>
      <c r="U1798" s="24">
        <v>38</v>
      </c>
      <c r="V1798" s="24">
        <v>19</v>
      </c>
      <c r="W1798" s="24"/>
      <c r="X1798" s="24"/>
      <c r="Y1798" s="24"/>
      <c r="Z1798" s="24"/>
      <c r="AA1798" s="24">
        <v>42</v>
      </c>
      <c r="AB1798" s="24">
        <v>93.34</v>
      </c>
    </row>
    <row r="1799" spans="1:28">
      <c r="A1799" s="320"/>
      <c r="B1799" t="s">
        <v>51</v>
      </c>
      <c r="C1799" s="320"/>
      <c r="D1799" t="s">
        <v>51</v>
      </c>
      <c r="E1799" s="320"/>
      <c r="F1799" t="s">
        <v>53</v>
      </c>
      <c r="G1799" s="320"/>
      <c r="H1799" t="s">
        <v>51</v>
      </c>
      <c r="I1799" s="319"/>
      <c r="J1799" t="s">
        <v>51</v>
      </c>
      <c r="K1799" s="319"/>
      <c r="L1799" t="s">
        <v>95</v>
      </c>
      <c r="M1799" s="320"/>
      <c r="P1799" s="48" t="s">
        <v>125</v>
      </c>
      <c r="Q1799" s="53"/>
      <c r="R1799" s="53"/>
      <c r="S1799" s="143">
        <v>100</v>
      </c>
      <c r="T1799" s="145" t="s">
        <v>578</v>
      </c>
      <c r="U1799" s="53">
        <v>84.44</v>
      </c>
      <c r="V1799" s="53">
        <f>U1799*V1798/U1798</f>
        <v>42.22</v>
      </c>
      <c r="W1799" s="53"/>
      <c r="X1799" s="53"/>
      <c r="Y1799" s="53"/>
      <c r="Z1799" s="53"/>
      <c r="AA1799" s="53">
        <v>31</v>
      </c>
      <c r="AB1799" s="53">
        <v>68.900000000000006</v>
      </c>
    </row>
    <row r="1800" spans="1:28" ht="32">
      <c r="A1800" s="320"/>
      <c r="B1800" t="s">
        <v>52</v>
      </c>
      <c r="C1800" s="320"/>
      <c r="D1800" t="s">
        <v>53</v>
      </c>
      <c r="E1800" s="320"/>
      <c r="G1800" s="320"/>
      <c r="H1800" t="s">
        <v>53</v>
      </c>
      <c r="I1800" s="319"/>
      <c r="J1800" t="s">
        <v>95</v>
      </c>
      <c r="K1800" s="319"/>
      <c r="L1800" t="s">
        <v>66</v>
      </c>
      <c r="M1800" s="320"/>
      <c r="P1800" s="130" t="s">
        <v>566</v>
      </c>
      <c r="Q1800" s="34"/>
      <c r="R1800" s="34"/>
      <c r="S1800" s="144"/>
      <c r="T1800" s="144"/>
      <c r="U1800" s="34"/>
      <c r="V1800" s="34"/>
      <c r="W1800" s="34">
        <v>37</v>
      </c>
      <c r="X1800" s="34">
        <v>29</v>
      </c>
      <c r="Y1800" s="34"/>
      <c r="Z1800" s="34"/>
      <c r="AA1800" s="34"/>
      <c r="AB1800" s="34"/>
    </row>
    <row r="1801" spans="1:28">
      <c r="A1801" s="320"/>
      <c r="B1801" t="s">
        <v>573</v>
      </c>
      <c r="C1801" s="320"/>
      <c r="D1801" t="s">
        <v>54</v>
      </c>
      <c r="E1801" s="320"/>
      <c r="G1801" s="320"/>
      <c r="H1801" t="s">
        <v>64</v>
      </c>
      <c r="I1801" s="319"/>
      <c r="K1801" s="319"/>
      <c r="L1801" t="s">
        <v>442</v>
      </c>
      <c r="M1801" s="320"/>
      <c r="P1801" s="48" t="s">
        <v>125</v>
      </c>
      <c r="Q1801" s="53"/>
      <c r="R1801" s="53"/>
      <c r="S1801" s="143"/>
      <c r="T1801" s="143"/>
      <c r="U1801" s="53"/>
      <c r="V1801" s="53"/>
      <c r="W1801" s="53">
        <v>82.22</v>
      </c>
      <c r="X1801" s="53">
        <v>64.44</v>
      </c>
      <c r="Y1801" s="53"/>
      <c r="Z1801" s="53"/>
      <c r="AA1801" s="53"/>
      <c r="AB1801" s="53"/>
    </row>
    <row r="1802" spans="1:28" ht="32">
      <c r="A1802" s="320"/>
      <c r="B1802" t="s">
        <v>272</v>
      </c>
      <c r="C1802" s="320"/>
      <c r="D1802" t="s">
        <v>55</v>
      </c>
      <c r="E1802" s="320"/>
      <c r="G1802" s="320"/>
      <c r="I1802" s="319"/>
      <c r="K1802" s="319"/>
      <c r="L1802" t="s">
        <v>98</v>
      </c>
      <c r="M1802" s="320"/>
      <c r="P1802" s="129" t="s">
        <v>516</v>
      </c>
      <c r="Q1802" s="34"/>
      <c r="R1802" s="34"/>
      <c r="S1802" s="144"/>
      <c r="T1802" s="144"/>
      <c r="U1802" s="34"/>
      <c r="V1802" s="34"/>
      <c r="W1802" s="34">
        <v>8</v>
      </c>
      <c r="X1802" s="34">
        <v>7</v>
      </c>
      <c r="Y1802" s="147">
        <v>35</v>
      </c>
      <c r="Z1802" s="34">
        <v>26</v>
      </c>
      <c r="AA1802" s="34"/>
      <c r="AB1802" s="34"/>
    </row>
    <row r="1803" spans="1:28">
      <c r="A1803" s="320"/>
      <c r="B1803" t="s">
        <v>54</v>
      </c>
      <c r="C1803" s="320"/>
      <c r="D1803" t="s">
        <v>575</v>
      </c>
      <c r="E1803" s="320"/>
      <c r="G1803" s="320"/>
      <c r="I1803" s="319"/>
      <c r="K1803" s="319"/>
      <c r="L1803" t="s">
        <v>64</v>
      </c>
      <c r="M1803" s="320"/>
      <c r="P1803" s="48" t="s">
        <v>125</v>
      </c>
      <c r="Q1803" s="53"/>
      <c r="R1803" s="53"/>
      <c r="S1803" s="143"/>
      <c r="T1803" s="143"/>
      <c r="U1803" s="53"/>
      <c r="V1803" s="53"/>
      <c r="W1803" s="53">
        <v>17.78</v>
      </c>
      <c r="X1803" s="53">
        <v>15.55</v>
      </c>
      <c r="Y1803" s="53">
        <v>77.78</v>
      </c>
      <c r="Z1803" s="53">
        <v>57.78</v>
      </c>
      <c r="AA1803" s="53"/>
      <c r="AB1803" s="53"/>
    </row>
    <row r="1804" spans="1:28">
      <c r="A1804" s="320"/>
      <c r="B1804" t="s">
        <v>268</v>
      </c>
      <c r="C1804" s="320"/>
      <c r="E1804" s="320"/>
      <c r="G1804" s="320"/>
      <c r="I1804" s="319"/>
      <c r="K1804" s="319"/>
      <c r="L1804" t="s">
        <v>58</v>
      </c>
      <c r="M1804" s="320"/>
      <c r="P1804" s="129" t="s">
        <v>464</v>
      </c>
      <c r="Q1804" s="34"/>
      <c r="R1804" s="34"/>
      <c r="S1804" s="144"/>
      <c r="T1804" s="144"/>
      <c r="U1804" s="34"/>
      <c r="V1804" s="34"/>
      <c r="W1804" s="34"/>
      <c r="X1804" s="34"/>
      <c r="Y1804" s="147">
        <v>7</v>
      </c>
      <c r="Z1804" s="34">
        <v>7</v>
      </c>
      <c r="AA1804" s="34"/>
      <c r="AB1804" s="34"/>
    </row>
    <row r="1805" spans="1:28">
      <c r="A1805" s="320"/>
      <c r="B1805" t="s">
        <v>55</v>
      </c>
      <c r="C1805" s="320"/>
      <c r="E1805" s="320"/>
      <c r="G1805" s="320"/>
      <c r="I1805" s="319"/>
      <c r="K1805" s="319"/>
      <c r="M1805" s="320"/>
      <c r="P1805" s="48" t="s">
        <v>125</v>
      </c>
      <c r="Q1805" s="53"/>
      <c r="R1805" s="53"/>
      <c r="S1805" s="143"/>
      <c r="T1805" s="143"/>
      <c r="U1805" s="53"/>
      <c r="V1805" s="53"/>
      <c r="W1805" s="53"/>
      <c r="X1805" s="53"/>
      <c r="Y1805" s="53">
        <v>15.55</v>
      </c>
      <c r="Z1805" s="53">
        <v>15.55</v>
      </c>
      <c r="AA1805" s="53"/>
      <c r="AB1805" s="53"/>
    </row>
    <row r="1806" spans="1:28">
      <c r="A1806" s="320"/>
      <c r="B1806" t="s">
        <v>576</v>
      </c>
      <c r="C1806" s="320"/>
      <c r="E1806" s="320"/>
      <c r="G1806" s="320"/>
      <c r="I1806" s="319"/>
      <c r="K1806" s="319"/>
      <c r="M1806" s="320"/>
      <c r="P1806" s="129" t="s">
        <v>150</v>
      </c>
      <c r="Q1806" s="34"/>
      <c r="R1806" s="34"/>
      <c r="S1806" s="144"/>
      <c r="T1806" s="144"/>
      <c r="U1806" s="34"/>
      <c r="V1806" s="34"/>
      <c r="W1806" s="34"/>
      <c r="X1806" s="34"/>
      <c r="Y1806" s="147">
        <v>3</v>
      </c>
      <c r="Z1806" s="34">
        <v>3</v>
      </c>
      <c r="AA1806" s="34"/>
      <c r="AB1806" s="34"/>
    </row>
    <row r="1807" spans="1:28">
      <c r="A1807" s="320" t="s">
        <v>9</v>
      </c>
      <c r="B1807" t="s">
        <v>3</v>
      </c>
      <c r="C1807" s="320" t="s">
        <v>49</v>
      </c>
      <c r="D1807" t="s">
        <v>3</v>
      </c>
      <c r="E1807" s="320" t="s">
        <v>58</v>
      </c>
      <c r="F1807" t="s">
        <v>3</v>
      </c>
      <c r="G1807" s="320" t="s">
        <v>58</v>
      </c>
      <c r="H1807" t="s">
        <v>3</v>
      </c>
      <c r="I1807" s="319" t="s">
        <v>63</v>
      </c>
      <c r="J1807" t="s">
        <v>3</v>
      </c>
      <c r="K1807" s="319" t="s">
        <v>464</v>
      </c>
      <c r="L1807" t="s">
        <v>3</v>
      </c>
      <c r="M1807" s="320" t="s">
        <v>49</v>
      </c>
      <c r="P1807" s="48" t="s">
        <v>125</v>
      </c>
      <c r="Q1807" s="53"/>
      <c r="R1807" s="53"/>
      <c r="S1807" s="143"/>
      <c r="T1807" s="143"/>
      <c r="U1807" s="53"/>
      <c r="V1807" s="53"/>
      <c r="W1807" s="53"/>
      <c r="X1807" s="53"/>
      <c r="Y1807" s="53">
        <v>6.67</v>
      </c>
      <c r="Z1807" s="53">
        <v>6.67</v>
      </c>
      <c r="AA1807" s="53"/>
      <c r="AB1807" s="53"/>
    </row>
    <row r="1808" spans="1:28" ht="32">
      <c r="A1808" s="320"/>
      <c r="B1808" t="s">
        <v>49</v>
      </c>
      <c r="C1808" s="320"/>
      <c r="D1808" t="s">
        <v>58</v>
      </c>
      <c r="E1808" s="320"/>
      <c r="F1808" t="s">
        <v>58</v>
      </c>
      <c r="G1808" s="320"/>
      <c r="H1808" s="126" t="s">
        <v>63</v>
      </c>
      <c r="I1808" s="319"/>
      <c r="J1808" t="s">
        <v>464</v>
      </c>
      <c r="K1808" s="319"/>
      <c r="L1808" t="s">
        <v>49</v>
      </c>
      <c r="M1808" s="320"/>
    </row>
    <row r="1809" spans="1:28">
      <c r="A1809" s="320"/>
      <c r="B1809" t="s">
        <v>50</v>
      </c>
      <c r="C1809" s="320"/>
      <c r="D1809" t="s">
        <v>50</v>
      </c>
      <c r="E1809" s="320"/>
      <c r="F1809" t="s">
        <v>59</v>
      </c>
      <c r="G1809" s="320"/>
      <c r="H1809" t="s">
        <v>59</v>
      </c>
      <c r="I1809" s="319"/>
      <c r="J1809" t="s">
        <v>50</v>
      </c>
      <c r="K1809" s="319"/>
      <c r="L1809" t="s">
        <v>50</v>
      </c>
      <c r="M1809" s="320"/>
      <c r="P1809" s="321" t="s">
        <v>122</v>
      </c>
      <c r="Q1809" s="322"/>
      <c r="R1809" s="322"/>
      <c r="S1809" s="322"/>
      <c r="T1809" s="322"/>
      <c r="U1809" s="322"/>
      <c r="V1809" s="322"/>
      <c r="W1809" s="322"/>
      <c r="X1809" s="322"/>
      <c r="Y1809" s="322"/>
      <c r="Z1809" s="322"/>
      <c r="AA1809" s="322"/>
      <c r="AB1809" s="323"/>
    </row>
    <row r="1810" spans="1:28">
      <c r="A1810" s="320"/>
      <c r="B1810" t="s">
        <v>51</v>
      </c>
      <c r="C1810" s="320"/>
      <c r="D1810" t="s">
        <v>51</v>
      </c>
      <c r="E1810" s="320"/>
      <c r="F1810" t="s">
        <v>53</v>
      </c>
      <c r="G1810" s="320"/>
      <c r="H1810" t="s">
        <v>53</v>
      </c>
      <c r="I1810" s="319"/>
      <c r="J1810" t="s">
        <v>51</v>
      </c>
      <c r="K1810" s="319"/>
      <c r="L1810" t="s">
        <v>51</v>
      </c>
      <c r="M1810" s="320"/>
      <c r="P1810" s="20"/>
      <c r="Q1810" s="327">
        <v>2000</v>
      </c>
      <c r="R1810" s="327"/>
      <c r="S1810" s="327">
        <v>2003</v>
      </c>
      <c r="T1810" s="327"/>
      <c r="U1810" s="327">
        <v>2006</v>
      </c>
      <c r="V1810" s="327"/>
      <c r="W1810" s="327">
        <v>2009</v>
      </c>
      <c r="X1810" s="327"/>
      <c r="Y1810" s="327">
        <v>2012</v>
      </c>
      <c r="Z1810" s="327"/>
      <c r="AA1810" s="327">
        <v>2015</v>
      </c>
      <c r="AB1810" s="327"/>
    </row>
    <row r="1811" spans="1:28">
      <c r="A1811" s="320"/>
      <c r="B1811" t="s">
        <v>52</v>
      </c>
      <c r="C1811" s="320"/>
      <c r="D1811" t="s">
        <v>53</v>
      </c>
      <c r="E1811" s="320"/>
      <c r="G1811" s="320"/>
      <c r="H1811" t="s">
        <v>64</v>
      </c>
      <c r="I1811" s="319"/>
      <c r="J1811" t="s">
        <v>95</v>
      </c>
      <c r="K1811" s="319"/>
      <c r="L1811" t="s">
        <v>52</v>
      </c>
      <c r="M1811" s="320"/>
      <c r="P1811" s="20"/>
      <c r="Q1811" s="51" t="s">
        <v>118</v>
      </c>
      <c r="R1811" s="51" t="s">
        <v>1</v>
      </c>
      <c r="S1811" s="51" t="s">
        <v>118</v>
      </c>
      <c r="T1811" s="51" t="s">
        <v>1</v>
      </c>
      <c r="U1811" s="51" t="s">
        <v>118</v>
      </c>
      <c r="V1811" s="51" t="s">
        <v>1</v>
      </c>
      <c r="W1811" s="51" t="s">
        <v>118</v>
      </c>
      <c r="X1811" s="51" t="s">
        <v>1</v>
      </c>
      <c r="Y1811" s="51" t="s">
        <v>118</v>
      </c>
      <c r="Z1811" s="51" t="s">
        <v>1</v>
      </c>
      <c r="AA1811" s="51" t="s">
        <v>118</v>
      </c>
      <c r="AB1811" s="51" t="s">
        <v>1</v>
      </c>
    </row>
    <row r="1812" spans="1:28">
      <c r="A1812" s="320"/>
      <c r="B1812" t="s">
        <v>573</v>
      </c>
      <c r="C1812" s="320"/>
      <c r="D1812" t="s">
        <v>54</v>
      </c>
      <c r="E1812" s="320"/>
      <c r="G1812" s="320"/>
      <c r="I1812" s="319"/>
      <c r="J1812" t="s">
        <v>66</v>
      </c>
      <c r="K1812" s="319"/>
      <c r="L1812" t="s">
        <v>95</v>
      </c>
      <c r="M1812" s="320"/>
      <c r="P1812" s="130" t="s">
        <v>59</v>
      </c>
      <c r="Q1812" s="140"/>
      <c r="R1812" s="140"/>
      <c r="S1812" s="140"/>
      <c r="T1812" s="140"/>
      <c r="U1812" s="24">
        <v>45</v>
      </c>
      <c r="V1812" s="24">
        <v>18</v>
      </c>
      <c r="W1812" s="140">
        <v>17</v>
      </c>
      <c r="X1812" s="140">
        <v>2</v>
      </c>
      <c r="Y1812" s="24"/>
      <c r="Z1812" s="24"/>
      <c r="AA1812" s="140"/>
      <c r="AB1812" s="140"/>
    </row>
    <row r="1813" spans="1:28">
      <c r="A1813" s="320"/>
      <c r="B1813" t="s">
        <v>272</v>
      </c>
      <c r="C1813" s="320"/>
      <c r="D1813" t="s">
        <v>55</v>
      </c>
      <c r="E1813" s="320"/>
      <c r="G1813" s="320"/>
      <c r="I1813" s="319"/>
      <c r="K1813" s="319"/>
      <c r="L1813" t="s">
        <v>66</v>
      </c>
      <c r="M1813" s="320"/>
      <c r="P1813" s="47" t="s">
        <v>125</v>
      </c>
      <c r="Q1813" s="141"/>
      <c r="R1813" s="142"/>
      <c r="S1813" s="141"/>
      <c r="T1813" s="142"/>
      <c r="U1813" s="32">
        <v>1</v>
      </c>
      <c r="V1813" s="40">
        <f>V1812*U1813/U1812</f>
        <v>0.4</v>
      </c>
      <c r="W1813" s="141">
        <v>0.37780000000000002</v>
      </c>
      <c r="X1813" s="141">
        <f>X1812*W1813/W1812</f>
        <v>4.4447058823529416E-2</v>
      </c>
      <c r="Y1813" s="32"/>
      <c r="Z1813" s="32"/>
      <c r="AA1813" s="141"/>
      <c r="AB1813" s="141"/>
    </row>
    <row r="1814" spans="1:28">
      <c r="A1814" s="320"/>
      <c r="B1814" t="s">
        <v>54</v>
      </c>
      <c r="C1814" s="320"/>
      <c r="D1814" t="s">
        <v>575</v>
      </c>
      <c r="E1814" s="320"/>
      <c r="G1814" s="320"/>
      <c r="I1814" s="319"/>
      <c r="K1814" s="319"/>
      <c r="L1814" t="s">
        <v>442</v>
      </c>
      <c r="M1814" s="320"/>
    </row>
    <row r="1815" spans="1:28">
      <c r="A1815" s="320"/>
      <c r="B1815" t="s">
        <v>268</v>
      </c>
      <c r="C1815" s="320"/>
      <c r="E1815" s="320"/>
      <c r="G1815" s="320"/>
      <c r="I1815" s="319"/>
      <c r="K1815" s="319"/>
      <c r="L1815" t="s">
        <v>97</v>
      </c>
      <c r="M1815" s="320"/>
    </row>
    <row r="1816" spans="1:28">
      <c r="A1816" s="320"/>
      <c r="B1816" t="s">
        <v>55</v>
      </c>
      <c r="C1816" s="320"/>
      <c r="E1816" s="320"/>
      <c r="G1816" s="320"/>
      <c r="I1816" s="319"/>
      <c r="K1816" s="319"/>
      <c r="L1816" t="s">
        <v>98</v>
      </c>
      <c r="M1816" s="320"/>
    </row>
    <row r="1817" spans="1:28">
      <c r="A1817" s="320"/>
      <c r="B1817" t="s">
        <v>576</v>
      </c>
      <c r="C1817" s="320"/>
      <c r="E1817" s="320"/>
      <c r="G1817" s="320"/>
      <c r="I1817" s="319"/>
      <c r="K1817" s="319"/>
      <c r="L1817" t="s">
        <v>64</v>
      </c>
      <c r="M1817" s="320"/>
    </row>
    <row r="1818" spans="1:28">
      <c r="A1818" s="320" t="s">
        <v>10</v>
      </c>
      <c r="B1818" t="s">
        <v>3</v>
      </c>
      <c r="C1818" s="320" t="s">
        <v>49</v>
      </c>
      <c r="D1818" t="s">
        <v>3</v>
      </c>
      <c r="E1818" s="320" t="s">
        <v>58</v>
      </c>
      <c r="F1818" t="s">
        <v>3</v>
      </c>
      <c r="G1818" s="320" t="s">
        <v>58</v>
      </c>
      <c r="H1818" t="s">
        <v>3</v>
      </c>
      <c r="I1818" s="319" t="s">
        <v>63</v>
      </c>
      <c r="J1818" t="s">
        <v>3</v>
      </c>
      <c r="K1818" s="319" t="s">
        <v>65</v>
      </c>
      <c r="L1818" t="s">
        <v>3</v>
      </c>
      <c r="M1818" s="320" t="s">
        <v>49</v>
      </c>
    </row>
    <row r="1819" spans="1:28" ht="32">
      <c r="A1819" s="320"/>
      <c r="B1819" t="s">
        <v>49</v>
      </c>
      <c r="C1819" s="320"/>
      <c r="D1819" t="s">
        <v>58</v>
      </c>
      <c r="E1819" s="320"/>
      <c r="F1819" t="s">
        <v>58</v>
      </c>
      <c r="G1819" s="320"/>
      <c r="H1819" s="126" t="s">
        <v>63</v>
      </c>
      <c r="I1819" s="319"/>
      <c r="J1819" s="126" t="s">
        <v>65</v>
      </c>
      <c r="K1819" s="319"/>
      <c r="L1819" t="s">
        <v>49</v>
      </c>
      <c r="M1819" s="320"/>
    </row>
    <row r="1820" spans="1:28">
      <c r="A1820" s="320"/>
      <c r="B1820" t="s">
        <v>50</v>
      </c>
      <c r="C1820" s="320"/>
      <c r="D1820" t="s">
        <v>50</v>
      </c>
      <c r="E1820" s="320"/>
      <c r="F1820" t="s">
        <v>59</v>
      </c>
      <c r="G1820" s="320"/>
      <c r="H1820" t="s">
        <v>50</v>
      </c>
      <c r="I1820" s="319"/>
      <c r="J1820" t="s">
        <v>50</v>
      </c>
      <c r="K1820" s="319"/>
      <c r="L1820" t="s">
        <v>50</v>
      </c>
      <c r="M1820" s="320"/>
    </row>
    <row r="1821" spans="1:28">
      <c r="A1821" s="320"/>
      <c r="B1821" t="s">
        <v>51</v>
      </c>
      <c r="C1821" s="320"/>
      <c r="D1821" t="s">
        <v>51</v>
      </c>
      <c r="E1821" s="320"/>
      <c r="F1821" t="s">
        <v>53</v>
      </c>
      <c r="G1821" s="320"/>
      <c r="H1821" t="s">
        <v>51</v>
      </c>
      <c r="I1821" s="319"/>
      <c r="J1821" t="s">
        <v>51</v>
      </c>
      <c r="K1821" s="319"/>
      <c r="L1821" t="s">
        <v>51</v>
      </c>
      <c r="M1821" s="320"/>
    </row>
    <row r="1822" spans="1:28">
      <c r="A1822" s="320"/>
      <c r="B1822" t="s">
        <v>52</v>
      </c>
      <c r="C1822" s="320"/>
      <c r="D1822" t="s">
        <v>53</v>
      </c>
      <c r="E1822" s="320"/>
      <c r="G1822" s="320"/>
      <c r="H1822" t="s">
        <v>53</v>
      </c>
      <c r="I1822" s="319"/>
      <c r="J1822" t="s">
        <v>95</v>
      </c>
      <c r="K1822" s="319"/>
      <c r="L1822" t="s">
        <v>52</v>
      </c>
      <c r="M1822" s="320"/>
    </row>
    <row r="1823" spans="1:28">
      <c r="A1823" s="320"/>
      <c r="B1823" t="s">
        <v>573</v>
      </c>
      <c r="C1823" s="320"/>
      <c r="D1823" t="s">
        <v>54</v>
      </c>
      <c r="E1823" s="320"/>
      <c r="G1823" s="320"/>
      <c r="H1823" t="s">
        <v>64</v>
      </c>
      <c r="I1823" s="319"/>
      <c r="K1823" s="319"/>
      <c r="L1823" t="s">
        <v>95</v>
      </c>
      <c r="M1823" s="320"/>
    </row>
    <row r="1824" spans="1:28">
      <c r="A1824" s="320"/>
      <c r="B1824" t="s">
        <v>272</v>
      </c>
      <c r="C1824" s="320"/>
      <c r="D1824" t="s">
        <v>55</v>
      </c>
      <c r="E1824" s="320"/>
      <c r="G1824" s="320"/>
      <c r="I1824" s="319"/>
      <c r="K1824" s="319"/>
      <c r="L1824" t="s">
        <v>66</v>
      </c>
      <c r="M1824" s="320"/>
    </row>
    <row r="1825" spans="1:13">
      <c r="A1825" s="320"/>
      <c r="B1825" t="s">
        <v>54</v>
      </c>
      <c r="C1825" s="320"/>
      <c r="D1825" t="s">
        <v>575</v>
      </c>
      <c r="E1825" s="320"/>
      <c r="G1825" s="320"/>
      <c r="I1825" s="319"/>
      <c r="K1825" s="319"/>
      <c r="L1825" t="s">
        <v>442</v>
      </c>
      <c r="M1825" s="320"/>
    </row>
    <row r="1826" spans="1:13">
      <c r="A1826" s="320"/>
      <c r="B1826" t="s">
        <v>268</v>
      </c>
      <c r="C1826" s="320"/>
      <c r="E1826" s="320"/>
      <c r="G1826" s="320"/>
      <c r="I1826" s="319"/>
      <c r="K1826" s="319"/>
      <c r="L1826" t="s">
        <v>97</v>
      </c>
      <c r="M1826" s="320"/>
    </row>
    <row r="1827" spans="1:13">
      <c r="A1827" s="320"/>
      <c r="B1827" t="s">
        <v>55</v>
      </c>
      <c r="C1827" s="320"/>
      <c r="E1827" s="320"/>
      <c r="G1827" s="320"/>
      <c r="I1827" s="319"/>
      <c r="K1827" s="319"/>
      <c r="L1827" t="s">
        <v>98</v>
      </c>
      <c r="M1827" s="320"/>
    </row>
    <row r="1828" spans="1:13">
      <c r="A1828" s="320"/>
      <c r="B1828" t="s">
        <v>576</v>
      </c>
      <c r="C1828" s="320"/>
      <c r="E1828" s="320"/>
      <c r="G1828" s="320"/>
      <c r="I1828" s="319"/>
      <c r="K1828" s="319"/>
      <c r="L1828" t="s">
        <v>64</v>
      </c>
      <c r="M1828" s="320"/>
    </row>
    <row r="1829" spans="1:13">
      <c r="A1829" s="320" t="s">
        <v>11</v>
      </c>
      <c r="B1829" t="s">
        <v>3</v>
      </c>
      <c r="C1829" s="320" t="s">
        <v>49</v>
      </c>
      <c r="D1829" t="s">
        <v>3</v>
      </c>
      <c r="E1829" s="320" t="s">
        <v>50</v>
      </c>
      <c r="F1829" t="s">
        <v>3</v>
      </c>
      <c r="G1829" s="320" t="s">
        <v>58</v>
      </c>
      <c r="H1829" t="s">
        <v>3</v>
      </c>
      <c r="I1829" s="319" t="s">
        <v>50</v>
      </c>
      <c r="J1829" t="s">
        <v>3</v>
      </c>
      <c r="K1829" s="319" t="s">
        <v>50</v>
      </c>
      <c r="L1829" t="s">
        <v>3</v>
      </c>
      <c r="M1829" s="320" t="s">
        <v>58</v>
      </c>
    </row>
    <row r="1830" spans="1:13" ht="32">
      <c r="A1830" s="320"/>
      <c r="B1830" t="s">
        <v>49</v>
      </c>
      <c r="C1830" s="320"/>
      <c r="D1830" t="s">
        <v>58</v>
      </c>
      <c r="E1830" s="320"/>
      <c r="F1830" t="s">
        <v>58</v>
      </c>
      <c r="G1830" s="320"/>
      <c r="H1830" s="126" t="s">
        <v>63</v>
      </c>
      <c r="I1830" s="319"/>
      <c r="J1830" s="126" t="s">
        <v>65</v>
      </c>
      <c r="K1830" s="319"/>
      <c r="L1830" t="s">
        <v>50</v>
      </c>
      <c r="M1830" s="320"/>
    </row>
    <row r="1831" spans="1:13">
      <c r="A1831" s="320"/>
      <c r="B1831" t="s">
        <v>50</v>
      </c>
      <c r="C1831" s="320"/>
      <c r="D1831" t="s">
        <v>50</v>
      </c>
      <c r="E1831" s="320"/>
      <c r="F1831" t="s">
        <v>59</v>
      </c>
      <c r="G1831" s="320"/>
      <c r="H1831" t="s">
        <v>50</v>
      </c>
      <c r="I1831" s="319"/>
      <c r="J1831" t="s">
        <v>50</v>
      </c>
      <c r="K1831" s="319"/>
      <c r="L1831" t="s">
        <v>51</v>
      </c>
      <c r="M1831" s="320"/>
    </row>
    <row r="1832" spans="1:13">
      <c r="A1832" s="320"/>
      <c r="B1832" t="s">
        <v>51</v>
      </c>
      <c r="C1832" s="320"/>
      <c r="D1832" t="s">
        <v>51</v>
      </c>
      <c r="E1832" s="320"/>
      <c r="F1832" t="s">
        <v>53</v>
      </c>
      <c r="G1832" s="320"/>
      <c r="H1832" t="s">
        <v>51</v>
      </c>
      <c r="I1832" s="319"/>
      <c r="J1832" t="s">
        <v>51</v>
      </c>
      <c r="K1832" s="319"/>
      <c r="L1832" t="s">
        <v>95</v>
      </c>
      <c r="M1832" s="320"/>
    </row>
    <row r="1833" spans="1:13">
      <c r="A1833" s="320"/>
      <c r="B1833" t="s">
        <v>52</v>
      </c>
      <c r="C1833" s="320"/>
      <c r="D1833" t="s">
        <v>53</v>
      </c>
      <c r="E1833" s="320"/>
      <c r="G1833" s="320"/>
      <c r="H1833" t="s">
        <v>53</v>
      </c>
      <c r="I1833" s="319"/>
      <c r="J1833" t="s">
        <v>95</v>
      </c>
      <c r="K1833" s="319"/>
      <c r="L1833" t="s">
        <v>66</v>
      </c>
      <c r="M1833" s="320"/>
    </row>
    <row r="1834" spans="1:13">
      <c r="A1834" s="320"/>
      <c r="B1834" t="s">
        <v>573</v>
      </c>
      <c r="C1834" s="320"/>
      <c r="D1834" t="s">
        <v>54</v>
      </c>
      <c r="E1834" s="320"/>
      <c r="G1834" s="320"/>
      <c r="H1834" t="s">
        <v>64</v>
      </c>
      <c r="I1834" s="319"/>
      <c r="K1834" s="319"/>
      <c r="L1834" t="s">
        <v>442</v>
      </c>
      <c r="M1834" s="320"/>
    </row>
    <row r="1835" spans="1:13">
      <c r="A1835" s="320"/>
      <c r="B1835" t="s">
        <v>272</v>
      </c>
      <c r="C1835" s="320"/>
      <c r="D1835" t="s">
        <v>55</v>
      </c>
      <c r="E1835" s="320"/>
      <c r="G1835" s="320"/>
      <c r="I1835" s="319"/>
      <c r="K1835" s="319"/>
      <c r="L1835" t="s">
        <v>97</v>
      </c>
      <c r="M1835" s="320"/>
    </row>
    <row r="1836" spans="1:13">
      <c r="A1836" s="320"/>
      <c r="B1836" t="s">
        <v>54</v>
      </c>
      <c r="C1836" s="320"/>
      <c r="D1836" t="s">
        <v>575</v>
      </c>
      <c r="E1836" s="320"/>
      <c r="G1836" s="320"/>
      <c r="I1836" s="319"/>
      <c r="K1836" s="319"/>
      <c r="L1836" t="s">
        <v>98</v>
      </c>
      <c r="M1836" s="320"/>
    </row>
    <row r="1837" spans="1:13">
      <c r="A1837" s="320"/>
      <c r="B1837" t="s">
        <v>268</v>
      </c>
      <c r="C1837" s="320"/>
      <c r="E1837" s="320"/>
      <c r="G1837" s="320"/>
      <c r="I1837" s="319"/>
      <c r="K1837" s="319"/>
      <c r="L1837" t="s">
        <v>64</v>
      </c>
      <c r="M1837" s="320"/>
    </row>
    <row r="1838" spans="1:13">
      <c r="A1838" s="320"/>
      <c r="B1838" t="s">
        <v>55</v>
      </c>
      <c r="C1838" s="320"/>
      <c r="E1838" s="320"/>
      <c r="G1838" s="320"/>
      <c r="I1838" s="319"/>
      <c r="K1838" s="319"/>
      <c r="L1838" t="s">
        <v>58</v>
      </c>
      <c r="M1838" s="320"/>
    </row>
    <row r="1839" spans="1:13">
      <c r="A1839" s="320"/>
      <c r="B1839" t="s">
        <v>576</v>
      </c>
      <c r="C1839" s="320"/>
      <c r="E1839" s="320"/>
      <c r="G1839" s="320"/>
      <c r="I1839" s="319"/>
      <c r="K1839" s="319"/>
      <c r="M1839" s="320"/>
    </row>
    <row r="1840" spans="1:13">
      <c r="A1840" s="320" t="s">
        <v>12</v>
      </c>
      <c r="B1840" t="s">
        <v>3</v>
      </c>
      <c r="C1840" s="320" t="s">
        <v>49</v>
      </c>
      <c r="D1840" t="s">
        <v>3</v>
      </c>
      <c r="E1840" s="320" t="s">
        <v>58</v>
      </c>
      <c r="F1840" t="s">
        <v>3</v>
      </c>
      <c r="G1840" s="320" t="s">
        <v>58</v>
      </c>
      <c r="H1840" t="s">
        <v>3</v>
      </c>
      <c r="I1840" s="319" t="s">
        <v>63</v>
      </c>
      <c r="J1840" t="s">
        <v>3</v>
      </c>
      <c r="K1840" s="319" t="s">
        <v>58</v>
      </c>
      <c r="L1840" t="s">
        <v>3</v>
      </c>
      <c r="M1840" s="320" t="s">
        <v>58</v>
      </c>
    </row>
    <row r="1841" spans="1:13" ht="32">
      <c r="A1841" s="320"/>
      <c r="B1841" t="s">
        <v>49</v>
      </c>
      <c r="C1841" s="320"/>
      <c r="D1841" t="s">
        <v>58</v>
      </c>
      <c r="E1841" s="320"/>
      <c r="F1841" t="s">
        <v>58</v>
      </c>
      <c r="G1841" s="320"/>
      <c r="H1841" s="126" t="s">
        <v>63</v>
      </c>
      <c r="I1841" s="319"/>
      <c r="J1841" t="s">
        <v>58</v>
      </c>
      <c r="K1841" s="319"/>
      <c r="L1841" t="s">
        <v>50</v>
      </c>
      <c r="M1841" s="320"/>
    </row>
    <row r="1842" spans="1:13">
      <c r="A1842" s="320"/>
      <c r="B1842" t="s">
        <v>50</v>
      </c>
      <c r="C1842" s="320"/>
      <c r="D1842" t="s">
        <v>50</v>
      </c>
      <c r="E1842" s="320"/>
      <c r="F1842" t="s">
        <v>59</v>
      </c>
      <c r="G1842" s="320"/>
      <c r="H1842" t="s">
        <v>50</v>
      </c>
      <c r="I1842" s="319"/>
      <c r="J1842" t="s">
        <v>50</v>
      </c>
      <c r="K1842" s="319"/>
      <c r="L1842" t="s">
        <v>51</v>
      </c>
      <c r="M1842" s="320"/>
    </row>
    <row r="1843" spans="1:13">
      <c r="A1843" s="320"/>
      <c r="B1843" t="s">
        <v>51</v>
      </c>
      <c r="C1843" s="320"/>
      <c r="D1843" t="s">
        <v>51</v>
      </c>
      <c r="E1843" s="320"/>
      <c r="F1843" t="s">
        <v>53</v>
      </c>
      <c r="G1843" s="320"/>
      <c r="H1843" t="s">
        <v>51</v>
      </c>
      <c r="I1843" s="319"/>
      <c r="J1843" t="s">
        <v>51</v>
      </c>
      <c r="K1843" s="319"/>
      <c r="L1843" t="s">
        <v>95</v>
      </c>
      <c r="M1843" s="320"/>
    </row>
    <row r="1844" spans="1:13">
      <c r="A1844" s="320"/>
      <c r="B1844" t="s">
        <v>52</v>
      </c>
      <c r="C1844" s="320"/>
      <c r="D1844" t="s">
        <v>53</v>
      </c>
      <c r="E1844" s="320"/>
      <c r="G1844" s="320"/>
      <c r="H1844" t="s">
        <v>53</v>
      </c>
      <c r="I1844" s="319"/>
      <c r="J1844" t="s">
        <v>95</v>
      </c>
      <c r="K1844" s="319"/>
      <c r="L1844" t="s">
        <v>66</v>
      </c>
      <c r="M1844" s="320"/>
    </row>
    <row r="1845" spans="1:13">
      <c r="A1845" s="320"/>
      <c r="B1845" t="s">
        <v>573</v>
      </c>
      <c r="C1845" s="320"/>
      <c r="D1845" t="s">
        <v>54</v>
      </c>
      <c r="E1845" s="320"/>
      <c r="G1845" s="320"/>
      <c r="H1845" t="s">
        <v>64</v>
      </c>
      <c r="I1845" s="319"/>
      <c r="J1845" t="s">
        <v>66</v>
      </c>
      <c r="K1845" s="319"/>
      <c r="L1845" t="s">
        <v>442</v>
      </c>
      <c r="M1845" s="320"/>
    </row>
    <row r="1846" spans="1:13">
      <c r="A1846" s="320"/>
      <c r="B1846" t="s">
        <v>272</v>
      </c>
      <c r="C1846" s="320"/>
      <c r="D1846" t="s">
        <v>55</v>
      </c>
      <c r="E1846" s="320"/>
      <c r="G1846" s="320"/>
      <c r="I1846" s="319"/>
      <c r="K1846" s="319"/>
      <c r="L1846" t="s">
        <v>97</v>
      </c>
      <c r="M1846" s="320"/>
    </row>
    <row r="1847" spans="1:13">
      <c r="A1847" s="320"/>
      <c r="B1847" t="s">
        <v>54</v>
      </c>
      <c r="C1847" s="320"/>
      <c r="D1847" t="s">
        <v>575</v>
      </c>
      <c r="E1847" s="320"/>
      <c r="G1847" s="320"/>
      <c r="I1847" s="319"/>
      <c r="K1847" s="319"/>
      <c r="L1847" t="s">
        <v>98</v>
      </c>
      <c r="M1847" s="320"/>
    </row>
    <row r="1848" spans="1:13">
      <c r="A1848" s="320"/>
      <c r="B1848" t="s">
        <v>268</v>
      </c>
      <c r="C1848" s="320"/>
      <c r="E1848" s="320"/>
      <c r="G1848" s="320"/>
      <c r="I1848" s="319"/>
      <c r="K1848" s="319"/>
      <c r="L1848" t="s">
        <v>64</v>
      </c>
      <c r="M1848" s="320"/>
    </row>
    <row r="1849" spans="1:13">
      <c r="A1849" s="320"/>
      <c r="B1849" t="s">
        <v>55</v>
      </c>
      <c r="C1849" s="320"/>
      <c r="E1849" s="320"/>
      <c r="G1849" s="320"/>
      <c r="I1849" s="319"/>
      <c r="K1849" s="319"/>
      <c r="L1849" t="s">
        <v>58</v>
      </c>
      <c r="M1849" s="320"/>
    </row>
    <row r="1850" spans="1:13">
      <c r="A1850" s="320"/>
      <c r="B1850" t="s">
        <v>576</v>
      </c>
      <c r="C1850" s="320"/>
      <c r="E1850" s="320"/>
      <c r="G1850" s="320"/>
      <c r="I1850" s="319"/>
      <c r="K1850" s="319"/>
      <c r="M1850" s="320"/>
    </row>
    <row r="1851" spans="1:13">
      <c r="A1851" s="320" t="s">
        <v>13</v>
      </c>
      <c r="B1851" t="s">
        <v>3</v>
      </c>
      <c r="C1851" s="320" t="s">
        <v>49</v>
      </c>
      <c r="D1851" t="s">
        <v>3</v>
      </c>
      <c r="E1851" s="320" t="s">
        <v>58</v>
      </c>
      <c r="F1851" t="s">
        <v>3</v>
      </c>
      <c r="G1851" s="320" t="s">
        <v>59</v>
      </c>
      <c r="H1851" t="s">
        <v>3</v>
      </c>
      <c r="I1851" s="319" t="s">
        <v>59</v>
      </c>
      <c r="J1851" t="s">
        <v>3</v>
      </c>
      <c r="K1851" s="319" t="s">
        <v>65</v>
      </c>
      <c r="L1851" t="s">
        <v>3</v>
      </c>
      <c r="M1851" s="320" t="s">
        <v>50</v>
      </c>
    </row>
    <row r="1852" spans="1:13" ht="32">
      <c r="A1852" s="320"/>
      <c r="B1852" t="s">
        <v>49</v>
      </c>
      <c r="C1852" s="320"/>
      <c r="D1852" t="s">
        <v>58</v>
      </c>
      <c r="E1852" s="320"/>
      <c r="F1852" t="s">
        <v>58</v>
      </c>
      <c r="G1852" s="320"/>
      <c r="H1852" s="126" t="s">
        <v>63</v>
      </c>
      <c r="I1852" s="319"/>
      <c r="J1852" s="126" t="s">
        <v>65</v>
      </c>
      <c r="K1852" s="319"/>
      <c r="L1852" t="s">
        <v>50</v>
      </c>
      <c r="M1852" s="320"/>
    </row>
    <row r="1853" spans="1:13">
      <c r="A1853" s="320"/>
      <c r="B1853" t="s">
        <v>50</v>
      </c>
      <c r="C1853" s="320"/>
      <c r="D1853" t="s">
        <v>50</v>
      </c>
      <c r="E1853" s="320"/>
      <c r="F1853" t="s">
        <v>59</v>
      </c>
      <c r="G1853" s="320"/>
      <c r="H1853" t="s">
        <v>59</v>
      </c>
      <c r="I1853" s="319"/>
      <c r="J1853" t="s">
        <v>50</v>
      </c>
      <c r="K1853" s="319"/>
      <c r="L1853" t="s">
        <v>51</v>
      </c>
      <c r="M1853" s="320"/>
    </row>
    <row r="1854" spans="1:13">
      <c r="A1854" s="320"/>
      <c r="B1854" t="s">
        <v>51</v>
      </c>
      <c r="C1854" s="320"/>
      <c r="D1854" t="s">
        <v>51</v>
      </c>
      <c r="E1854" s="320"/>
      <c r="F1854" t="s">
        <v>53</v>
      </c>
      <c r="G1854" s="320"/>
      <c r="H1854" t="s">
        <v>53</v>
      </c>
      <c r="I1854" s="319"/>
      <c r="J1854" t="s">
        <v>478</v>
      </c>
      <c r="K1854" s="319"/>
      <c r="L1854" t="s">
        <v>95</v>
      </c>
      <c r="M1854" s="320"/>
    </row>
    <row r="1855" spans="1:13">
      <c r="A1855" s="320"/>
      <c r="B1855" t="s">
        <v>52</v>
      </c>
      <c r="C1855" s="320"/>
      <c r="D1855" t="s">
        <v>53</v>
      </c>
      <c r="E1855" s="320"/>
      <c r="G1855" s="320"/>
      <c r="H1855" t="s">
        <v>64</v>
      </c>
      <c r="I1855" s="319"/>
      <c r="K1855" s="319"/>
      <c r="L1855" t="s">
        <v>66</v>
      </c>
      <c r="M1855" s="320"/>
    </row>
    <row r="1856" spans="1:13">
      <c r="A1856" s="320"/>
      <c r="B1856" t="s">
        <v>573</v>
      </c>
      <c r="C1856" s="320"/>
      <c r="D1856" t="s">
        <v>54</v>
      </c>
      <c r="E1856" s="320"/>
      <c r="G1856" s="320"/>
      <c r="I1856" s="319"/>
      <c r="K1856" s="319"/>
      <c r="L1856" t="s">
        <v>442</v>
      </c>
      <c r="M1856" s="320"/>
    </row>
    <row r="1857" spans="1:13">
      <c r="A1857" s="320"/>
      <c r="B1857" t="s">
        <v>272</v>
      </c>
      <c r="C1857" s="320"/>
      <c r="D1857" t="s">
        <v>55</v>
      </c>
      <c r="E1857" s="320"/>
      <c r="G1857" s="320"/>
      <c r="I1857" s="319"/>
      <c r="K1857" s="319"/>
      <c r="L1857" t="s">
        <v>98</v>
      </c>
      <c r="M1857" s="320"/>
    </row>
    <row r="1858" spans="1:13">
      <c r="A1858" s="320"/>
      <c r="B1858" t="s">
        <v>54</v>
      </c>
      <c r="C1858" s="320"/>
      <c r="D1858" t="s">
        <v>575</v>
      </c>
      <c r="E1858" s="320"/>
      <c r="G1858" s="320"/>
      <c r="I1858" s="319"/>
      <c r="K1858" s="319"/>
      <c r="L1858" t="s">
        <v>64</v>
      </c>
      <c r="M1858" s="320"/>
    </row>
    <row r="1859" spans="1:13">
      <c r="A1859" s="320"/>
      <c r="B1859" t="s">
        <v>268</v>
      </c>
      <c r="C1859" s="320"/>
      <c r="E1859" s="320"/>
      <c r="G1859" s="320"/>
      <c r="I1859" s="319"/>
      <c r="K1859" s="319"/>
      <c r="L1859" t="s">
        <v>58</v>
      </c>
      <c r="M1859" s="320"/>
    </row>
    <row r="1860" spans="1:13">
      <c r="A1860" s="320"/>
      <c r="B1860" t="s">
        <v>55</v>
      </c>
      <c r="C1860" s="320"/>
      <c r="E1860" s="320"/>
      <c r="G1860" s="320"/>
      <c r="I1860" s="319"/>
      <c r="K1860" s="319"/>
      <c r="M1860" s="320"/>
    </row>
    <row r="1861" spans="1:13">
      <c r="A1861" s="320"/>
      <c r="B1861" t="s">
        <v>576</v>
      </c>
      <c r="C1861" s="320"/>
      <c r="E1861" s="320"/>
      <c r="G1861" s="320"/>
      <c r="I1861" s="319"/>
      <c r="K1861" s="319"/>
      <c r="M1861" s="320"/>
    </row>
    <row r="1862" spans="1:13">
      <c r="A1862" s="320" t="s">
        <v>14</v>
      </c>
      <c r="B1862" t="s">
        <v>3</v>
      </c>
      <c r="C1862" s="320" t="s">
        <v>49</v>
      </c>
      <c r="D1862" t="s">
        <v>3</v>
      </c>
      <c r="E1862" s="320" t="s">
        <v>58</v>
      </c>
      <c r="F1862" t="s">
        <v>3</v>
      </c>
      <c r="G1862" s="320" t="s">
        <v>3</v>
      </c>
      <c r="H1862" t="s">
        <v>3</v>
      </c>
      <c r="I1862" s="319" t="s">
        <v>63</v>
      </c>
      <c r="J1862" t="s">
        <v>3</v>
      </c>
      <c r="K1862" s="319" t="s">
        <v>58</v>
      </c>
      <c r="L1862" t="s">
        <v>3</v>
      </c>
      <c r="M1862" s="320" t="s">
        <v>58</v>
      </c>
    </row>
    <row r="1863" spans="1:13" ht="32">
      <c r="A1863" s="320"/>
      <c r="B1863" t="s">
        <v>49</v>
      </c>
      <c r="C1863" s="320"/>
      <c r="D1863" t="s">
        <v>58</v>
      </c>
      <c r="E1863" s="320"/>
      <c r="F1863" t="s">
        <v>58</v>
      </c>
      <c r="G1863" s="320"/>
      <c r="H1863" s="126" t="s">
        <v>63</v>
      </c>
      <c r="I1863" s="319"/>
      <c r="J1863" t="s">
        <v>58</v>
      </c>
      <c r="K1863" s="319"/>
      <c r="L1863" t="s">
        <v>50</v>
      </c>
      <c r="M1863" s="320"/>
    </row>
    <row r="1864" spans="1:13">
      <c r="A1864" s="320"/>
      <c r="B1864" t="s">
        <v>50</v>
      </c>
      <c r="C1864" s="320"/>
      <c r="D1864" t="s">
        <v>50</v>
      </c>
      <c r="E1864" s="320"/>
      <c r="F1864" t="s">
        <v>59</v>
      </c>
      <c r="G1864" s="320"/>
      <c r="H1864" t="s">
        <v>50</v>
      </c>
      <c r="I1864" s="319"/>
      <c r="J1864" t="s">
        <v>50</v>
      </c>
      <c r="K1864" s="319"/>
      <c r="L1864" t="s">
        <v>51</v>
      </c>
      <c r="M1864" s="320"/>
    </row>
    <row r="1865" spans="1:13">
      <c r="A1865" s="320"/>
      <c r="B1865" t="s">
        <v>51</v>
      </c>
      <c r="C1865" s="320"/>
      <c r="D1865" t="s">
        <v>51</v>
      </c>
      <c r="E1865" s="320"/>
      <c r="F1865" t="s">
        <v>53</v>
      </c>
      <c r="G1865" s="320"/>
      <c r="H1865" t="s">
        <v>51</v>
      </c>
      <c r="I1865" s="319"/>
      <c r="J1865" t="s">
        <v>51</v>
      </c>
      <c r="K1865" s="319"/>
      <c r="L1865" t="s">
        <v>95</v>
      </c>
      <c r="M1865" s="320"/>
    </row>
    <row r="1866" spans="1:13">
      <c r="A1866" s="320"/>
      <c r="B1866" t="s">
        <v>52</v>
      </c>
      <c r="C1866" s="320"/>
      <c r="D1866" t="s">
        <v>53</v>
      </c>
      <c r="E1866" s="320"/>
      <c r="G1866" s="320"/>
      <c r="H1866" t="s">
        <v>53</v>
      </c>
      <c r="I1866" s="319"/>
      <c r="J1866" t="s">
        <v>95</v>
      </c>
      <c r="K1866" s="319"/>
      <c r="L1866" t="s">
        <v>66</v>
      </c>
      <c r="M1866" s="320"/>
    </row>
    <row r="1867" spans="1:13">
      <c r="A1867" s="320"/>
      <c r="B1867" t="s">
        <v>573</v>
      </c>
      <c r="C1867" s="320"/>
      <c r="D1867" t="s">
        <v>54</v>
      </c>
      <c r="E1867" s="320"/>
      <c r="G1867" s="320"/>
      <c r="H1867" t="s">
        <v>64</v>
      </c>
      <c r="I1867" s="319"/>
      <c r="J1867" t="s">
        <v>66</v>
      </c>
      <c r="K1867" s="319"/>
      <c r="L1867" t="s">
        <v>442</v>
      </c>
      <c r="M1867" s="320"/>
    </row>
    <row r="1868" spans="1:13">
      <c r="A1868" s="320"/>
      <c r="B1868" t="s">
        <v>272</v>
      </c>
      <c r="C1868" s="320"/>
      <c r="D1868" t="s">
        <v>55</v>
      </c>
      <c r="E1868" s="320"/>
      <c r="G1868" s="320"/>
      <c r="I1868" s="319"/>
      <c r="K1868" s="319"/>
      <c r="L1868" t="s">
        <v>97</v>
      </c>
      <c r="M1868" s="320"/>
    </row>
    <row r="1869" spans="1:13">
      <c r="A1869" s="320"/>
      <c r="B1869" t="s">
        <v>54</v>
      </c>
      <c r="C1869" s="320"/>
      <c r="D1869" t="s">
        <v>575</v>
      </c>
      <c r="E1869" s="320"/>
      <c r="G1869" s="320"/>
      <c r="I1869" s="319"/>
      <c r="K1869" s="319"/>
      <c r="L1869" t="s">
        <v>98</v>
      </c>
      <c r="M1869" s="320"/>
    </row>
    <row r="1870" spans="1:13">
      <c r="A1870" s="320"/>
      <c r="B1870" t="s">
        <v>268</v>
      </c>
      <c r="C1870" s="320"/>
      <c r="E1870" s="320"/>
      <c r="G1870" s="320"/>
      <c r="I1870" s="319"/>
      <c r="K1870" s="319"/>
      <c r="L1870" t="s">
        <v>64</v>
      </c>
      <c r="M1870" s="320"/>
    </row>
    <row r="1871" spans="1:13">
      <c r="A1871" s="320"/>
      <c r="B1871" t="s">
        <v>55</v>
      </c>
      <c r="C1871" s="320"/>
      <c r="E1871" s="320"/>
      <c r="G1871" s="320"/>
      <c r="I1871" s="319"/>
      <c r="K1871" s="319"/>
      <c r="L1871" t="s">
        <v>58</v>
      </c>
      <c r="M1871" s="320"/>
    </row>
    <row r="1872" spans="1:13">
      <c r="A1872" s="320"/>
      <c r="B1872" t="s">
        <v>576</v>
      </c>
      <c r="C1872" s="320"/>
      <c r="E1872" s="320"/>
      <c r="G1872" s="320"/>
      <c r="I1872" s="319"/>
      <c r="K1872" s="319"/>
      <c r="M1872" s="320"/>
    </row>
    <row r="1873" spans="1:13">
      <c r="A1873" s="320" t="s">
        <v>15</v>
      </c>
      <c r="B1873" t="s">
        <v>3</v>
      </c>
      <c r="C1873" s="320" t="s">
        <v>49</v>
      </c>
      <c r="D1873" t="s">
        <v>3</v>
      </c>
      <c r="E1873" s="320" t="s">
        <v>58</v>
      </c>
      <c r="F1873" t="s">
        <v>3</v>
      </c>
      <c r="G1873" s="320" t="s">
        <v>58</v>
      </c>
      <c r="H1873" t="s">
        <v>3</v>
      </c>
      <c r="I1873" s="319" t="s">
        <v>63</v>
      </c>
      <c r="J1873" t="s">
        <v>3</v>
      </c>
      <c r="K1873" s="319" t="s">
        <v>49</v>
      </c>
      <c r="L1873" t="s">
        <v>3</v>
      </c>
      <c r="M1873" s="320" t="s">
        <v>58</v>
      </c>
    </row>
    <row r="1874" spans="1:13" ht="32">
      <c r="A1874" s="320"/>
      <c r="B1874" t="s">
        <v>49</v>
      </c>
      <c r="C1874" s="320"/>
      <c r="D1874" t="s">
        <v>58</v>
      </c>
      <c r="E1874" s="320"/>
      <c r="F1874" t="s">
        <v>58</v>
      </c>
      <c r="G1874" s="320"/>
      <c r="H1874" s="126" t="s">
        <v>63</v>
      </c>
      <c r="I1874" s="319"/>
      <c r="J1874" t="s">
        <v>49</v>
      </c>
      <c r="K1874" s="319"/>
      <c r="L1874" t="s">
        <v>50</v>
      </c>
      <c r="M1874" s="320"/>
    </row>
    <row r="1875" spans="1:13">
      <c r="A1875" s="320"/>
      <c r="B1875" t="s">
        <v>50</v>
      </c>
      <c r="C1875" s="320"/>
      <c r="D1875" t="s">
        <v>50</v>
      </c>
      <c r="E1875" s="320"/>
      <c r="F1875" t="s">
        <v>59</v>
      </c>
      <c r="G1875" s="320"/>
      <c r="H1875" t="s">
        <v>50</v>
      </c>
      <c r="I1875" s="319"/>
      <c r="J1875" t="s">
        <v>50</v>
      </c>
      <c r="K1875" s="319"/>
      <c r="L1875" t="s">
        <v>51</v>
      </c>
      <c r="M1875" s="320"/>
    </row>
    <row r="1876" spans="1:13">
      <c r="A1876" s="320"/>
      <c r="B1876" t="s">
        <v>51</v>
      </c>
      <c r="C1876" s="320"/>
      <c r="D1876" t="s">
        <v>51</v>
      </c>
      <c r="E1876" s="320"/>
      <c r="F1876" t="s">
        <v>53</v>
      </c>
      <c r="G1876" s="320"/>
      <c r="H1876" t="s">
        <v>51</v>
      </c>
      <c r="I1876" s="319"/>
      <c r="J1876" t="s">
        <v>51</v>
      </c>
      <c r="K1876" s="319"/>
      <c r="L1876" t="s">
        <v>95</v>
      </c>
      <c r="M1876" s="320"/>
    </row>
    <row r="1877" spans="1:13">
      <c r="A1877" s="320"/>
      <c r="B1877" t="s">
        <v>52</v>
      </c>
      <c r="C1877" s="320"/>
      <c r="D1877" t="s">
        <v>53</v>
      </c>
      <c r="E1877" s="320"/>
      <c r="G1877" s="320"/>
      <c r="H1877" t="s">
        <v>53</v>
      </c>
      <c r="I1877" s="319"/>
      <c r="J1877" t="s">
        <v>52</v>
      </c>
      <c r="K1877" s="319"/>
      <c r="L1877" t="s">
        <v>66</v>
      </c>
      <c r="M1877" s="320"/>
    </row>
    <row r="1878" spans="1:13">
      <c r="A1878" s="320"/>
      <c r="B1878" t="s">
        <v>573</v>
      </c>
      <c r="C1878" s="320"/>
      <c r="D1878" t="s">
        <v>54</v>
      </c>
      <c r="E1878" s="320"/>
      <c r="G1878" s="320"/>
      <c r="H1878" t="s">
        <v>64</v>
      </c>
      <c r="I1878" s="319"/>
      <c r="J1878" t="s">
        <v>514</v>
      </c>
      <c r="K1878" s="319"/>
      <c r="L1878" t="s">
        <v>442</v>
      </c>
      <c r="M1878" s="320"/>
    </row>
    <row r="1879" spans="1:13">
      <c r="A1879" s="320"/>
      <c r="B1879" t="s">
        <v>272</v>
      </c>
      <c r="C1879" s="320"/>
      <c r="D1879" t="s">
        <v>55</v>
      </c>
      <c r="E1879" s="320"/>
      <c r="G1879" s="320"/>
      <c r="I1879" s="319"/>
      <c r="J1879" t="s">
        <v>66</v>
      </c>
      <c r="K1879" s="319"/>
      <c r="L1879" t="s">
        <v>97</v>
      </c>
      <c r="M1879" s="320"/>
    </row>
    <row r="1880" spans="1:13">
      <c r="A1880" s="320"/>
      <c r="B1880" t="s">
        <v>54</v>
      </c>
      <c r="C1880" s="320"/>
      <c r="D1880" t="s">
        <v>575</v>
      </c>
      <c r="E1880" s="320"/>
      <c r="G1880" s="320"/>
      <c r="I1880" s="319"/>
      <c r="K1880" s="319"/>
      <c r="L1880" t="s">
        <v>98</v>
      </c>
      <c r="M1880" s="320"/>
    </row>
    <row r="1881" spans="1:13">
      <c r="A1881" s="320"/>
      <c r="B1881" t="s">
        <v>268</v>
      </c>
      <c r="C1881" s="320"/>
      <c r="E1881" s="320"/>
      <c r="G1881" s="320"/>
      <c r="I1881" s="319"/>
      <c r="K1881" s="319"/>
      <c r="L1881" t="s">
        <v>64</v>
      </c>
      <c r="M1881" s="320"/>
    </row>
    <row r="1882" spans="1:13">
      <c r="A1882" s="320"/>
      <c r="B1882" t="s">
        <v>55</v>
      </c>
      <c r="C1882" s="320"/>
      <c r="E1882" s="320"/>
      <c r="G1882" s="320"/>
      <c r="I1882" s="319"/>
      <c r="K1882" s="319"/>
      <c r="L1882" t="s">
        <v>58</v>
      </c>
      <c r="M1882" s="320"/>
    </row>
    <row r="1883" spans="1:13">
      <c r="A1883" s="320"/>
      <c r="B1883" t="s">
        <v>576</v>
      </c>
      <c r="C1883" s="320"/>
      <c r="E1883" s="320"/>
      <c r="G1883" s="320"/>
      <c r="I1883" s="319"/>
      <c r="K1883" s="319"/>
      <c r="M1883" s="320"/>
    </row>
    <row r="1884" spans="1:13">
      <c r="A1884" s="320" t="s">
        <v>16</v>
      </c>
      <c r="B1884" t="s">
        <v>3</v>
      </c>
      <c r="C1884" s="320" t="s">
        <v>49</v>
      </c>
      <c r="D1884" t="s">
        <v>3</v>
      </c>
      <c r="E1884" s="320" t="s">
        <v>58</v>
      </c>
      <c r="F1884" t="s">
        <v>3</v>
      </c>
      <c r="G1884" s="320" t="s">
        <v>58</v>
      </c>
      <c r="H1884" t="s">
        <v>3</v>
      </c>
      <c r="I1884" s="319" t="s">
        <v>63</v>
      </c>
      <c r="J1884" t="s">
        <v>3</v>
      </c>
      <c r="K1884" s="319" t="s">
        <v>58</v>
      </c>
      <c r="L1884" t="s">
        <v>3</v>
      </c>
      <c r="M1884" s="320" t="s">
        <v>58</v>
      </c>
    </row>
    <row r="1885" spans="1:13" ht="32">
      <c r="A1885" s="320"/>
      <c r="B1885" t="s">
        <v>49</v>
      </c>
      <c r="C1885" s="320"/>
      <c r="D1885" t="s">
        <v>58</v>
      </c>
      <c r="E1885" s="320"/>
      <c r="F1885" t="s">
        <v>58</v>
      </c>
      <c r="G1885" s="320"/>
      <c r="H1885" s="126" t="s">
        <v>63</v>
      </c>
      <c r="I1885" s="319"/>
      <c r="J1885" t="s">
        <v>58</v>
      </c>
      <c r="K1885" s="319"/>
      <c r="L1885" t="s">
        <v>50</v>
      </c>
      <c r="M1885" s="320"/>
    </row>
    <row r="1886" spans="1:13">
      <c r="A1886" s="320"/>
      <c r="B1886" t="s">
        <v>50</v>
      </c>
      <c r="C1886" s="320"/>
      <c r="D1886" t="s">
        <v>50</v>
      </c>
      <c r="E1886" s="320"/>
      <c r="F1886" t="s">
        <v>59</v>
      </c>
      <c r="G1886" s="320"/>
      <c r="H1886" t="s">
        <v>50</v>
      </c>
      <c r="I1886" s="319"/>
      <c r="J1886" t="s">
        <v>50</v>
      </c>
      <c r="K1886" s="319"/>
      <c r="L1886" t="s">
        <v>51</v>
      </c>
      <c r="M1886" s="320"/>
    </row>
    <row r="1887" spans="1:13">
      <c r="A1887" s="320"/>
      <c r="B1887" t="s">
        <v>51</v>
      </c>
      <c r="C1887" s="320"/>
      <c r="D1887" t="s">
        <v>51</v>
      </c>
      <c r="E1887" s="320"/>
      <c r="F1887" t="s">
        <v>53</v>
      </c>
      <c r="G1887" s="320"/>
      <c r="H1887" t="s">
        <v>51</v>
      </c>
      <c r="I1887" s="319"/>
      <c r="J1887" t="s">
        <v>51</v>
      </c>
      <c r="K1887" s="319"/>
      <c r="L1887" t="s">
        <v>95</v>
      </c>
      <c r="M1887" s="320"/>
    </row>
    <row r="1888" spans="1:13">
      <c r="A1888" s="320"/>
      <c r="B1888" t="s">
        <v>52</v>
      </c>
      <c r="C1888" s="320"/>
      <c r="D1888" t="s">
        <v>53</v>
      </c>
      <c r="E1888" s="320"/>
      <c r="G1888" s="320"/>
      <c r="H1888" t="s">
        <v>53</v>
      </c>
      <c r="I1888" s="319"/>
      <c r="J1888" t="s">
        <v>95</v>
      </c>
      <c r="K1888" s="319"/>
      <c r="L1888" t="s">
        <v>66</v>
      </c>
      <c r="M1888" s="320"/>
    </row>
    <row r="1889" spans="1:13">
      <c r="A1889" s="320"/>
      <c r="B1889" t="s">
        <v>573</v>
      </c>
      <c r="C1889" s="320"/>
      <c r="D1889" t="s">
        <v>54</v>
      </c>
      <c r="E1889" s="320"/>
      <c r="G1889" s="320"/>
      <c r="H1889" t="s">
        <v>64</v>
      </c>
      <c r="I1889" s="319"/>
      <c r="J1889" t="s">
        <v>66</v>
      </c>
      <c r="K1889" s="319"/>
      <c r="L1889" t="s">
        <v>442</v>
      </c>
      <c r="M1889" s="320"/>
    </row>
    <row r="1890" spans="1:13">
      <c r="A1890" s="320"/>
      <c r="B1890" t="s">
        <v>272</v>
      </c>
      <c r="C1890" s="320"/>
      <c r="D1890" t="s">
        <v>55</v>
      </c>
      <c r="E1890" s="320"/>
      <c r="G1890" s="320"/>
      <c r="I1890" s="319"/>
      <c r="K1890" s="319"/>
      <c r="L1890" t="s">
        <v>97</v>
      </c>
      <c r="M1890" s="320"/>
    </row>
    <row r="1891" spans="1:13">
      <c r="A1891" s="320"/>
      <c r="B1891" t="s">
        <v>54</v>
      </c>
      <c r="C1891" s="320"/>
      <c r="D1891" t="s">
        <v>575</v>
      </c>
      <c r="E1891" s="320"/>
      <c r="G1891" s="320"/>
      <c r="I1891" s="319"/>
      <c r="K1891" s="319"/>
      <c r="L1891" t="s">
        <v>98</v>
      </c>
      <c r="M1891" s="320"/>
    </row>
    <row r="1892" spans="1:13">
      <c r="A1892" s="320"/>
      <c r="B1892" t="s">
        <v>268</v>
      </c>
      <c r="C1892" s="320"/>
      <c r="E1892" s="320"/>
      <c r="G1892" s="320"/>
      <c r="I1892" s="319"/>
      <c r="K1892" s="319"/>
      <c r="L1892" t="s">
        <v>64</v>
      </c>
      <c r="M1892" s="320"/>
    </row>
    <row r="1893" spans="1:13">
      <c r="A1893" s="320"/>
      <c r="B1893" t="s">
        <v>55</v>
      </c>
      <c r="C1893" s="320"/>
      <c r="E1893" s="320"/>
      <c r="G1893" s="320"/>
      <c r="I1893" s="319"/>
      <c r="K1893" s="319"/>
      <c r="L1893" t="s">
        <v>58</v>
      </c>
      <c r="M1893" s="320"/>
    </row>
    <row r="1894" spans="1:13">
      <c r="A1894" s="320"/>
      <c r="B1894" t="s">
        <v>576</v>
      </c>
      <c r="C1894" s="320"/>
      <c r="E1894" s="320"/>
      <c r="G1894" s="320"/>
      <c r="I1894" s="319"/>
      <c r="K1894" s="319"/>
      <c r="M1894" s="320"/>
    </row>
    <row r="1895" spans="1:13">
      <c r="A1895" s="320" t="s">
        <v>17</v>
      </c>
      <c r="B1895" t="s">
        <v>3</v>
      </c>
      <c r="C1895" s="320" t="s">
        <v>49</v>
      </c>
      <c r="D1895" t="s">
        <v>3</v>
      </c>
      <c r="E1895" s="320" t="s">
        <v>58</v>
      </c>
      <c r="F1895" t="s">
        <v>3</v>
      </c>
      <c r="G1895" s="320" t="s">
        <v>58</v>
      </c>
      <c r="H1895" t="s">
        <v>3</v>
      </c>
      <c r="I1895" s="319" t="s">
        <v>63</v>
      </c>
      <c r="J1895" t="s">
        <v>3</v>
      </c>
      <c r="K1895" s="319" t="s">
        <v>150</v>
      </c>
      <c r="L1895" t="s">
        <v>3</v>
      </c>
      <c r="M1895" s="320" t="s">
        <v>58</v>
      </c>
    </row>
    <row r="1896" spans="1:13" ht="32">
      <c r="A1896" s="320"/>
      <c r="B1896" t="s">
        <v>49</v>
      </c>
      <c r="C1896" s="320"/>
      <c r="D1896" t="s">
        <v>58</v>
      </c>
      <c r="E1896" s="320"/>
      <c r="F1896" t="s">
        <v>58</v>
      </c>
      <c r="G1896" s="320"/>
      <c r="H1896" s="126" t="s">
        <v>63</v>
      </c>
      <c r="I1896" s="319"/>
      <c r="J1896" t="s">
        <v>150</v>
      </c>
      <c r="K1896" s="319"/>
      <c r="L1896" t="s">
        <v>50</v>
      </c>
      <c r="M1896" s="320"/>
    </row>
    <row r="1897" spans="1:13">
      <c r="A1897" s="320"/>
      <c r="B1897" t="s">
        <v>50</v>
      </c>
      <c r="C1897" s="320"/>
      <c r="D1897" t="s">
        <v>50</v>
      </c>
      <c r="E1897" s="320"/>
      <c r="F1897" t="s">
        <v>59</v>
      </c>
      <c r="G1897" s="320"/>
      <c r="H1897" t="s">
        <v>50</v>
      </c>
      <c r="I1897" s="319"/>
      <c r="J1897" t="s">
        <v>50</v>
      </c>
      <c r="K1897" s="319"/>
      <c r="L1897" t="s">
        <v>51</v>
      </c>
      <c r="M1897" s="320"/>
    </row>
    <row r="1898" spans="1:13">
      <c r="A1898" s="320"/>
      <c r="B1898" t="s">
        <v>51</v>
      </c>
      <c r="C1898" s="320"/>
      <c r="D1898" t="s">
        <v>51</v>
      </c>
      <c r="E1898" s="320"/>
      <c r="F1898" t="s">
        <v>53</v>
      </c>
      <c r="G1898" s="320"/>
      <c r="H1898" t="s">
        <v>51</v>
      </c>
      <c r="I1898" s="319"/>
      <c r="J1898" t="s">
        <v>51</v>
      </c>
      <c r="K1898" s="319"/>
      <c r="L1898" t="s">
        <v>95</v>
      </c>
      <c r="M1898" s="320"/>
    </row>
    <row r="1899" spans="1:13">
      <c r="A1899" s="320"/>
      <c r="B1899" t="s">
        <v>52</v>
      </c>
      <c r="C1899" s="320"/>
      <c r="D1899" t="s">
        <v>53</v>
      </c>
      <c r="E1899" s="320"/>
      <c r="G1899" s="320"/>
      <c r="H1899" t="s">
        <v>53</v>
      </c>
      <c r="I1899" s="319"/>
      <c r="J1899" t="s">
        <v>52</v>
      </c>
      <c r="K1899" s="319"/>
      <c r="L1899" t="s">
        <v>66</v>
      </c>
      <c r="M1899" s="320"/>
    </row>
    <row r="1900" spans="1:13">
      <c r="A1900" s="320"/>
      <c r="B1900" t="s">
        <v>573</v>
      </c>
      <c r="C1900" s="320"/>
      <c r="D1900" t="s">
        <v>54</v>
      </c>
      <c r="E1900" s="320"/>
      <c r="G1900" s="320"/>
      <c r="H1900" t="s">
        <v>64</v>
      </c>
      <c r="I1900" s="319"/>
      <c r="J1900" t="s">
        <v>95</v>
      </c>
      <c r="K1900" s="319"/>
      <c r="L1900" t="s">
        <v>442</v>
      </c>
      <c r="M1900" s="320"/>
    </row>
    <row r="1901" spans="1:13">
      <c r="A1901" s="320"/>
      <c r="B1901" t="s">
        <v>272</v>
      </c>
      <c r="C1901" s="320"/>
      <c r="D1901" t="s">
        <v>55</v>
      </c>
      <c r="E1901" s="320"/>
      <c r="G1901" s="320"/>
      <c r="I1901" s="319"/>
      <c r="K1901" s="319"/>
      <c r="L1901" t="s">
        <v>97</v>
      </c>
      <c r="M1901" s="320"/>
    </row>
    <row r="1902" spans="1:13">
      <c r="A1902" s="320"/>
      <c r="B1902" t="s">
        <v>54</v>
      </c>
      <c r="C1902" s="320"/>
      <c r="D1902" t="s">
        <v>575</v>
      </c>
      <c r="E1902" s="320"/>
      <c r="G1902" s="320"/>
      <c r="I1902" s="319"/>
      <c r="K1902" s="319"/>
      <c r="L1902" t="s">
        <v>98</v>
      </c>
      <c r="M1902" s="320"/>
    </row>
    <row r="1903" spans="1:13">
      <c r="A1903" s="320"/>
      <c r="B1903" t="s">
        <v>268</v>
      </c>
      <c r="C1903" s="320"/>
      <c r="E1903" s="320"/>
      <c r="G1903" s="320"/>
      <c r="I1903" s="319"/>
      <c r="K1903" s="319"/>
      <c r="L1903" t="s">
        <v>64</v>
      </c>
      <c r="M1903" s="320"/>
    </row>
    <row r="1904" spans="1:13">
      <c r="A1904" s="320"/>
      <c r="B1904" t="s">
        <v>55</v>
      </c>
      <c r="C1904" s="320"/>
      <c r="E1904" s="320"/>
      <c r="G1904" s="320"/>
      <c r="I1904" s="319"/>
      <c r="K1904" s="319"/>
      <c r="L1904" t="s">
        <v>58</v>
      </c>
      <c r="M1904" s="320"/>
    </row>
    <row r="1905" spans="1:13">
      <c r="A1905" s="320"/>
      <c r="B1905" t="s">
        <v>576</v>
      </c>
      <c r="C1905" s="320"/>
      <c r="E1905" s="320"/>
      <c r="G1905" s="320"/>
      <c r="I1905" s="319"/>
      <c r="K1905" s="319"/>
      <c r="M1905" s="320"/>
    </row>
    <row r="1906" spans="1:13">
      <c r="A1906" s="320" t="s">
        <v>18</v>
      </c>
      <c r="B1906" t="s">
        <v>3</v>
      </c>
      <c r="C1906" s="320" t="s">
        <v>3</v>
      </c>
      <c r="D1906" t="s">
        <v>3</v>
      </c>
      <c r="E1906" s="320" t="s">
        <v>3</v>
      </c>
      <c r="F1906" t="s">
        <v>3</v>
      </c>
      <c r="G1906" s="320" t="s">
        <v>3</v>
      </c>
      <c r="H1906" t="s">
        <v>3</v>
      </c>
      <c r="I1906" s="319" t="s">
        <v>516</v>
      </c>
      <c r="J1906" t="s">
        <v>3</v>
      </c>
      <c r="K1906" s="319" t="s">
        <v>3</v>
      </c>
      <c r="L1906" t="s">
        <v>3</v>
      </c>
      <c r="M1906" s="320" t="s">
        <v>3</v>
      </c>
    </row>
    <row r="1907" spans="1:13" ht="32">
      <c r="A1907" s="320"/>
      <c r="B1907" t="s">
        <v>49</v>
      </c>
      <c r="C1907" s="320"/>
      <c r="D1907" t="s">
        <v>58</v>
      </c>
      <c r="E1907" s="320"/>
      <c r="F1907" t="s">
        <v>58</v>
      </c>
      <c r="G1907" s="320"/>
      <c r="H1907" s="126" t="s">
        <v>516</v>
      </c>
      <c r="I1907" s="319"/>
      <c r="J1907" s="126" t="s">
        <v>65</v>
      </c>
      <c r="K1907" s="319"/>
      <c r="L1907" t="s">
        <v>50</v>
      </c>
      <c r="M1907" s="320"/>
    </row>
    <row r="1908" spans="1:13">
      <c r="A1908" s="320"/>
      <c r="B1908" t="s">
        <v>50</v>
      </c>
      <c r="C1908" s="320"/>
      <c r="D1908" t="s">
        <v>50</v>
      </c>
      <c r="E1908" s="320"/>
      <c r="F1908" t="s">
        <v>59</v>
      </c>
      <c r="G1908" s="320"/>
      <c r="H1908" t="s">
        <v>50</v>
      </c>
      <c r="I1908" s="319"/>
      <c r="J1908" t="s">
        <v>50</v>
      </c>
      <c r="K1908" s="319"/>
      <c r="L1908" t="s">
        <v>51</v>
      </c>
      <c r="M1908" s="320"/>
    </row>
    <row r="1909" spans="1:13">
      <c r="A1909" s="320"/>
      <c r="B1909" t="s">
        <v>51</v>
      </c>
      <c r="C1909" s="320"/>
      <c r="D1909" t="s">
        <v>51</v>
      </c>
      <c r="E1909" s="320"/>
      <c r="F1909" t="s">
        <v>53</v>
      </c>
      <c r="G1909" s="320"/>
      <c r="H1909" t="s">
        <v>51</v>
      </c>
      <c r="I1909" s="319"/>
      <c r="J1909" t="s">
        <v>51</v>
      </c>
      <c r="K1909" s="319"/>
      <c r="L1909" t="s">
        <v>95</v>
      </c>
      <c r="M1909" s="320"/>
    </row>
    <row r="1910" spans="1:13">
      <c r="A1910" s="320"/>
      <c r="B1910" t="s">
        <v>52</v>
      </c>
      <c r="C1910" s="320"/>
      <c r="D1910" t="s">
        <v>53</v>
      </c>
      <c r="E1910" s="320"/>
      <c r="G1910" s="320"/>
      <c r="H1910" t="s">
        <v>53</v>
      </c>
      <c r="I1910" s="319"/>
      <c r="J1910" t="s">
        <v>95</v>
      </c>
      <c r="K1910" s="319"/>
      <c r="L1910" t="s">
        <v>66</v>
      </c>
      <c r="M1910" s="320"/>
    </row>
    <row r="1911" spans="1:13">
      <c r="A1911" s="320"/>
      <c r="B1911" t="s">
        <v>573</v>
      </c>
      <c r="C1911" s="320"/>
      <c r="D1911" t="s">
        <v>54</v>
      </c>
      <c r="E1911" s="320"/>
      <c r="G1911" s="320"/>
      <c r="H1911" t="s">
        <v>67</v>
      </c>
      <c r="I1911" s="319"/>
      <c r="K1911" s="319"/>
      <c r="L1911" t="s">
        <v>442</v>
      </c>
      <c r="M1911" s="320"/>
    </row>
    <row r="1912" spans="1:13">
      <c r="A1912" s="320"/>
      <c r="B1912" t="s">
        <v>272</v>
      </c>
      <c r="C1912" s="320"/>
      <c r="D1912" t="s">
        <v>55</v>
      </c>
      <c r="E1912" s="320"/>
      <c r="G1912" s="320"/>
      <c r="H1912" t="s">
        <v>64</v>
      </c>
      <c r="I1912" s="319"/>
      <c r="K1912" s="319"/>
      <c r="L1912" t="s">
        <v>97</v>
      </c>
      <c r="M1912" s="320"/>
    </row>
    <row r="1913" spans="1:13">
      <c r="A1913" s="320"/>
      <c r="B1913" t="s">
        <v>54</v>
      </c>
      <c r="C1913" s="320"/>
      <c r="D1913" t="s">
        <v>575</v>
      </c>
      <c r="E1913" s="320"/>
      <c r="G1913" s="320"/>
      <c r="I1913" s="319"/>
      <c r="K1913" s="319"/>
      <c r="L1913" t="s">
        <v>98</v>
      </c>
      <c r="M1913" s="320"/>
    </row>
    <row r="1914" spans="1:13">
      <c r="A1914" s="320"/>
      <c r="B1914" t="s">
        <v>268</v>
      </c>
      <c r="C1914" s="320"/>
      <c r="E1914" s="320"/>
      <c r="G1914" s="320"/>
      <c r="I1914" s="319"/>
      <c r="K1914" s="319"/>
      <c r="L1914" t="s">
        <v>64</v>
      </c>
      <c r="M1914" s="320"/>
    </row>
    <row r="1915" spans="1:13">
      <c r="A1915" s="320"/>
      <c r="B1915" t="s">
        <v>55</v>
      </c>
      <c r="C1915" s="320"/>
      <c r="E1915" s="320"/>
      <c r="G1915" s="320"/>
      <c r="I1915" s="319"/>
      <c r="K1915" s="319"/>
      <c r="L1915" t="s">
        <v>58</v>
      </c>
      <c r="M1915" s="320"/>
    </row>
    <row r="1916" spans="1:13">
      <c r="A1916" s="320"/>
      <c r="B1916" t="s">
        <v>576</v>
      </c>
      <c r="C1916" s="320"/>
      <c r="E1916" s="320"/>
      <c r="G1916" s="320"/>
      <c r="I1916" s="319"/>
      <c r="K1916" s="319"/>
      <c r="M1916" s="320"/>
    </row>
    <row r="1917" spans="1:13">
      <c r="A1917" s="320" t="s">
        <v>19</v>
      </c>
      <c r="B1917" t="s">
        <v>3</v>
      </c>
      <c r="C1917" s="320" t="s">
        <v>3</v>
      </c>
      <c r="D1917" t="s">
        <v>3</v>
      </c>
      <c r="E1917" s="320" t="s">
        <v>58</v>
      </c>
      <c r="F1917" t="s">
        <v>3</v>
      </c>
      <c r="G1917" s="320" t="s">
        <v>3</v>
      </c>
      <c r="H1917" t="s">
        <v>3</v>
      </c>
      <c r="I1917" s="319" t="s">
        <v>63</v>
      </c>
      <c r="J1917" t="s">
        <v>3</v>
      </c>
      <c r="K1917" s="319" t="s">
        <v>65</v>
      </c>
      <c r="L1917" t="s">
        <v>3</v>
      </c>
      <c r="M1917" s="320" t="s">
        <v>58</v>
      </c>
    </row>
    <row r="1918" spans="1:13" ht="32">
      <c r="A1918" s="320"/>
      <c r="B1918" t="s">
        <v>49</v>
      </c>
      <c r="C1918" s="320"/>
      <c r="D1918" t="s">
        <v>58</v>
      </c>
      <c r="E1918" s="320"/>
      <c r="F1918" t="s">
        <v>58</v>
      </c>
      <c r="G1918" s="320"/>
      <c r="H1918" s="126" t="s">
        <v>63</v>
      </c>
      <c r="I1918" s="319"/>
      <c r="J1918" s="126" t="s">
        <v>65</v>
      </c>
      <c r="K1918" s="319"/>
      <c r="L1918" t="s">
        <v>50</v>
      </c>
      <c r="M1918" s="320"/>
    </row>
    <row r="1919" spans="1:13">
      <c r="A1919" s="320"/>
      <c r="B1919" t="s">
        <v>50</v>
      </c>
      <c r="C1919" s="320"/>
      <c r="D1919" t="s">
        <v>50</v>
      </c>
      <c r="E1919" s="320"/>
      <c r="F1919" t="s">
        <v>59</v>
      </c>
      <c r="G1919" s="320"/>
      <c r="H1919" t="s">
        <v>50</v>
      </c>
      <c r="I1919" s="319"/>
      <c r="J1919" t="s">
        <v>50</v>
      </c>
      <c r="K1919" s="319"/>
      <c r="L1919" t="s">
        <v>51</v>
      </c>
      <c r="M1919" s="320"/>
    </row>
    <row r="1920" spans="1:13">
      <c r="A1920" s="320"/>
      <c r="B1920" t="s">
        <v>51</v>
      </c>
      <c r="C1920" s="320"/>
      <c r="D1920" t="s">
        <v>51</v>
      </c>
      <c r="E1920" s="320"/>
      <c r="F1920" t="s">
        <v>53</v>
      </c>
      <c r="G1920" s="320"/>
      <c r="H1920" t="s">
        <v>51</v>
      </c>
      <c r="I1920" s="319"/>
      <c r="J1920" t="s">
        <v>51</v>
      </c>
      <c r="K1920" s="319"/>
      <c r="L1920" t="s">
        <v>95</v>
      </c>
      <c r="M1920" s="320"/>
    </row>
    <row r="1921" spans="1:13">
      <c r="A1921" s="320"/>
      <c r="B1921" t="s">
        <v>52</v>
      </c>
      <c r="C1921" s="320"/>
      <c r="D1921" t="s">
        <v>53</v>
      </c>
      <c r="E1921" s="320"/>
      <c r="G1921" s="320"/>
      <c r="H1921" t="s">
        <v>53</v>
      </c>
      <c r="I1921" s="319"/>
      <c r="J1921" t="s">
        <v>95</v>
      </c>
      <c r="K1921" s="319"/>
      <c r="L1921" t="s">
        <v>66</v>
      </c>
      <c r="M1921" s="320"/>
    </row>
    <row r="1922" spans="1:13">
      <c r="A1922" s="320"/>
      <c r="B1922" t="s">
        <v>573</v>
      </c>
      <c r="C1922" s="320"/>
      <c r="D1922" t="s">
        <v>54</v>
      </c>
      <c r="E1922" s="320"/>
      <c r="G1922" s="320"/>
      <c r="H1922" t="s">
        <v>64</v>
      </c>
      <c r="I1922" s="319"/>
      <c r="K1922" s="319"/>
      <c r="L1922" t="s">
        <v>442</v>
      </c>
      <c r="M1922" s="320"/>
    </row>
    <row r="1923" spans="1:13">
      <c r="A1923" s="320"/>
      <c r="B1923" t="s">
        <v>272</v>
      </c>
      <c r="C1923" s="320"/>
      <c r="D1923" t="s">
        <v>55</v>
      </c>
      <c r="E1923" s="320"/>
      <c r="G1923" s="320"/>
      <c r="I1923" s="319"/>
      <c r="K1923" s="319"/>
      <c r="L1923" t="s">
        <v>97</v>
      </c>
      <c r="M1923" s="320"/>
    </row>
    <row r="1924" spans="1:13">
      <c r="A1924" s="320"/>
      <c r="B1924" t="s">
        <v>54</v>
      </c>
      <c r="C1924" s="320"/>
      <c r="D1924" t="s">
        <v>575</v>
      </c>
      <c r="E1924" s="320"/>
      <c r="G1924" s="320"/>
      <c r="I1924" s="319"/>
      <c r="K1924" s="319"/>
      <c r="L1924" t="s">
        <v>98</v>
      </c>
      <c r="M1924" s="320"/>
    </row>
    <row r="1925" spans="1:13">
      <c r="A1925" s="320"/>
      <c r="B1925" t="s">
        <v>268</v>
      </c>
      <c r="C1925" s="320"/>
      <c r="E1925" s="320"/>
      <c r="G1925" s="320"/>
      <c r="I1925" s="319"/>
      <c r="K1925" s="319"/>
      <c r="L1925" t="s">
        <v>64</v>
      </c>
      <c r="M1925" s="320"/>
    </row>
    <row r="1926" spans="1:13">
      <c r="A1926" s="320"/>
      <c r="B1926" t="s">
        <v>55</v>
      </c>
      <c r="C1926" s="320"/>
      <c r="E1926" s="320"/>
      <c r="G1926" s="320"/>
      <c r="I1926" s="319"/>
      <c r="K1926" s="319"/>
      <c r="L1926" t="s">
        <v>58</v>
      </c>
      <c r="M1926" s="320"/>
    </row>
    <row r="1927" spans="1:13">
      <c r="A1927" s="320"/>
      <c r="B1927" t="s">
        <v>576</v>
      </c>
      <c r="C1927" s="320"/>
      <c r="E1927" s="320"/>
      <c r="G1927" s="320"/>
      <c r="I1927" s="319"/>
      <c r="K1927" s="319"/>
      <c r="M1927" s="320"/>
    </row>
    <row r="1928" spans="1:13">
      <c r="A1928" s="320" t="s">
        <v>20</v>
      </c>
      <c r="B1928" t="s">
        <v>3</v>
      </c>
      <c r="C1928" s="320" t="s">
        <v>3</v>
      </c>
      <c r="D1928" t="s">
        <v>3</v>
      </c>
      <c r="E1928" s="320" t="s">
        <v>3</v>
      </c>
      <c r="F1928" t="s">
        <v>3</v>
      </c>
      <c r="G1928" s="320" t="s">
        <v>59</v>
      </c>
      <c r="H1928" t="s">
        <v>3</v>
      </c>
      <c r="I1928" s="319" t="s">
        <v>3</v>
      </c>
      <c r="J1928" t="s">
        <v>3</v>
      </c>
      <c r="K1928" s="319" t="s">
        <v>65</v>
      </c>
      <c r="L1928" t="s">
        <v>3</v>
      </c>
      <c r="M1928" s="320" t="s">
        <v>3</v>
      </c>
    </row>
    <row r="1929" spans="1:13" ht="32">
      <c r="A1929" s="320"/>
      <c r="B1929" t="s">
        <v>49</v>
      </c>
      <c r="C1929" s="320"/>
      <c r="D1929" t="s">
        <v>58</v>
      </c>
      <c r="E1929" s="320"/>
      <c r="F1929" t="s">
        <v>446</v>
      </c>
      <c r="G1929" s="320"/>
      <c r="H1929" s="126" t="s">
        <v>65</v>
      </c>
      <c r="I1929" s="319"/>
      <c r="J1929" s="126" t="s">
        <v>65</v>
      </c>
      <c r="K1929" s="319"/>
      <c r="L1929" t="s">
        <v>50</v>
      </c>
      <c r="M1929" s="320"/>
    </row>
    <row r="1930" spans="1:13">
      <c r="A1930" s="320"/>
      <c r="B1930" t="s">
        <v>50</v>
      </c>
      <c r="C1930" s="320"/>
      <c r="D1930" t="s">
        <v>50</v>
      </c>
      <c r="E1930" s="320"/>
      <c r="F1930" t="s">
        <v>59</v>
      </c>
      <c r="G1930" s="320"/>
      <c r="H1930" t="s">
        <v>50</v>
      </c>
      <c r="I1930" s="319"/>
      <c r="J1930" t="s">
        <v>50</v>
      </c>
      <c r="K1930" s="319"/>
      <c r="L1930" t="s">
        <v>51</v>
      </c>
      <c r="M1930" s="320"/>
    </row>
    <row r="1931" spans="1:13">
      <c r="A1931" s="320"/>
      <c r="B1931" t="s">
        <v>51</v>
      </c>
      <c r="C1931" s="320"/>
      <c r="D1931" t="s">
        <v>51</v>
      </c>
      <c r="E1931" s="320"/>
      <c r="F1931" t="s">
        <v>52</v>
      </c>
      <c r="G1931" s="320"/>
      <c r="H1931" t="s">
        <v>51</v>
      </c>
      <c r="I1931" s="319"/>
      <c r="J1931" t="s">
        <v>51</v>
      </c>
      <c r="K1931" s="319"/>
      <c r="L1931" t="s">
        <v>95</v>
      </c>
      <c r="M1931" s="320"/>
    </row>
    <row r="1932" spans="1:13">
      <c r="A1932" s="320"/>
      <c r="B1932" t="s">
        <v>52</v>
      </c>
      <c r="C1932" s="320"/>
      <c r="D1932" t="s">
        <v>53</v>
      </c>
      <c r="E1932" s="320"/>
      <c r="F1932" t="s">
        <v>53</v>
      </c>
      <c r="G1932" s="320"/>
      <c r="H1932" t="s">
        <v>53</v>
      </c>
      <c r="I1932" s="319"/>
      <c r="J1932" t="s">
        <v>95</v>
      </c>
      <c r="K1932" s="319"/>
      <c r="L1932" t="s">
        <v>66</v>
      </c>
      <c r="M1932" s="320"/>
    </row>
    <row r="1933" spans="1:13">
      <c r="A1933" s="320"/>
      <c r="B1933" t="s">
        <v>573</v>
      </c>
      <c r="C1933" s="320"/>
      <c r="D1933" t="s">
        <v>54</v>
      </c>
      <c r="E1933" s="320"/>
      <c r="G1933" s="320"/>
      <c r="H1933" t="s">
        <v>67</v>
      </c>
      <c r="I1933" s="319"/>
      <c r="K1933" s="319"/>
      <c r="L1933" t="s">
        <v>442</v>
      </c>
      <c r="M1933" s="320"/>
    </row>
    <row r="1934" spans="1:13">
      <c r="A1934" s="320"/>
      <c r="B1934" t="s">
        <v>272</v>
      </c>
      <c r="C1934" s="320"/>
      <c r="D1934" t="s">
        <v>55</v>
      </c>
      <c r="E1934" s="320"/>
      <c r="G1934" s="320"/>
      <c r="H1934" t="s">
        <v>64</v>
      </c>
      <c r="I1934" s="319"/>
      <c r="K1934" s="319"/>
      <c r="L1934" t="s">
        <v>97</v>
      </c>
      <c r="M1934" s="320"/>
    </row>
    <row r="1935" spans="1:13">
      <c r="A1935" s="320"/>
      <c r="B1935" t="s">
        <v>54</v>
      </c>
      <c r="C1935" s="320"/>
      <c r="D1935" t="s">
        <v>575</v>
      </c>
      <c r="E1935" s="320"/>
      <c r="G1935" s="320"/>
      <c r="I1935" s="319"/>
      <c r="K1935" s="319"/>
      <c r="L1935" t="s">
        <v>98</v>
      </c>
      <c r="M1935" s="320"/>
    </row>
    <row r="1936" spans="1:13">
      <c r="A1936" s="320"/>
      <c r="B1936" t="s">
        <v>268</v>
      </c>
      <c r="C1936" s="320"/>
      <c r="E1936" s="320"/>
      <c r="G1936" s="320"/>
      <c r="I1936" s="319"/>
      <c r="K1936" s="319"/>
      <c r="L1936" t="s">
        <v>64</v>
      </c>
      <c r="M1936" s="320"/>
    </row>
    <row r="1937" spans="1:13">
      <c r="A1937" s="320"/>
      <c r="B1937" t="s">
        <v>55</v>
      </c>
      <c r="C1937" s="320"/>
      <c r="E1937" s="320"/>
      <c r="G1937" s="320"/>
      <c r="I1937" s="319"/>
      <c r="K1937" s="319"/>
      <c r="L1937" t="s">
        <v>58</v>
      </c>
      <c r="M1937" s="320"/>
    </row>
    <row r="1938" spans="1:13">
      <c r="A1938" s="320"/>
      <c r="B1938" t="s">
        <v>576</v>
      </c>
      <c r="C1938" s="320"/>
      <c r="E1938" s="320"/>
      <c r="G1938" s="320"/>
      <c r="I1938" s="319"/>
      <c r="K1938" s="319"/>
      <c r="M1938" s="320"/>
    </row>
    <row r="1939" spans="1:13">
      <c r="A1939" s="320" t="s">
        <v>22</v>
      </c>
      <c r="B1939" t="s">
        <v>3</v>
      </c>
      <c r="C1939" s="320" t="s">
        <v>3</v>
      </c>
      <c r="D1939" t="s">
        <v>3</v>
      </c>
      <c r="E1939" s="320" t="s">
        <v>58</v>
      </c>
      <c r="F1939" t="s">
        <v>3</v>
      </c>
      <c r="G1939" s="320" t="s">
        <v>59</v>
      </c>
      <c r="H1939" t="s">
        <v>3</v>
      </c>
      <c r="I1939" s="319" t="s">
        <v>63</v>
      </c>
      <c r="J1939" t="s">
        <v>3</v>
      </c>
      <c r="K1939" s="319" t="s">
        <v>65</v>
      </c>
      <c r="L1939" t="s">
        <v>3</v>
      </c>
      <c r="M1939" s="320" t="s">
        <v>58</v>
      </c>
    </row>
    <row r="1940" spans="1:13" ht="32">
      <c r="A1940" s="320"/>
      <c r="B1940" t="s">
        <v>49</v>
      </c>
      <c r="C1940" s="320"/>
      <c r="D1940" t="s">
        <v>58</v>
      </c>
      <c r="E1940" s="320"/>
      <c r="F1940" t="s">
        <v>58</v>
      </c>
      <c r="G1940" s="320"/>
      <c r="H1940" s="126" t="s">
        <v>63</v>
      </c>
      <c r="I1940" s="319"/>
      <c r="J1940" s="126" t="s">
        <v>65</v>
      </c>
      <c r="K1940" s="319"/>
      <c r="L1940" t="s">
        <v>50</v>
      </c>
      <c r="M1940" s="320"/>
    </row>
    <row r="1941" spans="1:13">
      <c r="A1941" s="320"/>
      <c r="B1941" t="s">
        <v>50</v>
      </c>
      <c r="C1941" s="320"/>
      <c r="D1941" t="s">
        <v>50</v>
      </c>
      <c r="E1941" s="320"/>
      <c r="F1941" t="s">
        <v>59</v>
      </c>
      <c r="G1941" s="320"/>
      <c r="H1941" t="s">
        <v>59</v>
      </c>
      <c r="I1941" s="319"/>
      <c r="J1941" t="s">
        <v>50</v>
      </c>
      <c r="K1941" s="319"/>
      <c r="L1941" t="s">
        <v>51</v>
      </c>
      <c r="M1941" s="320"/>
    </row>
    <row r="1942" spans="1:13">
      <c r="A1942" s="320"/>
      <c r="B1942" t="s">
        <v>51</v>
      </c>
      <c r="C1942" s="320"/>
      <c r="D1942" t="s">
        <v>51</v>
      </c>
      <c r="E1942" s="320"/>
      <c r="F1942" t="s">
        <v>53</v>
      </c>
      <c r="G1942" s="320"/>
      <c r="H1942" t="s">
        <v>53</v>
      </c>
      <c r="I1942" s="319"/>
      <c r="J1942" t="s">
        <v>51</v>
      </c>
      <c r="K1942" s="319"/>
      <c r="L1942" t="s">
        <v>95</v>
      </c>
      <c r="M1942" s="320"/>
    </row>
    <row r="1943" spans="1:13">
      <c r="A1943" s="320"/>
      <c r="B1943" t="s">
        <v>52</v>
      </c>
      <c r="C1943" s="320"/>
      <c r="D1943" t="s">
        <v>53</v>
      </c>
      <c r="E1943" s="320"/>
      <c r="G1943" s="320"/>
      <c r="H1943" t="s">
        <v>64</v>
      </c>
      <c r="I1943" s="319"/>
      <c r="J1943" t="s">
        <v>95</v>
      </c>
      <c r="K1943" s="319"/>
      <c r="L1943" t="s">
        <v>66</v>
      </c>
      <c r="M1943" s="320"/>
    </row>
    <row r="1944" spans="1:13">
      <c r="A1944" s="320"/>
      <c r="B1944" t="s">
        <v>573</v>
      </c>
      <c r="C1944" s="320"/>
      <c r="D1944" t="s">
        <v>54</v>
      </c>
      <c r="E1944" s="320"/>
      <c r="G1944" s="320"/>
      <c r="I1944" s="319"/>
      <c r="K1944" s="319"/>
      <c r="L1944" t="s">
        <v>442</v>
      </c>
      <c r="M1944" s="320"/>
    </row>
    <row r="1945" spans="1:13">
      <c r="A1945" s="320"/>
      <c r="B1945" t="s">
        <v>272</v>
      </c>
      <c r="C1945" s="320"/>
      <c r="D1945" t="s">
        <v>55</v>
      </c>
      <c r="E1945" s="320"/>
      <c r="G1945" s="320"/>
      <c r="I1945" s="319"/>
      <c r="K1945" s="319"/>
      <c r="L1945" t="s">
        <v>97</v>
      </c>
      <c r="M1945" s="320"/>
    </row>
    <row r="1946" spans="1:13">
      <c r="A1946" s="320"/>
      <c r="B1946" t="s">
        <v>54</v>
      </c>
      <c r="C1946" s="320"/>
      <c r="D1946" t="s">
        <v>575</v>
      </c>
      <c r="E1946" s="320"/>
      <c r="G1946" s="320"/>
      <c r="I1946" s="319"/>
      <c r="K1946" s="319"/>
      <c r="L1946" t="s">
        <v>98</v>
      </c>
      <c r="M1946" s="320"/>
    </row>
    <row r="1947" spans="1:13">
      <c r="A1947" s="320"/>
      <c r="B1947" t="s">
        <v>268</v>
      </c>
      <c r="C1947" s="320"/>
      <c r="E1947" s="320"/>
      <c r="G1947" s="320"/>
      <c r="I1947" s="319"/>
      <c r="K1947" s="319"/>
      <c r="L1947" t="s">
        <v>64</v>
      </c>
      <c r="M1947" s="320"/>
    </row>
    <row r="1948" spans="1:13">
      <c r="A1948" s="320"/>
      <c r="B1948" t="s">
        <v>55</v>
      </c>
      <c r="C1948" s="320"/>
      <c r="E1948" s="320"/>
      <c r="G1948" s="320"/>
      <c r="I1948" s="319"/>
      <c r="K1948" s="319"/>
      <c r="L1948" t="s">
        <v>58</v>
      </c>
      <c r="M1948" s="320"/>
    </row>
    <row r="1949" spans="1:13">
      <c r="A1949" s="320"/>
      <c r="B1949" t="s">
        <v>576</v>
      </c>
      <c r="C1949" s="320"/>
      <c r="E1949" s="320"/>
      <c r="G1949" s="320"/>
      <c r="I1949" s="319"/>
      <c r="K1949" s="319"/>
      <c r="M1949" s="320"/>
    </row>
    <row r="1950" spans="1:13">
      <c r="A1950" s="320" t="s">
        <v>23</v>
      </c>
      <c r="B1950" t="s">
        <v>3</v>
      </c>
      <c r="C1950" s="320" t="s">
        <v>49</v>
      </c>
      <c r="D1950" t="s">
        <v>3</v>
      </c>
      <c r="E1950" s="320" t="s">
        <v>58</v>
      </c>
      <c r="F1950" t="s">
        <v>3</v>
      </c>
      <c r="G1950" s="320" t="s">
        <v>58</v>
      </c>
      <c r="H1950" t="s">
        <v>3</v>
      </c>
      <c r="I1950" s="319" t="s">
        <v>3</v>
      </c>
      <c r="J1950" t="s">
        <v>3</v>
      </c>
      <c r="K1950" s="319" t="s">
        <v>65</v>
      </c>
      <c r="L1950" t="s">
        <v>3</v>
      </c>
      <c r="M1950" s="320" t="s">
        <v>58</v>
      </c>
    </row>
    <row r="1951" spans="1:13" ht="32">
      <c r="A1951" s="320"/>
      <c r="B1951" t="s">
        <v>49</v>
      </c>
      <c r="C1951" s="320"/>
      <c r="D1951" t="s">
        <v>58</v>
      </c>
      <c r="E1951" s="320"/>
      <c r="F1951" t="s">
        <v>58</v>
      </c>
      <c r="G1951" s="320"/>
      <c r="H1951" s="126" t="s">
        <v>63</v>
      </c>
      <c r="I1951" s="319"/>
      <c r="J1951" s="126" t="s">
        <v>65</v>
      </c>
      <c r="K1951" s="319"/>
      <c r="L1951" t="s">
        <v>50</v>
      </c>
      <c r="M1951" s="320"/>
    </row>
    <row r="1952" spans="1:13">
      <c r="A1952" s="320"/>
      <c r="B1952" t="s">
        <v>50</v>
      </c>
      <c r="C1952" s="320"/>
      <c r="D1952" t="s">
        <v>50</v>
      </c>
      <c r="E1952" s="320"/>
      <c r="F1952" t="s">
        <v>59</v>
      </c>
      <c r="G1952" s="320"/>
      <c r="H1952" t="s">
        <v>50</v>
      </c>
      <c r="I1952" s="319"/>
      <c r="J1952" t="s">
        <v>50</v>
      </c>
      <c r="K1952" s="319"/>
      <c r="L1952" t="s">
        <v>51</v>
      </c>
      <c r="M1952" s="320"/>
    </row>
    <row r="1953" spans="1:13">
      <c r="A1953" s="320"/>
      <c r="B1953" t="s">
        <v>51</v>
      </c>
      <c r="C1953" s="320"/>
      <c r="D1953" t="s">
        <v>51</v>
      </c>
      <c r="E1953" s="320"/>
      <c r="F1953" t="s">
        <v>53</v>
      </c>
      <c r="G1953" s="320"/>
      <c r="H1953" t="s">
        <v>51</v>
      </c>
      <c r="I1953" s="319"/>
      <c r="J1953" t="s">
        <v>51</v>
      </c>
      <c r="K1953" s="319"/>
      <c r="L1953" t="s">
        <v>95</v>
      </c>
      <c r="M1953" s="320"/>
    </row>
    <row r="1954" spans="1:13">
      <c r="A1954" s="320"/>
      <c r="B1954" t="s">
        <v>52</v>
      </c>
      <c r="C1954" s="320"/>
      <c r="D1954" t="s">
        <v>53</v>
      </c>
      <c r="E1954" s="320"/>
      <c r="G1954" s="320"/>
      <c r="H1954" t="s">
        <v>53</v>
      </c>
      <c r="I1954" s="319"/>
      <c r="J1954" t="s">
        <v>95</v>
      </c>
      <c r="K1954" s="319"/>
      <c r="L1954" t="s">
        <v>66</v>
      </c>
      <c r="M1954" s="320"/>
    </row>
    <row r="1955" spans="1:13">
      <c r="A1955" s="320"/>
      <c r="B1955" t="s">
        <v>573</v>
      </c>
      <c r="C1955" s="320"/>
      <c r="D1955" t="s">
        <v>54</v>
      </c>
      <c r="E1955" s="320"/>
      <c r="G1955" s="320"/>
      <c r="H1955" t="s">
        <v>64</v>
      </c>
      <c r="I1955" s="319"/>
      <c r="K1955" s="319"/>
      <c r="L1955" t="s">
        <v>442</v>
      </c>
      <c r="M1955" s="320"/>
    </row>
    <row r="1956" spans="1:13">
      <c r="A1956" s="320"/>
      <c r="B1956" t="s">
        <v>272</v>
      </c>
      <c r="C1956" s="320"/>
      <c r="D1956" t="s">
        <v>55</v>
      </c>
      <c r="E1956" s="320"/>
      <c r="G1956" s="320"/>
      <c r="I1956" s="319"/>
      <c r="K1956" s="319"/>
      <c r="L1956" t="s">
        <v>97</v>
      </c>
      <c r="M1956" s="320"/>
    </row>
    <row r="1957" spans="1:13">
      <c r="A1957" s="320"/>
      <c r="B1957" t="s">
        <v>54</v>
      </c>
      <c r="C1957" s="320"/>
      <c r="D1957" t="s">
        <v>575</v>
      </c>
      <c r="E1957" s="320"/>
      <c r="G1957" s="320"/>
      <c r="I1957" s="319"/>
      <c r="K1957" s="319"/>
      <c r="L1957" t="s">
        <v>98</v>
      </c>
      <c r="M1957" s="320"/>
    </row>
    <row r="1958" spans="1:13">
      <c r="A1958" s="320"/>
      <c r="B1958" t="s">
        <v>268</v>
      </c>
      <c r="C1958" s="320"/>
      <c r="E1958" s="320"/>
      <c r="G1958" s="320"/>
      <c r="I1958" s="319"/>
      <c r="K1958" s="319"/>
      <c r="L1958" t="s">
        <v>64</v>
      </c>
      <c r="M1958" s="320"/>
    </row>
    <row r="1959" spans="1:13">
      <c r="A1959" s="320"/>
      <c r="B1959" t="s">
        <v>55</v>
      </c>
      <c r="C1959" s="320"/>
      <c r="E1959" s="320"/>
      <c r="G1959" s="320"/>
      <c r="I1959" s="319"/>
      <c r="K1959" s="319"/>
      <c r="L1959" t="s">
        <v>58</v>
      </c>
      <c r="M1959" s="320"/>
    </row>
    <row r="1960" spans="1:13">
      <c r="A1960" s="320"/>
      <c r="B1960" t="s">
        <v>576</v>
      </c>
      <c r="C1960" s="320"/>
      <c r="E1960" s="320"/>
      <c r="G1960" s="320"/>
      <c r="I1960" s="319"/>
      <c r="K1960" s="319"/>
      <c r="M1960" s="320"/>
    </row>
    <row r="1961" spans="1:13">
      <c r="A1961" s="320" t="s">
        <v>24</v>
      </c>
      <c r="B1961" t="s">
        <v>3</v>
      </c>
      <c r="C1961" s="320" t="s">
        <v>3</v>
      </c>
      <c r="D1961" t="s">
        <v>3</v>
      </c>
      <c r="E1961" s="320" t="s">
        <v>58</v>
      </c>
      <c r="F1961" t="s">
        <v>3</v>
      </c>
      <c r="G1961" s="320" t="s">
        <v>58</v>
      </c>
      <c r="H1961" t="s">
        <v>3</v>
      </c>
      <c r="I1961" s="319" t="s">
        <v>63</v>
      </c>
      <c r="J1961" t="s">
        <v>3</v>
      </c>
      <c r="K1961" s="319" t="s">
        <v>49</v>
      </c>
      <c r="L1961" t="s">
        <v>3</v>
      </c>
      <c r="M1961" s="320" t="s">
        <v>58</v>
      </c>
    </row>
    <row r="1962" spans="1:13" ht="32">
      <c r="A1962" s="320"/>
      <c r="B1962" t="s">
        <v>49</v>
      </c>
      <c r="C1962" s="320"/>
      <c r="D1962" t="s">
        <v>58</v>
      </c>
      <c r="E1962" s="320"/>
      <c r="F1962" t="s">
        <v>58</v>
      </c>
      <c r="G1962" s="320"/>
      <c r="H1962" s="126" t="s">
        <v>63</v>
      </c>
      <c r="I1962" s="319"/>
      <c r="J1962" t="s">
        <v>49</v>
      </c>
      <c r="K1962" s="319"/>
      <c r="L1962" t="s">
        <v>50</v>
      </c>
      <c r="M1962" s="320"/>
    </row>
    <row r="1963" spans="1:13">
      <c r="A1963" s="320"/>
      <c r="B1963" t="s">
        <v>50</v>
      </c>
      <c r="C1963" s="320"/>
      <c r="D1963" t="s">
        <v>50</v>
      </c>
      <c r="E1963" s="320"/>
      <c r="F1963" t="s">
        <v>59</v>
      </c>
      <c r="G1963" s="320"/>
      <c r="H1963" t="s">
        <v>59</v>
      </c>
      <c r="I1963" s="319"/>
      <c r="J1963" t="s">
        <v>50</v>
      </c>
      <c r="K1963" s="319"/>
      <c r="L1963" t="s">
        <v>51</v>
      </c>
      <c r="M1963" s="320"/>
    </row>
    <row r="1964" spans="1:13">
      <c r="A1964" s="320"/>
      <c r="B1964" t="s">
        <v>51</v>
      </c>
      <c r="C1964" s="320"/>
      <c r="D1964" t="s">
        <v>51</v>
      </c>
      <c r="E1964" s="320"/>
      <c r="F1964" t="s">
        <v>53</v>
      </c>
      <c r="G1964" s="320"/>
      <c r="H1964" t="s">
        <v>53</v>
      </c>
      <c r="I1964" s="319"/>
      <c r="J1964" t="s">
        <v>51</v>
      </c>
      <c r="K1964" s="319"/>
      <c r="L1964" t="s">
        <v>95</v>
      </c>
      <c r="M1964" s="320"/>
    </row>
    <row r="1965" spans="1:13">
      <c r="A1965" s="320"/>
      <c r="B1965" t="s">
        <v>52</v>
      </c>
      <c r="C1965" s="320"/>
      <c r="D1965" t="s">
        <v>53</v>
      </c>
      <c r="E1965" s="320"/>
      <c r="G1965" s="320"/>
      <c r="H1965" t="s">
        <v>64</v>
      </c>
      <c r="I1965" s="319"/>
      <c r="J1965" t="s">
        <v>52</v>
      </c>
      <c r="K1965" s="319"/>
      <c r="L1965" t="s">
        <v>66</v>
      </c>
      <c r="M1965" s="320"/>
    </row>
    <row r="1966" spans="1:13">
      <c r="A1966" s="320"/>
      <c r="B1966" t="s">
        <v>573</v>
      </c>
      <c r="C1966" s="320"/>
      <c r="D1966" t="s">
        <v>54</v>
      </c>
      <c r="E1966" s="320"/>
      <c r="G1966" s="320"/>
      <c r="I1966" s="319"/>
      <c r="J1966" t="s">
        <v>95</v>
      </c>
      <c r="K1966" s="319"/>
      <c r="L1966" t="s">
        <v>442</v>
      </c>
      <c r="M1966" s="320"/>
    </row>
    <row r="1967" spans="1:13">
      <c r="A1967" s="320"/>
      <c r="B1967" t="s">
        <v>272</v>
      </c>
      <c r="C1967" s="320"/>
      <c r="D1967" t="s">
        <v>55</v>
      </c>
      <c r="E1967" s="320"/>
      <c r="G1967" s="320"/>
      <c r="I1967" s="319"/>
      <c r="J1967" t="s">
        <v>66</v>
      </c>
      <c r="K1967" s="319"/>
      <c r="L1967" t="s">
        <v>97</v>
      </c>
      <c r="M1967" s="320"/>
    </row>
    <row r="1968" spans="1:13">
      <c r="A1968" s="320"/>
      <c r="B1968" t="s">
        <v>54</v>
      </c>
      <c r="C1968" s="320"/>
      <c r="D1968" t="s">
        <v>575</v>
      </c>
      <c r="E1968" s="320"/>
      <c r="G1968" s="320"/>
      <c r="I1968" s="319"/>
      <c r="K1968" s="319"/>
      <c r="L1968" t="s">
        <v>98</v>
      </c>
      <c r="M1968" s="320"/>
    </row>
    <row r="1969" spans="1:13">
      <c r="A1969" s="320"/>
      <c r="B1969" t="s">
        <v>268</v>
      </c>
      <c r="C1969" s="320"/>
      <c r="E1969" s="320"/>
      <c r="G1969" s="320"/>
      <c r="I1969" s="319"/>
      <c r="K1969" s="319"/>
      <c r="L1969" t="s">
        <v>64</v>
      </c>
      <c r="M1969" s="320"/>
    </row>
    <row r="1970" spans="1:13">
      <c r="A1970" s="320"/>
      <c r="B1970" t="s">
        <v>55</v>
      </c>
      <c r="C1970" s="320"/>
      <c r="E1970" s="320"/>
      <c r="G1970" s="320"/>
      <c r="I1970" s="319"/>
      <c r="K1970" s="319"/>
      <c r="L1970" t="s">
        <v>58</v>
      </c>
      <c r="M1970" s="320"/>
    </row>
    <row r="1971" spans="1:13" ht="32">
      <c r="A1971" s="320"/>
      <c r="B1971" t="s">
        <v>576</v>
      </c>
      <c r="C1971" s="320"/>
      <c r="E1971" s="320"/>
      <c r="G1971" s="320"/>
      <c r="I1971" s="319"/>
      <c r="K1971" s="319"/>
      <c r="L1971" s="126" t="s">
        <v>353</v>
      </c>
      <c r="M1971" s="320"/>
    </row>
    <row r="1972" spans="1:13">
      <c r="A1972" s="320" t="s">
        <v>25</v>
      </c>
      <c r="B1972" t="s">
        <v>3</v>
      </c>
      <c r="C1972" s="320" t="s">
        <v>3</v>
      </c>
      <c r="D1972" t="s">
        <v>3</v>
      </c>
      <c r="E1972" s="320" t="s">
        <v>3</v>
      </c>
      <c r="F1972" t="s">
        <v>3</v>
      </c>
      <c r="G1972" s="320" t="s">
        <v>59</v>
      </c>
      <c r="H1972" t="s">
        <v>3</v>
      </c>
      <c r="I1972" s="319" t="s">
        <v>65</v>
      </c>
      <c r="J1972" t="s">
        <v>3</v>
      </c>
      <c r="K1972" s="319" t="s">
        <v>65</v>
      </c>
      <c r="L1972" t="s">
        <v>3</v>
      </c>
      <c r="M1972" s="320" t="s">
        <v>58</v>
      </c>
    </row>
    <row r="1973" spans="1:13" ht="32">
      <c r="A1973" s="320"/>
      <c r="B1973" t="s">
        <v>49</v>
      </c>
      <c r="C1973" s="320"/>
      <c r="D1973" t="s">
        <v>58</v>
      </c>
      <c r="E1973" s="320"/>
      <c r="F1973" t="s">
        <v>58</v>
      </c>
      <c r="G1973" s="320"/>
      <c r="H1973" s="126" t="s">
        <v>65</v>
      </c>
      <c r="I1973" s="319"/>
      <c r="J1973" s="126" t="s">
        <v>65</v>
      </c>
      <c r="K1973" s="319"/>
      <c r="L1973" t="s">
        <v>50</v>
      </c>
      <c r="M1973" s="320"/>
    </row>
    <row r="1974" spans="1:13">
      <c r="A1974" s="320"/>
      <c r="B1974" t="s">
        <v>50</v>
      </c>
      <c r="C1974" s="320"/>
      <c r="D1974" t="s">
        <v>50</v>
      </c>
      <c r="E1974" s="320"/>
      <c r="F1974" t="s">
        <v>59</v>
      </c>
      <c r="G1974" s="320"/>
      <c r="H1974" t="s">
        <v>59</v>
      </c>
      <c r="I1974" s="319"/>
      <c r="J1974" t="s">
        <v>50</v>
      </c>
      <c r="K1974" s="319"/>
      <c r="L1974" t="s">
        <v>51</v>
      </c>
      <c r="M1974" s="320"/>
    </row>
    <row r="1975" spans="1:13">
      <c r="A1975" s="320"/>
      <c r="B1975" t="s">
        <v>51</v>
      </c>
      <c r="C1975" s="320"/>
      <c r="D1975" t="s">
        <v>51</v>
      </c>
      <c r="E1975" s="320"/>
      <c r="F1975" t="s">
        <v>53</v>
      </c>
      <c r="G1975" s="320"/>
      <c r="H1975" t="s">
        <v>53</v>
      </c>
      <c r="I1975" s="319"/>
      <c r="J1975" t="s">
        <v>51</v>
      </c>
      <c r="K1975" s="319"/>
      <c r="L1975" t="s">
        <v>95</v>
      </c>
      <c r="M1975" s="320"/>
    </row>
    <row r="1976" spans="1:13">
      <c r="A1976" s="320"/>
      <c r="B1976" t="s">
        <v>52</v>
      </c>
      <c r="C1976" s="320"/>
      <c r="D1976" t="s">
        <v>53</v>
      </c>
      <c r="E1976" s="320"/>
      <c r="G1976" s="320"/>
      <c r="H1976" t="s">
        <v>67</v>
      </c>
      <c r="I1976" s="319"/>
      <c r="J1976" t="s">
        <v>95</v>
      </c>
      <c r="K1976" s="319"/>
      <c r="L1976" t="s">
        <v>66</v>
      </c>
      <c r="M1976" s="320"/>
    </row>
    <row r="1977" spans="1:13">
      <c r="A1977" s="320"/>
      <c r="B1977" t="s">
        <v>573</v>
      </c>
      <c r="C1977" s="320"/>
      <c r="D1977" t="s">
        <v>54</v>
      </c>
      <c r="E1977" s="320"/>
      <c r="G1977" s="320"/>
      <c r="H1977" t="s">
        <v>64</v>
      </c>
      <c r="I1977" s="319"/>
      <c r="K1977" s="319"/>
      <c r="L1977" t="s">
        <v>442</v>
      </c>
      <c r="M1977" s="320"/>
    </row>
    <row r="1978" spans="1:13">
      <c r="A1978" s="320"/>
      <c r="B1978" t="s">
        <v>272</v>
      </c>
      <c r="C1978" s="320"/>
      <c r="D1978" t="s">
        <v>55</v>
      </c>
      <c r="E1978" s="320"/>
      <c r="G1978" s="320"/>
      <c r="I1978" s="319"/>
      <c r="K1978" s="319"/>
      <c r="L1978" t="s">
        <v>97</v>
      </c>
      <c r="M1978" s="320"/>
    </row>
    <row r="1979" spans="1:13">
      <c r="A1979" s="320"/>
      <c r="B1979" t="s">
        <v>54</v>
      </c>
      <c r="C1979" s="320"/>
      <c r="D1979" t="s">
        <v>575</v>
      </c>
      <c r="E1979" s="320"/>
      <c r="G1979" s="320"/>
      <c r="I1979" s="319"/>
      <c r="K1979" s="319"/>
      <c r="L1979" t="s">
        <v>98</v>
      </c>
      <c r="M1979" s="320"/>
    </row>
    <row r="1980" spans="1:13">
      <c r="A1980" s="320"/>
      <c r="B1980" t="s">
        <v>268</v>
      </c>
      <c r="C1980" s="320"/>
      <c r="E1980" s="320"/>
      <c r="G1980" s="320"/>
      <c r="I1980" s="319"/>
      <c r="K1980" s="319"/>
      <c r="L1980" t="s">
        <v>64</v>
      </c>
      <c r="M1980" s="320"/>
    </row>
    <row r="1981" spans="1:13">
      <c r="A1981" s="320"/>
      <c r="B1981" t="s">
        <v>55</v>
      </c>
      <c r="C1981" s="320"/>
      <c r="E1981" s="320"/>
      <c r="G1981" s="320"/>
      <c r="I1981" s="319"/>
      <c r="K1981" s="319"/>
      <c r="L1981" t="s">
        <v>58</v>
      </c>
      <c r="M1981" s="320"/>
    </row>
    <row r="1982" spans="1:13">
      <c r="A1982" s="320"/>
      <c r="B1982" t="s">
        <v>576</v>
      </c>
      <c r="C1982" s="320"/>
      <c r="E1982" s="320"/>
      <c r="G1982" s="320"/>
      <c r="I1982" s="319"/>
      <c r="K1982" s="319"/>
      <c r="M1982" s="320"/>
    </row>
    <row r="1983" spans="1:13">
      <c r="A1983" s="320" t="s">
        <v>26</v>
      </c>
      <c r="B1983" t="s">
        <v>3</v>
      </c>
      <c r="C1983" s="320" t="s">
        <v>50</v>
      </c>
      <c r="D1983" t="s">
        <v>3</v>
      </c>
      <c r="E1983" s="320" t="s">
        <v>58</v>
      </c>
      <c r="F1983" t="s">
        <v>3</v>
      </c>
      <c r="G1983" s="320" t="s">
        <v>59</v>
      </c>
      <c r="H1983" t="s">
        <v>3</v>
      </c>
      <c r="I1983" s="319" t="s">
        <v>63</v>
      </c>
      <c r="J1983" t="s">
        <v>3</v>
      </c>
      <c r="K1983" s="319" t="s">
        <v>65</v>
      </c>
      <c r="L1983" t="s">
        <v>3</v>
      </c>
      <c r="M1983" s="320" t="s">
        <v>442</v>
      </c>
    </row>
    <row r="1984" spans="1:13" ht="32">
      <c r="A1984" s="320"/>
      <c r="B1984" t="s">
        <v>49</v>
      </c>
      <c r="C1984" s="320"/>
      <c r="D1984" t="s">
        <v>58</v>
      </c>
      <c r="E1984" s="320"/>
      <c r="F1984" t="s">
        <v>58</v>
      </c>
      <c r="G1984" s="320"/>
      <c r="H1984" s="126" t="s">
        <v>63</v>
      </c>
      <c r="I1984" s="319"/>
      <c r="J1984" s="126" t="s">
        <v>65</v>
      </c>
      <c r="K1984" s="319"/>
      <c r="L1984" t="s">
        <v>50</v>
      </c>
      <c r="M1984" s="320"/>
    </row>
    <row r="1985" spans="1:13">
      <c r="A1985" s="320"/>
      <c r="B1985" t="s">
        <v>50</v>
      </c>
      <c r="C1985" s="320"/>
      <c r="D1985" t="s">
        <v>50</v>
      </c>
      <c r="E1985" s="320"/>
      <c r="F1985" t="s">
        <v>59</v>
      </c>
      <c r="G1985" s="320"/>
      <c r="H1985" t="s">
        <v>50</v>
      </c>
      <c r="I1985" s="319"/>
      <c r="J1985" t="s">
        <v>50</v>
      </c>
      <c r="K1985" s="319"/>
      <c r="L1985" t="s">
        <v>51</v>
      </c>
      <c r="M1985" s="320"/>
    </row>
    <row r="1986" spans="1:13">
      <c r="A1986" s="320"/>
      <c r="B1986" t="s">
        <v>51</v>
      </c>
      <c r="C1986" s="320"/>
      <c r="D1986" t="s">
        <v>51</v>
      </c>
      <c r="E1986" s="320"/>
      <c r="F1986" t="s">
        <v>53</v>
      </c>
      <c r="G1986" s="320"/>
      <c r="H1986" t="s">
        <v>51</v>
      </c>
      <c r="I1986" s="319"/>
      <c r="J1986" t="s">
        <v>478</v>
      </c>
      <c r="K1986" s="319"/>
      <c r="L1986" t="s">
        <v>95</v>
      </c>
      <c r="M1986" s="320"/>
    </row>
    <row r="1987" spans="1:13">
      <c r="A1987" s="320"/>
      <c r="B1987" t="s">
        <v>52</v>
      </c>
      <c r="C1987" s="320"/>
      <c r="D1987" t="s">
        <v>53</v>
      </c>
      <c r="E1987" s="320"/>
      <c r="G1987" s="320"/>
      <c r="H1987" t="s">
        <v>53</v>
      </c>
      <c r="I1987" s="319"/>
      <c r="K1987" s="319"/>
      <c r="L1987" t="s">
        <v>66</v>
      </c>
      <c r="M1987" s="320"/>
    </row>
    <row r="1988" spans="1:13">
      <c r="A1988" s="320"/>
      <c r="B1988" t="s">
        <v>573</v>
      </c>
      <c r="C1988" s="320"/>
      <c r="D1988" t="s">
        <v>54</v>
      </c>
      <c r="E1988" s="320"/>
      <c r="G1988" s="320"/>
      <c r="H1988" t="s">
        <v>64</v>
      </c>
      <c r="I1988" s="319"/>
      <c r="K1988" s="319"/>
      <c r="L1988" t="s">
        <v>442</v>
      </c>
      <c r="M1988" s="320"/>
    </row>
    <row r="1989" spans="1:13">
      <c r="A1989" s="320"/>
      <c r="B1989" t="s">
        <v>272</v>
      </c>
      <c r="C1989" s="320"/>
      <c r="D1989" t="s">
        <v>55</v>
      </c>
      <c r="E1989" s="320"/>
      <c r="G1989" s="320"/>
      <c r="I1989" s="319"/>
      <c r="K1989" s="319"/>
      <c r="L1989" t="s">
        <v>97</v>
      </c>
      <c r="M1989" s="320"/>
    </row>
    <row r="1990" spans="1:13">
      <c r="A1990" s="320"/>
      <c r="B1990" t="s">
        <v>54</v>
      </c>
      <c r="C1990" s="320"/>
      <c r="D1990" t="s">
        <v>575</v>
      </c>
      <c r="E1990" s="320"/>
      <c r="G1990" s="320"/>
      <c r="I1990" s="319"/>
      <c r="K1990" s="319"/>
      <c r="L1990" t="s">
        <v>98</v>
      </c>
      <c r="M1990" s="320"/>
    </row>
    <row r="1991" spans="1:13">
      <c r="A1991" s="320"/>
      <c r="B1991" t="s">
        <v>268</v>
      </c>
      <c r="C1991" s="320"/>
      <c r="E1991" s="320"/>
      <c r="G1991" s="320"/>
      <c r="I1991" s="319"/>
      <c r="K1991" s="319"/>
      <c r="L1991" t="s">
        <v>64</v>
      </c>
      <c r="M1991" s="320"/>
    </row>
    <row r="1992" spans="1:13">
      <c r="A1992" s="320"/>
      <c r="B1992" t="s">
        <v>55</v>
      </c>
      <c r="C1992" s="320"/>
      <c r="E1992" s="320"/>
      <c r="G1992" s="320"/>
      <c r="I1992" s="319"/>
      <c r="K1992" s="319"/>
      <c r="L1992" t="s">
        <v>58</v>
      </c>
      <c r="M1992" s="320"/>
    </row>
    <row r="1993" spans="1:13">
      <c r="A1993" s="320"/>
      <c r="B1993" t="s">
        <v>576</v>
      </c>
      <c r="C1993" s="320"/>
      <c r="E1993" s="320"/>
      <c r="G1993" s="320"/>
      <c r="I1993" s="319"/>
      <c r="K1993" s="319"/>
      <c r="M1993" s="320"/>
    </row>
    <row r="1994" spans="1:13">
      <c r="A1994" s="320" t="s">
        <v>27</v>
      </c>
      <c r="B1994" t="s">
        <v>3</v>
      </c>
      <c r="C1994" s="320" t="s">
        <v>3</v>
      </c>
      <c r="D1994" t="s">
        <v>3</v>
      </c>
      <c r="E1994" s="320" t="s">
        <v>50</v>
      </c>
      <c r="F1994" t="s">
        <v>3</v>
      </c>
      <c r="G1994" s="320" t="s">
        <v>59</v>
      </c>
      <c r="H1994" t="s">
        <v>3</v>
      </c>
      <c r="I1994" s="319" t="s">
        <v>49</v>
      </c>
      <c r="J1994" t="s">
        <v>3</v>
      </c>
      <c r="K1994" s="319" t="s">
        <v>65</v>
      </c>
      <c r="L1994" t="s">
        <v>3</v>
      </c>
      <c r="M1994" s="320" t="s">
        <v>50</v>
      </c>
    </row>
    <row r="1995" spans="1:13" ht="32">
      <c r="A1995" s="320"/>
      <c r="B1995" t="s">
        <v>49</v>
      </c>
      <c r="C1995" s="320"/>
      <c r="D1995" t="s">
        <v>58</v>
      </c>
      <c r="E1995" s="320"/>
      <c r="F1995" t="s">
        <v>49</v>
      </c>
      <c r="G1995" s="320"/>
      <c r="H1995" t="s">
        <v>49</v>
      </c>
      <c r="I1995" s="319"/>
      <c r="J1995" s="126" t="s">
        <v>65</v>
      </c>
      <c r="K1995" s="319"/>
      <c r="L1995" t="s">
        <v>50</v>
      </c>
      <c r="M1995" s="320"/>
    </row>
    <row r="1996" spans="1:13">
      <c r="A1996" s="320"/>
      <c r="B1996" t="s">
        <v>50</v>
      </c>
      <c r="C1996" s="320"/>
      <c r="D1996" t="s">
        <v>50</v>
      </c>
      <c r="E1996" s="320"/>
      <c r="F1996" t="s">
        <v>59</v>
      </c>
      <c r="G1996" s="320"/>
      <c r="H1996" t="s">
        <v>59</v>
      </c>
      <c r="I1996" s="319"/>
      <c r="J1996" t="s">
        <v>50</v>
      </c>
      <c r="K1996" s="319"/>
      <c r="L1996" t="s">
        <v>51</v>
      </c>
      <c r="M1996" s="320"/>
    </row>
    <row r="1997" spans="1:13">
      <c r="A1997" s="320"/>
      <c r="B1997" t="s">
        <v>51</v>
      </c>
      <c r="C1997" s="320"/>
      <c r="D1997" t="s">
        <v>51</v>
      </c>
      <c r="E1997" s="320"/>
      <c r="F1997" t="s">
        <v>52</v>
      </c>
      <c r="G1997" s="320"/>
      <c r="H1997" t="s">
        <v>52</v>
      </c>
      <c r="I1997" s="319"/>
      <c r="J1997" t="s">
        <v>51</v>
      </c>
      <c r="K1997" s="319"/>
      <c r="L1997" t="s">
        <v>95</v>
      </c>
      <c r="M1997" s="320"/>
    </row>
    <row r="1998" spans="1:13">
      <c r="A1998" s="320"/>
      <c r="B1998" t="s">
        <v>52</v>
      </c>
      <c r="C1998" s="320"/>
      <c r="D1998" t="s">
        <v>53</v>
      </c>
      <c r="E1998" s="320"/>
      <c r="F1998" t="s">
        <v>53</v>
      </c>
      <c r="G1998" s="320"/>
      <c r="H1998" t="s">
        <v>53</v>
      </c>
      <c r="I1998" s="319"/>
      <c r="J1998" t="s">
        <v>95</v>
      </c>
      <c r="K1998" s="319"/>
      <c r="L1998" t="s">
        <v>66</v>
      </c>
      <c r="M1998" s="320"/>
    </row>
    <row r="1999" spans="1:13">
      <c r="A1999" s="320"/>
      <c r="B1999" t="s">
        <v>573</v>
      </c>
      <c r="C1999" s="320"/>
      <c r="D1999" t="s">
        <v>54</v>
      </c>
      <c r="E1999" s="320"/>
      <c r="G1999" s="320"/>
      <c r="H1999" t="s">
        <v>66</v>
      </c>
      <c r="I1999" s="319"/>
      <c r="K1999" s="319"/>
      <c r="L1999" t="s">
        <v>442</v>
      </c>
      <c r="M1999" s="320"/>
    </row>
    <row r="2000" spans="1:13">
      <c r="A2000" s="320"/>
      <c r="B2000" t="s">
        <v>272</v>
      </c>
      <c r="C2000" s="320"/>
      <c r="D2000" t="s">
        <v>55</v>
      </c>
      <c r="E2000" s="320"/>
      <c r="G2000" s="320"/>
      <c r="H2000" t="s">
        <v>67</v>
      </c>
      <c r="I2000" s="319"/>
      <c r="K2000" s="319"/>
      <c r="L2000" t="s">
        <v>97</v>
      </c>
      <c r="M2000" s="320"/>
    </row>
    <row r="2001" spans="1:13">
      <c r="A2001" s="320"/>
      <c r="B2001" t="s">
        <v>54</v>
      </c>
      <c r="C2001" s="320"/>
      <c r="D2001" t="s">
        <v>575</v>
      </c>
      <c r="E2001" s="320"/>
      <c r="G2001" s="320"/>
      <c r="H2001" t="s">
        <v>64</v>
      </c>
      <c r="I2001" s="319"/>
      <c r="K2001" s="319"/>
      <c r="L2001" t="s">
        <v>98</v>
      </c>
      <c r="M2001" s="320"/>
    </row>
    <row r="2002" spans="1:13">
      <c r="A2002" s="320"/>
      <c r="B2002" t="s">
        <v>268</v>
      </c>
      <c r="C2002" s="320"/>
      <c r="E2002" s="320"/>
      <c r="G2002" s="320"/>
      <c r="I2002" s="319"/>
      <c r="K2002" s="319"/>
      <c r="L2002" t="s">
        <v>64</v>
      </c>
      <c r="M2002" s="320"/>
    </row>
    <row r="2003" spans="1:13">
      <c r="A2003" s="320"/>
      <c r="B2003" t="s">
        <v>55</v>
      </c>
      <c r="C2003" s="320"/>
      <c r="E2003" s="320"/>
      <c r="G2003" s="320"/>
      <c r="I2003" s="319"/>
      <c r="K2003" s="319"/>
      <c r="L2003" t="s">
        <v>58</v>
      </c>
      <c r="M2003" s="320"/>
    </row>
    <row r="2004" spans="1:13">
      <c r="A2004" s="320"/>
      <c r="B2004" t="s">
        <v>576</v>
      </c>
      <c r="C2004" s="320"/>
      <c r="E2004" s="320"/>
      <c r="G2004" s="320"/>
      <c r="I2004" s="319"/>
      <c r="K2004" s="319"/>
      <c r="M2004" s="320"/>
    </row>
    <row r="2005" spans="1:13">
      <c r="A2005" s="320" t="s">
        <v>28</v>
      </c>
      <c r="B2005" t="s">
        <v>3</v>
      </c>
      <c r="C2005" s="320" t="s">
        <v>50</v>
      </c>
      <c r="D2005" t="s">
        <v>3</v>
      </c>
      <c r="E2005" s="320" t="s">
        <v>50</v>
      </c>
      <c r="F2005" t="s">
        <v>3</v>
      </c>
      <c r="G2005" s="320" t="s">
        <v>59</v>
      </c>
      <c r="H2005" t="s">
        <v>3</v>
      </c>
      <c r="I2005" s="319" t="s">
        <v>49</v>
      </c>
      <c r="J2005" t="s">
        <v>3</v>
      </c>
      <c r="K2005" s="319" t="s">
        <v>65</v>
      </c>
      <c r="L2005" t="s">
        <v>3</v>
      </c>
      <c r="M2005" s="320" t="s">
        <v>50</v>
      </c>
    </row>
    <row r="2006" spans="1:13" ht="32">
      <c r="A2006" s="320"/>
      <c r="B2006" t="s">
        <v>49</v>
      </c>
      <c r="C2006" s="320"/>
      <c r="D2006" t="s">
        <v>58</v>
      </c>
      <c r="E2006" s="320"/>
      <c r="F2006" t="s">
        <v>49</v>
      </c>
      <c r="G2006" s="320"/>
      <c r="H2006" t="s">
        <v>49</v>
      </c>
      <c r="I2006" s="319"/>
      <c r="J2006" s="126" t="s">
        <v>65</v>
      </c>
      <c r="K2006" s="319"/>
      <c r="L2006" t="s">
        <v>50</v>
      </c>
      <c r="M2006" s="320"/>
    </row>
    <row r="2007" spans="1:13">
      <c r="A2007" s="320"/>
      <c r="B2007" t="s">
        <v>50</v>
      </c>
      <c r="C2007" s="320"/>
      <c r="D2007" t="s">
        <v>50</v>
      </c>
      <c r="E2007" s="320"/>
      <c r="F2007" t="s">
        <v>59</v>
      </c>
      <c r="G2007" s="320"/>
      <c r="H2007" t="s">
        <v>59</v>
      </c>
      <c r="I2007" s="319"/>
      <c r="J2007" t="s">
        <v>50</v>
      </c>
      <c r="K2007" s="319"/>
      <c r="L2007" t="s">
        <v>51</v>
      </c>
      <c r="M2007" s="320"/>
    </row>
    <row r="2008" spans="1:13">
      <c r="A2008" s="320"/>
      <c r="B2008" t="s">
        <v>51</v>
      </c>
      <c r="C2008" s="320"/>
      <c r="D2008" t="s">
        <v>51</v>
      </c>
      <c r="E2008" s="320"/>
      <c r="F2008" t="s">
        <v>52</v>
      </c>
      <c r="G2008" s="320"/>
      <c r="H2008" t="s">
        <v>52</v>
      </c>
      <c r="I2008" s="319"/>
      <c r="J2008" t="s">
        <v>51</v>
      </c>
      <c r="K2008" s="319"/>
      <c r="L2008" t="s">
        <v>95</v>
      </c>
      <c r="M2008" s="320"/>
    </row>
    <row r="2009" spans="1:13">
      <c r="A2009" s="320"/>
      <c r="B2009" t="s">
        <v>52</v>
      </c>
      <c r="C2009" s="320"/>
      <c r="D2009" t="s">
        <v>53</v>
      </c>
      <c r="E2009" s="320"/>
      <c r="F2009" t="s">
        <v>53</v>
      </c>
      <c r="G2009" s="320"/>
      <c r="H2009" t="s">
        <v>53</v>
      </c>
      <c r="I2009" s="319"/>
      <c r="J2009" t="s">
        <v>95</v>
      </c>
      <c r="K2009" s="319"/>
      <c r="L2009" t="s">
        <v>66</v>
      </c>
      <c r="M2009" s="320"/>
    </row>
    <row r="2010" spans="1:13">
      <c r="A2010" s="320"/>
      <c r="B2010" t="s">
        <v>573</v>
      </c>
      <c r="C2010" s="320"/>
      <c r="D2010" t="s">
        <v>54</v>
      </c>
      <c r="E2010" s="320"/>
      <c r="G2010" s="320"/>
      <c r="H2010" t="s">
        <v>66</v>
      </c>
      <c r="I2010" s="319"/>
      <c r="K2010" s="319"/>
      <c r="L2010" t="s">
        <v>442</v>
      </c>
      <c r="M2010" s="320"/>
    </row>
    <row r="2011" spans="1:13">
      <c r="A2011" s="320"/>
      <c r="B2011" t="s">
        <v>272</v>
      </c>
      <c r="C2011" s="320"/>
      <c r="D2011" t="s">
        <v>55</v>
      </c>
      <c r="E2011" s="320"/>
      <c r="G2011" s="320"/>
      <c r="H2011" t="s">
        <v>67</v>
      </c>
      <c r="I2011" s="319"/>
      <c r="K2011" s="319"/>
      <c r="L2011" t="s">
        <v>97</v>
      </c>
      <c r="M2011" s="320"/>
    </row>
    <row r="2012" spans="1:13">
      <c r="A2012" s="320"/>
      <c r="B2012" t="s">
        <v>54</v>
      </c>
      <c r="C2012" s="320"/>
      <c r="D2012" t="s">
        <v>575</v>
      </c>
      <c r="E2012" s="320"/>
      <c r="G2012" s="320"/>
      <c r="H2012" t="s">
        <v>64</v>
      </c>
      <c r="I2012" s="319"/>
      <c r="K2012" s="319"/>
      <c r="L2012" t="s">
        <v>98</v>
      </c>
      <c r="M2012" s="320"/>
    </row>
    <row r="2013" spans="1:13">
      <c r="A2013" s="320"/>
      <c r="B2013" t="s">
        <v>268</v>
      </c>
      <c r="C2013" s="320"/>
      <c r="E2013" s="320"/>
      <c r="G2013" s="320"/>
      <c r="I2013" s="319"/>
      <c r="K2013" s="319"/>
      <c r="L2013" t="s">
        <v>64</v>
      </c>
      <c r="M2013" s="320"/>
    </row>
    <row r="2014" spans="1:13">
      <c r="A2014" s="320"/>
      <c r="B2014" t="s">
        <v>55</v>
      </c>
      <c r="C2014" s="320"/>
      <c r="E2014" s="320"/>
      <c r="G2014" s="320"/>
      <c r="I2014" s="319"/>
      <c r="K2014" s="319"/>
      <c r="L2014" t="s">
        <v>58</v>
      </c>
      <c r="M2014" s="320"/>
    </row>
    <row r="2015" spans="1:13">
      <c r="A2015" s="320"/>
      <c r="B2015" t="s">
        <v>576</v>
      </c>
      <c r="C2015" s="320"/>
      <c r="E2015" s="320"/>
      <c r="G2015" s="320"/>
      <c r="I2015" s="319"/>
      <c r="K2015" s="319"/>
      <c r="M2015" s="320"/>
    </row>
    <row r="2016" spans="1:13">
      <c r="A2016" s="320" t="s">
        <v>29</v>
      </c>
      <c r="B2016" t="s">
        <v>3</v>
      </c>
      <c r="C2016" s="320" t="s">
        <v>50</v>
      </c>
      <c r="D2016" t="s">
        <v>3</v>
      </c>
      <c r="E2016" s="320" t="s">
        <v>50</v>
      </c>
      <c r="F2016" t="s">
        <v>3</v>
      </c>
      <c r="G2016" s="320" t="s">
        <v>59</v>
      </c>
      <c r="H2016" t="s">
        <v>3</v>
      </c>
      <c r="I2016" s="319" t="s">
        <v>49</v>
      </c>
      <c r="J2016" t="s">
        <v>3</v>
      </c>
      <c r="K2016" s="319" t="s">
        <v>65</v>
      </c>
      <c r="L2016" t="s">
        <v>3</v>
      </c>
      <c r="M2016" s="320" t="s">
        <v>50</v>
      </c>
    </row>
    <row r="2017" spans="1:13" ht="32">
      <c r="A2017" s="320"/>
      <c r="B2017" t="s">
        <v>49</v>
      </c>
      <c r="C2017" s="320"/>
      <c r="D2017" t="s">
        <v>58</v>
      </c>
      <c r="E2017" s="320"/>
      <c r="F2017" t="s">
        <v>49</v>
      </c>
      <c r="G2017" s="320"/>
      <c r="H2017" t="s">
        <v>49</v>
      </c>
      <c r="I2017" s="319"/>
      <c r="J2017" s="126" t="s">
        <v>65</v>
      </c>
      <c r="K2017" s="319"/>
      <c r="L2017" t="s">
        <v>50</v>
      </c>
      <c r="M2017" s="320"/>
    </row>
    <row r="2018" spans="1:13">
      <c r="A2018" s="320"/>
      <c r="B2018" t="s">
        <v>50</v>
      </c>
      <c r="C2018" s="320"/>
      <c r="D2018" t="s">
        <v>50</v>
      </c>
      <c r="E2018" s="320"/>
      <c r="F2018" t="s">
        <v>59</v>
      </c>
      <c r="G2018" s="320"/>
      <c r="H2018" t="s">
        <v>59</v>
      </c>
      <c r="I2018" s="319"/>
      <c r="J2018" t="s">
        <v>50</v>
      </c>
      <c r="K2018" s="319"/>
      <c r="L2018" t="s">
        <v>51</v>
      </c>
      <c r="M2018" s="320"/>
    </row>
    <row r="2019" spans="1:13">
      <c r="A2019" s="320"/>
      <c r="B2019" t="s">
        <v>51</v>
      </c>
      <c r="C2019" s="320"/>
      <c r="D2019" t="s">
        <v>51</v>
      </c>
      <c r="E2019" s="320"/>
      <c r="F2019" t="s">
        <v>52</v>
      </c>
      <c r="G2019" s="320"/>
      <c r="H2019" t="s">
        <v>52</v>
      </c>
      <c r="I2019" s="319"/>
      <c r="J2019" t="s">
        <v>51</v>
      </c>
      <c r="K2019" s="319"/>
      <c r="L2019" t="s">
        <v>95</v>
      </c>
      <c r="M2019" s="320"/>
    </row>
    <row r="2020" spans="1:13">
      <c r="A2020" s="320"/>
      <c r="B2020" t="s">
        <v>52</v>
      </c>
      <c r="C2020" s="320"/>
      <c r="D2020" t="s">
        <v>53</v>
      </c>
      <c r="E2020" s="320"/>
      <c r="F2020" t="s">
        <v>53</v>
      </c>
      <c r="G2020" s="320"/>
      <c r="H2020" t="s">
        <v>53</v>
      </c>
      <c r="I2020" s="319"/>
      <c r="J2020" t="s">
        <v>95</v>
      </c>
      <c r="K2020" s="319"/>
      <c r="L2020" t="s">
        <v>66</v>
      </c>
      <c r="M2020" s="320"/>
    </row>
    <row r="2021" spans="1:13">
      <c r="A2021" s="320"/>
      <c r="B2021" t="s">
        <v>573</v>
      </c>
      <c r="C2021" s="320"/>
      <c r="D2021" t="s">
        <v>54</v>
      </c>
      <c r="E2021" s="320"/>
      <c r="G2021" s="320"/>
      <c r="H2021" t="s">
        <v>66</v>
      </c>
      <c r="I2021" s="319"/>
      <c r="K2021" s="319"/>
      <c r="L2021" t="s">
        <v>442</v>
      </c>
      <c r="M2021" s="320"/>
    </row>
    <row r="2022" spans="1:13">
      <c r="A2022" s="320"/>
      <c r="B2022" t="s">
        <v>272</v>
      </c>
      <c r="C2022" s="320"/>
      <c r="D2022" t="s">
        <v>55</v>
      </c>
      <c r="E2022" s="320"/>
      <c r="G2022" s="320"/>
      <c r="H2022" t="s">
        <v>67</v>
      </c>
      <c r="I2022" s="319"/>
      <c r="K2022" s="319"/>
      <c r="L2022" t="s">
        <v>97</v>
      </c>
      <c r="M2022" s="320"/>
    </row>
    <row r="2023" spans="1:13">
      <c r="A2023" s="320"/>
      <c r="B2023" t="s">
        <v>54</v>
      </c>
      <c r="C2023" s="320"/>
      <c r="D2023" t="s">
        <v>575</v>
      </c>
      <c r="E2023" s="320"/>
      <c r="G2023" s="320"/>
      <c r="H2023" t="s">
        <v>64</v>
      </c>
      <c r="I2023" s="319"/>
      <c r="K2023" s="319"/>
      <c r="L2023" t="s">
        <v>98</v>
      </c>
      <c r="M2023" s="320"/>
    </row>
    <row r="2024" spans="1:13">
      <c r="A2024" s="320"/>
      <c r="B2024" t="s">
        <v>268</v>
      </c>
      <c r="C2024" s="320"/>
      <c r="E2024" s="320"/>
      <c r="G2024" s="320"/>
      <c r="I2024" s="319"/>
      <c r="K2024" s="319"/>
      <c r="L2024" t="s">
        <v>64</v>
      </c>
      <c r="M2024" s="320"/>
    </row>
    <row r="2025" spans="1:13">
      <c r="A2025" s="320"/>
      <c r="B2025" t="s">
        <v>55</v>
      </c>
      <c r="C2025" s="320"/>
      <c r="E2025" s="320"/>
      <c r="G2025" s="320"/>
      <c r="I2025" s="319"/>
      <c r="K2025" s="319"/>
      <c r="L2025" t="s">
        <v>58</v>
      </c>
      <c r="M2025" s="320"/>
    </row>
    <row r="2026" spans="1:13" ht="32">
      <c r="A2026" s="320"/>
      <c r="B2026" t="s">
        <v>576</v>
      </c>
      <c r="C2026" s="320"/>
      <c r="E2026" s="320"/>
      <c r="G2026" s="320"/>
      <c r="I2026" s="319"/>
      <c r="K2026" s="319"/>
      <c r="L2026" s="126" t="s">
        <v>353</v>
      </c>
      <c r="M2026" s="320"/>
    </row>
    <row r="2027" spans="1:13">
      <c r="A2027" s="320" t="s">
        <v>30</v>
      </c>
      <c r="B2027" t="s">
        <v>3</v>
      </c>
      <c r="C2027" s="320" t="s">
        <v>49</v>
      </c>
      <c r="D2027" t="s">
        <v>3</v>
      </c>
      <c r="E2027" s="320" t="s">
        <v>50</v>
      </c>
      <c r="F2027" t="s">
        <v>3</v>
      </c>
      <c r="G2027" s="320" t="s">
        <v>59</v>
      </c>
      <c r="H2027" t="s">
        <v>3</v>
      </c>
      <c r="I2027" s="319" t="s">
        <v>65</v>
      </c>
      <c r="J2027" t="s">
        <v>3</v>
      </c>
      <c r="K2027" s="319" t="s">
        <v>65</v>
      </c>
      <c r="L2027" t="s">
        <v>3</v>
      </c>
      <c r="M2027" s="320" t="s">
        <v>58</v>
      </c>
    </row>
    <row r="2028" spans="1:13" ht="32">
      <c r="A2028" s="320"/>
      <c r="B2028" t="s">
        <v>49</v>
      </c>
      <c r="C2028" s="320"/>
      <c r="D2028" t="s">
        <v>58</v>
      </c>
      <c r="E2028" s="320"/>
      <c r="F2028" t="s">
        <v>58</v>
      </c>
      <c r="G2028" s="320"/>
      <c r="H2028" s="126" t="s">
        <v>65</v>
      </c>
      <c r="I2028" s="319"/>
      <c r="J2028" s="126" t="s">
        <v>65</v>
      </c>
      <c r="K2028" s="319"/>
      <c r="L2028" t="s">
        <v>50</v>
      </c>
      <c r="M2028" s="320"/>
    </row>
    <row r="2029" spans="1:13">
      <c r="A2029" s="320"/>
      <c r="B2029" t="s">
        <v>50</v>
      </c>
      <c r="C2029" s="320"/>
      <c r="D2029" t="s">
        <v>50</v>
      </c>
      <c r="E2029" s="320"/>
      <c r="F2029" t="s">
        <v>59</v>
      </c>
      <c r="G2029" s="320"/>
      <c r="H2029" t="s">
        <v>59</v>
      </c>
      <c r="I2029" s="319"/>
      <c r="J2029" t="s">
        <v>50</v>
      </c>
      <c r="K2029" s="319"/>
      <c r="L2029" t="s">
        <v>51</v>
      </c>
      <c r="M2029" s="320"/>
    </row>
    <row r="2030" spans="1:13">
      <c r="A2030" s="320"/>
      <c r="B2030" t="s">
        <v>51</v>
      </c>
      <c r="C2030" s="320"/>
      <c r="D2030" t="s">
        <v>51</v>
      </c>
      <c r="E2030" s="320"/>
      <c r="F2030" t="s">
        <v>53</v>
      </c>
      <c r="G2030" s="320"/>
      <c r="H2030" t="s">
        <v>53</v>
      </c>
      <c r="I2030" s="319"/>
      <c r="J2030" t="s">
        <v>51</v>
      </c>
      <c r="K2030" s="319"/>
      <c r="L2030" t="s">
        <v>95</v>
      </c>
      <c r="M2030" s="320"/>
    </row>
    <row r="2031" spans="1:13">
      <c r="A2031" s="320"/>
      <c r="B2031" t="s">
        <v>52</v>
      </c>
      <c r="C2031" s="320"/>
      <c r="D2031" t="s">
        <v>53</v>
      </c>
      <c r="E2031" s="320"/>
      <c r="G2031" s="320"/>
      <c r="H2031" t="s">
        <v>67</v>
      </c>
      <c r="I2031" s="319"/>
      <c r="J2031" t="s">
        <v>95</v>
      </c>
      <c r="K2031" s="319"/>
      <c r="L2031" t="s">
        <v>66</v>
      </c>
      <c r="M2031" s="320"/>
    </row>
    <row r="2032" spans="1:13">
      <c r="A2032" s="320"/>
      <c r="B2032" t="s">
        <v>573</v>
      </c>
      <c r="C2032" s="320"/>
      <c r="D2032" t="s">
        <v>54</v>
      </c>
      <c r="E2032" s="320"/>
      <c r="G2032" s="320"/>
      <c r="H2032" t="s">
        <v>64</v>
      </c>
      <c r="I2032" s="319"/>
      <c r="K2032" s="319"/>
      <c r="L2032" t="s">
        <v>442</v>
      </c>
      <c r="M2032" s="320"/>
    </row>
    <row r="2033" spans="1:13">
      <c r="A2033" s="320"/>
      <c r="B2033" t="s">
        <v>272</v>
      </c>
      <c r="C2033" s="320"/>
      <c r="D2033" t="s">
        <v>55</v>
      </c>
      <c r="E2033" s="320"/>
      <c r="G2033" s="320"/>
      <c r="I2033" s="319"/>
      <c r="K2033" s="319"/>
      <c r="L2033" t="s">
        <v>98</v>
      </c>
      <c r="M2033" s="320"/>
    </row>
    <row r="2034" spans="1:13">
      <c r="A2034" s="320"/>
      <c r="B2034" t="s">
        <v>54</v>
      </c>
      <c r="C2034" s="320"/>
      <c r="D2034" t="s">
        <v>575</v>
      </c>
      <c r="E2034" s="320"/>
      <c r="G2034" s="320"/>
      <c r="I2034" s="319"/>
      <c r="K2034" s="319"/>
      <c r="L2034" t="s">
        <v>64</v>
      </c>
      <c r="M2034" s="320"/>
    </row>
    <row r="2035" spans="1:13">
      <c r="A2035" s="320"/>
      <c r="B2035" t="s">
        <v>268</v>
      </c>
      <c r="C2035" s="320"/>
      <c r="E2035" s="320"/>
      <c r="G2035" s="320"/>
      <c r="I2035" s="319"/>
      <c r="K2035" s="319"/>
      <c r="L2035" t="s">
        <v>58</v>
      </c>
      <c r="M2035" s="320"/>
    </row>
    <row r="2036" spans="1:13">
      <c r="A2036" s="320"/>
      <c r="B2036" t="s">
        <v>55</v>
      </c>
      <c r="C2036" s="320"/>
      <c r="E2036" s="320"/>
      <c r="G2036" s="320"/>
      <c r="I2036" s="319"/>
      <c r="K2036" s="319"/>
      <c r="M2036" s="320"/>
    </row>
    <row r="2037" spans="1:13">
      <c r="A2037" s="320"/>
      <c r="B2037" t="s">
        <v>576</v>
      </c>
      <c r="C2037" s="320"/>
      <c r="E2037" s="320"/>
      <c r="G2037" s="320"/>
      <c r="I2037" s="319"/>
      <c r="K2037" s="319"/>
      <c r="M2037" s="320"/>
    </row>
    <row r="2038" spans="1:13">
      <c r="A2038" s="320" t="s">
        <v>31</v>
      </c>
      <c r="B2038" t="s">
        <v>3</v>
      </c>
      <c r="C2038" s="320" t="s">
        <v>49</v>
      </c>
      <c r="D2038" t="s">
        <v>3</v>
      </c>
      <c r="E2038" s="320" t="s">
        <v>50</v>
      </c>
      <c r="F2038" t="s">
        <v>3</v>
      </c>
      <c r="G2038" s="320" t="s">
        <v>59</v>
      </c>
      <c r="H2038" t="s">
        <v>3</v>
      </c>
      <c r="I2038" s="319" t="s">
        <v>63</v>
      </c>
      <c r="J2038" t="s">
        <v>3</v>
      </c>
      <c r="K2038" s="319" t="s">
        <v>65</v>
      </c>
      <c r="L2038" t="s">
        <v>3</v>
      </c>
      <c r="M2038" s="320" t="s">
        <v>58</v>
      </c>
    </row>
    <row r="2039" spans="1:13" ht="32">
      <c r="A2039" s="320"/>
      <c r="B2039" t="s">
        <v>49</v>
      </c>
      <c r="C2039" s="320"/>
      <c r="D2039" t="s">
        <v>58</v>
      </c>
      <c r="E2039" s="320"/>
      <c r="F2039" t="s">
        <v>49</v>
      </c>
      <c r="G2039" s="320"/>
      <c r="H2039" s="126" t="s">
        <v>63</v>
      </c>
      <c r="I2039" s="319"/>
      <c r="J2039" s="126" t="s">
        <v>65</v>
      </c>
      <c r="K2039" s="319"/>
      <c r="L2039" t="s">
        <v>50</v>
      </c>
      <c r="M2039" s="320"/>
    </row>
    <row r="2040" spans="1:13">
      <c r="A2040" s="320"/>
      <c r="B2040" t="s">
        <v>50</v>
      </c>
      <c r="C2040" s="320"/>
      <c r="D2040" t="s">
        <v>50</v>
      </c>
      <c r="E2040" s="320"/>
      <c r="F2040" t="s">
        <v>59</v>
      </c>
      <c r="G2040" s="320"/>
      <c r="H2040" t="s">
        <v>50</v>
      </c>
      <c r="I2040" s="319"/>
      <c r="J2040" t="s">
        <v>50</v>
      </c>
      <c r="K2040" s="319"/>
      <c r="L2040" t="s">
        <v>51</v>
      </c>
      <c r="M2040" s="320"/>
    </row>
    <row r="2041" spans="1:13">
      <c r="A2041" s="320"/>
      <c r="B2041" t="s">
        <v>51</v>
      </c>
      <c r="C2041" s="320"/>
      <c r="D2041" t="s">
        <v>51</v>
      </c>
      <c r="E2041" s="320"/>
      <c r="F2041" t="s">
        <v>52</v>
      </c>
      <c r="G2041" s="320"/>
      <c r="H2041" t="s">
        <v>51</v>
      </c>
      <c r="I2041" s="319"/>
      <c r="J2041" t="s">
        <v>51</v>
      </c>
      <c r="K2041" s="319"/>
      <c r="L2041" t="s">
        <v>95</v>
      </c>
      <c r="M2041" s="320"/>
    </row>
    <row r="2042" spans="1:13">
      <c r="A2042" s="320"/>
      <c r="B2042" t="s">
        <v>52</v>
      </c>
      <c r="C2042" s="320"/>
      <c r="D2042" t="s">
        <v>53</v>
      </c>
      <c r="E2042" s="320"/>
      <c r="F2042" t="s">
        <v>53</v>
      </c>
      <c r="G2042" s="320"/>
      <c r="H2042" t="s">
        <v>53</v>
      </c>
      <c r="I2042" s="319"/>
      <c r="J2042" t="s">
        <v>95</v>
      </c>
      <c r="K2042" s="319"/>
      <c r="L2042" t="s">
        <v>66</v>
      </c>
      <c r="M2042" s="320"/>
    </row>
    <row r="2043" spans="1:13">
      <c r="A2043" s="320"/>
      <c r="B2043" t="s">
        <v>573</v>
      </c>
      <c r="C2043" s="320"/>
      <c r="D2043" t="s">
        <v>54</v>
      </c>
      <c r="E2043" s="320"/>
      <c r="G2043" s="320"/>
      <c r="H2043" t="s">
        <v>64</v>
      </c>
      <c r="I2043" s="319"/>
      <c r="K2043" s="319"/>
      <c r="L2043" t="s">
        <v>442</v>
      </c>
      <c r="M2043" s="320"/>
    </row>
    <row r="2044" spans="1:13">
      <c r="A2044" s="320"/>
      <c r="B2044" t="s">
        <v>272</v>
      </c>
      <c r="C2044" s="320"/>
      <c r="D2044" t="s">
        <v>55</v>
      </c>
      <c r="E2044" s="320"/>
      <c r="G2044" s="320"/>
      <c r="I2044" s="319"/>
      <c r="K2044" s="319"/>
      <c r="L2044" t="s">
        <v>97</v>
      </c>
      <c r="M2044" s="320"/>
    </row>
    <row r="2045" spans="1:13">
      <c r="A2045" s="320"/>
      <c r="B2045" t="s">
        <v>54</v>
      </c>
      <c r="C2045" s="320"/>
      <c r="D2045" t="s">
        <v>575</v>
      </c>
      <c r="E2045" s="320"/>
      <c r="G2045" s="320"/>
      <c r="I2045" s="319"/>
      <c r="K2045" s="319"/>
      <c r="L2045" t="s">
        <v>98</v>
      </c>
      <c r="M2045" s="320"/>
    </row>
    <row r="2046" spans="1:13">
      <c r="A2046" s="320"/>
      <c r="B2046" t="s">
        <v>268</v>
      </c>
      <c r="C2046" s="320"/>
      <c r="E2046" s="320"/>
      <c r="G2046" s="320"/>
      <c r="I2046" s="319"/>
      <c r="K2046" s="319"/>
      <c r="L2046" t="s">
        <v>64</v>
      </c>
      <c r="M2046" s="320"/>
    </row>
    <row r="2047" spans="1:13">
      <c r="A2047" s="320"/>
      <c r="B2047" t="s">
        <v>55</v>
      </c>
      <c r="C2047" s="320"/>
      <c r="E2047" s="320"/>
      <c r="G2047" s="320"/>
      <c r="I2047" s="319"/>
      <c r="K2047" s="319"/>
      <c r="L2047" t="s">
        <v>58</v>
      </c>
      <c r="M2047" s="320"/>
    </row>
    <row r="2048" spans="1:13">
      <c r="A2048" s="320"/>
      <c r="B2048" t="s">
        <v>576</v>
      </c>
      <c r="C2048" s="320"/>
      <c r="E2048" s="320"/>
      <c r="G2048" s="320"/>
      <c r="I2048" s="319"/>
      <c r="K2048" s="319"/>
      <c r="M2048" s="320"/>
    </row>
    <row r="2049" spans="1:13">
      <c r="A2049" s="320" t="s">
        <v>32</v>
      </c>
      <c r="B2049" t="s">
        <v>3</v>
      </c>
      <c r="C2049" s="320" t="s">
        <v>3</v>
      </c>
      <c r="D2049" t="s">
        <v>3</v>
      </c>
      <c r="E2049" s="320" t="s">
        <v>3</v>
      </c>
      <c r="F2049" t="s">
        <v>3</v>
      </c>
      <c r="G2049" s="320" t="s">
        <v>58</v>
      </c>
      <c r="H2049" t="s">
        <v>3</v>
      </c>
      <c r="I2049" s="319" t="s">
        <v>63</v>
      </c>
      <c r="J2049" t="s">
        <v>3</v>
      </c>
      <c r="K2049" s="319" t="s">
        <v>65</v>
      </c>
      <c r="L2049" t="s">
        <v>3</v>
      </c>
      <c r="M2049" s="320" t="s">
        <v>58</v>
      </c>
    </row>
    <row r="2050" spans="1:13" ht="32">
      <c r="A2050" s="320"/>
      <c r="B2050" t="s">
        <v>49</v>
      </c>
      <c r="C2050" s="320"/>
      <c r="D2050" t="s">
        <v>58</v>
      </c>
      <c r="E2050" s="320"/>
      <c r="F2050" t="s">
        <v>58</v>
      </c>
      <c r="G2050" s="320"/>
      <c r="H2050" s="126" t="s">
        <v>63</v>
      </c>
      <c r="I2050" s="319"/>
      <c r="J2050" s="126" t="s">
        <v>65</v>
      </c>
      <c r="K2050" s="319"/>
      <c r="L2050" t="s">
        <v>50</v>
      </c>
      <c r="M2050" s="320"/>
    </row>
    <row r="2051" spans="1:13">
      <c r="A2051" s="320"/>
      <c r="B2051" t="s">
        <v>50</v>
      </c>
      <c r="C2051" s="320"/>
      <c r="D2051" t="s">
        <v>50</v>
      </c>
      <c r="E2051" s="320"/>
      <c r="F2051" t="s">
        <v>59</v>
      </c>
      <c r="G2051" s="320"/>
      <c r="H2051" t="s">
        <v>50</v>
      </c>
      <c r="I2051" s="319"/>
      <c r="J2051" t="s">
        <v>50</v>
      </c>
      <c r="K2051" s="319"/>
      <c r="L2051" t="s">
        <v>51</v>
      </c>
      <c r="M2051" s="320"/>
    </row>
    <row r="2052" spans="1:13">
      <c r="A2052" s="320"/>
      <c r="B2052" t="s">
        <v>51</v>
      </c>
      <c r="C2052" s="320"/>
      <c r="D2052" t="s">
        <v>51</v>
      </c>
      <c r="E2052" s="320"/>
      <c r="F2052" t="s">
        <v>53</v>
      </c>
      <c r="G2052" s="320"/>
      <c r="H2052" t="s">
        <v>51</v>
      </c>
      <c r="I2052" s="319"/>
      <c r="J2052" t="s">
        <v>51</v>
      </c>
      <c r="K2052" s="319"/>
      <c r="L2052" t="s">
        <v>95</v>
      </c>
      <c r="M2052" s="320"/>
    </row>
    <row r="2053" spans="1:13">
      <c r="A2053" s="320"/>
      <c r="B2053" t="s">
        <v>52</v>
      </c>
      <c r="C2053" s="320"/>
      <c r="D2053" t="s">
        <v>53</v>
      </c>
      <c r="E2053" s="320"/>
      <c r="G2053" s="320"/>
      <c r="H2053" t="s">
        <v>53</v>
      </c>
      <c r="I2053" s="319"/>
      <c r="J2053" t="s">
        <v>95</v>
      </c>
      <c r="K2053" s="319"/>
      <c r="L2053" t="s">
        <v>66</v>
      </c>
      <c r="M2053" s="320"/>
    </row>
    <row r="2054" spans="1:13">
      <c r="A2054" s="320"/>
      <c r="B2054" t="s">
        <v>573</v>
      </c>
      <c r="C2054" s="320"/>
      <c r="D2054" t="s">
        <v>54</v>
      </c>
      <c r="E2054" s="320"/>
      <c r="G2054" s="320"/>
      <c r="H2054" t="s">
        <v>64</v>
      </c>
      <c r="I2054" s="319"/>
      <c r="K2054" s="319"/>
      <c r="L2054" t="s">
        <v>442</v>
      </c>
      <c r="M2054" s="320"/>
    </row>
    <row r="2055" spans="1:13">
      <c r="A2055" s="320"/>
      <c r="B2055" t="s">
        <v>272</v>
      </c>
      <c r="C2055" s="320"/>
      <c r="D2055" t="s">
        <v>55</v>
      </c>
      <c r="E2055" s="320"/>
      <c r="G2055" s="320"/>
      <c r="I2055" s="319"/>
      <c r="K2055" s="319"/>
      <c r="L2055" t="s">
        <v>97</v>
      </c>
      <c r="M2055" s="320"/>
    </row>
    <row r="2056" spans="1:13">
      <c r="A2056" s="320"/>
      <c r="B2056" t="s">
        <v>54</v>
      </c>
      <c r="C2056" s="320"/>
      <c r="D2056" t="s">
        <v>575</v>
      </c>
      <c r="E2056" s="320"/>
      <c r="G2056" s="320"/>
      <c r="I2056" s="319"/>
      <c r="K2056" s="319"/>
      <c r="L2056" t="s">
        <v>98</v>
      </c>
      <c r="M2056" s="320"/>
    </row>
    <row r="2057" spans="1:13">
      <c r="A2057" s="320"/>
      <c r="B2057" t="s">
        <v>268</v>
      </c>
      <c r="C2057" s="320"/>
      <c r="E2057" s="320"/>
      <c r="G2057" s="320"/>
      <c r="I2057" s="319"/>
      <c r="K2057" s="319"/>
      <c r="L2057" t="s">
        <v>64</v>
      </c>
      <c r="M2057" s="320"/>
    </row>
    <row r="2058" spans="1:13">
      <c r="A2058" s="320"/>
      <c r="B2058" t="s">
        <v>55</v>
      </c>
      <c r="C2058" s="320"/>
      <c r="E2058" s="320"/>
      <c r="G2058" s="320"/>
      <c r="I2058" s="319"/>
      <c r="K2058" s="319"/>
      <c r="L2058" t="s">
        <v>58</v>
      </c>
      <c r="M2058" s="320"/>
    </row>
    <row r="2059" spans="1:13">
      <c r="A2059" s="320"/>
      <c r="B2059" t="s">
        <v>576</v>
      </c>
      <c r="C2059" s="320"/>
      <c r="E2059" s="320"/>
      <c r="G2059" s="320"/>
      <c r="I2059" s="319"/>
      <c r="K2059" s="319"/>
      <c r="M2059" s="320"/>
    </row>
    <row r="2060" spans="1:13">
      <c r="A2060" s="320" t="s">
        <v>33</v>
      </c>
      <c r="B2060" t="s">
        <v>3</v>
      </c>
      <c r="C2060" s="320" t="s">
        <v>3</v>
      </c>
      <c r="D2060" t="s">
        <v>3</v>
      </c>
      <c r="E2060" s="320" t="s">
        <v>3</v>
      </c>
      <c r="F2060" t="s">
        <v>3</v>
      </c>
      <c r="G2060" s="320" t="s">
        <v>3</v>
      </c>
      <c r="H2060" t="s">
        <v>3</v>
      </c>
      <c r="I2060" s="319" t="s">
        <v>63</v>
      </c>
      <c r="J2060" t="s">
        <v>3</v>
      </c>
      <c r="K2060" s="319" t="s">
        <v>65</v>
      </c>
      <c r="L2060" t="s">
        <v>3</v>
      </c>
      <c r="M2060" s="320" t="s">
        <v>3</v>
      </c>
    </row>
    <row r="2061" spans="1:13" ht="32">
      <c r="A2061" s="320"/>
      <c r="B2061" t="s">
        <v>49</v>
      </c>
      <c r="C2061" s="320"/>
      <c r="D2061" t="s">
        <v>58</v>
      </c>
      <c r="E2061" s="320"/>
      <c r="F2061" t="s">
        <v>58</v>
      </c>
      <c r="G2061" s="320"/>
      <c r="H2061" s="126" t="s">
        <v>63</v>
      </c>
      <c r="I2061" s="319"/>
      <c r="J2061" s="126" t="s">
        <v>65</v>
      </c>
      <c r="K2061" s="319"/>
      <c r="L2061" t="s">
        <v>50</v>
      </c>
      <c r="M2061" s="320"/>
    </row>
    <row r="2062" spans="1:13">
      <c r="A2062" s="320"/>
      <c r="B2062" t="s">
        <v>50</v>
      </c>
      <c r="C2062" s="320"/>
      <c r="D2062" t="s">
        <v>50</v>
      </c>
      <c r="E2062" s="320"/>
      <c r="F2062" t="s">
        <v>59</v>
      </c>
      <c r="G2062" s="320"/>
      <c r="H2062" t="s">
        <v>50</v>
      </c>
      <c r="I2062" s="319"/>
      <c r="J2062" t="s">
        <v>50</v>
      </c>
      <c r="K2062" s="319"/>
      <c r="L2062" t="s">
        <v>51</v>
      </c>
      <c r="M2062" s="320"/>
    </row>
    <row r="2063" spans="1:13">
      <c r="A2063" s="320"/>
      <c r="B2063" t="s">
        <v>51</v>
      </c>
      <c r="C2063" s="320"/>
      <c r="D2063" t="s">
        <v>51</v>
      </c>
      <c r="E2063" s="320"/>
      <c r="F2063" t="s">
        <v>53</v>
      </c>
      <c r="G2063" s="320"/>
      <c r="H2063" t="s">
        <v>51</v>
      </c>
      <c r="I2063" s="319"/>
      <c r="J2063" t="s">
        <v>51</v>
      </c>
      <c r="K2063" s="319"/>
      <c r="L2063" t="s">
        <v>95</v>
      </c>
      <c r="M2063" s="320"/>
    </row>
    <row r="2064" spans="1:13">
      <c r="A2064" s="320"/>
      <c r="B2064" t="s">
        <v>52</v>
      </c>
      <c r="C2064" s="320"/>
      <c r="D2064" t="s">
        <v>53</v>
      </c>
      <c r="E2064" s="320"/>
      <c r="G2064" s="320"/>
      <c r="H2064" t="s">
        <v>53</v>
      </c>
      <c r="I2064" s="319"/>
      <c r="J2064" t="s">
        <v>95</v>
      </c>
      <c r="K2064" s="319"/>
      <c r="L2064" t="s">
        <v>66</v>
      </c>
      <c r="M2064" s="320"/>
    </row>
    <row r="2065" spans="1:13">
      <c r="A2065" s="320"/>
      <c r="B2065" t="s">
        <v>573</v>
      </c>
      <c r="C2065" s="320"/>
      <c r="D2065" t="s">
        <v>54</v>
      </c>
      <c r="E2065" s="320"/>
      <c r="G2065" s="320"/>
      <c r="H2065" t="s">
        <v>64</v>
      </c>
      <c r="I2065" s="319"/>
      <c r="K2065" s="319"/>
      <c r="L2065" t="s">
        <v>442</v>
      </c>
      <c r="M2065" s="320"/>
    </row>
    <row r="2066" spans="1:13">
      <c r="A2066" s="320"/>
      <c r="B2066" t="s">
        <v>272</v>
      </c>
      <c r="C2066" s="320"/>
      <c r="D2066" t="s">
        <v>55</v>
      </c>
      <c r="E2066" s="320"/>
      <c r="G2066" s="320"/>
      <c r="I2066" s="319"/>
      <c r="K2066" s="319"/>
      <c r="L2066" t="s">
        <v>97</v>
      </c>
      <c r="M2066" s="320"/>
    </row>
    <row r="2067" spans="1:13">
      <c r="A2067" s="320"/>
      <c r="B2067" t="s">
        <v>54</v>
      </c>
      <c r="C2067" s="320"/>
      <c r="D2067" t="s">
        <v>575</v>
      </c>
      <c r="E2067" s="320"/>
      <c r="G2067" s="320"/>
      <c r="I2067" s="319"/>
      <c r="K2067" s="319"/>
      <c r="L2067" t="s">
        <v>98</v>
      </c>
      <c r="M2067" s="320"/>
    </row>
    <row r="2068" spans="1:13">
      <c r="A2068" s="320"/>
      <c r="B2068" t="s">
        <v>268</v>
      </c>
      <c r="C2068" s="320"/>
      <c r="E2068" s="320"/>
      <c r="G2068" s="320"/>
      <c r="I2068" s="319"/>
      <c r="K2068" s="319"/>
      <c r="L2068" t="s">
        <v>64</v>
      </c>
      <c r="M2068" s="320"/>
    </row>
    <row r="2069" spans="1:13">
      <c r="A2069" s="320"/>
      <c r="B2069" t="s">
        <v>55</v>
      </c>
      <c r="C2069" s="320"/>
      <c r="E2069" s="320"/>
      <c r="G2069" s="320"/>
      <c r="I2069" s="319"/>
      <c r="K2069" s="319"/>
      <c r="L2069" t="s">
        <v>58</v>
      </c>
      <c r="M2069" s="320"/>
    </row>
    <row r="2070" spans="1:13">
      <c r="A2070" s="320"/>
      <c r="B2070" t="s">
        <v>576</v>
      </c>
      <c r="C2070" s="320"/>
      <c r="E2070" s="320"/>
      <c r="G2070" s="320"/>
      <c r="I2070" s="319"/>
      <c r="K2070" s="319"/>
      <c r="M2070" s="320"/>
    </row>
    <row r="2071" spans="1:13">
      <c r="A2071" s="320" t="s">
        <v>34</v>
      </c>
      <c r="B2071" t="s">
        <v>3</v>
      </c>
      <c r="C2071" s="320" t="s">
        <v>49</v>
      </c>
      <c r="D2071" t="s">
        <v>3</v>
      </c>
      <c r="E2071" s="320" t="s">
        <v>58</v>
      </c>
      <c r="F2071" t="s">
        <v>3</v>
      </c>
      <c r="G2071" s="320" t="s">
        <v>59</v>
      </c>
      <c r="H2071" t="s">
        <v>3</v>
      </c>
      <c r="I2071" s="319" t="s">
        <v>65</v>
      </c>
      <c r="J2071" t="s">
        <v>3</v>
      </c>
      <c r="K2071" s="319" t="s">
        <v>464</v>
      </c>
      <c r="L2071" t="s">
        <v>3</v>
      </c>
      <c r="M2071" s="320" t="s">
        <v>58</v>
      </c>
    </row>
    <row r="2072" spans="1:13" ht="32">
      <c r="A2072" s="320"/>
      <c r="B2072" t="s">
        <v>49</v>
      </c>
      <c r="C2072" s="320"/>
      <c r="D2072" t="s">
        <v>58</v>
      </c>
      <c r="E2072" s="320"/>
      <c r="F2072" t="s">
        <v>58</v>
      </c>
      <c r="G2072" s="320"/>
      <c r="H2072" s="126" t="s">
        <v>65</v>
      </c>
      <c r="I2072" s="319"/>
      <c r="J2072" t="s">
        <v>58</v>
      </c>
      <c r="K2072" s="319"/>
      <c r="L2072" t="s">
        <v>50</v>
      </c>
      <c r="M2072" s="320"/>
    </row>
    <row r="2073" spans="1:13">
      <c r="A2073" s="320"/>
      <c r="B2073" t="s">
        <v>50</v>
      </c>
      <c r="C2073" s="320"/>
      <c r="D2073" t="s">
        <v>50</v>
      </c>
      <c r="E2073" s="320"/>
      <c r="F2073" t="s">
        <v>59</v>
      </c>
      <c r="G2073" s="320"/>
      <c r="H2073" t="s">
        <v>59</v>
      </c>
      <c r="I2073" s="319"/>
      <c r="J2073" t="s">
        <v>50</v>
      </c>
      <c r="K2073" s="319"/>
      <c r="L2073" t="s">
        <v>51</v>
      </c>
      <c r="M2073" s="320"/>
    </row>
    <row r="2074" spans="1:13">
      <c r="A2074" s="320"/>
      <c r="B2074" t="s">
        <v>51</v>
      </c>
      <c r="C2074" s="320"/>
      <c r="D2074" t="s">
        <v>51</v>
      </c>
      <c r="E2074" s="320"/>
      <c r="F2074" t="s">
        <v>53</v>
      </c>
      <c r="G2074" s="320"/>
      <c r="H2074" t="s">
        <v>53</v>
      </c>
      <c r="I2074" s="319"/>
      <c r="J2074" t="s">
        <v>51</v>
      </c>
      <c r="K2074" s="319"/>
      <c r="L2074" t="s">
        <v>95</v>
      </c>
      <c r="M2074" s="320"/>
    </row>
    <row r="2075" spans="1:13">
      <c r="A2075" s="320"/>
      <c r="B2075" t="s">
        <v>52</v>
      </c>
      <c r="C2075" s="320"/>
      <c r="D2075" t="s">
        <v>53</v>
      </c>
      <c r="E2075" s="320"/>
      <c r="G2075" s="320"/>
      <c r="H2075" t="s">
        <v>67</v>
      </c>
      <c r="I2075" s="319"/>
      <c r="J2075" t="s">
        <v>95</v>
      </c>
      <c r="K2075" s="319"/>
      <c r="L2075" t="s">
        <v>66</v>
      </c>
      <c r="M2075" s="320"/>
    </row>
    <row r="2076" spans="1:13">
      <c r="A2076" s="320"/>
      <c r="B2076" t="s">
        <v>573</v>
      </c>
      <c r="C2076" s="320"/>
      <c r="D2076" t="s">
        <v>54</v>
      </c>
      <c r="E2076" s="320"/>
      <c r="G2076" s="320"/>
      <c r="H2076" t="s">
        <v>64</v>
      </c>
      <c r="I2076" s="319"/>
      <c r="J2076" t="s">
        <v>66</v>
      </c>
      <c r="K2076" s="319"/>
      <c r="L2076" t="s">
        <v>442</v>
      </c>
      <c r="M2076" s="320"/>
    </row>
    <row r="2077" spans="1:13">
      <c r="A2077" s="320"/>
      <c r="B2077" t="s">
        <v>272</v>
      </c>
      <c r="C2077" s="320"/>
      <c r="D2077" t="s">
        <v>55</v>
      </c>
      <c r="E2077" s="320"/>
      <c r="G2077" s="320"/>
      <c r="I2077" s="319"/>
      <c r="K2077" s="319"/>
      <c r="L2077" t="s">
        <v>97</v>
      </c>
      <c r="M2077" s="320"/>
    </row>
    <row r="2078" spans="1:13">
      <c r="A2078" s="320"/>
      <c r="B2078" t="s">
        <v>54</v>
      </c>
      <c r="C2078" s="320"/>
      <c r="D2078" t="s">
        <v>575</v>
      </c>
      <c r="E2078" s="320"/>
      <c r="G2078" s="320"/>
      <c r="I2078" s="319"/>
      <c r="K2078" s="319"/>
      <c r="L2078" t="s">
        <v>98</v>
      </c>
      <c r="M2078" s="320"/>
    </row>
    <row r="2079" spans="1:13">
      <c r="A2079" s="320"/>
      <c r="B2079" t="s">
        <v>268</v>
      </c>
      <c r="C2079" s="320"/>
      <c r="E2079" s="320"/>
      <c r="G2079" s="320"/>
      <c r="I2079" s="319"/>
      <c r="K2079" s="319"/>
      <c r="L2079" t="s">
        <v>64</v>
      </c>
      <c r="M2079" s="320"/>
    </row>
    <row r="2080" spans="1:13">
      <c r="A2080" s="320"/>
      <c r="B2080" t="s">
        <v>55</v>
      </c>
      <c r="C2080" s="320"/>
      <c r="E2080" s="320"/>
      <c r="G2080" s="320"/>
      <c r="I2080" s="319"/>
      <c r="K2080" s="319"/>
      <c r="L2080" t="s">
        <v>58</v>
      </c>
      <c r="M2080" s="320"/>
    </row>
    <row r="2081" spans="1:13">
      <c r="A2081" s="320"/>
      <c r="B2081" t="s">
        <v>576</v>
      </c>
      <c r="C2081" s="320"/>
      <c r="E2081" s="320"/>
      <c r="G2081" s="320"/>
      <c r="I2081" s="319"/>
      <c r="K2081" s="319"/>
      <c r="M2081" s="320"/>
    </row>
    <row r="2082" spans="1:13">
      <c r="A2082" s="320" t="s">
        <v>35</v>
      </c>
      <c r="B2082" t="s">
        <v>3</v>
      </c>
      <c r="C2082" s="320" t="s">
        <v>50</v>
      </c>
      <c r="D2082" t="s">
        <v>3</v>
      </c>
      <c r="E2082" s="320" t="s">
        <v>50</v>
      </c>
      <c r="F2082" t="s">
        <v>3</v>
      </c>
      <c r="G2082" s="320" t="s">
        <v>59</v>
      </c>
      <c r="H2082" t="s">
        <v>3</v>
      </c>
      <c r="I2082" s="319" t="s">
        <v>49</v>
      </c>
      <c r="J2082" t="s">
        <v>3</v>
      </c>
      <c r="K2082" s="319" t="s">
        <v>50</v>
      </c>
      <c r="L2082" t="s">
        <v>3</v>
      </c>
      <c r="M2082" s="320" t="s">
        <v>50</v>
      </c>
    </row>
    <row r="2083" spans="1:13" ht="32">
      <c r="A2083" s="320"/>
      <c r="B2083" t="s">
        <v>49</v>
      </c>
      <c r="C2083" s="320"/>
      <c r="D2083" t="s">
        <v>58</v>
      </c>
      <c r="E2083" s="320"/>
      <c r="F2083" t="s">
        <v>49</v>
      </c>
      <c r="G2083" s="320"/>
      <c r="H2083" t="s">
        <v>49</v>
      </c>
      <c r="I2083" s="319"/>
      <c r="J2083" s="126" t="s">
        <v>65</v>
      </c>
      <c r="K2083" s="319"/>
      <c r="L2083" t="s">
        <v>50</v>
      </c>
      <c r="M2083" s="320"/>
    </row>
    <row r="2084" spans="1:13">
      <c r="A2084" s="320"/>
      <c r="B2084" t="s">
        <v>50</v>
      </c>
      <c r="C2084" s="320"/>
      <c r="D2084" t="s">
        <v>50</v>
      </c>
      <c r="E2084" s="320"/>
      <c r="F2084" t="s">
        <v>59</v>
      </c>
      <c r="G2084" s="320"/>
      <c r="H2084" t="s">
        <v>59</v>
      </c>
      <c r="I2084" s="319"/>
      <c r="J2084" t="s">
        <v>50</v>
      </c>
      <c r="K2084" s="319"/>
      <c r="L2084" t="s">
        <v>51</v>
      </c>
      <c r="M2084" s="320"/>
    </row>
    <row r="2085" spans="1:13">
      <c r="A2085" s="320"/>
      <c r="B2085" t="s">
        <v>51</v>
      </c>
      <c r="C2085" s="320"/>
      <c r="D2085" t="s">
        <v>51</v>
      </c>
      <c r="E2085" s="320"/>
      <c r="F2085" t="s">
        <v>52</v>
      </c>
      <c r="G2085" s="320"/>
      <c r="H2085" t="s">
        <v>52</v>
      </c>
      <c r="I2085" s="319"/>
      <c r="J2085" t="s">
        <v>51</v>
      </c>
      <c r="K2085" s="319"/>
      <c r="L2085" t="s">
        <v>95</v>
      </c>
      <c r="M2085" s="320"/>
    </row>
    <row r="2086" spans="1:13">
      <c r="A2086" s="320"/>
      <c r="B2086" t="s">
        <v>52</v>
      </c>
      <c r="C2086" s="320"/>
      <c r="D2086" t="s">
        <v>53</v>
      </c>
      <c r="E2086" s="320"/>
      <c r="F2086" t="s">
        <v>53</v>
      </c>
      <c r="G2086" s="320"/>
      <c r="H2086" t="s">
        <v>53</v>
      </c>
      <c r="I2086" s="319"/>
      <c r="J2086" t="s">
        <v>95</v>
      </c>
      <c r="K2086" s="319"/>
      <c r="L2086" t="s">
        <v>66</v>
      </c>
      <c r="M2086" s="320"/>
    </row>
    <row r="2087" spans="1:13">
      <c r="A2087" s="320"/>
      <c r="B2087" t="s">
        <v>573</v>
      </c>
      <c r="C2087" s="320"/>
      <c r="D2087" t="s">
        <v>54</v>
      </c>
      <c r="E2087" s="320"/>
      <c r="G2087" s="320"/>
      <c r="H2087" t="s">
        <v>66</v>
      </c>
      <c r="I2087" s="319"/>
      <c r="K2087" s="319"/>
      <c r="L2087" t="s">
        <v>442</v>
      </c>
      <c r="M2087" s="320"/>
    </row>
    <row r="2088" spans="1:13">
      <c r="A2088" s="320"/>
      <c r="B2088" t="s">
        <v>272</v>
      </c>
      <c r="C2088" s="320"/>
      <c r="D2088" t="s">
        <v>55</v>
      </c>
      <c r="E2088" s="320"/>
      <c r="G2088" s="320"/>
      <c r="H2088" t="s">
        <v>67</v>
      </c>
      <c r="I2088" s="319"/>
      <c r="K2088" s="319"/>
      <c r="L2088" t="s">
        <v>97</v>
      </c>
      <c r="M2088" s="320"/>
    </row>
    <row r="2089" spans="1:13">
      <c r="A2089" s="320"/>
      <c r="B2089" t="s">
        <v>54</v>
      </c>
      <c r="C2089" s="320"/>
      <c r="D2089" t="s">
        <v>575</v>
      </c>
      <c r="E2089" s="320"/>
      <c r="G2089" s="320"/>
      <c r="H2089" t="s">
        <v>64</v>
      </c>
      <c r="I2089" s="319"/>
      <c r="K2089" s="319"/>
      <c r="L2089" t="s">
        <v>98</v>
      </c>
      <c r="M2089" s="320"/>
    </row>
    <row r="2090" spans="1:13">
      <c r="A2090" s="320"/>
      <c r="B2090" t="s">
        <v>268</v>
      </c>
      <c r="C2090" s="320"/>
      <c r="E2090" s="320"/>
      <c r="G2090" s="320"/>
      <c r="I2090" s="319"/>
      <c r="K2090" s="319"/>
      <c r="L2090" t="s">
        <v>64</v>
      </c>
      <c r="M2090" s="320"/>
    </row>
    <row r="2091" spans="1:13">
      <c r="A2091" s="320"/>
      <c r="B2091" t="s">
        <v>55</v>
      </c>
      <c r="C2091" s="320"/>
      <c r="E2091" s="320"/>
      <c r="G2091" s="320"/>
      <c r="I2091" s="319"/>
      <c r="K2091" s="319"/>
      <c r="L2091" t="s">
        <v>58</v>
      </c>
      <c r="M2091" s="320"/>
    </row>
    <row r="2092" spans="1:13">
      <c r="A2092" s="320"/>
      <c r="B2092" t="s">
        <v>576</v>
      </c>
      <c r="C2092" s="320"/>
      <c r="E2092" s="320"/>
      <c r="G2092" s="320"/>
      <c r="I2092" s="319"/>
      <c r="K2092" s="319"/>
      <c r="M2092" s="320"/>
    </row>
    <row r="2093" spans="1:13">
      <c r="A2093" s="320" t="s">
        <v>36</v>
      </c>
      <c r="B2093" t="s">
        <v>3</v>
      </c>
      <c r="C2093" s="320" t="s">
        <v>3</v>
      </c>
      <c r="D2093" t="s">
        <v>3</v>
      </c>
      <c r="E2093" s="320" t="s">
        <v>58</v>
      </c>
      <c r="F2093" t="s">
        <v>3</v>
      </c>
      <c r="G2093" s="320" t="s">
        <v>58</v>
      </c>
      <c r="H2093" t="s">
        <v>3</v>
      </c>
      <c r="I2093" s="319" t="s">
        <v>65</v>
      </c>
      <c r="J2093" t="s">
        <v>3</v>
      </c>
      <c r="K2093" s="319" t="s">
        <v>49</v>
      </c>
      <c r="L2093" t="s">
        <v>3</v>
      </c>
      <c r="M2093" s="320" t="s">
        <v>58</v>
      </c>
    </row>
    <row r="2094" spans="1:13" ht="32">
      <c r="A2094" s="320"/>
      <c r="B2094" t="s">
        <v>49</v>
      </c>
      <c r="C2094" s="320"/>
      <c r="D2094" t="s">
        <v>58</v>
      </c>
      <c r="E2094" s="320"/>
      <c r="F2094" t="s">
        <v>58</v>
      </c>
      <c r="G2094" s="320"/>
      <c r="H2094" s="126" t="s">
        <v>65</v>
      </c>
      <c r="I2094" s="319"/>
      <c r="J2094" t="s">
        <v>49</v>
      </c>
      <c r="K2094" s="319"/>
      <c r="L2094" t="s">
        <v>50</v>
      </c>
      <c r="M2094" s="320"/>
    </row>
    <row r="2095" spans="1:13">
      <c r="A2095" s="320"/>
      <c r="B2095" t="s">
        <v>50</v>
      </c>
      <c r="C2095" s="320"/>
      <c r="D2095" t="s">
        <v>50</v>
      </c>
      <c r="E2095" s="320"/>
      <c r="F2095" t="s">
        <v>59</v>
      </c>
      <c r="G2095" s="320"/>
      <c r="H2095" t="s">
        <v>59</v>
      </c>
      <c r="I2095" s="319"/>
      <c r="J2095" t="s">
        <v>50</v>
      </c>
      <c r="K2095" s="319"/>
      <c r="L2095" t="s">
        <v>51</v>
      </c>
      <c r="M2095" s="320"/>
    </row>
    <row r="2096" spans="1:13">
      <c r="A2096" s="320"/>
      <c r="B2096" t="s">
        <v>51</v>
      </c>
      <c r="C2096" s="320"/>
      <c r="D2096" t="s">
        <v>51</v>
      </c>
      <c r="E2096" s="320"/>
      <c r="F2096" t="s">
        <v>53</v>
      </c>
      <c r="G2096" s="320"/>
      <c r="H2096" t="s">
        <v>53</v>
      </c>
      <c r="I2096" s="319"/>
      <c r="J2096" t="s">
        <v>51</v>
      </c>
      <c r="K2096" s="319"/>
      <c r="L2096" t="s">
        <v>95</v>
      </c>
      <c r="M2096" s="320"/>
    </row>
    <row r="2097" spans="1:13">
      <c r="A2097" s="320"/>
      <c r="B2097" t="s">
        <v>52</v>
      </c>
      <c r="C2097" s="320"/>
      <c r="D2097" t="s">
        <v>53</v>
      </c>
      <c r="E2097" s="320"/>
      <c r="G2097" s="320"/>
      <c r="H2097" t="s">
        <v>67</v>
      </c>
      <c r="I2097" s="319"/>
      <c r="J2097" t="s">
        <v>52</v>
      </c>
      <c r="K2097" s="319"/>
      <c r="L2097" t="s">
        <v>66</v>
      </c>
      <c r="M2097" s="320"/>
    </row>
    <row r="2098" spans="1:13">
      <c r="A2098" s="320"/>
      <c r="B2098" t="s">
        <v>573</v>
      </c>
      <c r="C2098" s="320"/>
      <c r="D2098" t="s">
        <v>54</v>
      </c>
      <c r="E2098" s="320"/>
      <c r="G2098" s="320"/>
      <c r="H2098" t="s">
        <v>64</v>
      </c>
      <c r="I2098" s="319"/>
      <c r="J2098" t="s">
        <v>95</v>
      </c>
      <c r="K2098" s="319"/>
      <c r="L2098" t="s">
        <v>442</v>
      </c>
      <c r="M2098" s="320"/>
    </row>
    <row r="2099" spans="1:13">
      <c r="A2099" s="320"/>
      <c r="B2099" t="s">
        <v>272</v>
      </c>
      <c r="C2099" s="320"/>
      <c r="D2099" t="s">
        <v>55</v>
      </c>
      <c r="E2099" s="320"/>
      <c r="G2099" s="320"/>
      <c r="I2099" s="319"/>
      <c r="J2099" t="s">
        <v>66</v>
      </c>
      <c r="K2099" s="319"/>
      <c r="L2099" t="s">
        <v>97</v>
      </c>
      <c r="M2099" s="320"/>
    </row>
    <row r="2100" spans="1:13">
      <c r="A2100" s="320"/>
      <c r="B2100" t="s">
        <v>54</v>
      </c>
      <c r="C2100" s="320"/>
      <c r="D2100" t="s">
        <v>575</v>
      </c>
      <c r="E2100" s="320"/>
      <c r="G2100" s="320"/>
      <c r="I2100" s="319"/>
      <c r="K2100" s="319"/>
      <c r="L2100" t="s">
        <v>98</v>
      </c>
      <c r="M2100" s="320"/>
    </row>
    <row r="2101" spans="1:13">
      <c r="A2101" s="320"/>
      <c r="B2101" t="s">
        <v>268</v>
      </c>
      <c r="C2101" s="320"/>
      <c r="E2101" s="320"/>
      <c r="G2101" s="320"/>
      <c r="I2101" s="319"/>
      <c r="K2101" s="319"/>
      <c r="L2101" t="s">
        <v>64</v>
      </c>
      <c r="M2101" s="320"/>
    </row>
    <row r="2102" spans="1:13">
      <c r="A2102" s="320"/>
      <c r="B2102" t="s">
        <v>55</v>
      </c>
      <c r="C2102" s="320"/>
      <c r="E2102" s="320"/>
      <c r="G2102" s="320"/>
      <c r="I2102" s="319"/>
      <c r="K2102" s="319"/>
      <c r="L2102" t="s">
        <v>58</v>
      </c>
      <c r="M2102" s="320"/>
    </row>
    <row r="2103" spans="1:13">
      <c r="A2103" s="320"/>
      <c r="B2103" t="s">
        <v>576</v>
      </c>
      <c r="C2103" s="320"/>
      <c r="E2103" s="320"/>
      <c r="G2103" s="320"/>
      <c r="I2103" s="319"/>
      <c r="K2103" s="319"/>
      <c r="M2103" s="320"/>
    </row>
    <row r="2104" spans="1:13">
      <c r="A2104" s="320" t="s">
        <v>37</v>
      </c>
      <c r="B2104" t="s">
        <v>3</v>
      </c>
      <c r="C2104" s="320" t="s">
        <v>49</v>
      </c>
      <c r="D2104" t="s">
        <v>3</v>
      </c>
      <c r="E2104" s="320" t="s">
        <v>58</v>
      </c>
      <c r="F2104" t="s">
        <v>3</v>
      </c>
      <c r="G2104" s="320" t="s">
        <v>58</v>
      </c>
      <c r="H2104" t="s">
        <v>3</v>
      </c>
      <c r="I2104" s="319" t="s">
        <v>63</v>
      </c>
      <c r="J2104" t="s">
        <v>3</v>
      </c>
      <c r="K2104" s="319" t="s">
        <v>65</v>
      </c>
      <c r="L2104" t="s">
        <v>3</v>
      </c>
      <c r="M2104" s="320" t="s">
        <v>58</v>
      </c>
    </row>
    <row r="2105" spans="1:13" ht="32">
      <c r="A2105" s="320"/>
      <c r="B2105" t="s">
        <v>49</v>
      </c>
      <c r="C2105" s="320"/>
      <c r="D2105" t="s">
        <v>58</v>
      </c>
      <c r="E2105" s="320"/>
      <c r="F2105" t="s">
        <v>58</v>
      </c>
      <c r="G2105" s="320"/>
      <c r="H2105" s="126" t="s">
        <v>63</v>
      </c>
      <c r="I2105" s="319"/>
      <c r="J2105" s="126" t="s">
        <v>65</v>
      </c>
      <c r="K2105" s="319"/>
      <c r="L2105" t="s">
        <v>50</v>
      </c>
      <c r="M2105" s="320"/>
    </row>
    <row r="2106" spans="1:13">
      <c r="A2106" s="320"/>
      <c r="B2106" t="s">
        <v>50</v>
      </c>
      <c r="C2106" s="320"/>
      <c r="D2106" t="s">
        <v>50</v>
      </c>
      <c r="E2106" s="320"/>
      <c r="F2106" t="s">
        <v>59</v>
      </c>
      <c r="G2106" s="320"/>
      <c r="H2106" t="s">
        <v>59</v>
      </c>
      <c r="I2106" s="319"/>
      <c r="J2106" t="s">
        <v>50</v>
      </c>
      <c r="K2106" s="319"/>
      <c r="L2106" t="s">
        <v>51</v>
      </c>
      <c r="M2106" s="320"/>
    </row>
    <row r="2107" spans="1:13">
      <c r="A2107" s="320"/>
      <c r="B2107" t="s">
        <v>51</v>
      </c>
      <c r="C2107" s="320"/>
      <c r="D2107" t="s">
        <v>51</v>
      </c>
      <c r="E2107" s="320"/>
      <c r="F2107" t="s">
        <v>53</v>
      </c>
      <c r="G2107" s="320"/>
      <c r="H2107" t="s">
        <v>53</v>
      </c>
      <c r="I2107" s="319"/>
      <c r="J2107" t="s">
        <v>51</v>
      </c>
      <c r="K2107" s="319"/>
      <c r="L2107" t="s">
        <v>95</v>
      </c>
      <c r="M2107" s="320"/>
    </row>
    <row r="2108" spans="1:13">
      <c r="A2108" s="320"/>
      <c r="B2108" t="s">
        <v>52</v>
      </c>
      <c r="C2108" s="320"/>
      <c r="D2108" t="s">
        <v>53</v>
      </c>
      <c r="E2108" s="320"/>
      <c r="G2108" s="320"/>
      <c r="H2108" t="s">
        <v>64</v>
      </c>
      <c r="I2108" s="319"/>
      <c r="J2108" t="s">
        <v>95</v>
      </c>
      <c r="K2108" s="319"/>
      <c r="L2108" t="s">
        <v>66</v>
      </c>
      <c r="M2108" s="320"/>
    </row>
    <row r="2109" spans="1:13">
      <c r="A2109" s="320"/>
      <c r="B2109" t="s">
        <v>573</v>
      </c>
      <c r="C2109" s="320"/>
      <c r="D2109" t="s">
        <v>54</v>
      </c>
      <c r="E2109" s="320"/>
      <c r="G2109" s="320"/>
      <c r="I2109" s="319"/>
      <c r="K2109" s="319"/>
      <c r="L2109" t="s">
        <v>442</v>
      </c>
      <c r="M2109" s="320"/>
    </row>
    <row r="2110" spans="1:13">
      <c r="A2110" s="320"/>
      <c r="B2110" t="s">
        <v>272</v>
      </c>
      <c r="C2110" s="320"/>
      <c r="D2110" t="s">
        <v>55</v>
      </c>
      <c r="E2110" s="320"/>
      <c r="G2110" s="320"/>
      <c r="I2110" s="319"/>
      <c r="K2110" s="319"/>
      <c r="L2110" t="s">
        <v>98</v>
      </c>
      <c r="M2110" s="320"/>
    </row>
    <row r="2111" spans="1:13">
      <c r="A2111" s="320"/>
      <c r="B2111" t="s">
        <v>54</v>
      </c>
      <c r="C2111" s="320"/>
      <c r="D2111" t="s">
        <v>575</v>
      </c>
      <c r="E2111" s="320"/>
      <c r="G2111" s="320"/>
      <c r="I2111" s="319"/>
      <c r="K2111" s="319"/>
      <c r="L2111" t="s">
        <v>64</v>
      </c>
      <c r="M2111" s="320"/>
    </row>
    <row r="2112" spans="1:13">
      <c r="A2112" s="320"/>
      <c r="B2112" t="s">
        <v>268</v>
      </c>
      <c r="C2112" s="320"/>
      <c r="E2112" s="320"/>
      <c r="G2112" s="320"/>
      <c r="I2112" s="319"/>
      <c r="K2112" s="319"/>
      <c r="L2112" t="s">
        <v>58</v>
      </c>
      <c r="M2112" s="320"/>
    </row>
    <row r="2113" spans="1:13">
      <c r="A2113" s="320"/>
      <c r="B2113" t="s">
        <v>55</v>
      </c>
      <c r="C2113" s="320"/>
      <c r="E2113" s="320"/>
      <c r="G2113" s="320"/>
      <c r="I2113" s="319"/>
      <c r="K2113" s="319"/>
      <c r="M2113" s="320"/>
    </row>
    <row r="2114" spans="1:13">
      <c r="A2114" s="320"/>
      <c r="B2114" t="s">
        <v>576</v>
      </c>
      <c r="C2114" s="320"/>
      <c r="E2114" s="320"/>
      <c r="G2114" s="320"/>
      <c r="I2114" s="319"/>
      <c r="K2114" s="319"/>
      <c r="M2114" s="320"/>
    </row>
    <row r="2115" spans="1:13">
      <c r="A2115" s="320" t="s">
        <v>38</v>
      </c>
      <c r="B2115" t="s">
        <v>3</v>
      </c>
      <c r="C2115" s="320" t="s">
        <v>3</v>
      </c>
      <c r="D2115" t="s">
        <v>3</v>
      </c>
      <c r="E2115" s="320" t="s">
        <v>3</v>
      </c>
      <c r="F2115" t="s">
        <v>3</v>
      </c>
      <c r="G2115" s="320" t="s">
        <v>58</v>
      </c>
      <c r="H2115" t="s">
        <v>3</v>
      </c>
      <c r="I2115" s="319" t="s">
        <v>63</v>
      </c>
      <c r="J2115" t="s">
        <v>3</v>
      </c>
      <c r="K2115" s="319" t="s">
        <v>65</v>
      </c>
      <c r="L2115" t="s">
        <v>3</v>
      </c>
      <c r="M2115" s="320" t="s">
        <v>58</v>
      </c>
    </row>
    <row r="2116" spans="1:13" ht="32">
      <c r="A2116" s="320"/>
      <c r="B2116" t="s">
        <v>49</v>
      </c>
      <c r="C2116" s="320"/>
      <c r="D2116" t="s">
        <v>58</v>
      </c>
      <c r="E2116" s="320"/>
      <c r="F2116" t="s">
        <v>58</v>
      </c>
      <c r="G2116" s="320"/>
      <c r="H2116" s="126" t="s">
        <v>63</v>
      </c>
      <c r="I2116" s="319"/>
      <c r="J2116" s="126" t="s">
        <v>65</v>
      </c>
      <c r="K2116" s="319"/>
      <c r="L2116" t="s">
        <v>50</v>
      </c>
      <c r="M2116" s="320"/>
    </row>
    <row r="2117" spans="1:13">
      <c r="A2117" s="320"/>
      <c r="B2117" t="s">
        <v>50</v>
      </c>
      <c r="C2117" s="320"/>
      <c r="D2117" t="s">
        <v>50</v>
      </c>
      <c r="E2117" s="320"/>
      <c r="F2117" t="s">
        <v>59</v>
      </c>
      <c r="G2117" s="320"/>
      <c r="H2117" t="s">
        <v>59</v>
      </c>
      <c r="I2117" s="319"/>
      <c r="J2117" t="s">
        <v>50</v>
      </c>
      <c r="K2117" s="319"/>
      <c r="L2117" t="s">
        <v>51</v>
      </c>
      <c r="M2117" s="320"/>
    </row>
    <row r="2118" spans="1:13">
      <c r="A2118" s="320"/>
      <c r="B2118" t="s">
        <v>51</v>
      </c>
      <c r="C2118" s="320"/>
      <c r="D2118" t="s">
        <v>51</v>
      </c>
      <c r="E2118" s="320"/>
      <c r="F2118" t="s">
        <v>53</v>
      </c>
      <c r="G2118" s="320"/>
      <c r="H2118" t="s">
        <v>53</v>
      </c>
      <c r="I2118" s="319"/>
      <c r="J2118" t="s">
        <v>51</v>
      </c>
      <c r="K2118" s="319"/>
      <c r="L2118" t="s">
        <v>95</v>
      </c>
      <c r="M2118" s="320"/>
    </row>
    <row r="2119" spans="1:13">
      <c r="A2119" s="320"/>
      <c r="B2119" t="s">
        <v>52</v>
      </c>
      <c r="C2119" s="320"/>
      <c r="D2119" t="s">
        <v>53</v>
      </c>
      <c r="E2119" s="320"/>
      <c r="G2119" s="320"/>
      <c r="H2119" t="s">
        <v>64</v>
      </c>
      <c r="I2119" s="319"/>
      <c r="J2119" t="s">
        <v>95</v>
      </c>
      <c r="K2119" s="319"/>
      <c r="L2119" t="s">
        <v>66</v>
      </c>
      <c r="M2119" s="320"/>
    </row>
    <row r="2120" spans="1:13">
      <c r="A2120" s="320"/>
      <c r="B2120" t="s">
        <v>573</v>
      </c>
      <c r="C2120" s="320"/>
      <c r="D2120" t="s">
        <v>54</v>
      </c>
      <c r="E2120" s="320"/>
      <c r="G2120" s="320"/>
      <c r="I2120" s="319"/>
      <c r="K2120" s="319"/>
      <c r="L2120" t="s">
        <v>442</v>
      </c>
      <c r="M2120" s="320"/>
    </row>
    <row r="2121" spans="1:13">
      <c r="A2121" s="320"/>
      <c r="B2121" t="s">
        <v>272</v>
      </c>
      <c r="C2121" s="320"/>
      <c r="D2121" t="s">
        <v>55</v>
      </c>
      <c r="E2121" s="320"/>
      <c r="G2121" s="320"/>
      <c r="I2121" s="319"/>
      <c r="K2121" s="319"/>
      <c r="L2121" t="s">
        <v>98</v>
      </c>
      <c r="M2121" s="320"/>
    </row>
    <row r="2122" spans="1:13">
      <c r="A2122" s="320"/>
      <c r="B2122" t="s">
        <v>54</v>
      </c>
      <c r="C2122" s="320"/>
      <c r="D2122" t="s">
        <v>575</v>
      </c>
      <c r="E2122" s="320"/>
      <c r="G2122" s="320"/>
      <c r="I2122" s="319"/>
      <c r="K2122" s="319"/>
      <c r="L2122" t="s">
        <v>97</v>
      </c>
      <c r="M2122" s="320"/>
    </row>
    <row r="2123" spans="1:13">
      <c r="A2123" s="320"/>
      <c r="B2123" t="s">
        <v>268</v>
      </c>
      <c r="C2123" s="320"/>
      <c r="E2123" s="320"/>
      <c r="G2123" s="320"/>
      <c r="I2123" s="319"/>
      <c r="K2123" s="319"/>
      <c r="L2123" t="s">
        <v>64</v>
      </c>
      <c r="M2123" s="320"/>
    </row>
    <row r="2124" spans="1:13">
      <c r="A2124" s="320"/>
      <c r="B2124" t="s">
        <v>55</v>
      </c>
      <c r="C2124" s="320"/>
      <c r="E2124" s="320"/>
      <c r="G2124" s="320"/>
      <c r="I2124" s="319"/>
      <c r="K2124" s="319"/>
      <c r="L2124" t="s">
        <v>58</v>
      </c>
      <c r="M2124" s="320"/>
    </row>
    <row r="2125" spans="1:13">
      <c r="A2125" s="320"/>
      <c r="B2125" t="s">
        <v>576</v>
      </c>
      <c r="C2125" s="320"/>
      <c r="E2125" s="320"/>
      <c r="G2125" s="320"/>
      <c r="I2125" s="319"/>
      <c r="K2125" s="319"/>
      <c r="M2125" s="320"/>
    </row>
    <row r="2126" spans="1:13">
      <c r="A2126" s="320" t="s">
        <v>39</v>
      </c>
      <c r="B2126" t="s">
        <v>3</v>
      </c>
      <c r="C2126" s="320" t="s">
        <v>3</v>
      </c>
      <c r="D2126" t="s">
        <v>3</v>
      </c>
      <c r="E2126" s="320" t="s">
        <v>3</v>
      </c>
      <c r="F2126" t="s">
        <v>3</v>
      </c>
      <c r="G2126" s="320" t="s">
        <v>58</v>
      </c>
      <c r="H2126" t="s">
        <v>3</v>
      </c>
      <c r="I2126" s="319" t="s">
        <v>63</v>
      </c>
      <c r="J2126" t="s">
        <v>3</v>
      </c>
      <c r="K2126" s="319" t="s">
        <v>65</v>
      </c>
      <c r="L2126" t="s">
        <v>3</v>
      </c>
      <c r="M2126" s="320" t="s">
        <v>58</v>
      </c>
    </row>
    <row r="2127" spans="1:13" ht="32">
      <c r="A2127" s="320"/>
      <c r="B2127" t="s">
        <v>49</v>
      </c>
      <c r="C2127" s="320"/>
      <c r="D2127" t="s">
        <v>58</v>
      </c>
      <c r="E2127" s="320"/>
      <c r="F2127" t="s">
        <v>58</v>
      </c>
      <c r="G2127" s="320"/>
      <c r="H2127" s="126" t="s">
        <v>63</v>
      </c>
      <c r="I2127" s="319"/>
      <c r="J2127" s="126" t="s">
        <v>65</v>
      </c>
      <c r="K2127" s="319"/>
      <c r="L2127" t="s">
        <v>50</v>
      </c>
      <c r="M2127" s="320"/>
    </row>
    <row r="2128" spans="1:13">
      <c r="A2128" s="320"/>
      <c r="B2128" t="s">
        <v>50</v>
      </c>
      <c r="C2128" s="320"/>
      <c r="D2128" t="s">
        <v>50</v>
      </c>
      <c r="E2128" s="320"/>
      <c r="F2128" t="s">
        <v>59</v>
      </c>
      <c r="G2128" s="320"/>
      <c r="H2128" t="s">
        <v>50</v>
      </c>
      <c r="I2128" s="319"/>
      <c r="J2128" t="s">
        <v>50</v>
      </c>
      <c r="K2128" s="319"/>
      <c r="L2128" t="s">
        <v>51</v>
      </c>
      <c r="M2128" s="320"/>
    </row>
    <row r="2129" spans="1:13">
      <c r="A2129" s="320"/>
      <c r="B2129" t="s">
        <v>51</v>
      </c>
      <c r="C2129" s="320"/>
      <c r="D2129" t="s">
        <v>51</v>
      </c>
      <c r="E2129" s="320"/>
      <c r="F2129" t="s">
        <v>53</v>
      </c>
      <c r="G2129" s="320"/>
      <c r="H2129" t="s">
        <v>51</v>
      </c>
      <c r="I2129" s="319"/>
      <c r="J2129" t="s">
        <v>51</v>
      </c>
      <c r="K2129" s="319"/>
      <c r="L2129" t="s">
        <v>95</v>
      </c>
      <c r="M2129" s="320"/>
    </row>
    <row r="2130" spans="1:13">
      <c r="A2130" s="320"/>
      <c r="B2130" t="s">
        <v>52</v>
      </c>
      <c r="C2130" s="320"/>
      <c r="D2130" t="s">
        <v>53</v>
      </c>
      <c r="E2130" s="320"/>
      <c r="G2130" s="320"/>
      <c r="H2130" t="s">
        <v>53</v>
      </c>
      <c r="I2130" s="319"/>
      <c r="J2130" t="s">
        <v>95</v>
      </c>
      <c r="K2130" s="319"/>
      <c r="L2130" t="s">
        <v>66</v>
      </c>
      <c r="M2130" s="320"/>
    </row>
    <row r="2131" spans="1:13">
      <c r="A2131" s="320"/>
      <c r="B2131" t="s">
        <v>573</v>
      </c>
      <c r="C2131" s="320"/>
      <c r="D2131" t="s">
        <v>54</v>
      </c>
      <c r="E2131" s="320"/>
      <c r="G2131" s="320"/>
      <c r="H2131" t="s">
        <v>64</v>
      </c>
      <c r="I2131" s="319"/>
      <c r="K2131" s="319"/>
      <c r="L2131" t="s">
        <v>442</v>
      </c>
      <c r="M2131" s="320"/>
    </row>
    <row r="2132" spans="1:13">
      <c r="A2132" s="320"/>
      <c r="B2132" t="s">
        <v>272</v>
      </c>
      <c r="C2132" s="320"/>
      <c r="D2132" t="s">
        <v>55</v>
      </c>
      <c r="E2132" s="320"/>
      <c r="G2132" s="320"/>
      <c r="I2132" s="319"/>
      <c r="K2132" s="319"/>
      <c r="L2132" t="s">
        <v>98</v>
      </c>
      <c r="M2132" s="320"/>
    </row>
    <row r="2133" spans="1:13">
      <c r="A2133" s="320"/>
      <c r="B2133" t="s">
        <v>54</v>
      </c>
      <c r="C2133" s="320"/>
      <c r="D2133" t="s">
        <v>575</v>
      </c>
      <c r="E2133" s="320"/>
      <c r="G2133" s="320"/>
      <c r="I2133" s="319"/>
      <c r="K2133" s="319"/>
      <c r="L2133" t="s">
        <v>97</v>
      </c>
      <c r="M2133" s="320"/>
    </row>
    <row r="2134" spans="1:13">
      <c r="A2134" s="320"/>
      <c r="B2134" t="s">
        <v>268</v>
      </c>
      <c r="C2134" s="320"/>
      <c r="E2134" s="320"/>
      <c r="G2134" s="320"/>
      <c r="I2134" s="319"/>
      <c r="K2134" s="319"/>
      <c r="L2134" t="s">
        <v>64</v>
      </c>
      <c r="M2134" s="320"/>
    </row>
    <row r="2135" spans="1:13">
      <c r="A2135" s="320"/>
      <c r="B2135" t="s">
        <v>55</v>
      </c>
      <c r="C2135" s="320"/>
      <c r="E2135" s="320"/>
      <c r="G2135" s="320"/>
      <c r="I2135" s="319"/>
      <c r="K2135" s="319"/>
      <c r="L2135" t="s">
        <v>58</v>
      </c>
      <c r="M2135" s="320"/>
    </row>
    <row r="2136" spans="1:13">
      <c r="A2136" s="320"/>
      <c r="B2136" t="s">
        <v>576</v>
      </c>
      <c r="C2136" s="320"/>
      <c r="E2136" s="320"/>
      <c r="G2136" s="320"/>
      <c r="I2136" s="319"/>
      <c r="K2136" s="319"/>
      <c r="M2136" s="320"/>
    </row>
    <row r="2137" spans="1:13">
      <c r="A2137" s="320" t="s">
        <v>40</v>
      </c>
      <c r="B2137" t="s">
        <v>3</v>
      </c>
      <c r="C2137" s="320" t="s">
        <v>3</v>
      </c>
      <c r="D2137" t="s">
        <v>3</v>
      </c>
      <c r="E2137" s="320" t="s">
        <v>3</v>
      </c>
      <c r="F2137" t="s">
        <v>3</v>
      </c>
      <c r="G2137" s="320" t="s">
        <v>3</v>
      </c>
      <c r="H2137" t="s">
        <v>3</v>
      </c>
      <c r="I2137" s="319" t="s">
        <v>65</v>
      </c>
      <c r="J2137" t="s">
        <v>3</v>
      </c>
      <c r="K2137" s="319" t="s">
        <v>65</v>
      </c>
      <c r="L2137" t="s">
        <v>3</v>
      </c>
      <c r="M2137" s="320" t="s">
        <v>58</v>
      </c>
    </row>
    <row r="2138" spans="1:13" ht="32">
      <c r="A2138" s="320"/>
      <c r="B2138" t="s">
        <v>49</v>
      </c>
      <c r="C2138" s="320"/>
      <c r="D2138" t="s">
        <v>58</v>
      </c>
      <c r="E2138" s="320"/>
      <c r="F2138" t="s">
        <v>58</v>
      </c>
      <c r="G2138" s="320"/>
      <c r="H2138" s="126" t="s">
        <v>65</v>
      </c>
      <c r="I2138" s="319"/>
      <c r="J2138" s="126" t="s">
        <v>65</v>
      </c>
      <c r="K2138" s="319"/>
      <c r="L2138" t="s">
        <v>50</v>
      </c>
      <c r="M2138" s="320"/>
    </row>
    <row r="2139" spans="1:13">
      <c r="A2139" s="320"/>
      <c r="B2139" t="s">
        <v>50</v>
      </c>
      <c r="C2139" s="320"/>
      <c r="D2139" t="s">
        <v>50</v>
      </c>
      <c r="E2139" s="320"/>
      <c r="F2139" t="s">
        <v>59</v>
      </c>
      <c r="G2139" s="320"/>
      <c r="H2139" t="s">
        <v>50</v>
      </c>
      <c r="I2139" s="319"/>
      <c r="J2139" t="s">
        <v>50</v>
      </c>
      <c r="K2139" s="319"/>
      <c r="L2139" t="s">
        <v>51</v>
      </c>
      <c r="M2139" s="320"/>
    </row>
    <row r="2140" spans="1:13">
      <c r="A2140" s="320"/>
      <c r="B2140" t="s">
        <v>51</v>
      </c>
      <c r="C2140" s="320"/>
      <c r="D2140" t="s">
        <v>51</v>
      </c>
      <c r="E2140" s="320"/>
      <c r="F2140" t="s">
        <v>53</v>
      </c>
      <c r="G2140" s="320"/>
      <c r="H2140" t="s">
        <v>51</v>
      </c>
      <c r="I2140" s="319"/>
      <c r="J2140" t="s">
        <v>51</v>
      </c>
      <c r="K2140" s="319"/>
      <c r="L2140" t="s">
        <v>95</v>
      </c>
      <c r="M2140" s="320"/>
    </row>
    <row r="2141" spans="1:13">
      <c r="A2141" s="320"/>
      <c r="B2141" t="s">
        <v>52</v>
      </c>
      <c r="C2141" s="320"/>
      <c r="D2141" t="s">
        <v>53</v>
      </c>
      <c r="E2141" s="320"/>
      <c r="G2141" s="320"/>
      <c r="H2141" t="s">
        <v>53</v>
      </c>
      <c r="I2141" s="319"/>
      <c r="J2141" t="s">
        <v>95</v>
      </c>
      <c r="K2141" s="319"/>
      <c r="L2141" t="s">
        <v>66</v>
      </c>
      <c r="M2141" s="320"/>
    </row>
    <row r="2142" spans="1:13">
      <c r="A2142" s="320"/>
      <c r="B2142" t="s">
        <v>573</v>
      </c>
      <c r="C2142" s="320"/>
      <c r="D2142" t="s">
        <v>54</v>
      </c>
      <c r="E2142" s="320"/>
      <c r="G2142" s="320"/>
      <c r="H2142" t="s">
        <v>67</v>
      </c>
      <c r="I2142" s="319"/>
      <c r="K2142" s="319"/>
      <c r="L2142" t="s">
        <v>442</v>
      </c>
      <c r="M2142" s="320"/>
    </row>
    <row r="2143" spans="1:13">
      <c r="A2143" s="320"/>
      <c r="B2143" t="s">
        <v>272</v>
      </c>
      <c r="C2143" s="320"/>
      <c r="D2143" t="s">
        <v>55</v>
      </c>
      <c r="E2143" s="320"/>
      <c r="G2143" s="320"/>
      <c r="H2143" t="s">
        <v>64</v>
      </c>
      <c r="I2143" s="319"/>
      <c r="K2143" s="319"/>
      <c r="L2143" t="s">
        <v>98</v>
      </c>
      <c r="M2143" s="320"/>
    </row>
    <row r="2144" spans="1:13">
      <c r="A2144" s="320"/>
      <c r="B2144" t="s">
        <v>54</v>
      </c>
      <c r="C2144" s="320"/>
      <c r="D2144" t="s">
        <v>575</v>
      </c>
      <c r="E2144" s="320"/>
      <c r="G2144" s="320"/>
      <c r="I2144" s="319"/>
      <c r="K2144" s="319"/>
      <c r="L2144" t="s">
        <v>97</v>
      </c>
      <c r="M2144" s="320"/>
    </row>
    <row r="2145" spans="1:13">
      <c r="A2145" s="320"/>
      <c r="B2145" t="s">
        <v>268</v>
      </c>
      <c r="C2145" s="320"/>
      <c r="E2145" s="320"/>
      <c r="G2145" s="320"/>
      <c r="I2145" s="319"/>
      <c r="K2145" s="319"/>
      <c r="L2145" t="s">
        <v>64</v>
      </c>
      <c r="M2145" s="320"/>
    </row>
    <row r="2146" spans="1:13">
      <c r="A2146" s="320"/>
      <c r="B2146" t="s">
        <v>55</v>
      </c>
      <c r="C2146" s="320"/>
      <c r="E2146" s="320"/>
      <c r="G2146" s="320"/>
      <c r="I2146" s="319"/>
      <c r="K2146" s="319"/>
      <c r="L2146" t="s">
        <v>58</v>
      </c>
      <c r="M2146" s="320"/>
    </row>
    <row r="2147" spans="1:13">
      <c r="A2147" s="320"/>
      <c r="B2147" t="s">
        <v>576</v>
      </c>
      <c r="C2147" s="320"/>
      <c r="E2147" s="320"/>
      <c r="G2147" s="320"/>
      <c r="I2147" s="319"/>
      <c r="K2147" s="319"/>
      <c r="M2147" s="320"/>
    </row>
    <row r="2148" spans="1:13">
      <c r="A2148" s="320" t="s">
        <v>41</v>
      </c>
      <c r="B2148" t="s">
        <v>3</v>
      </c>
      <c r="C2148" s="320" t="s">
        <v>3</v>
      </c>
      <c r="D2148" t="s">
        <v>3</v>
      </c>
      <c r="E2148" s="320" t="s">
        <v>58</v>
      </c>
      <c r="F2148" t="s">
        <v>3</v>
      </c>
      <c r="G2148" s="320" t="s">
        <v>59</v>
      </c>
      <c r="H2148" t="s">
        <v>3</v>
      </c>
      <c r="I2148" s="319" t="s">
        <v>63</v>
      </c>
      <c r="J2148" t="s">
        <v>3</v>
      </c>
      <c r="K2148" s="319" t="s">
        <v>58</v>
      </c>
      <c r="L2148" t="s">
        <v>3</v>
      </c>
      <c r="M2148" s="320" t="s">
        <v>58</v>
      </c>
    </row>
    <row r="2149" spans="1:13" ht="32">
      <c r="A2149" s="320"/>
      <c r="B2149" t="s">
        <v>49</v>
      </c>
      <c r="C2149" s="320"/>
      <c r="D2149" t="s">
        <v>58</v>
      </c>
      <c r="E2149" s="320"/>
      <c r="F2149" t="s">
        <v>58</v>
      </c>
      <c r="G2149" s="320"/>
      <c r="H2149" s="126" t="s">
        <v>63</v>
      </c>
      <c r="I2149" s="319"/>
      <c r="J2149" t="s">
        <v>58</v>
      </c>
      <c r="K2149" s="319"/>
      <c r="L2149" t="s">
        <v>50</v>
      </c>
      <c r="M2149" s="320"/>
    </row>
    <row r="2150" spans="1:13">
      <c r="A2150" s="320"/>
      <c r="B2150" t="s">
        <v>50</v>
      </c>
      <c r="C2150" s="320"/>
      <c r="D2150" t="s">
        <v>50</v>
      </c>
      <c r="E2150" s="320"/>
      <c r="F2150" t="s">
        <v>59</v>
      </c>
      <c r="G2150" s="320"/>
      <c r="H2150" t="s">
        <v>59</v>
      </c>
      <c r="I2150" s="319"/>
      <c r="J2150" t="s">
        <v>50</v>
      </c>
      <c r="K2150" s="319"/>
      <c r="L2150" t="s">
        <v>51</v>
      </c>
      <c r="M2150" s="320"/>
    </row>
    <row r="2151" spans="1:13">
      <c r="A2151" s="320"/>
      <c r="B2151" t="s">
        <v>51</v>
      </c>
      <c r="C2151" s="320"/>
      <c r="D2151" t="s">
        <v>51</v>
      </c>
      <c r="E2151" s="320"/>
      <c r="F2151" t="s">
        <v>53</v>
      </c>
      <c r="G2151" s="320"/>
      <c r="H2151" t="s">
        <v>53</v>
      </c>
      <c r="I2151" s="319"/>
      <c r="J2151" t="s">
        <v>51</v>
      </c>
      <c r="K2151" s="319"/>
      <c r="L2151" t="s">
        <v>95</v>
      </c>
      <c r="M2151" s="320"/>
    </row>
    <row r="2152" spans="1:13">
      <c r="A2152" s="320"/>
      <c r="B2152" t="s">
        <v>52</v>
      </c>
      <c r="C2152" s="320"/>
      <c r="D2152" t="s">
        <v>53</v>
      </c>
      <c r="E2152" s="320"/>
      <c r="G2152" s="320"/>
      <c r="H2152" t="s">
        <v>64</v>
      </c>
      <c r="I2152" s="319"/>
      <c r="J2152" t="s">
        <v>95</v>
      </c>
      <c r="K2152" s="319"/>
      <c r="L2152" t="s">
        <v>66</v>
      </c>
      <c r="M2152" s="320"/>
    </row>
    <row r="2153" spans="1:13">
      <c r="A2153" s="320"/>
      <c r="B2153" t="s">
        <v>573</v>
      </c>
      <c r="C2153" s="320"/>
      <c r="D2153" t="s">
        <v>54</v>
      </c>
      <c r="E2153" s="320"/>
      <c r="G2153" s="320"/>
      <c r="I2153" s="319"/>
      <c r="J2153" t="s">
        <v>66</v>
      </c>
      <c r="K2153" s="319"/>
      <c r="L2153" t="s">
        <v>442</v>
      </c>
      <c r="M2153" s="320"/>
    </row>
    <row r="2154" spans="1:13">
      <c r="A2154" s="320"/>
      <c r="B2154" t="s">
        <v>272</v>
      </c>
      <c r="C2154" s="320"/>
      <c r="D2154" t="s">
        <v>55</v>
      </c>
      <c r="E2154" s="320"/>
      <c r="G2154" s="320"/>
      <c r="I2154" s="319"/>
      <c r="K2154" s="319"/>
      <c r="L2154" t="s">
        <v>98</v>
      </c>
      <c r="M2154" s="320"/>
    </row>
    <row r="2155" spans="1:13">
      <c r="A2155" s="320"/>
      <c r="B2155" t="s">
        <v>54</v>
      </c>
      <c r="C2155" s="320"/>
      <c r="D2155" t="s">
        <v>575</v>
      </c>
      <c r="E2155" s="320"/>
      <c r="G2155" s="320"/>
      <c r="I2155" s="319"/>
      <c r="K2155" s="319"/>
      <c r="L2155" t="s">
        <v>97</v>
      </c>
      <c r="M2155" s="320"/>
    </row>
    <row r="2156" spans="1:13">
      <c r="A2156" s="320"/>
      <c r="B2156" t="s">
        <v>268</v>
      </c>
      <c r="C2156" s="320"/>
      <c r="E2156" s="320"/>
      <c r="G2156" s="320"/>
      <c r="I2156" s="319"/>
      <c r="K2156" s="319"/>
      <c r="L2156" t="s">
        <v>64</v>
      </c>
      <c r="M2156" s="320"/>
    </row>
    <row r="2157" spans="1:13">
      <c r="A2157" s="320"/>
      <c r="B2157" t="s">
        <v>55</v>
      </c>
      <c r="C2157" s="320"/>
      <c r="E2157" s="320"/>
      <c r="G2157" s="320"/>
      <c r="I2157" s="319"/>
      <c r="K2157" s="319"/>
      <c r="L2157" t="s">
        <v>58</v>
      </c>
      <c r="M2157" s="320"/>
    </row>
    <row r="2158" spans="1:13">
      <c r="A2158" s="320"/>
      <c r="B2158" t="s">
        <v>576</v>
      </c>
      <c r="C2158" s="320"/>
      <c r="E2158" s="320"/>
      <c r="G2158" s="320"/>
      <c r="I2158" s="319"/>
      <c r="K2158" s="319"/>
      <c r="M2158" s="320"/>
    </row>
    <row r="2159" spans="1:13">
      <c r="A2159" s="320" t="s">
        <v>42</v>
      </c>
      <c r="B2159" t="s">
        <v>3</v>
      </c>
      <c r="C2159" s="320" t="s">
        <v>50</v>
      </c>
      <c r="D2159" t="s">
        <v>3</v>
      </c>
      <c r="E2159" s="320" t="s">
        <v>58</v>
      </c>
      <c r="F2159" t="s">
        <v>3</v>
      </c>
      <c r="G2159" s="320" t="s">
        <v>58</v>
      </c>
      <c r="H2159" t="s">
        <v>3</v>
      </c>
      <c r="I2159" s="319" t="s">
        <v>63</v>
      </c>
      <c r="J2159" t="s">
        <v>3</v>
      </c>
      <c r="K2159" s="319" t="s">
        <v>150</v>
      </c>
      <c r="L2159" t="s">
        <v>3</v>
      </c>
      <c r="M2159" s="320" t="s">
        <v>58</v>
      </c>
    </row>
    <row r="2160" spans="1:13" ht="32">
      <c r="A2160" s="320"/>
      <c r="B2160" t="s">
        <v>49</v>
      </c>
      <c r="C2160" s="320"/>
      <c r="D2160" t="s">
        <v>58</v>
      </c>
      <c r="E2160" s="320"/>
      <c r="F2160" t="s">
        <v>58</v>
      </c>
      <c r="G2160" s="320"/>
      <c r="H2160" s="126" t="s">
        <v>63</v>
      </c>
      <c r="I2160" s="319"/>
      <c r="J2160" t="s">
        <v>150</v>
      </c>
      <c r="K2160" s="319"/>
      <c r="L2160" t="s">
        <v>50</v>
      </c>
      <c r="M2160" s="320"/>
    </row>
    <row r="2161" spans="1:13">
      <c r="A2161" s="320"/>
      <c r="B2161" t="s">
        <v>50</v>
      </c>
      <c r="C2161" s="320"/>
      <c r="D2161" t="s">
        <v>50</v>
      </c>
      <c r="E2161" s="320"/>
      <c r="F2161" t="s">
        <v>59</v>
      </c>
      <c r="G2161" s="320"/>
      <c r="H2161" t="s">
        <v>50</v>
      </c>
      <c r="I2161" s="319"/>
      <c r="J2161" t="s">
        <v>50</v>
      </c>
      <c r="K2161" s="319"/>
      <c r="L2161" t="s">
        <v>51</v>
      </c>
      <c r="M2161" s="320"/>
    </row>
    <row r="2162" spans="1:13">
      <c r="A2162" s="320"/>
      <c r="B2162" t="s">
        <v>51</v>
      </c>
      <c r="C2162" s="320"/>
      <c r="D2162" t="s">
        <v>51</v>
      </c>
      <c r="E2162" s="320"/>
      <c r="F2162" t="s">
        <v>53</v>
      </c>
      <c r="G2162" s="320"/>
      <c r="H2162" t="s">
        <v>51</v>
      </c>
      <c r="I2162" s="319"/>
      <c r="J2162" t="s">
        <v>51</v>
      </c>
      <c r="K2162" s="319"/>
      <c r="L2162" t="s">
        <v>95</v>
      </c>
      <c r="M2162" s="320"/>
    </row>
    <row r="2163" spans="1:13">
      <c r="A2163" s="320"/>
      <c r="B2163" t="s">
        <v>52</v>
      </c>
      <c r="C2163" s="320"/>
      <c r="D2163" t="s">
        <v>53</v>
      </c>
      <c r="E2163" s="320"/>
      <c r="G2163" s="320"/>
      <c r="H2163" t="s">
        <v>53</v>
      </c>
      <c r="I2163" s="319"/>
      <c r="J2163" t="s">
        <v>52</v>
      </c>
      <c r="K2163" s="319"/>
      <c r="L2163" t="s">
        <v>66</v>
      </c>
      <c r="M2163" s="320"/>
    </row>
    <row r="2164" spans="1:13">
      <c r="A2164" s="320"/>
      <c r="B2164" t="s">
        <v>573</v>
      </c>
      <c r="C2164" s="320"/>
      <c r="D2164" t="s">
        <v>54</v>
      </c>
      <c r="E2164" s="320"/>
      <c r="G2164" s="320"/>
      <c r="H2164" t="s">
        <v>64</v>
      </c>
      <c r="I2164" s="319"/>
      <c r="J2164" t="s">
        <v>95</v>
      </c>
      <c r="K2164" s="319"/>
      <c r="L2164" t="s">
        <v>442</v>
      </c>
      <c r="M2164" s="320"/>
    </row>
    <row r="2165" spans="1:13">
      <c r="A2165" s="320"/>
      <c r="B2165" t="s">
        <v>272</v>
      </c>
      <c r="C2165" s="320"/>
      <c r="D2165" t="s">
        <v>55</v>
      </c>
      <c r="E2165" s="320"/>
      <c r="G2165" s="320"/>
      <c r="I2165" s="319"/>
      <c r="K2165" s="319"/>
      <c r="L2165" t="s">
        <v>98</v>
      </c>
      <c r="M2165" s="320"/>
    </row>
    <row r="2166" spans="1:13">
      <c r="A2166" s="320"/>
      <c r="B2166" t="s">
        <v>54</v>
      </c>
      <c r="C2166" s="320"/>
      <c r="D2166" t="s">
        <v>575</v>
      </c>
      <c r="E2166" s="320"/>
      <c r="G2166" s="320"/>
      <c r="I2166" s="319"/>
      <c r="K2166" s="319"/>
      <c r="L2166" t="s">
        <v>97</v>
      </c>
      <c r="M2166" s="320"/>
    </row>
    <row r="2167" spans="1:13">
      <c r="A2167" s="320"/>
      <c r="B2167" t="s">
        <v>268</v>
      </c>
      <c r="C2167" s="320"/>
      <c r="E2167" s="320"/>
      <c r="G2167" s="320"/>
      <c r="I2167" s="319"/>
      <c r="K2167" s="319"/>
      <c r="L2167" t="s">
        <v>64</v>
      </c>
      <c r="M2167" s="320"/>
    </row>
    <row r="2168" spans="1:13">
      <c r="A2168" s="320"/>
      <c r="B2168" t="s">
        <v>55</v>
      </c>
      <c r="C2168" s="320"/>
      <c r="E2168" s="320"/>
      <c r="G2168" s="320"/>
      <c r="I2168" s="319"/>
      <c r="K2168" s="319"/>
      <c r="L2168" t="s">
        <v>58</v>
      </c>
      <c r="M2168" s="320"/>
    </row>
    <row r="2169" spans="1:13">
      <c r="A2169" s="320"/>
      <c r="B2169" t="s">
        <v>576</v>
      </c>
      <c r="C2169" s="320"/>
      <c r="E2169" s="320"/>
      <c r="G2169" s="320"/>
      <c r="I2169" s="319"/>
      <c r="K2169" s="319"/>
      <c r="M2169" s="320"/>
    </row>
    <row r="2170" spans="1:13">
      <c r="A2170" s="320" t="s">
        <v>43</v>
      </c>
      <c r="B2170" t="s">
        <v>3</v>
      </c>
      <c r="C2170" s="320" t="s">
        <v>49</v>
      </c>
      <c r="D2170" t="s">
        <v>3</v>
      </c>
      <c r="E2170" s="320" t="s">
        <v>50</v>
      </c>
      <c r="F2170" t="s">
        <v>3</v>
      </c>
      <c r="G2170" s="320" t="s">
        <v>59</v>
      </c>
      <c r="H2170" t="s">
        <v>3</v>
      </c>
      <c r="I2170" s="319" t="s">
        <v>63</v>
      </c>
      <c r="J2170" t="s">
        <v>3</v>
      </c>
      <c r="K2170" s="319" t="s">
        <v>150</v>
      </c>
      <c r="L2170" t="s">
        <v>3</v>
      </c>
      <c r="M2170" s="320" t="s">
        <v>58</v>
      </c>
    </row>
    <row r="2171" spans="1:13" ht="32">
      <c r="A2171" s="320"/>
      <c r="B2171" t="s">
        <v>49</v>
      </c>
      <c r="C2171" s="320"/>
      <c r="D2171" t="s">
        <v>58</v>
      </c>
      <c r="E2171" s="320"/>
      <c r="F2171" t="s">
        <v>58</v>
      </c>
      <c r="G2171" s="320"/>
      <c r="H2171" s="126" t="s">
        <v>63</v>
      </c>
      <c r="I2171" s="319"/>
      <c r="J2171" t="s">
        <v>150</v>
      </c>
      <c r="K2171" s="319"/>
      <c r="L2171" t="s">
        <v>50</v>
      </c>
      <c r="M2171" s="320"/>
    </row>
    <row r="2172" spans="1:13">
      <c r="A2172" s="320"/>
      <c r="B2172" t="s">
        <v>50</v>
      </c>
      <c r="C2172" s="320"/>
      <c r="D2172" t="s">
        <v>50</v>
      </c>
      <c r="E2172" s="320"/>
      <c r="F2172" t="s">
        <v>59</v>
      </c>
      <c r="G2172" s="320"/>
      <c r="H2172" t="s">
        <v>50</v>
      </c>
      <c r="I2172" s="319"/>
      <c r="J2172" t="s">
        <v>50</v>
      </c>
      <c r="K2172" s="319"/>
      <c r="L2172" t="s">
        <v>51</v>
      </c>
      <c r="M2172" s="320"/>
    </row>
    <row r="2173" spans="1:13">
      <c r="A2173" s="320"/>
      <c r="B2173" t="s">
        <v>51</v>
      </c>
      <c r="C2173" s="320"/>
      <c r="D2173" t="s">
        <v>51</v>
      </c>
      <c r="E2173" s="320"/>
      <c r="F2173" t="s">
        <v>53</v>
      </c>
      <c r="G2173" s="320"/>
      <c r="H2173" t="s">
        <v>51</v>
      </c>
      <c r="I2173" s="319"/>
      <c r="J2173" t="s">
        <v>52</v>
      </c>
      <c r="K2173" s="319"/>
      <c r="L2173" t="s">
        <v>95</v>
      </c>
      <c r="M2173" s="320"/>
    </row>
    <row r="2174" spans="1:13">
      <c r="A2174" s="320"/>
      <c r="B2174" t="s">
        <v>52</v>
      </c>
      <c r="C2174" s="320"/>
      <c r="D2174" t="s">
        <v>53</v>
      </c>
      <c r="E2174" s="320"/>
      <c r="G2174" s="320"/>
      <c r="H2174" t="s">
        <v>53</v>
      </c>
      <c r="I2174" s="319"/>
      <c r="J2174" t="s">
        <v>478</v>
      </c>
      <c r="K2174" s="319"/>
      <c r="L2174" t="s">
        <v>66</v>
      </c>
      <c r="M2174" s="320"/>
    </row>
    <row r="2175" spans="1:13">
      <c r="A2175" s="320"/>
      <c r="B2175" t="s">
        <v>573</v>
      </c>
      <c r="C2175" s="320"/>
      <c r="D2175" t="s">
        <v>54</v>
      </c>
      <c r="E2175" s="320"/>
      <c r="G2175" s="320"/>
      <c r="H2175" t="s">
        <v>64</v>
      </c>
      <c r="I2175" s="319"/>
      <c r="K2175" s="319"/>
      <c r="L2175" t="s">
        <v>442</v>
      </c>
      <c r="M2175" s="320"/>
    </row>
    <row r="2176" spans="1:13">
      <c r="A2176" s="320"/>
      <c r="B2176" t="s">
        <v>272</v>
      </c>
      <c r="C2176" s="320"/>
      <c r="D2176" t="s">
        <v>55</v>
      </c>
      <c r="E2176" s="320"/>
      <c r="G2176" s="320"/>
      <c r="I2176" s="319"/>
      <c r="K2176" s="319"/>
      <c r="L2176" t="s">
        <v>98</v>
      </c>
      <c r="M2176" s="320"/>
    </row>
    <row r="2177" spans="1:13">
      <c r="A2177" s="320"/>
      <c r="B2177" t="s">
        <v>54</v>
      </c>
      <c r="C2177" s="320"/>
      <c r="D2177" t="s">
        <v>575</v>
      </c>
      <c r="E2177" s="320"/>
      <c r="G2177" s="320"/>
      <c r="I2177" s="319"/>
      <c r="K2177" s="319"/>
      <c r="L2177" t="s">
        <v>97</v>
      </c>
      <c r="M2177" s="320"/>
    </row>
    <row r="2178" spans="1:13">
      <c r="A2178" s="320"/>
      <c r="B2178" t="s">
        <v>268</v>
      </c>
      <c r="C2178" s="320"/>
      <c r="E2178" s="320"/>
      <c r="G2178" s="320"/>
      <c r="I2178" s="319"/>
      <c r="K2178" s="319"/>
      <c r="L2178" t="s">
        <v>64</v>
      </c>
      <c r="M2178" s="320"/>
    </row>
    <row r="2179" spans="1:13">
      <c r="A2179" s="320"/>
      <c r="B2179" t="s">
        <v>55</v>
      </c>
      <c r="C2179" s="320"/>
      <c r="E2179" s="320"/>
      <c r="G2179" s="320"/>
      <c r="I2179" s="319"/>
      <c r="K2179" s="319"/>
      <c r="L2179" t="s">
        <v>58</v>
      </c>
      <c r="M2179" s="320"/>
    </row>
    <row r="2180" spans="1:13">
      <c r="A2180" s="320"/>
      <c r="B2180" t="s">
        <v>576</v>
      </c>
      <c r="C2180" s="320"/>
      <c r="E2180" s="320"/>
      <c r="G2180" s="320"/>
      <c r="I2180" s="319"/>
      <c r="K2180" s="319"/>
      <c r="M2180" s="320"/>
    </row>
    <row r="2181" spans="1:13">
      <c r="A2181" s="320" t="s">
        <v>44</v>
      </c>
      <c r="B2181" t="s">
        <v>3</v>
      </c>
      <c r="C2181" s="320" t="s">
        <v>50</v>
      </c>
      <c r="D2181" t="s">
        <v>3</v>
      </c>
      <c r="E2181" s="320" t="s">
        <v>50</v>
      </c>
      <c r="F2181" t="s">
        <v>3</v>
      </c>
      <c r="G2181" s="320" t="s">
        <v>59</v>
      </c>
      <c r="H2181" t="s">
        <v>3</v>
      </c>
      <c r="I2181" s="319" t="s">
        <v>59</v>
      </c>
      <c r="J2181" t="s">
        <v>3</v>
      </c>
      <c r="K2181" s="319" t="s">
        <v>50</v>
      </c>
      <c r="L2181" t="s">
        <v>3</v>
      </c>
      <c r="M2181" s="320" t="s">
        <v>50</v>
      </c>
    </row>
    <row r="2182" spans="1:13" ht="32">
      <c r="A2182" s="320"/>
      <c r="B2182" t="s">
        <v>49</v>
      </c>
      <c r="C2182" s="320"/>
      <c r="D2182" t="s">
        <v>58</v>
      </c>
      <c r="E2182" s="320"/>
      <c r="F2182" t="s">
        <v>49</v>
      </c>
      <c r="G2182" s="320"/>
      <c r="H2182" t="s">
        <v>49</v>
      </c>
      <c r="I2182" s="319"/>
      <c r="J2182" s="126" t="s">
        <v>65</v>
      </c>
      <c r="K2182" s="319"/>
      <c r="L2182" t="s">
        <v>50</v>
      </c>
      <c r="M2182" s="320"/>
    </row>
    <row r="2183" spans="1:13">
      <c r="A2183" s="320"/>
      <c r="B2183" t="s">
        <v>50</v>
      </c>
      <c r="C2183" s="320"/>
      <c r="D2183" t="s">
        <v>50</v>
      </c>
      <c r="E2183" s="320"/>
      <c r="F2183" t="s">
        <v>59</v>
      </c>
      <c r="G2183" s="320"/>
      <c r="H2183" t="s">
        <v>59</v>
      </c>
      <c r="I2183" s="319"/>
      <c r="J2183" t="s">
        <v>50</v>
      </c>
      <c r="K2183" s="319"/>
      <c r="L2183" t="s">
        <v>51</v>
      </c>
      <c r="M2183" s="320"/>
    </row>
    <row r="2184" spans="1:13">
      <c r="A2184" s="320"/>
      <c r="B2184" t="s">
        <v>51</v>
      </c>
      <c r="C2184" s="320"/>
      <c r="D2184" t="s">
        <v>51</v>
      </c>
      <c r="E2184" s="320"/>
      <c r="F2184" t="s">
        <v>52</v>
      </c>
      <c r="G2184" s="320"/>
      <c r="H2184" t="s">
        <v>52</v>
      </c>
      <c r="I2184" s="319"/>
      <c r="J2184" t="s">
        <v>51</v>
      </c>
      <c r="K2184" s="319"/>
      <c r="L2184" t="s">
        <v>95</v>
      </c>
      <c r="M2184" s="320"/>
    </row>
    <row r="2185" spans="1:13">
      <c r="A2185" s="320"/>
      <c r="B2185" t="s">
        <v>52</v>
      </c>
      <c r="C2185" s="320"/>
      <c r="D2185" t="s">
        <v>53</v>
      </c>
      <c r="E2185" s="320"/>
      <c r="F2185" t="s">
        <v>53</v>
      </c>
      <c r="G2185" s="320"/>
      <c r="H2185" t="s">
        <v>53</v>
      </c>
      <c r="I2185" s="319"/>
      <c r="J2185" t="s">
        <v>95</v>
      </c>
      <c r="K2185" s="319"/>
      <c r="L2185" t="s">
        <v>66</v>
      </c>
      <c r="M2185" s="320"/>
    </row>
    <row r="2186" spans="1:13">
      <c r="A2186" s="320"/>
      <c r="B2186" t="s">
        <v>573</v>
      </c>
      <c r="C2186" s="320"/>
      <c r="D2186" t="s">
        <v>54</v>
      </c>
      <c r="E2186" s="320"/>
      <c r="G2186" s="320"/>
      <c r="H2186" t="s">
        <v>66</v>
      </c>
      <c r="I2186" s="319"/>
      <c r="K2186" s="319"/>
      <c r="L2186" t="s">
        <v>442</v>
      </c>
      <c r="M2186" s="320"/>
    </row>
    <row r="2187" spans="1:13">
      <c r="A2187" s="320"/>
      <c r="B2187" t="s">
        <v>272</v>
      </c>
      <c r="C2187" s="320"/>
      <c r="D2187" t="s">
        <v>55</v>
      </c>
      <c r="E2187" s="320"/>
      <c r="G2187" s="320"/>
      <c r="H2187" t="s">
        <v>67</v>
      </c>
      <c r="I2187" s="319"/>
      <c r="K2187" s="319"/>
      <c r="L2187" t="s">
        <v>98</v>
      </c>
      <c r="M2187" s="320"/>
    </row>
    <row r="2188" spans="1:13">
      <c r="A2188" s="320"/>
      <c r="B2188" t="s">
        <v>54</v>
      </c>
      <c r="C2188" s="320"/>
      <c r="D2188" t="s">
        <v>575</v>
      </c>
      <c r="E2188" s="320"/>
      <c r="G2188" s="320"/>
      <c r="H2188" t="s">
        <v>64</v>
      </c>
      <c r="I2188" s="319"/>
      <c r="K2188" s="319"/>
      <c r="L2188" t="s">
        <v>97</v>
      </c>
      <c r="M2188" s="320"/>
    </row>
    <row r="2189" spans="1:13">
      <c r="A2189" s="320"/>
      <c r="B2189" t="s">
        <v>268</v>
      </c>
      <c r="C2189" s="320"/>
      <c r="E2189" s="320"/>
      <c r="G2189" s="320"/>
      <c r="I2189" s="319"/>
      <c r="K2189" s="319"/>
      <c r="L2189" t="s">
        <v>64</v>
      </c>
      <c r="M2189" s="320"/>
    </row>
    <row r="2190" spans="1:13">
      <c r="A2190" s="320"/>
      <c r="B2190" t="s">
        <v>55</v>
      </c>
      <c r="C2190" s="320"/>
      <c r="E2190" s="320"/>
      <c r="G2190" s="320"/>
      <c r="I2190" s="319"/>
      <c r="K2190" s="319"/>
      <c r="L2190" t="s">
        <v>58</v>
      </c>
      <c r="M2190" s="320"/>
    </row>
    <row r="2191" spans="1:13">
      <c r="A2191" s="320"/>
      <c r="B2191" t="s">
        <v>576</v>
      </c>
      <c r="C2191" s="320"/>
      <c r="E2191" s="320"/>
      <c r="G2191" s="320"/>
      <c r="I2191" s="319"/>
      <c r="K2191" s="319"/>
      <c r="M2191" s="320"/>
    </row>
    <row r="2192" spans="1:13">
      <c r="A2192" s="320" t="s">
        <v>45</v>
      </c>
      <c r="B2192" t="s">
        <v>3</v>
      </c>
      <c r="C2192" s="320" t="s">
        <v>3</v>
      </c>
      <c r="D2192" t="s">
        <v>3</v>
      </c>
      <c r="E2192" s="320" t="s">
        <v>50</v>
      </c>
      <c r="F2192" t="s">
        <v>3</v>
      </c>
      <c r="G2192" s="320" t="s">
        <v>59</v>
      </c>
      <c r="H2192" t="s">
        <v>3</v>
      </c>
      <c r="I2192" s="319" t="s">
        <v>63</v>
      </c>
      <c r="J2192" t="s">
        <v>3</v>
      </c>
      <c r="K2192" s="319" t="s">
        <v>65</v>
      </c>
      <c r="L2192" t="s">
        <v>3</v>
      </c>
      <c r="M2192" s="320" t="s">
        <v>58</v>
      </c>
    </row>
    <row r="2193" spans="1:13" ht="32">
      <c r="A2193" s="320"/>
      <c r="B2193" t="s">
        <v>49</v>
      </c>
      <c r="C2193" s="320"/>
      <c r="D2193" t="s">
        <v>58</v>
      </c>
      <c r="E2193" s="320"/>
      <c r="F2193" t="s">
        <v>58</v>
      </c>
      <c r="G2193" s="320"/>
      <c r="H2193" s="126" t="s">
        <v>63</v>
      </c>
      <c r="I2193" s="319"/>
      <c r="J2193" s="126" t="s">
        <v>65</v>
      </c>
      <c r="K2193" s="319"/>
      <c r="L2193" t="s">
        <v>50</v>
      </c>
      <c r="M2193" s="320"/>
    </row>
    <row r="2194" spans="1:13">
      <c r="A2194" s="320"/>
      <c r="B2194" t="s">
        <v>50</v>
      </c>
      <c r="C2194" s="320"/>
      <c r="D2194" t="s">
        <v>50</v>
      </c>
      <c r="E2194" s="320"/>
      <c r="F2194" t="s">
        <v>59</v>
      </c>
      <c r="G2194" s="320"/>
      <c r="H2194" t="s">
        <v>59</v>
      </c>
      <c r="I2194" s="319"/>
      <c r="J2194" t="s">
        <v>50</v>
      </c>
      <c r="K2194" s="319"/>
      <c r="L2194" t="s">
        <v>51</v>
      </c>
      <c r="M2194" s="320"/>
    </row>
    <row r="2195" spans="1:13">
      <c r="A2195" s="320"/>
      <c r="B2195" t="s">
        <v>51</v>
      </c>
      <c r="C2195" s="320"/>
      <c r="D2195" t="s">
        <v>51</v>
      </c>
      <c r="E2195" s="320"/>
      <c r="F2195" t="s">
        <v>53</v>
      </c>
      <c r="G2195" s="320"/>
      <c r="H2195" t="s">
        <v>53</v>
      </c>
      <c r="I2195" s="319"/>
      <c r="J2195" t="s">
        <v>51</v>
      </c>
      <c r="K2195" s="319"/>
      <c r="L2195" t="s">
        <v>95</v>
      </c>
      <c r="M2195" s="320"/>
    </row>
    <row r="2196" spans="1:13">
      <c r="A2196" s="320"/>
      <c r="B2196" t="s">
        <v>52</v>
      </c>
      <c r="C2196" s="320"/>
      <c r="D2196" t="s">
        <v>53</v>
      </c>
      <c r="E2196" s="320"/>
      <c r="G2196" s="320"/>
      <c r="H2196" t="s">
        <v>64</v>
      </c>
      <c r="I2196" s="319"/>
      <c r="J2196" t="s">
        <v>95</v>
      </c>
      <c r="K2196" s="319"/>
      <c r="L2196" t="s">
        <v>66</v>
      </c>
      <c r="M2196" s="320"/>
    </row>
    <row r="2197" spans="1:13">
      <c r="A2197" s="320"/>
      <c r="B2197" t="s">
        <v>573</v>
      </c>
      <c r="C2197" s="320"/>
      <c r="D2197" t="s">
        <v>54</v>
      </c>
      <c r="E2197" s="320"/>
      <c r="G2197" s="320"/>
      <c r="I2197" s="319"/>
      <c r="K2197" s="319"/>
      <c r="L2197" t="s">
        <v>442</v>
      </c>
      <c r="M2197" s="320"/>
    </row>
    <row r="2198" spans="1:13">
      <c r="A2198" s="320"/>
      <c r="B2198" t="s">
        <v>272</v>
      </c>
      <c r="C2198" s="320"/>
      <c r="D2198" t="s">
        <v>55</v>
      </c>
      <c r="E2198" s="320"/>
      <c r="G2198" s="320"/>
      <c r="I2198" s="319"/>
      <c r="K2198" s="319"/>
      <c r="L2198" t="s">
        <v>98</v>
      </c>
      <c r="M2198" s="320"/>
    </row>
    <row r="2199" spans="1:13">
      <c r="A2199" s="320"/>
      <c r="B2199" t="s">
        <v>54</v>
      </c>
      <c r="C2199" s="320"/>
      <c r="D2199" t="s">
        <v>575</v>
      </c>
      <c r="E2199" s="320"/>
      <c r="G2199" s="320"/>
      <c r="I2199" s="319"/>
      <c r="K2199" s="319"/>
      <c r="L2199" t="s">
        <v>97</v>
      </c>
      <c r="M2199" s="320"/>
    </row>
    <row r="2200" spans="1:13">
      <c r="A2200" s="320"/>
      <c r="B2200" t="s">
        <v>268</v>
      </c>
      <c r="C2200" s="320"/>
      <c r="E2200" s="320"/>
      <c r="G2200" s="320"/>
      <c r="I2200" s="319"/>
      <c r="K2200" s="319"/>
      <c r="L2200" t="s">
        <v>64</v>
      </c>
      <c r="M2200" s="320"/>
    </row>
    <row r="2201" spans="1:13">
      <c r="A2201" s="320"/>
      <c r="B2201" t="s">
        <v>55</v>
      </c>
      <c r="C2201" s="320"/>
      <c r="E2201" s="320"/>
      <c r="G2201" s="320"/>
      <c r="I2201" s="319"/>
      <c r="K2201" s="319"/>
      <c r="L2201" t="s">
        <v>58</v>
      </c>
      <c r="M2201" s="320"/>
    </row>
    <row r="2202" spans="1:13">
      <c r="A2202" s="320"/>
      <c r="B2202" t="s">
        <v>576</v>
      </c>
      <c r="C2202" s="320"/>
      <c r="E2202" s="320"/>
      <c r="G2202" s="320"/>
      <c r="I2202" s="319"/>
      <c r="K2202" s="319"/>
      <c r="M2202" s="320"/>
    </row>
    <row r="2203" spans="1:13">
      <c r="A2203" s="320" t="s">
        <v>46</v>
      </c>
      <c r="B2203" t="s">
        <v>3</v>
      </c>
      <c r="C2203" s="320" t="s">
        <v>3</v>
      </c>
      <c r="D2203" t="s">
        <v>3</v>
      </c>
      <c r="E2203" s="320" t="s">
        <v>3</v>
      </c>
      <c r="F2203" t="s">
        <v>3</v>
      </c>
      <c r="G2203" s="320" t="s">
        <v>3</v>
      </c>
      <c r="H2203" t="s">
        <v>3</v>
      </c>
      <c r="I2203" s="319" t="s">
        <v>65</v>
      </c>
      <c r="J2203" t="s">
        <v>3</v>
      </c>
      <c r="K2203" s="319" t="s">
        <v>65</v>
      </c>
      <c r="L2203" t="s">
        <v>3</v>
      </c>
      <c r="M2203" s="320" t="s">
        <v>3</v>
      </c>
    </row>
    <row r="2204" spans="1:13" ht="32">
      <c r="A2204" s="320"/>
      <c r="B2204" t="s">
        <v>49</v>
      </c>
      <c r="C2204" s="320"/>
      <c r="D2204" t="s">
        <v>58</v>
      </c>
      <c r="E2204" s="320"/>
      <c r="F2204" t="s">
        <v>58</v>
      </c>
      <c r="G2204" s="320"/>
      <c r="H2204" s="126" t="s">
        <v>65</v>
      </c>
      <c r="I2204" s="319"/>
      <c r="J2204" s="126" t="s">
        <v>65</v>
      </c>
      <c r="K2204" s="319"/>
      <c r="L2204" t="s">
        <v>50</v>
      </c>
      <c r="M2204" s="320"/>
    </row>
    <row r="2205" spans="1:13">
      <c r="A2205" s="320"/>
      <c r="B2205" t="s">
        <v>50</v>
      </c>
      <c r="C2205" s="320"/>
      <c r="D2205" t="s">
        <v>50</v>
      </c>
      <c r="E2205" s="320"/>
      <c r="F2205" t="s">
        <v>59</v>
      </c>
      <c r="G2205" s="320"/>
      <c r="H2205" t="s">
        <v>50</v>
      </c>
      <c r="I2205" s="319"/>
      <c r="J2205" t="s">
        <v>50</v>
      </c>
      <c r="K2205" s="319"/>
      <c r="L2205" t="s">
        <v>51</v>
      </c>
      <c r="M2205" s="320"/>
    </row>
    <row r="2206" spans="1:13">
      <c r="A2206" s="320"/>
      <c r="B2206" t="s">
        <v>51</v>
      </c>
      <c r="C2206" s="320"/>
      <c r="D2206" t="s">
        <v>51</v>
      </c>
      <c r="E2206" s="320"/>
      <c r="F2206" t="s">
        <v>53</v>
      </c>
      <c r="G2206" s="320"/>
      <c r="H2206" t="s">
        <v>51</v>
      </c>
      <c r="I2206" s="319"/>
      <c r="J2206" t="s">
        <v>51</v>
      </c>
      <c r="K2206" s="319"/>
      <c r="L2206" t="s">
        <v>95</v>
      </c>
      <c r="M2206" s="320"/>
    </row>
    <row r="2207" spans="1:13">
      <c r="A2207" s="320"/>
      <c r="B2207" t="s">
        <v>52</v>
      </c>
      <c r="C2207" s="320"/>
      <c r="D2207" t="s">
        <v>53</v>
      </c>
      <c r="E2207" s="320"/>
      <c r="G2207" s="320"/>
      <c r="H2207" t="s">
        <v>53</v>
      </c>
      <c r="I2207" s="319"/>
      <c r="J2207" t="s">
        <v>95</v>
      </c>
      <c r="K2207" s="319"/>
      <c r="L2207" t="s">
        <v>66</v>
      </c>
      <c r="M2207" s="320"/>
    </row>
    <row r="2208" spans="1:13">
      <c r="A2208" s="320"/>
      <c r="B2208" t="s">
        <v>573</v>
      </c>
      <c r="C2208" s="320"/>
      <c r="D2208" t="s">
        <v>54</v>
      </c>
      <c r="E2208" s="320"/>
      <c r="G2208" s="320"/>
      <c r="H2208" t="s">
        <v>67</v>
      </c>
      <c r="I2208" s="319"/>
      <c r="K2208" s="319"/>
      <c r="L2208" t="s">
        <v>442</v>
      </c>
      <c r="M2208" s="320"/>
    </row>
    <row r="2209" spans="1:13">
      <c r="A2209" s="320"/>
      <c r="B2209" t="s">
        <v>272</v>
      </c>
      <c r="C2209" s="320"/>
      <c r="D2209" t="s">
        <v>55</v>
      </c>
      <c r="E2209" s="320"/>
      <c r="G2209" s="320"/>
      <c r="H2209" t="s">
        <v>64</v>
      </c>
      <c r="I2209" s="319"/>
      <c r="K2209" s="319"/>
      <c r="L2209" t="s">
        <v>98</v>
      </c>
      <c r="M2209" s="320"/>
    </row>
    <row r="2210" spans="1:13">
      <c r="A2210" s="320"/>
      <c r="B2210" t="s">
        <v>54</v>
      </c>
      <c r="C2210" s="320"/>
      <c r="D2210" t="s">
        <v>575</v>
      </c>
      <c r="E2210" s="320"/>
      <c r="G2210" s="320"/>
      <c r="I2210" s="319"/>
      <c r="K2210" s="319"/>
      <c r="L2210" t="s">
        <v>97</v>
      </c>
      <c r="M2210" s="320"/>
    </row>
    <row r="2211" spans="1:13">
      <c r="A2211" s="320"/>
      <c r="B2211" t="s">
        <v>268</v>
      </c>
      <c r="C2211" s="320"/>
      <c r="E2211" s="320"/>
      <c r="G2211" s="320"/>
      <c r="I2211" s="319"/>
      <c r="K2211" s="319"/>
      <c r="L2211" t="s">
        <v>64</v>
      </c>
      <c r="M2211" s="320"/>
    </row>
    <row r="2212" spans="1:13">
      <c r="A2212" s="320"/>
      <c r="B2212" t="s">
        <v>55</v>
      </c>
      <c r="C2212" s="320"/>
      <c r="E2212" s="320"/>
      <c r="G2212" s="320"/>
      <c r="I2212" s="319"/>
      <c r="K2212" s="319"/>
      <c r="L2212" t="s">
        <v>58</v>
      </c>
      <c r="M2212" s="320"/>
    </row>
    <row r="2213" spans="1:13">
      <c r="A2213" s="320"/>
      <c r="B2213" t="s">
        <v>576</v>
      </c>
      <c r="C2213" s="320"/>
      <c r="E2213" s="320"/>
      <c r="G2213" s="320"/>
      <c r="I2213" s="319"/>
      <c r="K2213" s="319"/>
      <c r="M2213" s="320"/>
    </row>
    <row r="2214" spans="1:13">
      <c r="A2214" s="320" t="s">
        <v>47</v>
      </c>
      <c r="B2214" t="s">
        <v>3</v>
      </c>
      <c r="C2214" s="320" t="s">
        <v>3</v>
      </c>
      <c r="D2214" t="s">
        <v>3</v>
      </c>
      <c r="E2214" s="320" t="s">
        <v>3</v>
      </c>
      <c r="F2214" t="s">
        <v>3</v>
      </c>
      <c r="G2214" s="320" t="s">
        <v>58</v>
      </c>
      <c r="H2214" t="s">
        <v>3</v>
      </c>
      <c r="I2214" s="319" t="s">
        <v>63</v>
      </c>
      <c r="J2214" t="s">
        <v>3</v>
      </c>
      <c r="K2214" s="319" t="s">
        <v>58</v>
      </c>
      <c r="L2214" t="s">
        <v>3</v>
      </c>
      <c r="M2214" s="320" t="s">
        <v>58</v>
      </c>
    </row>
    <row r="2215" spans="1:13" ht="32">
      <c r="A2215" s="320"/>
      <c r="B2215" t="s">
        <v>49</v>
      </c>
      <c r="C2215" s="320"/>
      <c r="D2215" t="s">
        <v>58</v>
      </c>
      <c r="E2215" s="320"/>
      <c r="F2215" t="s">
        <v>58</v>
      </c>
      <c r="G2215" s="320"/>
      <c r="H2215" s="126" t="s">
        <v>63</v>
      </c>
      <c r="I2215" s="319"/>
      <c r="J2215" t="s">
        <v>58</v>
      </c>
      <c r="K2215" s="319"/>
      <c r="L2215" t="s">
        <v>50</v>
      </c>
      <c r="M2215" s="320"/>
    </row>
    <row r="2216" spans="1:13">
      <c r="A2216" s="320"/>
      <c r="B2216" t="s">
        <v>50</v>
      </c>
      <c r="C2216" s="320"/>
      <c r="D2216" t="s">
        <v>50</v>
      </c>
      <c r="E2216" s="320"/>
      <c r="F2216" t="s">
        <v>59</v>
      </c>
      <c r="G2216" s="320"/>
      <c r="H2216" t="s">
        <v>50</v>
      </c>
      <c r="I2216" s="319"/>
      <c r="J2216" t="s">
        <v>50</v>
      </c>
      <c r="K2216" s="319"/>
      <c r="L2216" t="s">
        <v>51</v>
      </c>
      <c r="M2216" s="320"/>
    </row>
    <row r="2217" spans="1:13">
      <c r="A2217" s="320"/>
      <c r="B2217" t="s">
        <v>51</v>
      </c>
      <c r="C2217" s="320"/>
      <c r="D2217" t="s">
        <v>51</v>
      </c>
      <c r="E2217" s="320"/>
      <c r="F2217" t="s">
        <v>53</v>
      </c>
      <c r="G2217" s="320"/>
      <c r="H2217" t="s">
        <v>51</v>
      </c>
      <c r="I2217" s="319"/>
      <c r="J2217" t="s">
        <v>51</v>
      </c>
      <c r="K2217" s="319"/>
      <c r="L2217" t="s">
        <v>95</v>
      </c>
      <c r="M2217" s="320"/>
    </row>
    <row r="2218" spans="1:13">
      <c r="A2218" s="320"/>
      <c r="B2218" t="s">
        <v>52</v>
      </c>
      <c r="C2218" s="320"/>
      <c r="D2218" t="s">
        <v>53</v>
      </c>
      <c r="E2218" s="320"/>
      <c r="G2218" s="320"/>
      <c r="H2218" t="s">
        <v>53</v>
      </c>
      <c r="I2218" s="319"/>
      <c r="J2218" t="s">
        <v>95</v>
      </c>
      <c r="K2218" s="319"/>
      <c r="L2218" t="s">
        <v>66</v>
      </c>
      <c r="M2218" s="320"/>
    </row>
    <row r="2219" spans="1:13">
      <c r="A2219" s="320"/>
      <c r="B2219" t="s">
        <v>573</v>
      </c>
      <c r="C2219" s="320"/>
      <c r="D2219" t="s">
        <v>54</v>
      </c>
      <c r="E2219" s="320"/>
      <c r="G2219" s="320"/>
      <c r="H2219" t="s">
        <v>64</v>
      </c>
      <c r="I2219" s="319"/>
      <c r="J2219" t="s">
        <v>66</v>
      </c>
      <c r="K2219" s="319"/>
      <c r="L2219" t="s">
        <v>442</v>
      </c>
      <c r="M2219" s="320"/>
    </row>
    <row r="2220" spans="1:13">
      <c r="A2220" s="320"/>
      <c r="B2220" t="s">
        <v>272</v>
      </c>
      <c r="C2220" s="320"/>
      <c r="D2220" t="s">
        <v>55</v>
      </c>
      <c r="E2220" s="320"/>
      <c r="G2220" s="320"/>
      <c r="I2220" s="319"/>
      <c r="K2220" s="319"/>
      <c r="L2220" t="s">
        <v>98</v>
      </c>
      <c r="M2220" s="320"/>
    </row>
    <row r="2221" spans="1:13">
      <c r="A2221" s="320"/>
      <c r="B2221" t="s">
        <v>54</v>
      </c>
      <c r="C2221" s="320"/>
      <c r="D2221" t="s">
        <v>575</v>
      </c>
      <c r="E2221" s="320"/>
      <c r="G2221" s="320"/>
      <c r="I2221" s="319"/>
      <c r="K2221" s="319"/>
      <c r="L2221" t="s">
        <v>97</v>
      </c>
      <c r="M2221" s="320"/>
    </row>
    <row r="2222" spans="1:13">
      <c r="A2222" s="320"/>
      <c r="B2222" t="s">
        <v>268</v>
      </c>
      <c r="C2222" s="320"/>
      <c r="E2222" s="320"/>
      <c r="G2222" s="320"/>
      <c r="I2222" s="319"/>
      <c r="K2222" s="319"/>
      <c r="L2222" t="s">
        <v>64</v>
      </c>
      <c r="M2222" s="320"/>
    </row>
    <row r="2223" spans="1:13">
      <c r="A2223" s="320"/>
      <c r="B2223" t="s">
        <v>55</v>
      </c>
      <c r="C2223" s="320"/>
      <c r="E2223" s="320"/>
      <c r="G2223" s="320"/>
      <c r="I2223" s="319"/>
      <c r="K2223" s="319"/>
      <c r="L2223" t="s">
        <v>58</v>
      </c>
      <c r="M2223" s="320"/>
    </row>
    <row r="2224" spans="1:13">
      <c r="A2224" s="320"/>
      <c r="B2224" t="s">
        <v>576</v>
      </c>
      <c r="C2224" s="320"/>
      <c r="E2224" s="320"/>
      <c r="G2224" s="320"/>
      <c r="I2224" s="319"/>
      <c r="K2224" s="319"/>
      <c r="M2224" s="320"/>
    </row>
    <row r="2225" spans="1:13">
      <c r="A2225" s="320" t="s">
        <v>48</v>
      </c>
      <c r="B2225" t="s">
        <v>3</v>
      </c>
      <c r="C2225" s="320" t="s">
        <v>3</v>
      </c>
      <c r="D2225" t="s">
        <v>3</v>
      </c>
      <c r="E2225" s="320" t="s">
        <v>58</v>
      </c>
      <c r="F2225" t="s">
        <v>3</v>
      </c>
      <c r="G2225" s="320" t="s">
        <v>58</v>
      </c>
      <c r="H2225" t="s">
        <v>3</v>
      </c>
      <c r="I2225" s="319" t="s">
        <v>63</v>
      </c>
      <c r="J2225" t="s">
        <v>3</v>
      </c>
      <c r="K2225" s="319" t="s">
        <v>65</v>
      </c>
      <c r="L2225" t="s">
        <v>3</v>
      </c>
      <c r="M2225" s="320" t="s">
        <v>58</v>
      </c>
    </row>
    <row r="2226" spans="1:13" ht="32">
      <c r="A2226" s="320"/>
      <c r="B2226" t="s">
        <v>49</v>
      </c>
      <c r="C2226" s="320"/>
      <c r="D2226" t="s">
        <v>58</v>
      </c>
      <c r="E2226" s="320"/>
      <c r="F2226" t="s">
        <v>58</v>
      </c>
      <c r="G2226" s="320"/>
      <c r="H2226" s="126" t="s">
        <v>63</v>
      </c>
      <c r="I2226" s="319"/>
      <c r="J2226" s="126" t="s">
        <v>65</v>
      </c>
      <c r="K2226" s="319"/>
      <c r="L2226" t="s">
        <v>50</v>
      </c>
      <c r="M2226" s="320"/>
    </row>
    <row r="2227" spans="1:13">
      <c r="A2227" s="320"/>
      <c r="B2227" t="s">
        <v>50</v>
      </c>
      <c r="C2227" s="320"/>
      <c r="D2227" t="s">
        <v>50</v>
      </c>
      <c r="E2227" s="320"/>
      <c r="F2227" t="s">
        <v>59</v>
      </c>
      <c r="G2227" s="320"/>
      <c r="H2227" t="s">
        <v>50</v>
      </c>
      <c r="I2227" s="319"/>
      <c r="J2227" t="s">
        <v>50</v>
      </c>
      <c r="K2227" s="319"/>
      <c r="L2227" t="s">
        <v>51</v>
      </c>
      <c r="M2227" s="320"/>
    </row>
    <row r="2228" spans="1:13">
      <c r="A2228" s="320"/>
      <c r="B2228" t="s">
        <v>51</v>
      </c>
      <c r="C2228" s="320"/>
      <c r="D2228" t="s">
        <v>51</v>
      </c>
      <c r="E2228" s="320"/>
      <c r="F2228" t="s">
        <v>53</v>
      </c>
      <c r="G2228" s="320"/>
      <c r="H2228" t="s">
        <v>51</v>
      </c>
      <c r="I2228" s="319"/>
      <c r="J2228" t="s">
        <v>51</v>
      </c>
      <c r="K2228" s="319"/>
      <c r="L2228" t="s">
        <v>95</v>
      </c>
      <c r="M2228" s="320"/>
    </row>
    <row r="2229" spans="1:13">
      <c r="A2229" s="320"/>
      <c r="B2229" t="s">
        <v>52</v>
      </c>
      <c r="C2229" s="320"/>
      <c r="D2229" t="s">
        <v>53</v>
      </c>
      <c r="E2229" s="320"/>
      <c r="G2229" s="320"/>
      <c r="H2229" t="s">
        <v>53</v>
      </c>
      <c r="I2229" s="319"/>
      <c r="J2229" t="s">
        <v>95</v>
      </c>
      <c r="K2229" s="319"/>
      <c r="L2229" t="s">
        <v>66</v>
      </c>
      <c r="M2229" s="320"/>
    </row>
    <row r="2230" spans="1:13">
      <c r="A2230" s="320"/>
      <c r="B2230" t="s">
        <v>573</v>
      </c>
      <c r="C2230" s="320"/>
      <c r="D2230" t="s">
        <v>54</v>
      </c>
      <c r="E2230" s="320"/>
      <c r="G2230" s="320"/>
      <c r="H2230" t="s">
        <v>64</v>
      </c>
      <c r="I2230" s="319"/>
      <c r="K2230" s="319"/>
      <c r="L2230" t="s">
        <v>442</v>
      </c>
      <c r="M2230" s="320"/>
    </row>
    <row r="2231" spans="1:13">
      <c r="A2231" s="320"/>
      <c r="B2231" t="s">
        <v>272</v>
      </c>
      <c r="C2231" s="320"/>
      <c r="D2231" t="s">
        <v>55</v>
      </c>
      <c r="E2231" s="320"/>
      <c r="G2231" s="320"/>
      <c r="I2231" s="319"/>
      <c r="K2231" s="319"/>
      <c r="L2231" t="s">
        <v>98</v>
      </c>
      <c r="M2231" s="320"/>
    </row>
    <row r="2232" spans="1:13">
      <c r="A2232" s="320"/>
      <c r="B2232" t="s">
        <v>54</v>
      </c>
      <c r="C2232" s="320"/>
      <c r="D2232" t="s">
        <v>575</v>
      </c>
      <c r="E2232" s="320"/>
      <c r="G2232" s="320"/>
      <c r="I2232" s="319"/>
      <c r="K2232" s="319"/>
      <c r="L2232" t="s">
        <v>97</v>
      </c>
      <c r="M2232" s="320"/>
    </row>
    <row r="2233" spans="1:13">
      <c r="A2233" s="320"/>
      <c r="B2233" t="s">
        <v>268</v>
      </c>
      <c r="C2233" s="320"/>
      <c r="E2233" s="320"/>
      <c r="G2233" s="320"/>
      <c r="I2233" s="319"/>
      <c r="K2233" s="319"/>
      <c r="L2233" t="s">
        <v>64</v>
      </c>
      <c r="M2233" s="320"/>
    </row>
    <row r="2234" spans="1:13">
      <c r="A2234" s="320"/>
      <c r="B2234" t="s">
        <v>55</v>
      </c>
      <c r="C2234" s="320"/>
      <c r="E2234" s="320"/>
      <c r="G2234" s="320"/>
      <c r="I2234" s="319"/>
      <c r="K2234" s="319"/>
      <c r="L2234" t="s">
        <v>58</v>
      </c>
      <c r="M2234" s="320"/>
    </row>
    <row r="2235" spans="1:13">
      <c r="A2235" s="320"/>
      <c r="B2235" t="s">
        <v>576</v>
      </c>
      <c r="C2235" s="320"/>
      <c r="E2235" s="320"/>
      <c r="G2235" s="320"/>
      <c r="I2235" s="319"/>
      <c r="K2235" s="319"/>
      <c r="M2235" s="320"/>
    </row>
    <row r="2241" spans="1:28">
      <c r="A2241" s="343" t="s">
        <v>579</v>
      </c>
      <c r="B2241" s="343"/>
      <c r="C2241" s="343"/>
      <c r="D2241" s="343"/>
      <c r="E2241" s="343"/>
      <c r="F2241" s="343"/>
      <c r="G2241" s="343"/>
      <c r="H2241" s="343"/>
      <c r="I2241" s="343"/>
      <c r="J2241" s="343"/>
      <c r="K2241" s="343"/>
      <c r="L2241" s="343"/>
      <c r="M2241" s="343"/>
      <c r="P2241" s="329" t="s">
        <v>580</v>
      </c>
      <c r="Q2241" s="330"/>
      <c r="R2241" s="330"/>
      <c r="S2241" s="330"/>
      <c r="T2241" s="330"/>
      <c r="U2241" s="330"/>
      <c r="V2241" s="331"/>
    </row>
    <row r="2242" spans="1:28" ht="32">
      <c r="B2242" s="334">
        <v>2000</v>
      </c>
      <c r="C2242" s="334"/>
      <c r="D2242" s="334">
        <v>2003</v>
      </c>
      <c r="E2242" s="334"/>
      <c r="F2242" s="334">
        <v>2006</v>
      </c>
      <c r="G2242" s="334"/>
      <c r="H2242" s="334">
        <v>2009</v>
      </c>
      <c r="I2242" s="334"/>
      <c r="J2242" s="334">
        <v>2012</v>
      </c>
      <c r="K2242" s="334"/>
      <c r="L2242" s="334">
        <v>2015</v>
      </c>
      <c r="M2242" s="334"/>
      <c r="P2242" s="128" t="s">
        <v>129</v>
      </c>
      <c r="Q2242" s="44">
        <v>22</v>
      </c>
      <c r="R2242" s="44">
        <v>22</v>
      </c>
      <c r="S2242" s="44">
        <v>22</v>
      </c>
      <c r="T2242" s="44">
        <v>22</v>
      </c>
      <c r="U2242" s="44">
        <v>22</v>
      </c>
      <c r="V2242" s="44">
        <v>22</v>
      </c>
    </row>
    <row r="2243" spans="1:28" ht="32">
      <c r="B2243" s="68" t="s">
        <v>0</v>
      </c>
      <c r="C2243" s="68" t="s">
        <v>1</v>
      </c>
      <c r="D2243" s="68" t="s">
        <v>0</v>
      </c>
      <c r="E2243" s="68" t="s">
        <v>1</v>
      </c>
      <c r="F2243" s="68" t="s">
        <v>0</v>
      </c>
      <c r="G2243" s="68" t="s">
        <v>1</v>
      </c>
      <c r="H2243" s="68" t="s">
        <v>0</v>
      </c>
      <c r="I2243" s="68" t="s">
        <v>1</v>
      </c>
      <c r="J2243" s="68" t="s">
        <v>0</v>
      </c>
      <c r="K2243" s="68" t="s">
        <v>1</v>
      </c>
      <c r="L2243" s="68" t="s">
        <v>0</v>
      </c>
      <c r="M2243" s="68" t="s">
        <v>1</v>
      </c>
      <c r="P2243" s="129" t="s">
        <v>103</v>
      </c>
      <c r="Q2243" s="51">
        <v>2000</v>
      </c>
      <c r="R2243" s="51">
        <v>2003</v>
      </c>
      <c r="S2243" s="51">
        <v>2006</v>
      </c>
      <c r="T2243" s="51">
        <v>2009</v>
      </c>
      <c r="U2243" s="51">
        <v>2012</v>
      </c>
      <c r="V2243" s="51">
        <v>2015</v>
      </c>
    </row>
    <row r="2244" spans="1:28">
      <c r="A2244" s="320" t="s">
        <v>2</v>
      </c>
      <c r="B2244" t="s">
        <v>3</v>
      </c>
      <c r="C2244" s="320" t="s">
        <v>3</v>
      </c>
      <c r="D2244" t="s">
        <v>3</v>
      </c>
      <c r="E2244" s="320" t="s">
        <v>3</v>
      </c>
      <c r="F2244" t="s">
        <v>3</v>
      </c>
      <c r="G2244" s="320" t="s">
        <v>3</v>
      </c>
      <c r="H2244" t="s">
        <v>3</v>
      </c>
      <c r="I2244" s="320" t="s">
        <v>3</v>
      </c>
      <c r="J2244" t="s">
        <v>3</v>
      </c>
      <c r="K2244" s="320" t="s">
        <v>3</v>
      </c>
      <c r="L2244" t="s">
        <v>3</v>
      </c>
      <c r="M2244" s="320" t="s">
        <v>3</v>
      </c>
      <c r="P2244" s="29">
        <v>0</v>
      </c>
      <c r="Q2244" s="24"/>
      <c r="R2244" s="24">
        <v>22</v>
      </c>
      <c r="S2244" s="24"/>
      <c r="T2244" s="24">
        <v>22</v>
      </c>
      <c r="U2244" s="24">
        <v>15</v>
      </c>
      <c r="V2244" s="24">
        <v>14</v>
      </c>
    </row>
    <row r="2245" spans="1:28">
      <c r="A2245" s="320"/>
      <c r="B2245" t="s">
        <v>49</v>
      </c>
      <c r="C2245" s="320"/>
      <c r="D2245" t="s">
        <v>49</v>
      </c>
      <c r="E2245" s="320"/>
      <c r="F2245" t="s">
        <v>59</v>
      </c>
      <c r="G2245" s="320"/>
      <c r="H2245" t="s">
        <v>49</v>
      </c>
      <c r="I2245" s="320"/>
      <c r="J2245" t="s">
        <v>49</v>
      </c>
      <c r="K2245" s="320"/>
      <c r="L2245" t="s">
        <v>49</v>
      </c>
      <c r="M2245" s="320"/>
      <c r="P2245" s="29">
        <v>1</v>
      </c>
      <c r="Q2245" s="24">
        <v>22</v>
      </c>
      <c r="R2245" s="24"/>
      <c r="S2245" s="24">
        <v>17</v>
      </c>
      <c r="T2245" s="24"/>
      <c r="U2245" s="24">
        <v>7</v>
      </c>
      <c r="V2245" s="24">
        <v>8</v>
      </c>
    </row>
    <row r="2246" spans="1:28">
      <c r="A2246" s="320"/>
      <c r="B2246" t="s">
        <v>51</v>
      </c>
      <c r="C2246" s="320"/>
      <c r="D2246" t="s">
        <v>50</v>
      </c>
      <c r="E2246" s="320"/>
      <c r="F2246" t="s">
        <v>53</v>
      </c>
      <c r="G2246" s="320"/>
      <c r="H2246" t="s">
        <v>50</v>
      </c>
      <c r="I2246" s="320"/>
      <c r="J2246" t="s">
        <v>50</v>
      </c>
      <c r="K2246" s="320"/>
      <c r="L2246" t="s">
        <v>50</v>
      </c>
      <c r="M2246" s="320"/>
      <c r="P2246" s="29">
        <v>2</v>
      </c>
      <c r="Q2246" s="24"/>
      <c r="R2246" s="24"/>
      <c r="S2246" s="24">
        <v>5</v>
      </c>
      <c r="T2246" s="24"/>
      <c r="U2246" s="24"/>
      <c r="V2246" s="24"/>
    </row>
    <row r="2247" spans="1:28">
      <c r="A2247" s="320"/>
      <c r="B2247" t="s">
        <v>52</v>
      </c>
      <c r="C2247" s="320"/>
      <c r="D2247" t="s">
        <v>51</v>
      </c>
      <c r="E2247" s="320"/>
      <c r="F2247" t="s">
        <v>66</v>
      </c>
      <c r="G2247" s="320"/>
      <c r="H2247" t="s">
        <v>51</v>
      </c>
      <c r="I2247" s="320"/>
      <c r="J2247" t="s">
        <v>51</v>
      </c>
      <c r="K2247" s="320"/>
      <c r="L2247" t="s">
        <v>52</v>
      </c>
      <c r="M2247" s="320"/>
      <c r="P2247" s="29">
        <v>3</v>
      </c>
      <c r="Q2247" s="24"/>
      <c r="R2247" s="24"/>
      <c r="S2247" s="24"/>
      <c r="T2247" s="24"/>
      <c r="U2247" s="24"/>
      <c r="V2247" s="24"/>
    </row>
    <row r="2248" spans="1:28">
      <c r="A2248" s="320"/>
      <c r="B2248" t="s">
        <v>272</v>
      </c>
      <c r="C2248" s="320"/>
      <c r="D2248" t="s">
        <v>52</v>
      </c>
      <c r="E2248" s="320"/>
      <c r="F2248" t="s">
        <v>443</v>
      </c>
      <c r="G2248" s="320"/>
      <c r="H2248" t="s">
        <v>52</v>
      </c>
      <c r="I2248" s="320"/>
      <c r="J2248" t="s">
        <v>52</v>
      </c>
      <c r="K2248" s="320"/>
      <c r="L2248" t="s">
        <v>51</v>
      </c>
      <c r="M2248" s="320"/>
      <c r="P2248" s="29" t="s">
        <v>104</v>
      </c>
      <c r="Q2248" s="24"/>
      <c r="R2248" s="24"/>
      <c r="S2248" s="24"/>
      <c r="T2248" s="24"/>
      <c r="U2248" s="24"/>
      <c r="V2248" s="24"/>
    </row>
    <row r="2249" spans="1:28">
      <c r="A2249" s="320"/>
      <c r="B2249" t="s">
        <v>54</v>
      </c>
      <c r="C2249" s="320"/>
      <c r="D2249" t="s">
        <v>53</v>
      </c>
      <c r="E2249" s="320"/>
      <c r="F2249" t="s">
        <v>58</v>
      </c>
      <c r="G2249" s="320"/>
      <c r="H2249" t="s">
        <v>53</v>
      </c>
      <c r="I2249" s="320"/>
      <c r="J2249" t="s">
        <v>95</v>
      </c>
      <c r="K2249" s="320"/>
      <c r="L2249" t="s">
        <v>95</v>
      </c>
      <c r="M2249" s="320"/>
    </row>
    <row r="2250" spans="1:28">
      <c r="A2250" s="320"/>
      <c r="B2250" t="s">
        <v>268</v>
      </c>
      <c r="C2250" s="320"/>
      <c r="D2250" t="s">
        <v>54</v>
      </c>
      <c r="E2250" s="320"/>
      <c r="G2250" s="320"/>
      <c r="H2250" t="s">
        <v>66</v>
      </c>
      <c r="I2250" s="320"/>
      <c r="J2250" t="s">
        <v>581</v>
      </c>
      <c r="K2250" s="320"/>
      <c r="L2250" t="s">
        <v>66</v>
      </c>
      <c r="M2250" s="320"/>
      <c r="P2250" s="329" t="s">
        <v>582</v>
      </c>
      <c r="Q2250" s="330"/>
      <c r="R2250" s="330"/>
      <c r="S2250" s="330"/>
      <c r="T2250" s="330"/>
      <c r="U2250" s="330"/>
      <c r="V2250" s="331"/>
    </row>
    <row r="2251" spans="1:28">
      <c r="A2251" s="320"/>
      <c r="B2251" t="s">
        <v>576</v>
      </c>
      <c r="C2251" s="320"/>
      <c r="D2251" t="s">
        <v>55</v>
      </c>
      <c r="E2251" s="320"/>
      <c r="G2251" s="320"/>
      <c r="H2251" t="s">
        <v>67</v>
      </c>
      <c r="I2251" s="320"/>
      <c r="K2251" s="320"/>
      <c r="L2251" t="s">
        <v>442</v>
      </c>
      <c r="M2251" s="320"/>
      <c r="P2251" s="21"/>
      <c r="Q2251" s="51">
        <v>2000</v>
      </c>
      <c r="R2251" s="51">
        <v>2003</v>
      </c>
      <c r="S2251" s="51">
        <v>2006</v>
      </c>
      <c r="T2251" s="51">
        <v>2009</v>
      </c>
      <c r="U2251" s="51">
        <v>2012</v>
      </c>
      <c r="V2251" s="51">
        <v>2015</v>
      </c>
    </row>
    <row r="2252" spans="1:28" ht="32">
      <c r="A2252" s="320"/>
      <c r="B2252" s="126" t="s">
        <v>583</v>
      </c>
      <c r="C2252" s="320"/>
      <c r="D2252" t="s">
        <v>584</v>
      </c>
      <c r="E2252" s="320"/>
      <c r="G2252" s="320"/>
      <c r="I2252" s="320"/>
      <c r="K2252" s="320"/>
      <c r="L2252" t="s">
        <v>97</v>
      </c>
      <c r="M2252" s="320"/>
      <c r="P2252" s="130" t="s">
        <v>106</v>
      </c>
      <c r="Q2252" s="24">
        <v>22</v>
      </c>
      <c r="R2252" s="24">
        <v>22</v>
      </c>
      <c r="S2252" s="24">
        <v>22</v>
      </c>
      <c r="T2252" s="24">
        <v>22</v>
      </c>
      <c r="U2252" s="24">
        <v>19</v>
      </c>
      <c r="V2252" s="24">
        <v>20</v>
      </c>
    </row>
    <row r="2253" spans="1:28">
      <c r="A2253" s="320"/>
      <c r="C2253" s="320"/>
      <c r="D2253" t="s">
        <v>76</v>
      </c>
      <c r="E2253" s="320"/>
      <c r="G2253" s="320"/>
      <c r="I2253" s="320"/>
      <c r="K2253" s="320"/>
      <c r="L2253" t="s">
        <v>98</v>
      </c>
      <c r="M2253" s="320"/>
      <c r="P2253" s="29" t="s">
        <v>107</v>
      </c>
      <c r="Q2253" s="24"/>
      <c r="R2253" s="24"/>
      <c r="S2253" s="24"/>
      <c r="T2253" s="24"/>
      <c r="U2253" s="24">
        <v>3</v>
      </c>
      <c r="V2253" s="24">
        <v>2</v>
      </c>
    </row>
    <row r="2254" spans="1:28">
      <c r="A2254" s="320"/>
      <c r="C2254" s="320"/>
      <c r="D2254" t="s">
        <v>481</v>
      </c>
      <c r="E2254" s="320"/>
      <c r="G2254" s="320"/>
      <c r="I2254" s="320"/>
      <c r="K2254" s="320"/>
      <c r="M2254" s="320"/>
      <c r="P2254" s="27"/>
      <c r="Q2254" s="28"/>
      <c r="R2254" s="28"/>
      <c r="S2254" s="28"/>
      <c r="T2254" s="28"/>
      <c r="U2254" s="28"/>
      <c r="V2254" s="28"/>
    </row>
    <row r="2255" spans="1:28">
      <c r="A2255" s="320"/>
      <c r="C2255" s="320"/>
      <c r="E2255" s="320"/>
      <c r="G2255" s="320"/>
      <c r="I2255" s="320"/>
      <c r="K2255" s="320"/>
      <c r="M2255" s="320"/>
      <c r="P2255" s="27"/>
      <c r="Q2255" s="28"/>
      <c r="R2255" s="28"/>
      <c r="S2255" s="28"/>
      <c r="T2255" s="28"/>
      <c r="U2255" s="28"/>
      <c r="V2255" s="28"/>
    </row>
    <row r="2256" spans="1:28">
      <c r="A2256" s="320" t="s">
        <v>4</v>
      </c>
      <c r="B2256" t="s">
        <v>3</v>
      </c>
      <c r="C2256" s="320" t="s">
        <v>3</v>
      </c>
      <c r="D2256" t="s">
        <v>3</v>
      </c>
      <c r="E2256" s="320" t="s">
        <v>3</v>
      </c>
      <c r="F2256" t="s">
        <v>3</v>
      </c>
      <c r="G2256" s="320" t="s">
        <v>3</v>
      </c>
      <c r="H2256" t="s">
        <v>3</v>
      </c>
      <c r="I2256" s="320" t="s">
        <v>3</v>
      </c>
      <c r="J2256" t="s">
        <v>3</v>
      </c>
      <c r="K2256" s="320" t="s">
        <v>3</v>
      </c>
      <c r="L2256" t="s">
        <v>3</v>
      </c>
      <c r="M2256" s="320" t="s">
        <v>3</v>
      </c>
      <c r="P2256" s="332" t="s">
        <v>109</v>
      </c>
      <c r="Q2256" s="332"/>
      <c r="R2256" s="332"/>
      <c r="S2256" s="332"/>
      <c r="T2256" s="332"/>
      <c r="U2256" s="332"/>
      <c r="V2256" s="332"/>
      <c r="W2256" s="332"/>
      <c r="X2256" s="332"/>
      <c r="Y2256" s="332"/>
      <c r="Z2256" s="332"/>
      <c r="AA2256" s="332"/>
      <c r="AB2256" s="332"/>
    </row>
    <row r="2257" spans="1:28">
      <c r="A2257" s="320"/>
      <c r="B2257" t="s">
        <v>49</v>
      </c>
      <c r="C2257" s="320"/>
      <c r="D2257" t="s">
        <v>49</v>
      </c>
      <c r="E2257" s="320"/>
      <c r="F2257" t="s">
        <v>446</v>
      </c>
      <c r="G2257" s="320"/>
      <c r="H2257" t="s">
        <v>49</v>
      </c>
      <c r="I2257" s="320"/>
      <c r="J2257" t="s">
        <v>49</v>
      </c>
      <c r="K2257" s="320"/>
      <c r="L2257" t="s">
        <v>49</v>
      </c>
      <c r="M2257" s="320"/>
      <c r="P2257" s="20"/>
      <c r="Q2257" s="327">
        <v>2000</v>
      </c>
      <c r="R2257" s="327"/>
      <c r="S2257" s="327">
        <v>2003</v>
      </c>
      <c r="T2257" s="327"/>
      <c r="U2257" s="327">
        <v>2006</v>
      </c>
      <c r="V2257" s="327"/>
      <c r="W2257" s="327">
        <v>2009</v>
      </c>
      <c r="X2257" s="327"/>
      <c r="Y2257" s="327">
        <v>2012</v>
      </c>
      <c r="Z2257" s="327"/>
      <c r="AA2257" s="327">
        <v>2015</v>
      </c>
      <c r="AB2257" s="327"/>
    </row>
    <row r="2258" spans="1:28">
      <c r="A2258" s="320"/>
      <c r="B2258" t="s">
        <v>51</v>
      </c>
      <c r="C2258" s="320"/>
      <c r="D2258" t="s">
        <v>50</v>
      </c>
      <c r="E2258" s="320"/>
      <c r="F2258" t="s">
        <v>59</v>
      </c>
      <c r="G2258" s="320"/>
      <c r="H2258" t="s">
        <v>50</v>
      </c>
      <c r="I2258" s="320"/>
      <c r="J2258" t="s">
        <v>50</v>
      </c>
      <c r="K2258" s="320"/>
      <c r="L2258" t="s">
        <v>50</v>
      </c>
      <c r="M2258" s="320"/>
      <c r="P2258" s="20"/>
      <c r="Q2258" s="51" t="s">
        <v>114</v>
      </c>
      <c r="R2258" s="51" t="s">
        <v>115</v>
      </c>
      <c r="S2258" s="51" t="s">
        <v>114</v>
      </c>
      <c r="T2258" s="51" t="s">
        <v>115</v>
      </c>
      <c r="U2258" s="51" t="s">
        <v>114</v>
      </c>
      <c r="V2258" s="51" t="s">
        <v>115</v>
      </c>
      <c r="W2258" s="51" t="s">
        <v>114</v>
      </c>
      <c r="X2258" s="51" t="s">
        <v>115</v>
      </c>
      <c r="Y2258" s="51" t="s">
        <v>114</v>
      </c>
      <c r="Z2258" s="51" t="s">
        <v>115</v>
      </c>
      <c r="AA2258" s="51" t="s">
        <v>114</v>
      </c>
      <c r="AB2258" s="51" t="s">
        <v>115</v>
      </c>
    </row>
    <row r="2259" spans="1:28" ht="32">
      <c r="A2259" s="320"/>
      <c r="B2259" t="s">
        <v>52</v>
      </c>
      <c r="C2259" s="320"/>
      <c r="D2259" t="s">
        <v>51</v>
      </c>
      <c r="E2259" s="320"/>
      <c r="F2259" t="s">
        <v>52</v>
      </c>
      <c r="G2259" s="320"/>
      <c r="H2259" t="s">
        <v>51</v>
      </c>
      <c r="I2259" s="320"/>
      <c r="J2259" t="s">
        <v>51</v>
      </c>
      <c r="K2259" s="320"/>
      <c r="L2259" t="s">
        <v>52</v>
      </c>
      <c r="M2259" s="320"/>
      <c r="P2259" s="130" t="s">
        <v>110</v>
      </c>
      <c r="Q2259" s="20">
        <v>22</v>
      </c>
      <c r="R2259" s="20">
        <v>100</v>
      </c>
      <c r="S2259" s="20">
        <v>22</v>
      </c>
      <c r="T2259" s="20">
        <v>100</v>
      </c>
      <c r="U2259" s="20">
        <v>22</v>
      </c>
      <c r="V2259" s="20">
        <v>100</v>
      </c>
      <c r="W2259" s="20">
        <v>22</v>
      </c>
      <c r="X2259" s="20">
        <v>100</v>
      </c>
      <c r="Y2259" s="20">
        <v>22</v>
      </c>
      <c r="Z2259" s="20">
        <v>100</v>
      </c>
      <c r="AA2259" s="20">
        <v>22</v>
      </c>
      <c r="AB2259" s="20">
        <v>100</v>
      </c>
    </row>
    <row r="2260" spans="1:28">
      <c r="A2260" s="320"/>
      <c r="B2260" t="s">
        <v>272</v>
      </c>
      <c r="C2260" s="320"/>
      <c r="D2260" t="s">
        <v>52</v>
      </c>
      <c r="E2260" s="320"/>
      <c r="F2260" t="s">
        <v>53</v>
      </c>
      <c r="G2260" s="320"/>
      <c r="H2260" t="s">
        <v>52</v>
      </c>
      <c r="I2260" s="320"/>
      <c r="J2260" t="s">
        <v>52</v>
      </c>
      <c r="K2260" s="320"/>
      <c r="L2260" t="s">
        <v>51</v>
      </c>
      <c r="M2260" s="320"/>
      <c r="P2260" s="29" t="s">
        <v>111</v>
      </c>
      <c r="Q2260" s="20">
        <v>22</v>
      </c>
      <c r="R2260" s="20">
        <v>100</v>
      </c>
      <c r="S2260" s="20">
        <v>18</v>
      </c>
      <c r="T2260" s="20">
        <v>81.8</v>
      </c>
      <c r="U2260" s="20">
        <v>22</v>
      </c>
      <c r="V2260" s="20">
        <v>100</v>
      </c>
      <c r="W2260" s="20">
        <v>22</v>
      </c>
      <c r="X2260" s="146">
        <v>1</v>
      </c>
      <c r="Y2260" s="20">
        <v>18</v>
      </c>
      <c r="Z2260" s="20">
        <v>81.8</v>
      </c>
      <c r="AA2260" s="20">
        <v>19</v>
      </c>
      <c r="AB2260" s="20">
        <v>86.36</v>
      </c>
    </row>
    <row r="2261" spans="1:28">
      <c r="A2261" s="320"/>
      <c r="B2261" t="s">
        <v>54</v>
      </c>
      <c r="C2261" s="320"/>
      <c r="D2261" t="s">
        <v>53</v>
      </c>
      <c r="E2261" s="320"/>
      <c r="F2261" t="s">
        <v>66</v>
      </c>
      <c r="G2261" s="320"/>
      <c r="H2261" t="s">
        <v>53</v>
      </c>
      <c r="I2261" s="320"/>
      <c r="J2261" t="s">
        <v>95</v>
      </c>
      <c r="K2261" s="320"/>
      <c r="L2261" t="s">
        <v>95</v>
      </c>
      <c r="M2261" s="320"/>
      <c r="P2261" s="29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</row>
    <row r="2262" spans="1:28">
      <c r="A2262" s="320"/>
      <c r="B2262" t="s">
        <v>268</v>
      </c>
      <c r="C2262" s="320"/>
      <c r="D2262" t="s">
        <v>54</v>
      </c>
      <c r="E2262" s="320"/>
      <c r="F2262" t="s">
        <v>443</v>
      </c>
      <c r="G2262" s="320"/>
      <c r="H2262" t="s">
        <v>66</v>
      </c>
      <c r="I2262" s="320"/>
      <c r="J2262" t="s">
        <v>581</v>
      </c>
      <c r="K2262" s="320"/>
      <c r="L2262" t="s">
        <v>66</v>
      </c>
      <c r="M2262" s="320"/>
    </row>
    <row r="2263" spans="1:28">
      <c r="A2263" s="320"/>
      <c r="B2263" t="s">
        <v>576</v>
      </c>
      <c r="C2263" s="320"/>
      <c r="D2263" t="s">
        <v>55</v>
      </c>
      <c r="E2263" s="320"/>
      <c r="G2263" s="320"/>
      <c r="H2263" t="s">
        <v>67</v>
      </c>
      <c r="I2263" s="320"/>
      <c r="K2263" s="320"/>
      <c r="L2263" t="s">
        <v>442</v>
      </c>
      <c r="M2263" s="320"/>
    </row>
    <row r="2264" spans="1:28" ht="32">
      <c r="A2264" s="320"/>
      <c r="B2264" s="126" t="s">
        <v>583</v>
      </c>
      <c r="C2264" s="320"/>
      <c r="D2264" t="s">
        <v>584</v>
      </c>
      <c r="E2264" s="320"/>
      <c r="G2264" s="320"/>
      <c r="I2264" s="320"/>
      <c r="K2264" s="320"/>
      <c r="L2264" t="s">
        <v>97</v>
      </c>
      <c r="M2264" s="320"/>
      <c r="P2264" s="326" t="s">
        <v>116</v>
      </c>
      <c r="Q2264" s="326"/>
      <c r="R2264" s="326"/>
      <c r="S2264" s="326"/>
      <c r="T2264" s="326"/>
      <c r="U2264" s="326"/>
      <c r="V2264" s="326"/>
      <c r="W2264" s="326"/>
      <c r="X2264" s="326"/>
      <c r="Y2264" s="326"/>
      <c r="Z2264" s="326"/>
      <c r="AA2264" s="326"/>
      <c r="AB2264" s="326"/>
    </row>
    <row r="2265" spans="1:28">
      <c r="A2265" s="320"/>
      <c r="C2265" s="320"/>
      <c r="D2265" t="s">
        <v>76</v>
      </c>
      <c r="E2265" s="320"/>
      <c r="G2265" s="320"/>
      <c r="I2265" s="320"/>
      <c r="K2265" s="320"/>
      <c r="L2265" t="s">
        <v>98</v>
      </c>
      <c r="M2265" s="320"/>
      <c r="P2265" s="20"/>
      <c r="Q2265" s="327">
        <v>2000</v>
      </c>
      <c r="R2265" s="327"/>
      <c r="S2265" s="327">
        <v>2003</v>
      </c>
      <c r="T2265" s="327"/>
      <c r="U2265" s="327">
        <v>2006</v>
      </c>
      <c r="V2265" s="327"/>
      <c r="W2265" s="327">
        <v>2009</v>
      </c>
      <c r="X2265" s="327"/>
      <c r="Y2265" s="327">
        <v>2012</v>
      </c>
      <c r="Z2265" s="327"/>
      <c r="AA2265" s="327">
        <v>2015</v>
      </c>
      <c r="AB2265" s="327"/>
    </row>
    <row r="2266" spans="1:28">
      <c r="A2266" s="320"/>
      <c r="C2266" s="320"/>
      <c r="D2266" t="s">
        <v>481</v>
      </c>
      <c r="E2266" s="320"/>
      <c r="G2266" s="320"/>
      <c r="I2266" s="320"/>
      <c r="K2266" s="320"/>
      <c r="M2266" s="320"/>
      <c r="P2266" s="20"/>
      <c r="Q2266" s="51" t="s">
        <v>114</v>
      </c>
      <c r="R2266" s="51" t="s">
        <v>115</v>
      </c>
      <c r="S2266" s="51" t="s">
        <v>114</v>
      </c>
      <c r="T2266" s="51" t="s">
        <v>115</v>
      </c>
      <c r="U2266" s="51" t="s">
        <v>114</v>
      </c>
      <c r="V2266" s="51" t="s">
        <v>115</v>
      </c>
      <c r="W2266" s="51" t="s">
        <v>114</v>
      </c>
      <c r="X2266" s="51" t="s">
        <v>115</v>
      </c>
      <c r="Y2266" s="51" t="s">
        <v>114</v>
      </c>
      <c r="Z2266" s="51" t="s">
        <v>115</v>
      </c>
      <c r="AA2266" s="51" t="s">
        <v>114</v>
      </c>
      <c r="AB2266" s="51" t="s">
        <v>115</v>
      </c>
    </row>
    <row r="2267" spans="1:28" ht="32">
      <c r="A2267" s="320"/>
      <c r="C2267" s="320"/>
      <c r="E2267" s="320"/>
      <c r="G2267" s="320"/>
      <c r="I2267" s="320"/>
      <c r="K2267" s="320"/>
      <c r="M2267" s="320"/>
      <c r="P2267" s="130" t="s">
        <v>110</v>
      </c>
      <c r="Q2267" s="20">
        <v>22</v>
      </c>
      <c r="R2267" s="20">
        <v>100</v>
      </c>
      <c r="S2267" s="20">
        <v>22</v>
      </c>
      <c r="T2267" s="20">
        <v>100</v>
      </c>
      <c r="U2267" s="20">
        <v>17</v>
      </c>
      <c r="V2267" s="20">
        <v>77.27</v>
      </c>
      <c r="W2267" s="20">
        <v>22</v>
      </c>
      <c r="X2267" s="20">
        <v>100</v>
      </c>
      <c r="Y2267" s="20">
        <v>15</v>
      </c>
      <c r="Z2267" s="20">
        <v>68.180000000000007</v>
      </c>
      <c r="AA2267" s="20">
        <v>14</v>
      </c>
      <c r="AB2267" s="20">
        <v>63.63</v>
      </c>
    </row>
    <row r="2268" spans="1:28">
      <c r="A2268" s="320" t="s">
        <v>5</v>
      </c>
      <c r="B2268" t="s">
        <v>3</v>
      </c>
      <c r="C2268" s="320" t="s">
        <v>3</v>
      </c>
      <c r="D2268" t="s">
        <v>3</v>
      </c>
      <c r="E2268" s="320" t="s">
        <v>3</v>
      </c>
      <c r="F2268" t="s">
        <v>3</v>
      </c>
      <c r="G2268" s="320" t="s">
        <v>3</v>
      </c>
      <c r="H2268" t="s">
        <v>3</v>
      </c>
      <c r="I2268" s="320" t="s">
        <v>3</v>
      </c>
      <c r="J2268" t="s">
        <v>3</v>
      </c>
      <c r="K2268" s="320" t="s">
        <v>3</v>
      </c>
      <c r="L2268" t="s">
        <v>3</v>
      </c>
      <c r="M2268" s="320" t="s">
        <v>3</v>
      </c>
      <c r="P2268" s="29" t="s">
        <v>111</v>
      </c>
      <c r="Q2268" s="20">
        <v>0</v>
      </c>
      <c r="R2268" s="20">
        <v>0</v>
      </c>
      <c r="S2268" s="20">
        <v>3</v>
      </c>
      <c r="T2268" s="20">
        <v>13.63</v>
      </c>
      <c r="U2268" s="20">
        <v>0</v>
      </c>
      <c r="V2268" s="20">
        <v>0</v>
      </c>
      <c r="W2268" s="20">
        <v>0</v>
      </c>
      <c r="X2268" s="20">
        <v>0</v>
      </c>
      <c r="Y2268" s="20">
        <v>1</v>
      </c>
      <c r="Z2268" s="20">
        <v>4.54</v>
      </c>
      <c r="AA2268" s="20">
        <v>1</v>
      </c>
      <c r="AB2268" s="20">
        <v>4.54</v>
      </c>
    </row>
    <row r="2269" spans="1:28">
      <c r="A2269" s="320"/>
      <c r="B2269" t="s">
        <v>49</v>
      </c>
      <c r="C2269" s="320"/>
      <c r="D2269" t="s">
        <v>49</v>
      </c>
      <c r="E2269" s="320"/>
      <c r="F2269" t="s">
        <v>446</v>
      </c>
      <c r="G2269" s="320"/>
      <c r="H2269" t="s">
        <v>49</v>
      </c>
      <c r="I2269" s="320"/>
      <c r="J2269" t="s">
        <v>50</v>
      </c>
      <c r="K2269" s="320"/>
      <c r="L2269" t="s">
        <v>50</v>
      </c>
      <c r="M2269" s="320"/>
      <c r="P2269" s="29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</row>
    <row r="2270" spans="1:28" ht="32">
      <c r="A2270" s="320"/>
      <c r="B2270" t="s">
        <v>51</v>
      </c>
      <c r="C2270" s="320"/>
      <c r="D2270" t="s">
        <v>50</v>
      </c>
      <c r="E2270" s="320"/>
      <c r="F2270" t="s">
        <v>59</v>
      </c>
      <c r="G2270" s="320"/>
      <c r="H2270" t="s">
        <v>50</v>
      </c>
      <c r="I2270" s="320"/>
      <c r="J2270" t="s">
        <v>51</v>
      </c>
      <c r="K2270" s="320"/>
      <c r="L2270" t="s">
        <v>51</v>
      </c>
      <c r="M2270" s="320"/>
      <c r="P2270" s="130" t="s">
        <v>112</v>
      </c>
      <c r="Q2270" s="20"/>
      <c r="R2270" s="20"/>
      <c r="S2270" s="20"/>
      <c r="T2270" s="20"/>
      <c r="U2270" s="20">
        <v>5</v>
      </c>
      <c r="V2270" s="20">
        <v>22.73</v>
      </c>
      <c r="W2270" s="20"/>
      <c r="X2270" s="20"/>
      <c r="Y2270" s="20">
        <v>7</v>
      </c>
      <c r="Z2270" s="20">
        <v>31.82</v>
      </c>
      <c r="AA2270" s="20">
        <v>8</v>
      </c>
      <c r="AB2270" s="20">
        <v>36.369999999999997</v>
      </c>
    </row>
    <row r="2271" spans="1:28" ht="32">
      <c r="A2271" s="320"/>
      <c r="B2271" t="s">
        <v>52</v>
      </c>
      <c r="C2271" s="320"/>
      <c r="D2271" t="s">
        <v>51</v>
      </c>
      <c r="E2271" s="320"/>
      <c r="F2271" t="s">
        <v>52</v>
      </c>
      <c r="G2271" s="320"/>
      <c r="H2271" t="s">
        <v>51</v>
      </c>
      <c r="I2271" s="320"/>
      <c r="J2271" t="s">
        <v>95</v>
      </c>
      <c r="K2271" s="320"/>
      <c r="L2271" t="s">
        <v>95</v>
      </c>
      <c r="M2271" s="320"/>
      <c r="P2271" s="130" t="s">
        <v>113</v>
      </c>
      <c r="Q2271" s="20"/>
      <c r="R2271" s="20"/>
      <c r="S2271" s="20"/>
      <c r="T2271" s="20"/>
      <c r="U2271" s="20">
        <v>0</v>
      </c>
      <c r="V2271" s="20">
        <v>0</v>
      </c>
      <c r="W2271" s="20"/>
      <c r="X2271" s="20"/>
      <c r="Y2271" s="20">
        <v>3</v>
      </c>
      <c r="Z2271" s="20">
        <v>13.63</v>
      </c>
      <c r="AA2271" s="20">
        <v>2</v>
      </c>
      <c r="AB2271" s="20">
        <v>9.09</v>
      </c>
    </row>
    <row r="2272" spans="1:28">
      <c r="A2272" s="320"/>
      <c r="B2272" t="s">
        <v>272</v>
      </c>
      <c r="C2272" s="320"/>
      <c r="D2272" t="s">
        <v>52</v>
      </c>
      <c r="E2272" s="320"/>
      <c r="F2272" t="s">
        <v>53</v>
      </c>
      <c r="G2272" s="320"/>
      <c r="H2272" t="s">
        <v>52</v>
      </c>
      <c r="I2272" s="320"/>
      <c r="J2272" t="s">
        <v>581</v>
      </c>
      <c r="K2272" s="320"/>
      <c r="L2272" t="s">
        <v>442</v>
      </c>
      <c r="M2272" s="320"/>
    </row>
    <row r="2273" spans="1:28">
      <c r="A2273" s="320"/>
      <c r="B2273" t="s">
        <v>54</v>
      </c>
      <c r="C2273" s="320"/>
      <c r="D2273" t="s">
        <v>53</v>
      </c>
      <c r="E2273" s="320"/>
      <c r="F2273" t="s">
        <v>66</v>
      </c>
      <c r="G2273" s="320"/>
      <c r="H2273" t="s">
        <v>53</v>
      </c>
      <c r="I2273" s="320"/>
      <c r="J2273" t="s">
        <v>58</v>
      </c>
      <c r="K2273" s="320"/>
      <c r="L2273" t="s">
        <v>97</v>
      </c>
      <c r="M2273" s="320"/>
    </row>
    <row r="2274" spans="1:28">
      <c r="A2274" s="320"/>
      <c r="B2274" t="s">
        <v>268</v>
      </c>
      <c r="C2274" s="320"/>
      <c r="D2274" t="s">
        <v>54</v>
      </c>
      <c r="E2274" s="320"/>
      <c r="F2274" t="s">
        <v>443</v>
      </c>
      <c r="G2274" s="320"/>
      <c r="H2274" t="s">
        <v>66</v>
      </c>
      <c r="I2274" s="320"/>
      <c r="K2274" s="320"/>
      <c r="L2274" t="s">
        <v>98</v>
      </c>
      <c r="M2274" s="320"/>
      <c r="P2274" s="339" t="s">
        <v>117</v>
      </c>
      <c r="Q2274" s="339"/>
      <c r="R2274" s="339"/>
      <c r="S2274" s="339"/>
      <c r="T2274" s="339"/>
      <c r="U2274" s="339"/>
      <c r="V2274" s="339"/>
      <c r="W2274" s="339"/>
      <c r="X2274" s="339"/>
      <c r="Y2274" s="339"/>
      <c r="Z2274" s="339"/>
      <c r="AA2274" s="339"/>
      <c r="AB2274" s="339"/>
    </row>
    <row r="2275" spans="1:28" ht="32">
      <c r="A2275" s="320"/>
      <c r="B2275" t="s">
        <v>576</v>
      </c>
      <c r="C2275" s="320"/>
      <c r="D2275" t="s">
        <v>55</v>
      </c>
      <c r="E2275" s="320"/>
      <c r="G2275" s="320"/>
      <c r="H2275" t="s">
        <v>67</v>
      </c>
      <c r="I2275" s="320"/>
      <c r="K2275" s="320"/>
      <c r="L2275" s="126" t="s">
        <v>65</v>
      </c>
      <c r="M2275" s="320"/>
      <c r="P2275" s="20"/>
      <c r="Q2275" s="327">
        <v>2000</v>
      </c>
      <c r="R2275" s="327"/>
      <c r="S2275" s="327">
        <v>2003</v>
      </c>
      <c r="T2275" s="327"/>
      <c r="U2275" s="327">
        <v>2006</v>
      </c>
      <c r="V2275" s="327"/>
      <c r="W2275" s="327">
        <v>2009</v>
      </c>
      <c r="X2275" s="327"/>
      <c r="Y2275" s="327">
        <v>2012</v>
      </c>
      <c r="Z2275" s="327"/>
      <c r="AA2275" s="327">
        <v>2015</v>
      </c>
      <c r="AB2275" s="327"/>
    </row>
    <row r="2276" spans="1:28" ht="32">
      <c r="A2276" s="320"/>
      <c r="B2276" s="126" t="s">
        <v>583</v>
      </c>
      <c r="C2276" s="320"/>
      <c r="D2276" t="s">
        <v>584</v>
      </c>
      <c r="E2276" s="320"/>
      <c r="G2276" s="320"/>
      <c r="I2276" s="320"/>
      <c r="K2276" s="320"/>
      <c r="M2276" s="320"/>
      <c r="P2276" s="20"/>
      <c r="Q2276" s="51" t="s">
        <v>114</v>
      </c>
      <c r="R2276" s="51" t="s">
        <v>115</v>
      </c>
      <c r="S2276" s="51" t="s">
        <v>114</v>
      </c>
      <c r="T2276" s="51" t="s">
        <v>115</v>
      </c>
      <c r="U2276" s="51" t="s">
        <v>114</v>
      </c>
      <c r="V2276" s="51" t="s">
        <v>115</v>
      </c>
      <c r="W2276" s="51" t="s">
        <v>114</v>
      </c>
      <c r="X2276" s="51" t="s">
        <v>115</v>
      </c>
      <c r="Y2276" s="51" t="s">
        <v>114</v>
      </c>
      <c r="Z2276" s="51" t="s">
        <v>115</v>
      </c>
      <c r="AA2276" s="51" t="s">
        <v>114</v>
      </c>
      <c r="AB2276" s="51" t="s">
        <v>115</v>
      </c>
    </row>
    <row r="2277" spans="1:28" ht="32">
      <c r="A2277" s="320"/>
      <c r="C2277" s="320"/>
      <c r="D2277" t="s">
        <v>76</v>
      </c>
      <c r="E2277" s="320"/>
      <c r="G2277" s="320"/>
      <c r="I2277" s="320"/>
      <c r="K2277" s="320"/>
      <c r="M2277" s="320"/>
      <c r="P2277" s="130" t="s">
        <v>110</v>
      </c>
      <c r="Q2277" s="20"/>
      <c r="R2277" s="20"/>
      <c r="S2277" s="20">
        <v>22</v>
      </c>
      <c r="T2277" s="20">
        <v>100</v>
      </c>
      <c r="U2277" s="20"/>
      <c r="V2277" s="20"/>
      <c r="W2277" s="20">
        <v>22</v>
      </c>
      <c r="X2277" s="20">
        <v>100</v>
      </c>
      <c r="Y2277" s="20">
        <v>22</v>
      </c>
      <c r="Z2277" s="20">
        <v>100</v>
      </c>
      <c r="AA2277" s="20">
        <v>22</v>
      </c>
      <c r="AB2277" s="20">
        <v>100</v>
      </c>
    </row>
    <row r="2278" spans="1:28">
      <c r="A2278" s="320"/>
      <c r="C2278" s="320"/>
      <c r="D2278" t="s">
        <v>481</v>
      </c>
      <c r="E2278" s="320"/>
      <c r="G2278" s="320"/>
      <c r="I2278" s="320"/>
      <c r="K2278" s="320"/>
      <c r="M2278" s="320"/>
      <c r="P2278" s="29" t="s">
        <v>111</v>
      </c>
      <c r="Q2278" s="20"/>
      <c r="R2278" s="20"/>
      <c r="S2278" s="20">
        <v>1</v>
      </c>
      <c r="T2278" s="20">
        <v>4.54</v>
      </c>
      <c r="U2278" s="20"/>
      <c r="V2278" s="20"/>
      <c r="W2278" s="20">
        <v>0</v>
      </c>
      <c r="X2278" s="20">
        <v>0</v>
      </c>
      <c r="Y2278" s="20">
        <v>0</v>
      </c>
      <c r="Z2278" s="20">
        <v>0</v>
      </c>
      <c r="AA2278" s="20">
        <v>0</v>
      </c>
      <c r="AB2278" s="20">
        <v>0</v>
      </c>
    </row>
    <row r="2279" spans="1:28">
      <c r="A2279" s="320"/>
      <c r="C2279" s="320"/>
      <c r="E2279" s="320"/>
      <c r="G2279" s="320"/>
      <c r="I2279" s="320"/>
      <c r="K2279" s="320"/>
      <c r="M2279" s="320"/>
      <c r="P2279" s="29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</row>
    <row r="2280" spans="1:28" ht="32">
      <c r="A2280" s="320" t="s">
        <v>6</v>
      </c>
      <c r="B2280" t="s">
        <v>3</v>
      </c>
      <c r="C2280" s="320" t="s">
        <v>3</v>
      </c>
      <c r="D2280" t="s">
        <v>3</v>
      </c>
      <c r="E2280" s="320" t="s">
        <v>3</v>
      </c>
      <c r="F2280" t="s">
        <v>3</v>
      </c>
      <c r="G2280" s="320" t="s">
        <v>3</v>
      </c>
      <c r="H2280" t="s">
        <v>3</v>
      </c>
      <c r="I2280" s="320" t="s">
        <v>3</v>
      </c>
      <c r="J2280" t="s">
        <v>3</v>
      </c>
      <c r="K2280" s="320" t="s">
        <v>58</v>
      </c>
      <c r="L2280" t="s">
        <v>3</v>
      </c>
      <c r="M2280" s="320" t="s">
        <v>3</v>
      </c>
      <c r="P2280" s="130" t="s">
        <v>112</v>
      </c>
      <c r="Q2280" s="20">
        <v>22</v>
      </c>
      <c r="R2280" s="20">
        <v>100</v>
      </c>
      <c r="S2280" s="20"/>
      <c r="T2280" s="20"/>
      <c r="U2280" s="20">
        <v>22</v>
      </c>
      <c r="V2280" s="20">
        <v>100</v>
      </c>
      <c r="W2280" s="20"/>
      <c r="X2280" s="20"/>
      <c r="Y2280" s="20"/>
      <c r="Z2280" s="20"/>
      <c r="AA2280" s="20"/>
      <c r="AB2280" s="20"/>
    </row>
    <row r="2281" spans="1:28" ht="32">
      <c r="A2281" s="320"/>
      <c r="B2281" t="s">
        <v>49</v>
      </c>
      <c r="C2281" s="320"/>
      <c r="D2281" t="s">
        <v>49</v>
      </c>
      <c r="E2281" s="320"/>
      <c r="F2281" t="s">
        <v>446</v>
      </c>
      <c r="G2281" s="320"/>
      <c r="H2281" t="s">
        <v>49</v>
      </c>
      <c r="I2281" s="320"/>
      <c r="J2281" t="s">
        <v>50</v>
      </c>
      <c r="K2281" s="320"/>
      <c r="L2281" t="s">
        <v>50</v>
      </c>
      <c r="M2281" s="320"/>
      <c r="P2281" s="130" t="s">
        <v>113</v>
      </c>
      <c r="Q2281" s="20">
        <v>0</v>
      </c>
      <c r="R2281" s="20">
        <v>0</v>
      </c>
      <c r="S2281" s="20"/>
      <c r="T2281" s="20"/>
      <c r="U2281" s="20">
        <v>0</v>
      </c>
      <c r="V2281" s="20">
        <v>0</v>
      </c>
      <c r="W2281" s="20"/>
      <c r="X2281" s="146"/>
      <c r="Y2281" s="20"/>
      <c r="Z2281" s="20"/>
      <c r="AA2281" s="20"/>
      <c r="AB2281" s="20"/>
    </row>
    <row r="2282" spans="1:28">
      <c r="A2282" s="320"/>
      <c r="B2282" t="s">
        <v>51</v>
      </c>
      <c r="C2282" s="320"/>
      <c r="D2282" t="s">
        <v>50</v>
      </c>
      <c r="E2282" s="320"/>
      <c r="F2282" t="s">
        <v>59</v>
      </c>
      <c r="G2282" s="320"/>
      <c r="H2282" t="s">
        <v>50</v>
      </c>
      <c r="I2282" s="320"/>
      <c r="J2282" t="s">
        <v>51</v>
      </c>
      <c r="K2282" s="320"/>
      <c r="L2282" t="s">
        <v>51</v>
      </c>
      <c r="M2282" s="320"/>
    </row>
    <row r="2283" spans="1:28">
      <c r="A2283" s="320"/>
      <c r="B2283" t="s">
        <v>52</v>
      </c>
      <c r="C2283" s="320"/>
      <c r="D2283" t="s">
        <v>51</v>
      </c>
      <c r="E2283" s="320"/>
      <c r="F2283" t="s">
        <v>52</v>
      </c>
      <c r="G2283" s="320"/>
      <c r="H2283" t="s">
        <v>51</v>
      </c>
      <c r="I2283" s="320"/>
      <c r="J2283" t="s">
        <v>95</v>
      </c>
      <c r="K2283" s="320"/>
      <c r="L2283" t="s">
        <v>95</v>
      </c>
      <c r="M2283" s="320"/>
      <c r="P2283" s="35" t="s">
        <v>127</v>
      </c>
    </row>
    <row r="2284" spans="1:28">
      <c r="A2284" s="320"/>
      <c r="B2284" t="s">
        <v>272</v>
      </c>
      <c r="C2284" s="320"/>
      <c r="D2284" t="s">
        <v>52</v>
      </c>
      <c r="E2284" s="320"/>
      <c r="F2284" t="s">
        <v>53</v>
      </c>
      <c r="G2284" s="320"/>
      <c r="H2284" t="s">
        <v>52</v>
      </c>
      <c r="I2284" s="320"/>
      <c r="J2284" t="s">
        <v>581</v>
      </c>
      <c r="K2284" s="320"/>
      <c r="L2284" t="s">
        <v>442</v>
      </c>
      <c r="M2284" s="320"/>
    </row>
    <row r="2285" spans="1:28">
      <c r="A2285" s="320"/>
      <c r="B2285" t="s">
        <v>54</v>
      </c>
      <c r="C2285" s="320"/>
      <c r="D2285" t="s">
        <v>53</v>
      </c>
      <c r="E2285" s="320"/>
      <c r="F2285" t="s">
        <v>66</v>
      </c>
      <c r="G2285" s="320"/>
      <c r="H2285" t="s">
        <v>53</v>
      </c>
      <c r="I2285" s="320"/>
      <c r="J2285" t="s">
        <v>58</v>
      </c>
      <c r="K2285" s="320"/>
      <c r="L2285" t="s">
        <v>97</v>
      </c>
      <c r="M2285" s="320"/>
    </row>
    <row r="2286" spans="1:28">
      <c r="A2286" s="320"/>
      <c r="B2286" t="s">
        <v>268</v>
      </c>
      <c r="C2286" s="320"/>
      <c r="D2286" t="s">
        <v>54</v>
      </c>
      <c r="E2286" s="320"/>
      <c r="F2286" t="s">
        <v>443</v>
      </c>
      <c r="G2286" s="320"/>
      <c r="H2286" t="s">
        <v>66</v>
      </c>
      <c r="I2286" s="320"/>
      <c r="K2286" s="320"/>
      <c r="L2286" t="s">
        <v>98</v>
      </c>
      <c r="M2286" s="320"/>
      <c r="P2286" s="328" t="s">
        <v>130</v>
      </c>
      <c r="Q2286" s="328"/>
      <c r="R2286" s="328"/>
      <c r="S2286" s="328"/>
      <c r="T2286" s="328"/>
      <c r="U2286" s="328"/>
      <c r="V2286" s="328"/>
      <c r="W2286" s="328"/>
      <c r="X2286" s="328"/>
      <c r="Y2286" s="328"/>
      <c r="Z2286" s="328"/>
      <c r="AA2286" s="328"/>
      <c r="AB2286" s="328"/>
    </row>
    <row r="2287" spans="1:28" ht="32">
      <c r="A2287" s="320"/>
      <c r="B2287" t="s">
        <v>576</v>
      </c>
      <c r="C2287" s="320"/>
      <c r="D2287" t="s">
        <v>55</v>
      </c>
      <c r="E2287" s="320"/>
      <c r="G2287" s="320"/>
      <c r="H2287" t="s">
        <v>67</v>
      </c>
      <c r="I2287" s="320"/>
      <c r="K2287" s="320"/>
      <c r="L2287" s="126" t="s">
        <v>65</v>
      </c>
      <c r="M2287" s="320"/>
      <c r="P2287" s="20"/>
      <c r="Q2287" s="327">
        <v>2000</v>
      </c>
      <c r="R2287" s="327"/>
      <c r="S2287" s="327">
        <v>2003</v>
      </c>
      <c r="T2287" s="327"/>
      <c r="U2287" s="327">
        <v>2006</v>
      </c>
      <c r="V2287" s="327"/>
      <c r="W2287" s="327">
        <v>2009</v>
      </c>
      <c r="X2287" s="327"/>
      <c r="Y2287" s="327">
        <v>2012</v>
      </c>
      <c r="Z2287" s="327"/>
      <c r="AA2287" s="327">
        <v>2015</v>
      </c>
      <c r="AB2287" s="327"/>
    </row>
    <row r="2288" spans="1:28" ht="32">
      <c r="A2288" s="320"/>
      <c r="B2288" s="126" t="s">
        <v>583</v>
      </c>
      <c r="C2288" s="320"/>
      <c r="D2288" t="s">
        <v>584</v>
      </c>
      <c r="E2288" s="320"/>
      <c r="G2288" s="320"/>
      <c r="I2288" s="320"/>
      <c r="K2288" s="320"/>
      <c r="M2288" s="320"/>
      <c r="P2288" s="20"/>
      <c r="Q2288" s="51" t="s">
        <v>114</v>
      </c>
      <c r="R2288" s="51" t="s">
        <v>115</v>
      </c>
      <c r="S2288" s="51" t="s">
        <v>114</v>
      </c>
      <c r="T2288" s="51" t="s">
        <v>115</v>
      </c>
      <c r="U2288" s="51" t="s">
        <v>114</v>
      </c>
      <c r="V2288" s="51" t="s">
        <v>115</v>
      </c>
      <c r="W2288" s="51" t="s">
        <v>114</v>
      </c>
      <c r="X2288" s="51" t="s">
        <v>115</v>
      </c>
      <c r="Y2288" s="51" t="s">
        <v>114</v>
      </c>
      <c r="Z2288" s="51" t="s">
        <v>115</v>
      </c>
      <c r="AA2288" s="51" t="s">
        <v>114</v>
      </c>
      <c r="AB2288" s="51" t="s">
        <v>115</v>
      </c>
    </row>
    <row r="2289" spans="1:28" ht="32">
      <c r="A2289" s="320"/>
      <c r="C2289" s="320"/>
      <c r="D2289" t="s">
        <v>76</v>
      </c>
      <c r="E2289" s="320"/>
      <c r="G2289" s="320"/>
      <c r="I2289" s="320"/>
      <c r="K2289" s="320"/>
      <c r="M2289" s="320"/>
      <c r="P2289" s="130" t="s">
        <v>110</v>
      </c>
      <c r="Q2289" s="46"/>
      <c r="R2289" s="46"/>
      <c r="S2289" s="46"/>
      <c r="T2289" s="46"/>
      <c r="U2289" s="46"/>
      <c r="V2289" s="46"/>
      <c r="W2289" s="46"/>
      <c r="X2289" s="46"/>
      <c r="Y2289" s="46"/>
      <c r="Z2289" s="46"/>
      <c r="AA2289" s="20">
        <v>22</v>
      </c>
      <c r="AB2289" s="20">
        <v>100</v>
      </c>
    </row>
    <row r="2290" spans="1:28">
      <c r="A2290" s="320"/>
      <c r="C2290" s="320"/>
      <c r="D2290" t="s">
        <v>481</v>
      </c>
      <c r="E2290" s="320"/>
      <c r="G2290" s="320"/>
      <c r="I2290" s="320"/>
      <c r="K2290" s="320"/>
      <c r="M2290" s="320"/>
      <c r="P2290" s="29" t="s">
        <v>111</v>
      </c>
      <c r="Q2290" s="46"/>
      <c r="R2290" s="46"/>
      <c r="S2290" s="46"/>
      <c r="T2290" s="46"/>
      <c r="U2290" s="46"/>
      <c r="V2290" s="46"/>
      <c r="W2290" s="46"/>
      <c r="X2290" s="46"/>
      <c r="Y2290" s="46"/>
      <c r="Z2290" s="46"/>
      <c r="AA2290" s="20">
        <v>0</v>
      </c>
      <c r="AB2290" s="20">
        <v>0</v>
      </c>
    </row>
    <row r="2291" spans="1:28">
      <c r="A2291" s="320"/>
      <c r="C2291" s="320"/>
      <c r="E2291" s="320"/>
      <c r="G2291" s="320"/>
      <c r="I2291" s="320"/>
      <c r="K2291" s="320"/>
      <c r="M2291" s="320"/>
      <c r="P2291" s="29"/>
      <c r="Q2291" s="46"/>
      <c r="R2291" s="46"/>
      <c r="S2291" s="46"/>
      <c r="T2291" s="46"/>
      <c r="U2291" s="46"/>
      <c r="V2291" s="46"/>
      <c r="W2291" s="46"/>
      <c r="X2291" s="46"/>
      <c r="Y2291" s="46"/>
      <c r="Z2291" s="46"/>
      <c r="AA2291" s="20"/>
      <c r="AB2291" s="20"/>
    </row>
    <row r="2292" spans="1:28" ht="32">
      <c r="A2292" s="320" t="s">
        <v>7</v>
      </c>
      <c r="B2292" t="s">
        <v>3</v>
      </c>
      <c r="C2292" s="320" t="s">
        <v>3</v>
      </c>
      <c r="D2292" t="s">
        <v>3</v>
      </c>
      <c r="E2292" s="320" t="s">
        <v>3</v>
      </c>
      <c r="F2292" t="s">
        <v>3</v>
      </c>
      <c r="G2292" s="320" t="s">
        <v>3</v>
      </c>
      <c r="H2292" t="s">
        <v>3</v>
      </c>
      <c r="I2292" s="320" t="s">
        <v>3</v>
      </c>
      <c r="J2292" t="s">
        <v>3</v>
      </c>
      <c r="K2292" s="320" t="s">
        <v>58</v>
      </c>
      <c r="L2292" t="s">
        <v>3</v>
      </c>
      <c r="M2292" s="320" t="s">
        <v>3</v>
      </c>
      <c r="P2292" s="130" t="s">
        <v>112</v>
      </c>
      <c r="Q2292" s="46"/>
      <c r="R2292" s="46"/>
      <c r="S2292" s="46"/>
      <c r="T2292" s="46"/>
      <c r="U2292" s="46"/>
      <c r="V2292" s="46"/>
      <c r="W2292" s="46"/>
      <c r="X2292" s="46"/>
      <c r="Y2292" s="46"/>
      <c r="Z2292" s="46"/>
      <c r="AA2292" s="20"/>
      <c r="AB2292" s="20"/>
    </row>
    <row r="2293" spans="1:28" ht="32">
      <c r="A2293" s="320"/>
      <c r="B2293" t="s">
        <v>49</v>
      </c>
      <c r="C2293" s="320"/>
      <c r="D2293" t="s">
        <v>49</v>
      </c>
      <c r="E2293" s="320"/>
      <c r="F2293" t="s">
        <v>446</v>
      </c>
      <c r="G2293" s="320"/>
      <c r="H2293" t="s">
        <v>49</v>
      </c>
      <c r="I2293" s="320"/>
      <c r="J2293" t="s">
        <v>50</v>
      </c>
      <c r="K2293" s="320"/>
      <c r="L2293" t="s">
        <v>50</v>
      </c>
      <c r="M2293" s="320"/>
      <c r="P2293" s="130" t="s">
        <v>113</v>
      </c>
      <c r="Q2293" s="46"/>
      <c r="R2293" s="46"/>
      <c r="S2293" s="46"/>
      <c r="T2293" s="46"/>
      <c r="U2293" s="46"/>
      <c r="V2293" s="46"/>
      <c r="W2293" s="46"/>
      <c r="X2293" s="46"/>
      <c r="Y2293" s="46"/>
      <c r="Z2293" s="46"/>
      <c r="AA2293" s="20"/>
      <c r="AB2293" s="20"/>
    </row>
    <row r="2294" spans="1:28">
      <c r="A2294" s="320"/>
      <c r="B2294" t="s">
        <v>51</v>
      </c>
      <c r="C2294" s="320"/>
      <c r="D2294" t="s">
        <v>50</v>
      </c>
      <c r="E2294" s="320"/>
      <c r="F2294" t="s">
        <v>59</v>
      </c>
      <c r="G2294" s="320"/>
      <c r="H2294" t="s">
        <v>50</v>
      </c>
      <c r="I2294" s="320"/>
      <c r="J2294" t="s">
        <v>51</v>
      </c>
      <c r="K2294" s="320"/>
      <c r="L2294" t="s">
        <v>51</v>
      </c>
      <c r="M2294" s="320"/>
    </row>
    <row r="2295" spans="1:28">
      <c r="A2295" s="320"/>
      <c r="B2295" t="s">
        <v>52</v>
      </c>
      <c r="C2295" s="320"/>
      <c r="D2295" t="s">
        <v>51</v>
      </c>
      <c r="E2295" s="320"/>
      <c r="F2295" t="s">
        <v>52</v>
      </c>
      <c r="G2295" s="320"/>
      <c r="H2295" t="s">
        <v>51</v>
      </c>
      <c r="I2295" s="320"/>
      <c r="J2295" t="s">
        <v>95</v>
      </c>
      <c r="K2295" s="320"/>
      <c r="L2295" t="s">
        <v>95</v>
      </c>
      <c r="M2295" s="320"/>
    </row>
    <row r="2296" spans="1:28">
      <c r="A2296" s="320"/>
      <c r="B2296" t="s">
        <v>272</v>
      </c>
      <c r="C2296" s="320"/>
      <c r="D2296" t="s">
        <v>52</v>
      </c>
      <c r="E2296" s="320"/>
      <c r="F2296" t="s">
        <v>53</v>
      </c>
      <c r="G2296" s="320"/>
      <c r="H2296" t="s">
        <v>52</v>
      </c>
      <c r="I2296" s="320"/>
      <c r="J2296" t="s">
        <v>581</v>
      </c>
      <c r="K2296" s="320"/>
      <c r="L2296" t="s">
        <v>442</v>
      </c>
      <c r="M2296" s="320"/>
    </row>
    <row r="2297" spans="1:28">
      <c r="A2297" s="320"/>
      <c r="B2297" t="s">
        <v>54</v>
      </c>
      <c r="C2297" s="320"/>
      <c r="D2297" t="s">
        <v>53</v>
      </c>
      <c r="E2297" s="320"/>
      <c r="F2297" t="s">
        <v>66</v>
      </c>
      <c r="G2297" s="320"/>
      <c r="H2297" t="s">
        <v>53</v>
      </c>
      <c r="I2297" s="320"/>
      <c r="J2297" t="s">
        <v>58</v>
      </c>
      <c r="K2297" s="320"/>
      <c r="L2297" t="s">
        <v>97</v>
      </c>
      <c r="M2297" s="320"/>
      <c r="P2297" s="326" t="s">
        <v>121</v>
      </c>
      <c r="Q2297" s="326"/>
      <c r="R2297" s="326"/>
      <c r="S2297" s="326"/>
      <c r="T2297" s="326"/>
      <c r="U2297" s="326"/>
      <c r="V2297" s="326"/>
      <c r="W2297" s="326"/>
      <c r="X2297" s="326"/>
      <c r="Y2297" s="326"/>
      <c r="Z2297" s="326"/>
      <c r="AA2297" s="326"/>
      <c r="AB2297" s="326"/>
    </row>
    <row r="2298" spans="1:28">
      <c r="A2298" s="320"/>
      <c r="B2298" t="s">
        <v>268</v>
      </c>
      <c r="C2298" s="320"/>
      <c r="D2298" t="s">
        <v>54</v>
      </c>
      <c r="E2298" s="320"/>
      <c r="F2298" t="s">
        <v>443</v>
      </c>
      <c r="G2298" s="320"/>
      <c r="H2298" t="s">
        <v>66</v>
      </c>
      <c r="I2298" s="320"/>
      <c r="K2298" s="320"/>
      <c r="L2298" t="s">
        <v>98</v>
      </c>
      <c r="M2298" s="320"/>
      <c r="P2298" s="20"/>
      <c r="Q2298" s="327">
        <v>2000</v>
      </c>
      <c r="R2298" s="327"/>
      <c r="S2298" s="327">
        <v>2003</v>
      </c>
      <c r="T2298" s="327"/>
      <c r="U2298" s="327">
        <v>2006</v>
      </c>
      <c r="V2298" s="327"/>
      <c r="W2298" s="327">
        <v>2009</v>
      </c>
      <c r="X2298" s="327"/>
      <c r="Y2298" s="327">
        <v>2012</v>
      </c>
      <c r="Z2298" s="327"/>
      <c r="AA2298" s="327">
        <v>2015</v>
      </c>
      <c r="AB2298" s="327"/>
    </row>
    <row r="2299" spans="1:28" ht="32">
      <c r="A2299" s="320"/>
      <c r="B2299" t="s">
        <v>576</v>
      </c>
      <c r="C2299" s="320"/>
      <c r="D2299" t="s">
        <v>55</v>
      </c>
      <c r="E2299" s="320"/>
      <c r="G2299" s="320"/>
      <c r="H2299" t="s">
        <v>67</v>
      </c>
      <c r="I2299" s="320"/>
      <c r="K2299" s="320"/>
      <c r="L2299" s="126" t="s">
        <v>65</v>
      </c>
      <c r="M2299" s="320"/>
      <c r="P2299" s="20"/>
      <c r="Q2299" s="51" t="s">
        <v>118</v>
      </c>
      <c r="R2299" s="51" t="s">
        <v>1</v>
      </c>
      <c r="S2299" s="51" t="s">
        <v>118</v>
      </c>
      <c r="T2299" s="51" t="s">
        <v>1</v>
      </c>
      <c r="U2299" s="51" t="s">
        <v>118</v>
      </c>
      <c r="V2299" s="51" t="s">
        <v>1</v>
      </c>
      <c r="W2299" s="51" t="s">
        <v>118</v>
      </c>
      <c r="X2299" s="51" t="s">
        <v>1</v>
      </c>
      <c r="Y2299" s="51" t="s">
        <v>118</v>
      </c>
      <c r="Z2299" s="51" t="s">
        <v>1</v>
      </c>
      <c r="AA2299" s="51" t="s">
        <v>118</v>
      </c>
      <c r="AB2299" s="51" t="s">
        <v>1</v>
      </c>
    </row>
    <row r="2300" spans="1:28" ht="32">
      <c r="A2300" s="320"/>
      <c r="B2300" s="126" t="s">
        <v>583</v>
      </c>
      <c r="C2300" s="320"/>
      <c r="D2300" t="s">
        <v>584</v>
      </c>
      <c r="E2300" s="320"/>
      <c r="G2300" s="320"/>
      <c r="I2300" s="320"/>
      <c r="K2300" s="320"/>
      <c r="M2300" s="320"/>
      <c r="P2300" s="130" t="s">
        <v>58</v>
      </c>
      <c r="Q2300" s="24"/>
      <c r="R2300" s="24"/>
      <c r="S2300" s="140"/>
      <c r="T2300" s="140"/>
      <c r="U2300" s="24">
        <v>5</v>
      </c>
      <c r="V2300" s="24"/>
      <c r="W2300" s="24"/>
      <c r="X2300" s="24"/>
      <c r="Y2300" s="24">
        <v>7</v>
      </c>
      <c r="Z2300" s="24"/>
      <c r="AA2300" s="24">
        <v>8</v>
      </c>
      <c r="AB2300" s="24"/>
    </row>
    <row r="2301" spans="1:28">
      <c r="A2301" s="320"/>
      <c r="C2301" s="320"/>
      <c r="D2301" t="s">
        <v>76</v>
      </c>
      <c r="E2301" s="320"/>
      <c r="G2301" s="320"/>
      <c r="I2301" s="320"/>
      <c r="K2301" s="320"/>
      <c r="M2301" s="320"/>
      <c r="P2301" s="48" t="s">
        <v>125</v>
      </c>
      <c r="Q2301" s="53"/>
      <c r="R2301" s="53"/>
      <c r="S2301" s="143"/>
      <c r="T2301" s="145"/>
      <c r="U2301" s="53">
        <v>22.72</v>
      </c>
      <c r="V2301" s="53"/>
      <c r="W2301" s="53"/>
      <c r="X2301" s="53"/>
      <c r="Y2301" s="53">
        <v>31.81</v>
      </c>
      <c r="Z2301" s="53"/>
      <c r="AA2301" s="53">
        <v>36.36</v>
      </c>
      <c r="AB2301" s="53"/>
    </row>
    <row r="2302" spans="1:28">
      <c r="A2302" s="320"/>
      <c r="C2302" s="320"/>
      <c r="D2302" t="s">
        <v>481</v>
      </c>
      <c r="E2302" s="320"/>
      <c r="G2302" s="320"/>
      <c r="I2302" s="320"/>
      <c r="K2302" s="320"/>
      <c r="M2302" s="320"/>
    </row>
    <row r="2303" spans="1:28">
      <c r="A2303" s="320"/>
      <c r="C2303" s="320"/>
      <c r="E2303" s="320"/>
      <c r="G2303" s="320"/>
      <c r="I2303" s="320"/>
      <c r="K2303" s="320"/>
      <c r="M2303" s="320"/>
    </row>
    <row r="2304" spans="1:28">
      <c r="A2304" s="320" t="s">
        <v>8</v>
      </c>
      <c r="B2304" t="s">
        <v>3</v>
      </c>
      <c r="C2304" s="320" t="s">
        <v>3</v>
      </c>
      <c r="D2304" t="s">
        <v>3</v>
      </c>
      <c r="E2304" s="320" t="s">
        <v>3</v>
      </c>
      <c r="F2304" t="s">
        <v>3</v>
      </c>
      <c r="G2304" s="320" t="s">
        <v>3</v>
      </c>
      <c r="H2304" t="s">
        <v>3</v>
      </c>
      <c r="I2304" s="320" t="s">
        <v>3</v>
      </c>
      <c r="J2304" t="s">
        <v>3</v>
      </c>
      <c r="K2304" s="320" t="s">
        <v>58</v>
      </c>
      <c r="L2304" t="s">
        <v>3</v>
      </c>
      <c r="M2304" s="320" t="s">
        <v>3</v>
      </c>
      <c r="P2304" s="321" t="s">
        <v>122</v>
      </c>
      <c r="Q2304" s="322"/>
      <c r="R2304" s="322"/>
      <c r="S2304" s="322"/>
      <c r="T2304" s="322"/>
      <c r="U2304" s="322"/>
      <c r="V2304" s="322"/>
      <c r="W2304" s="322"/>
      <c r="X2304" s="322"/>
      <c r="Y2304" s="322"/>
      <c r="Z2304" s="322"/>
      <c r="AA2304" s="322"/>
      <c r="AB2304" s="323"/>
    </row>
    <row r="2305" spans="1:28">
      <c r="A2305" s="320"/>
      <c r="B2305" t="s">
        <v>49</v>
      </c>
      <c r="C2305" s="320"/>
      <c r="D2305" t="s">
        <v>49</v>
      </c>
      <c r="E2305" s="320"/>
      <c r="F2305" t="s">
        <v>446</v>
      </c>
      <c r="G2305" s="320"/>
      <c r="H2305" t="s">
        <v>49</v>
      </c>
      <c r="I2305" s="320"/>
      <c r="J2305" t="s">
        <v>50</v>
      </c>
      <c r="K2305" s="320"/>
      <c r="L2305" t="s">
        <v>50</v>
      </c>
      <c r="M2305" s="320"/>
      <c r="P2305" s="20"/>
      <c r="Q2305" s="327">
        <v>2000</v>
      </c>
      <c r="R2305" s="327"/>
      <c r="S2305" s="327">
        <v>2003</v>
      </c>
      <c r="T2305" s="327"/>
      <c r="U2305" s="327">
        <v>2006</v>
      </c>
      <c r="V2305" s="327"/>
      <c r="W2305" s="327">
        <v>2009</v>
      </c>
      <c r="X2305" s="327"/>
      <c r="Y2305" s="327">
        <v>2012</v>
      </c>
      <c r="Z2305" s="327"/>
      <c r="AA2305" s="327">
        <v>2015</v>
      </c>
      <c r="AB2305" s="327"/>
    </row>
    <row r="2306" spans="1:28">
      <c r="A2306" s="320"/>
      <c r="B2306" t="s">
        <v>51</v>
      </c>
      <c r="C2306" s="320"/>
      <c r="D2306" t="s">
        <v>50</v>
      </c>
      <c r="E2306" s="320"/>
      <c r="F2306" t="s">
        <v>59</v>
      </c>
      <c r="G2306" s="320"/>
      <c r="H2306" t="s">
        <v>50</v>
      </c>
      <c r="I2306" s="320"/>
      <c r="J2306" t="s">
        <v>51</v>
      </c>
      <c r="K2306" s="320"/>
      <c r="L2306" t="s">
        <v>51</v>
      </c>
      <c r="M2306" s="320"/>
      <c r="P2306" s="20"/>
      <c r="Q2306" s="51" t="s">
        <v>118</v>
      </c>
      <c r="R2306" s="51" t="s">
        <v>1</v>
      </c>
      <c r="S2306" s="51" t="s">
        <v>118</v>
      </c>
      <c r="T2306" s="51" t="s">
        <v>1</v>
      </c>
      <c r="U2306" s="51" t="s">
        <v>118</v>
      </c>
      <c r="V2306" s="51" t="s">
        <v>1</v>
      </c>
      <c r="W2306" s="51" t="s">
        <v>118</v>
      </c>
      <c r="X2306" s="51" t="s">
        <v>1</v>
      </c>
      <c r="Y2306" s="51" t="s">
        <v>118</v>
      </c>
      <c r="Z2306" s="51" t="s">
        <v>1</v>
      </c>
      <c r="AA2306" s="51" t="s">
        <v>118</v>
      </c>
      <c r="AB2306" s="51" t="s">
        <v>1</v>
      </c>
    </row>
    <row r="2307" spans="1:28" ht="32">
      <c r="A2307" s="320"/>
      <c r="B2307" t="s">
        <v>52</v>
      </c>
      <c r="C2307" s="320"/>
      <c r="D2307" t="s">
        <v>51</v>
      </c>
      <c r="E2307" s="320"/>
      <c r="F2307" t="s">
        <v>52</v>
      </c>
      <c r="G2307" s="320"/>
      <c r="H2307" t="s">
        <v>51</v>
      </c>
      <c r="I2307" s="320"/>
      <c r="J2307" t="s">
        <v>95</v>
      </c>
      <c r="K2307" s="320"/>
      <c r="L2307" t="s">
        <v>95</v>
      </c>
      <c r="M2307" s="320"/>
      <c r="P2307" s="130" t="s">
        <v>583</v>
      </c>
      <c r="Q2307" s="140">
        <v>22</v>
      </c>
      <c r="R2307" s="140">
        <v>0</v>
      </c>
      <c r="S2307" s="140"/>
      <c r="T2307" s="140"/>
      <c r="U2307" s="24"/>
      <c r="V2307" s="24"/>
      <c r="W2307" s="140"/>
      <c r="X2307" s="140"/>
      <c r="Y2307" s="24"/>
      <c r="Z2307" s="24"/>
      <c r="AA2307" s="140"/>
      <c r="AB2307" s="140"/>
    </row>
    <row r="2308" spans="1:28">
      <c r="A2308" s="320"/>
      <c r="B2308" t="s">
        <v>272</v>
      </c>
      <c r="C2308" s="320"/>
      <c r="D2308" t="s">
        <v>52</v>
      </c>
      <c r="E2308" s="320"/>
      <c r="F2308" t="s">
        <v>53</v>
      </c>
      <c r="G2308" s="320"/>
      <c r="H2308" t="s">
        <v>52</v>
      </c>
      <c r="I2308" s="320"/>
      <c r="J2308" t="s">
        <v>581</v>
      </c>
      <c r="K2308" s="320"/>
      <c r="L2308" t="s">
        <v>442</v>
      </c>
      <c r="M2308" s="320"/>
      <c r="P2308" s="47" t="s">
        <v>125</v>
      </c>
      <c r="Q2308" s="141">
        <v>1</v>
      </c>
      <c r="R2308" s="142">
        <v>0</v>
      </c>
      <c r="S2308" s="141"/>
      <c r="T2308" s="142"/>
      <c r="U2308" s="32"/>
      <c r="V2308" s="40"/>
      <c r="W2308" s="141"/>
      <c r="X2308" s="141"/>
      <c r="Y2308" s="32"/>
      <c r="Z2308" s="32"/>
      <c r="AA2308" s="141"/>
      <c r="AB2308" s="141"/>
    </row>
    <row r="2309" spans="1:28">
      <c r="A2309" s="320"/>
      <c r="B2309" t="s">
        <v>54</v>
      </c>
      <c r="C2309" s="320"/>
      <c r="D2309" t="s">
        <v>53</v>
      </c>
      <c r="E2309" s="320"/>
      <c r="F2309" t="s">
        <v>66</v>
      </c>
      <c r="G2309" s="320"/>
      <c r="H2309" t="s">
        <v>53</v>
      </c>
      <c r="I2309" s="320"/>
      <c r="J2309" t="s">
        <v>58</v>
      </c>
      <c r="K2309" s="320"/>
      <c r="L2309" t="s">
        <v>97</v>
      </c>
      <c r="M2309" s="320"/>
      <c r="P2309" s="130" t="s">
        <v>59</v>
      </c>
      <c r="Q2309" s="140"/>
      <c r="R2309" s="140"/>
      <c r="S2309" s="24"/>
      <c r="T2309" s="24"/>
      <c r="U2309" s="24">
        <v>22</v>
      </c>
      <c r="V2309" s="24">
        <v>0</v>
      </c>
      <c r="W2309" s="24"/>
      <c r="X2309" s="24"/>
      <c r="Y2309" s="24"/>
      <c r="Z2309" s="24"/>
      <c r="AA2309" s="140"/>
      <c r="AB2309" s="140"/>
    </row>
    <row r="2310" spans="1:28">
      <c r="A2310" s="320"/>
      <c r="B2310" t="s">
        <v>268</v>
      </c>
      <c r="C2310" s="320"/>
      <c r="D2310" t="s">
        <v>54</v>
      </c>
      <c r="E2310" s="320"/>
      <c r="F2310" t="s">
        <v>443</v>
      </c>
      <c r="G2310" s="320"/>
      <c r="H2310" t="s">
        <v>66</v>
      </c>
      <c r="I2310" s="320"/>
      <c r="K2310" s="320"/>
      <c r="L2310" t="s">
        <v>98</v>
      </c>
      <c r="M2310" s="320"/>
      <c r="P2310" s="47" t="s">
        <v>125</v>
      </c>
      <c r="Q2310" s="141"/>
      <c r="R2310" s="149"/>
      <c r="S2310" s="32"/>
      <c r="T2310" s="32"/>
      <c r="U2310" s="32">
        <v>1</v>
      </c>
      <c r="V2310" s="32">
        <v>0</v>
      </c>
      <c r="W2310" s="32"/>
      <c r="X2310" s="32"/>
      <c r="Y2310" s="32"/>
      <c r="Z2310" s="32"/>
      <c r="AA2310" s="141"/>
      <c r="AB2310" s="141"/>
    </row>
    <row r="2311" spans="1:28" ht="32">
      <c r="A2311" s="320"/>
      <c r="B2311" t="s">
        <v>576</v>
      </c>
      <c r="C2311" s="320"/>
      <c r="D2311" t="s">
        <v>55</v>
      </c>
      <c r="E2311" s="320"/>
      <c r="G2311" s="320"/>
      <c r="H2311" t="s">
        <v>67</v>
      </c>
      <c r="I2311" s="320"/>
      <c r="K2311" s="320"/>
      <c r="L2311" s="126" t="s">
        <v>65</v>
      </c>
      <c r="M2311" s="320"/>
    </row>
    <row r="2312" spans="1:28" ht="32">
      <c r="A2312" s="320"/>
      <c r="B2312" s="126" t="s">
        <v>583</v>
      </c>
      <c r="C2312" s="320"/>
      <c r="D2312" t="s">
        <v>584</v>
      </c>
      <c r="E2312" s="320"/>
      <c r="G2312" s="320"/>
      <c r="I2312" s="320"/>
      <c r="K2312" s="320"/>
      <c r="M2312" s="320"/>
    </row>
    <row r="2313" spans="1:28">
      <c r="A2313" s="320"/>
      <c r="C2313" s="320"/>
      <c r="D2313" t="s">
        <v>76</v>
      </c>
      <c r="E2313" s="320"/>
      <c r="G2313" s="320"/>
      <c r="I2313" s="320"/>
      <c r="K2313" s="320"/>
      <c r="M2313" s="320"/>
    </row>
    <row r="2314" spans="1:28">
      <c r="A2314" s="320"/>
      <c r="C2314" s="320"/>
      <c r="D2314" t="s">
        <v>481</v>
      </c>
      <c r="E2314" s="320"/>
      <c r="G2314" s="320"/>
      <c r="I2314" s="320"/>
      <c r="K2314" s="320"/>
      <c r="M2314" s="320"/>
    </row>
    <row r="2315" spans="1:28">
      <c r="A2315" s="320"/>
      <c r="C2315" s="320"/>
      <c r="E2315" s="320"/>
      <c r="G2315" s="320"/>
      <c r="I2315" s="320"/>
      <c r="K2315" s="320"/>
      <c r="M2315" s="320"/>
    </row>
    <row r="2316" spans="1:28">
      <c r="A2316" s="320" t="s">
        <v>9</v>
      </c>
      <c r="B2316" t="s">
        <v>3</v>
      </c>
      <c r="C2316" s="320" t="s">
        <v>3</v>
      </c>
      <c r="D2316" t="s">
        <v>3</v>
      </c>
      <c r="E2316" s="320" t="s">
        <v>3</v>
      </c>
      <c r="F2316" t="s">
        <v>3</v>
      </c>
      <c r="G2316" s="320" t="s">
        <v>3</v>
      </c>
      <c r="H2316" t="s">
        <v>3</v>
      </c>
      <c r="I2316" s="320" t="s">
        <v>3</v>
      </c>
      <c r="J2316" t="s">
        <v>3</v>
      </c>
      <c r="K2316" s="320" t="s">
        <v>3</v>
      </c>
      <c r="L2316" t="s">
        <v>3</v>
      </c>
      <c r="M2316" s="320" t="s">
        <v>3</v>
      </c>
    </row>
    <row r="2317" spans="1:28">
      <c r="A2317" s="320"/>
      <c r="B2317" t="s">
        <v>49</v>
      </c>
      <c r="C2317" s="320"/>
      <c r="D2317" t="s">
        <v>49</v>
      </c>
      <c r="E2317" s="320"/>
      <c r="F2317" t="s">
        <v>446</v>
      </c>
      <c r="G2317" s="320"/>
      <c r="H2317" t="s">
        <v>49</v>
      </c>
      <c r="I2317" s="320"/>
      <c r="J2317" t="s">
        <v>50</v>
      </c>
      <c r="K2317" s="320"/>
      <c r="L2317" t="s">
        <v>50</v>
      </c>
      <c r="M2317" s="320"/>
    </row>
    <row r="2318" spans="1:28">
      <c r="A2318" s="320"/>
      <c r="B2318" t="s">
        <v>51</v>
      </c>
      <c r="C2318" s="320"/>
      <c r="D2318" t="s">
        <v>50</v>
      </c>
      <c r="E2318" s="320"/>
      <c r="F2318" t="s">
        <v>59</v>
      </c>
      <c r="G2318" s="320"/>
      <c r="H2318" t="s">
        <v>50</v>
      </c>
      <c r="I2318" s="320"/>
      <c r="J2318" t="s">
        <v>51</v>
      </c>
      <c r="K2318" s="320"/>
      <c r="L2318" t="s">
        <v>51</v>
      </c>
      <c r="M2318" s="320"/>
    </row>
    <row r="2319" spans="1:28">
      <c r="A2319" s="320"/>
      <c r="B2319" t="s">
        <v>52</v>
      </c>
      <c r="C2319" s="320"/>
      <c r="D2319" t="s">
        <v>51</v>
      </c>
      <c r="E2319" s="320"/>
      <c r="F2319" t="s">
        <v>52</v>
      </c>
      <c r="G2319" s="320"/>
      <c r="H2319" t="s">
        <v>51</v>
      </c>
      <c r="I2319" s="320"/>
      <c r="J2319" t="s">
        <v>95</v>
      </c>
      <c r="K2319" s="320"/>
      <c r="L2319" t="s">
        <v>95</v>
      </c>
      <c r="M2319" s="320"/>
    </row>
    <row r="2320" spans="1:28">
      <c r="A2320" s="320"/>
      <c r="B2320" t="s">
        <v>272</v>
      </c>
      <c r="C2320" s="320"/>
      <c r="D2320" t="s">
        <v>52</v>
      </c>
      <c r="E2320" s="320"/>
      <c r="F2320" t="s">
        <v>53</v>
      </c>
      <c r="G2320" s="320"/>
      <c r="H2320" t="s">
        <v>52</v>
      </c>
      <c r="I2320" s="320"/>
      <c r="J2320" t="s">
        <v>581</v>
      </c>
      <c r="K2320" s="320"/>
      <c r="L2320" t="s">
        <v>442</v>
      </c>
      <c r="M2320" s="320"/>
    </row>
    <row r="2321" spans="1:13">
      <c r="A2321" s="320"/>
      <c r="B2321" t="s">
        <v>54</v>
      </c>
      <c r="C2321" s="320"/>
      <c r="D2321" t="s">
        <v>53</v>
      </c>
      <c r="E2321" s="320"/>
      <c r="F2321" t="s">
        <v>66</v>
      </c>
      <c r="G2321" s="320"/>
      <c r="H2321" t="s">
        <v>53</v>
      </c>
      <c r="I2321" s="320"/>
      <c r="J2321" t="s">
        <v>58</v>
      </c>
      <c r="K2321" s="320"/>
      <c r="L2321" t="s">
        <v>97</v>
      </c>
      <c r="M2321" s="320"/>
    </row>
    <row r="2322" spans="1:13">
      <c r="A2322" s="320"/>
      <c r="B2322" t="s">
        <v>268</v>
      </c>
      <c r="C2322" s="320"/>
      <c r="D2322" t="s">
        <v>54</v>
      </c>
      <c r="E2322" s="320"/>
      <c r="F2322" t="s">
        <v>443</v>
      </c>
      <c r="G2322" s="320"/>
      <c r="H2322" t="s">
        <v>66</v>
      </c>
      <c r="I2322" s="320"/>
      <c r="K2322" s="320"/>
      <c r="L2322" t="s">
        <v>98</v>
      </c>
      <c r="M2322" s="320"/>
    </row>
    <row r="2323" spans="1:13" ht="32">
      <c r="A2323" s="320"/>
      <c r="B2323" t="s">
        <v>576</v>
      </c>
      <c r="C2323" s="320"/>
      <c r="D2323" t="s">
        <v>55</v>
      </c>
      <c r="E2323" s="320"/>
      <c r="G2323" s="320"/>
      <c r="H2323" t="s">
        <v>67</v>
      </c>
      <c r="I2323" s="320"/>
      <c r="K2323" s="320"/>
      <c r="L2323" s="126" t="s">
        <v>65</v>
      </c>
      <c r="M2323" s="320"/>
    </row>
    <row r="2324" spans="1:13" ht="32">
      <c r="A2324" s="320"/>
      <c r="B2324" s="126" t="s">
        <v>583</v>
      </c>
      <c r="C2324" s="320"/>
      <c r="D2324" t="s">
        <v>584</v>
      </c>
      <c r="E2324" s="320"/>
      <c r="G2324" s="320"/>
      <c r="I2324" s="320"/>
      <c r="K2324" s="320"/>
      <c r="M2324" s="320"/>
    </row>
    <row r="2325" spans="1:13">
      <c r="A2325" s="320"/>
      <c r="C2325" s="320"/>
      <c r="D2325" t="s">
        <v>76</v>
      </c>
      <c r="E2325" s="320"/>
      <c r="G2325" s="320"/>
      <c r="I2325" s="320"/>
      <c r="K2325" s="320"/>
      <c r="M2325" s="320"/>
    </row>
    <row r="2326" spans="1:13">
      <c r="A2326" s="320"/>
      <c r="C2326" s="320"/>
      <c r="D2326" t="s">
        <v>481</v>
      </c>
      <c r="E2326" s="320"/>
      <c r="G2326" s="320"/>
      <c r="I2326" s="320"/>
      <c r="K2326" s="320"/>
      <c r="M2326" s="320"/>
    </row>
    <row r="2327" spans="1:13">
      <c r="A2327" s="320"/>
      <c r="C2327" s="320"/>
      <c r="E2327" s="320"/>
      <c r="G2327" s="320"/>
      <c r="I2327" s="320"/>
      <c r="K2327" s="320"/>
      <c r="M2327" s="320"/>
    </row>
    <row r="2328" spans="1:13">
      <c r="A2328" s="320" t="s">
        <v>10</v>
      </c>
      <c r="B2328" t="s">
        <v>3</v>
      </c>
      <c r="C2328" s="320" t="s">
        <v>3</v>
      </c>
      <c r="D2328" t="s">
        <v>3</v>
      </c>
      <c r="E2328" s="320" t="s">
        <v>49</v>
      </c>
      <c r="F2328" t="s">
        <v>3</v>
      </c>
      <c r="G2328" s="320" t="s">
        <v>3</v>
      </c>
      <c r="H2328" t="s">
        <v>3</v>
      </c>
      <c r="I2328" s="320" t="s">
        <v>3</v>
      </c>
      <c r="J2328" t="s">
        <v>3</v>
      </c>
      <c r="K2328" s="320" t="s">
        <v>446</v>
      </c>
      <c r="L2328" t="s">
        <v>445</v>
      </c>
      <c r="M2328" s="320" t="s">
        <v>3</v>
      </c>
    </row>
    <row r="2329" spans="1:13">
      <c r="A2329" s="320"/>
      <c r="B2329" t="s">
        <v>49</v>
      </c>
      <c r="C2329" s="320"/>
      <c r="D2329" t="s">
        <v>49</v>
      </c>
      <c r="E2329" s="320"/>
      <c r="F2329" t="s">
        <v>446</v>
      </c>
      <c r="G2329" s="320"/>
      <c r="H2329" t="s">
        <v>49</v>
      </c>
      <c r="I2329" s="320"/>
      <c r="J2329" t="s">
        <v>49</v>
      </c>
      <c r="K2329" s="320"/>
      <c r="L2329" t="s">
        <v>49</v>
      </c>
      <c r="M2329" s="320"/>
    </row>
    <row r="2330" spans="1:13">
      <c r="A2330" s="320"/>
      <c r="B2330" t="s">
        <v>51</v>
      </c>
      <c r="C2330" s="320"/>
      <c r="D2330" t="s">
        <v>50</v>
      </c>
      <c r="E2330" s="320"/>
      <c r="F2330" t="s">
        <v>59</v>
      </c>
      <c r="G2330" s="320"/>
      <c r="H2330" t="s">
        <v>50</v>
      </c>
      <c r="I2330" s="320"/>
      <c r="J2330" t="s">
        <v>50</v>
      </c>
      <c r="K2330" s="320"/>
      <c r="L2330" t="s">
        <v>50</v>
      </c>
      <c r="M2330" s="320"/>
    </row>
    <row r="2331" spans="1:13">
      <c r="A2331" s="320"/>
      <c r="B2331" t="s">
        <v>52</v>
      </c>
      <c r="C2331" s="320"/>
      <c r="D2331" t="s">
        <v>51</v>
      </c>
      <c r="E2331" s="320"/>
      <c r="F2331" t="s">
        <v>52</v>
      </c>
      <c r="G2331" s="320"/>
      <c r="H2331" t="s">
        <v>51</v>
      </c>
      <c r="I2331" s="320"/>
      <c r="J2331" t="s">
        <v>51</v>
      </c>
      <c r="K2331" s="320"/>
      <c r="L2331" t="s">
        <v>52</v>
      </c>
      <c r="M2331" s="320"/>
    </row>
    <row r="2332" spans="1:13">
      <c r="A2332" s="320"/>
      <c r="B2332" t="s">
        <v>272</v>
      </c>
      <c r="C2332" s="320"/>
      <c r="D2332" t="s">
        <v>52</v>
      </c>
      <c r="E2332" s="320"/>
      <c r="F2332" t="s">
        <v>53</v>
      </c>
      <c r="G2332" s="320"/>
      <c r="H2332" t="s">
        <v>52</v>
      </c>
      <c r="I2332" s="320"/>
      <c r="J2332" t="s">
        <v>52</v>
      </c>
      <c r="K2332" s="320"/>
      <c r="L2332" t="s">
        <v>51</v>
      </c>
      <c r="M2332" s="320"/>
    </row>
    <row r="2333" spans="1:13">
      <c r="A2333" s="320"/>
      <c r="B2333" t="s">
        <v>54</v>
      </c>
      <c r="C2333" s="320"/>
      <c r="D2333" t="s">
        <v>53</v>
      </c>
      <c r="E2333" s="320"/>
      <c r="F2333" t="s">
        <v>66</v>
      </c>
      <c r="G2333" s="320"/>
      <c r="H2333" t="s">
        <v>53</v>
      </c>
      <c r="I2333" s="320"/>
      <c r="J2333" t="s">
        <v>95</v>
      </c>
      <c r="K2333" s="320"/>
      <c r="L2333" t="s">
        <v>95</v>
      </c>
      <c r="M2333" s="320"/>
    </row>
    <row r="2334" spans="1:13">
      <c r="A2334" s="320"/>
      <c r="B2334" t="s">
        <v>268</v>
      </c>
      <c r="C2334" s="320"/>
      <c r="D2334" t="s">
        <v>54</v>
      </c>
      <c r="E2334" s="320"/>
      <c r="F2334" t="s">
        <v>443</v>
      </c>
      <c r="G2334" s="320"/>
      <c r="H2334" t="s">
        <v>66</v>
      </c>
      <c r="I2334" s="320"/>
      <c r="J2334" t="s">
        <v>581</v>
      </c>
      <c r="K2334" s="320"/>
      <c r="L2334" t="s">
        <v>66</v>
      </c>
      <c r="M2334" s="320"/>
    </row>
    <row r="2335" spans="1:13">
      <c r="A2335" s="320"/>
      <c r="B2335" t="s">
        <v>576</v>
      </c>
      <c r="C2335" s="320"/>
      <c r="D2335" t="s">
        <v>55</v>
      </c>
      <c r="E2335" s="320"/>
      <c r="G2335" s="320"/>
      <c r="H2335" t="s">
        <v>67</v>
      </c>
      <c r="I2335" s="320"/>
      <c r="K2335" s="320"/>
      <c r="L2335" t="s">
        <v>442</v>
      </c>
      <c r="M2335" s="320"/>
    </row>
    <row r="2336" spans="1:13" ht="32">
      <c r="A2336" s="320"/>
      <c r="B2336" s="126" t="s">
        <v>583</v>
      </c>
      <c r="C2336" s="320"/>
      <c r="D2336" t="s">
        <v>584</v>
      </c>
      <c r="E2336" s="320"/>
      <c r="G2336" s="320"/>
      <c r="I2336" s="320"/>
      <c r="K2336" s="320"/>
      <c r="L2336" t="s">
        <v>97</v>
      </c>
      <c r="M2336" s="320"/>
    </row>
    <row r="2337" spans="1:13">
      <c r="A2337" s="320"/>
      <c r="C2337" s="320"/>
      <c r="D2337" t="s">
        <v>76</v>
      </c>
      <c r="E2337" s="320"/>
      <c r="G2337" s="320"/>
      <c r="I2337" s="320"/>
      <c r="K2337" s="320"/>
      <c r="L2337" t="s">
        <v>98</v>
      </c>
      <c r="M2337" s="320"/>
    </row>
    <row r="2338" spans="1:13">
      <c r="A2338" s="320"/>
      <c r="C2338" s="320"/>
      <c r="D2338" t="s">
        <v>481</v>
      </c>
      <c r="E2338" s="320"/>
      <c r="G2338" s="320"/>
      <c r="I2338" s="320"/>
      <c r="K2338" s="320"/>
      <c r="M2338" s="320"/>
    </row>
    <row r="2339" spans="1:13">
      <c r="A2339" s="320"/>
      <c r="C2339" s="320"/>
      <c r="E2339" s="320"/>
      <c r="G2339" s="320"/>
      <c r="I2339" s="320"/>
      <c r="K2339" s="320"/>
      <c r="M2339" s="320"/>
    </row>
    <row r="2340" spans="1:13">
      <c r="A2340" s="320" t="s">
        <v>11</v>
      </c>
      <c r="B2340" t="s">
        <v>3</v>
      </c>
      <c r="C2340" s="320" t="s">
        <v>3</v>
      </c>
      <c r="D2340" t="s">
        <v>3</v>
      </c>
      <c r="E2340" s="320" t="s">
        <v>3</v>
      </c>
      <c r="F2340" t="s">
        <v>3</v>
      </c>
      <c r="G2340" s="320" t="s">
        <v>3</v>
      </c>
      <c r="H2340" t="s">
        <v>3</v>
      </c>
      <c r="I2340" s="320" t="s">
        <v>3</v>
      </c>
      <c r="J2340" t="s">
        <v>3</v>
      </c>
      <c r="K2340" s="320" t="s">
        <v>3</v>
      </c>
      <c r="L2340" t="s">
        <v>445</v>
      </c>
      <c r="M2340" s="320" t="s">
        <v>3</v>
      </c>
    </row>
    <row r="2341" spans="1:13">
      <c r="A2341" s="320"/>
      <c r="B2341" t="s">
        <v>49</v>
      </c>
      <c r="C2341" s="320"/>
      <c r="D2341" t="s">
        <v>49</v>
      </c>
      <c r="E2341" s="320"/>
      <c r="F2341" t="s">
        <v>446</v>
      </c>
      <c r="G2341" s="320"/>
      <c r="H2341" t="s">
        <v>49</v>
      </c>
      <c r="I2341" s="320"/>
      <c r="J2341" t="s">
        <v>49</v>
      </c>
      <c r="K2341" s="320"/>
      <c r="L2341" t="s">
        <v>49</v>
      </c>
      <c r="M2341" s="320"/>
    </row>
    <row r="2342" spans="1:13">
      <c r="A2342" s="320"/>
      <c r="B2342" t="s">
        <v>51</v>
      </c>
      <c r="C2342" s="320"/>
      <c r="D2342" t="s">
        <v>50</v>
      </c>
      <c r="E2342" s="320"/>
      <c r="F2342" t="s">
        <v>59</v>
      </c>
      <c r="G2342" s="320"/>
      <c r="H2342" t="s">
        <v>50</v>
      </c>
      <c r="I2342" s="320"/>
      <c r="J2342" t="s">
        <v>50</v>
      </c>
      <c r="K2342" s="320"/>
      <c r="L2342" t="s">
        <v>50</v>
      </c>
      <c r="M2342" s="320"/>
    </row>
    <row r="2343" spans="1:13">
      <c r="A2343" s="320"/>
      <c r="B2343" t="s">
        <v>52</v>
      </c>
      <c r="C2343" s="320"/>
      <c r="D2343" t="s">
        <v>51</v>
      </c>
      <c r="E2343" s="320"/>
      <c r="F2343" t="s">
        <v>52</v>
      </c>
      <c r="G2343" s="320"/>
      <c r="H2343" t="s">
        <v>51</v>
      </c>
      <c r="I2343" s="320"/>
      <c r="J2343" t="s">
        <v>51</v>
      </c>
      <c r="K2343" s="320"/>
      <c r="L2343" t="s">
        <v>52</v>
      </c>
      <c r="M2343" s="320"/>
    </row>
    <row r="2344" spans="1:13">
      <c r="A2344" s="320"/>
      <c r="B2344" t="s">
        <v>272</v>
      </c>
      <c r="C2344" s="320"/>
      <c r="D2344" t="s">
        <v>52</v>
      </c>
      <c r="E2344" s="320"/>
      <c r="F2344" t="s">
        <v>53</v>
      </c>
      <c r="G2344" s="320"/>
      <c r="H2344" t="s">
        <v>52</v>
      </c>
      <c r="I2344" s="320"/>
      <c r="J2344" t="s">
        <v>52</v>
      </c>
      <c r="K2344" s="320"/>
      <c r="L2344" t="s">
        <v>51</v>
      </c>
      <c r="M2344" s="320"/>
    </row>
    <row r="2345" spans="1:13">
      <c r="A2345" s="320"/>
      <c r="B2345" t="s">
        <v>54</v>
      </c>
      <c r="C2345" s="320"/>
      <c r="D2345" t="s">
        <v>53</v>
      </c>
      <c r="E2345" s="320"/>
      <c r="F2345" t="s">
        <v>66</v>
      </c>
      <c r="G2345" s="320"/>
      <c r="H2345" t="s">
        <v>53</v>
      </c>
      <c r="I2345" s="320"/>
      <c r="J2345" t="s">
        <v>95</v>
      </c>
      <c r="K2345" s="320"/>
      <c r="L2345" t="s">
        <v>95</v>
      </c>
      <c r="M2345" s="320"/>
    </row>
    <row r="2346" spans="1:13">
      <c r="A2346" s="320"/>
      <c r="B2346" t="s">
        <v>268</v>
      </c>
      <c r="C2346" s="320"/>
      <c r="D2346" t="s">
        <v>54</v>
      </c>
      <c r="E2346" s="320"/>
      <c r="F2346" t="s">
        <v>443</v>
      </c>
      <c r="G2346" s="320"/>
      <c r="H2346" t="s">
        <v>66</v>
      </c>
      <c r="I2346" s="320"/>
      <c r="J2346" t="s">
        <v>581</v>
      </c>
      <c r="K2346" s="320"/>
      <c r="L2346" t="s">
        <v>66</v>
      </c>
      <c r="M2346" s="320"/>
    </row>
    <row r="2347" spans="1:13">
      <c r="A2347" s="320"/>
      <c r="B2347" t="s">
        <v>576</v>
      </c>
      <c r="C2347" s="320"/>
      <c r="D2347" t="s">
        <v>55</v>
      </c>
      <c r="E2347" s="320"/>
      <c r="G2347" s="320"/>
      <c r="H2347" t="s">
        <v>67</v>
      </c>
      <c r="I2347" s="320"/>
      <c r="K2347" s="320"/>
      <c r="L2347" t="s">
        <v>442</v>
      </c>
      <c r="M2347" s="320"/>
    </row>
    <row r="2348" spans="1:13" ht="32">
      <c r="A2348" s="320"/>
      <c r="B2348" s="126" t="s">
        <v>583</v>
      </c>
      <c r="C2348" s="320"/>
      <c r="D2348" t="s">
        <v>584</v>
      </c>
      <c r="E2348" s="320"/>
      <c r="G2348" s="320"/>
      <c r="I2348" s="320"/>
      <c r="K2348" s="320"/>
      <c r="L2348" t="s">
        <v>97</v>
      </c>
      <c r="M2348" s="320"/>
    </row>
    <row r="2349" spans="1:13">
      <c r="A2349" s="320"/>
      <c r="C2349" s="320"/>
      <c r="D2349" t="s">
        <v>76</v>
      </c>
      <c r="E2349" s="320"/>
      <c r="G2349" s="320"/>
      <c r="I2349" s="320"/>
      <c r="K2349" s="320"/>
      <c r="L2349" t="s">
        <v>98</v>
      </c>
      <c r="M2349" s="320"/>
    </row>
    <row r="2350" spans="1:13">
      <c r="A2350" s="320"/>
      <c r="C2350" s="320"/>
      <c r="D2350" t="s">
        <v>481</v>
      </c>
      <c r="E2350" s="320"/>
      <c r="G2350" s="320"/>
      <c r="I2350" s="320"/>
      <c r="K2350" s="320"/>
      <c r="M2350" s="320"/>
    </row>
    <row r="2351" spans="1:13">
      <c r="A2351" s="320"/>
      <c r="C2351" s="320"/>
      <c r="E2351" s="320"/>
      <c r="G2351" s="320"/>
      <c r="I2351" s="320"/>
      <c r="K2351" s="320"/>
      <c r="M2351" s="320"/>
    </row>
    <row r="2352" spans="1:13">
      <c r="A2352" s="320" t="s">
        <v>12</v>
      </c>
      <c r="B2352" t="s">
        <v>3</v>
      </c>
      <c r="C2352" s="320" t="s">
        <v>3</v>
      </c>
      <c r="D2352" t="s">
        <v>3</v>
      </c>
      <c r="E2352" s="320" t="s">
        <v>49</v>
      </c>
      <c r="F2352" t="s">
        <v>3</v>
      </c>
      <c r="G2352" s="320" t="s">
        <v>3</v>
      </c>
      <c r="H2352" t="s">
        <v>3</v>
      </c>
      <c r="I2352" s="320" t="s">
        <v>3</v>
      </c>
      <c r="J2352" t="s">
        <v>3</v>
      </c>
      <c r="K2352" s="320" t="s">
        <v>3</v>
      </c>
      <c r="L2352" t="s">
        <v>445</v>
      </c>
      <c r="M2352" s="320" t="s">
        <v>3</v>
      </c>
    </row>
    <row r="2353" spans="1:13">
      <c r="A2353" s="320"/>
      <c r="B2353" t="s">
        <v>49</v>
      </c>
      <c r="C2353" s="320"/>
      <c r="D2353" t="s">
        <v>49</v>
      </c>
      <c r="E2353" s="320"/>
      <c r="F2353" t="s">
        <v>59</v>
      </c>
      <c r="G2353" s="320"/>
      <c r="H2353" t="s">
        <v>49</v>
      </c>
      <c r="I2353" s="320"/>
      <c r="J2353" t="s">
        <v>49</v>
      </c>
      <c r="K2353" s="320"/>
      <c r="L2353" t="s">
        <v>49</v>
      </c>
      <c r="M2353" s="320"/>
    </row>
    <row r="2354" spans="1:13">
      <c r="A2354" s="320"/>
      <c r="B2354" t="s">
        <v>51</v>
      </c>
      <c r="C2354" s="320"/>
      <c r="D2354" t="s">
        <v>50</v>
      </c>
      <c r="E2354" s="320"/>
      <c r="F2354" t="s">
        <v>53</v>
      </c>
      <c r="G2354" s="320"/>
      <c r="H2354" t="s">
        <v>50</v>
      </c>
      <c r="I2354" s="320"/>
      <c r="J2354" t="s">
        <v>50</v>
      </c>
      <c r="K2354" s="320"/>
      <c r="L2354" t="s">
        <v>50</v>
      </c>
      <c r="M2354" s="320"/>
    </row>
    <row r="2355" spans="1:13">
      <c r="A2355" s="320"/>
      <c r="B2355" t="s">
        <v>52</v>
      </c>
      <c r="C2355" s="320"/>
      <c r="D2355" t="s">
        <v>51</v>
      </c>
      <c r="E2355" s="320"/>
      <c r="F2355" t="s">
        <v>66</v>
      </c>
      <c r="G2355" s="320"/>
      <c r="H2355" t="s">
        <v>51</v>
      </c>
      <c r="I2355" s="320"/>
      <c r="J2355" t="s">
        <v>51</v>
      </c>
      <c r="K2355" s="320"/>
      <c r="L2355" t="s">
        <v>52</v>
      </c>
      <c r="M2355" s="320"/>
    </row>
    <row r="2356" spans="1:13">
      <c r="A2356" s="320"/>
      <c r="B2356" t="s">
        <v>272</v>
      </c>
      <c r="C2356" s="320"/>
      <c r="D2356" t="s">
        <v>52</v>
      </c>
      <c r="E2356" s="320"/>
      <c r="F2356" t="s">
        <v>443</v>
      </c>
      <c r="G2356" s="320"/>
      <c r="H2356" t="s">
        <v>52</v>
      </c>
      <c r="I2356" s="320"/>
      <c r="J2356" t="s">
        <v>52</v>
      </c>
      <c r="K2356" s="320"/>
      <c r="L2356" t="s">
        <v>51</v>
      </c>
      <c r="M2356" s="320"/>
    </row>
    <row r="2357" spans="1:13">
      <c r="A2357" s="320"/>
      <c r="B2357" t="s">
        <v>54</v>
      </c>
      <c r="C2357" s="320"/>
      <c r="D2357" t="s">
        <v>53</v>
      </c>
      <c r="E2357" s="320"/>
      <c r="F2357" t="s">
        <v>58</v>
      </c>
      <c r="G2357" s="320"/>
      <c r="H2357" t="s">
        <v>53</v>
      </c>
      <c r="I2357" s="320"/>
      <c r="J2357" t="s">
        <v>95</v>
      </c>
      <c r="K2357" s="320"/>
      <c r="L2357" t="s">
        <v>95</v>
      </c>
      <c r="M2357" s="320"/>
    </row>
    <row r="2358" spans="1:13">
      <c r="A2358" s="320"/>
      <c r="B2358" t="s">
        <v>268</v>
      </c>
      <c r="C2358" s="320"/>
      <c r="D2358" t="s">
        <v>54</v>
      </c>
      <c r="E2358" s="320"/>
      <c r="G2358" s="320"/>
      <c r="H2358" t="s">
        <v>66</v>
      </c>
      <c r="I2358" s="320"/>
      <c r="J2358" t="s">
        <v>581</v>
      </c>
      <c r="K2358" s="320"/>
      <c r="L2358" t="s">
        <v>66</v>
      </c>
      <c r="M2358" s="320"/>
    </row>
    <row r="2359" spans="1:13">
      <c r="A2359" s="320"/>
      <c r="B2359" t="s">
        <v>576</v>
      </c>
      <c r="C2359" s="320"/>
      <c r="D2359" t="s">
        <v>55</v>
      </c>
      <c r="E2359" s="320"/>
      <c r="G2359" s="320"/>
      <c r="H2359" t="s">
        <v>67</v>
      </c>
      <c r="I2359" s="320"/>
      <c r="K2359" s="320"/>
      <c r="L2359" t="s">
        <v>442</v>
      </c>
      <c r="M2359" s="320"/>
    </row>
    <row r="2360" spans="1:13" ht="32">
      <c r="A2360" s="320"/>
      <c r="B2360" s="126" t="s">
        <v>583</v>
      </c>
      <c r="C2360" s="320"/>
      <c r="D2360" t="s">
        <v>584</v>
      </c>
      <c r="E2360" s="320"/>
      <c r="G2360" s="320"/>
      <c r="I2360" s="320"/>
      <c r="K2360" s="320"/>
      <c r="L2360" t="s">
        <v>97</v>
      </c>
      <c r="M2360" s="320"/>
    </row>
    <row r="2361" spans="1:13">
      <c r="A2361" s="320"/>
      <c r="C2361" s="320"/>
      <c r="D2361" t="s">
        <v>76</v>
      </c>
      <c r="E2361" s="320"/>
      <c r="G2361" s="320"/>
      <c r="I2361" s="320"/>
      <c r="K2361" s="320"/>
      <c r="L2361" t="s">
        <v>98</v>
      </c>
      <c r="M2361" s="320"/>
    </row>
    <row r="2362" spans="1:13">
      <c r="A2362" s="320"/>
      <c r="C2362" s="320"/>
      <c r="D2362" t="s">
        <v>481</v>
      </c>
      <c r="E2362" s="320"/>
      <c r="G2362" s="320"/>
      <c r="I2362" s="320"/>
      <c r="K2362" s="320"/>
      <c r="M2362" s="320"/>
    </row>
    <row r="2363" spans="1:13">
      <c r="A2363" s="320"/>
      <c r="C2363" s="320"/>
      <c r="E2363" s="320"/>
      <c r="G2363" s="320"/>
      <c r="I2363" s="320"/>
      <c r="K2363" s="320"/>
      <c r="M2363" s="320"/>
    </row>
    <row r="2364" spans="1:13">
      <c r="A2364" s="320" t="s">
        <v>13</v>
      </c>
      <c r="B2364" t="s">
        <v>3</v>
      </c>
      <c r="C2364" s="320" t="s">
        <v>3</v>
      </c>
      <c r="D2364" t="s">
        <v>3</v>
      </c>
      <c r="E2364" s="320" t="s">
        <v>3</v>
      </c>
      <c r="F2364" t="s">
        <v>3</v>
      </c>
      <c r="G2364" s="320" t="s">
        <v>3</v>
      </c>
      <c r="H2364" t="s">
        <v>3</v>
      </c>
      <c r="I2364" s="320" t="s">
        <v>3</v>
      </c>
      <c r="J2364" t="s">
        <v>3</v>
      </c>
      <c r="K2364" s="320" t="s">
        <v>3</v>
      </c>
      <c r="L2364" t="s">
        <v>3</v>
      </c>
      <c r="M2364" s="319" t="s">
        <v>65</v>
      </c>
    </row>
    <row r="2365" spans="1:13">
      <c r="A2365" s="320"/>
      <c r="B2365" t="s">
        <v>49</v>
      </c>
      <c r="C2365" s="320"/>
      <c r="D2365" t="s">
        <v>49</v>
      </c>
      <c r="E2365" s="320"/>
      <c r="F2365" t="s">
        <v>49</v>
      </c>
      <c r="G2365" s="320"/>
      <c r="H2365" t="s">
        <v>49</v>
      </c>
      <c r="I2365" s="320"/>
      <c r="J2365" t="s">
        <v>49</v>
      </c>
      <c r="K2365" s="320"/>
      <c r="L2365" t="s">
        <v>50</v>
      </c>
      <c r="M2365" s="319"/>
    </row>
    <row r="2366" spans="1:13">
      <c r="A2366" s="320"/>
      <c r="B2366" t="s">
        <v>51</v>
      </c>
      <c r="C2366" s="320"/>
      <c r="D2366" t="s">
        <v>50</v>
      </c>
      <c r="E2366" s="320"/>
      <c r="F2366" t="s">
        <v>59</v>
      </c>
      <c r="G2366" s="320"/>
      <c r="H2366" t="s">
        <v>50</v>
      </c>
      <c r="I2366" s="320"/>
      <c r="J2366" t="s">
        <v>50</v>
      </c>
      <c r="K2366" s="320"/>
      <c r="L2366" t="s">
        <v>51</v>
      </c>
      <c r="M2366" s="319"/>
    </row>
    <row r="2367" spans="1:13">
      <c r="A2367" s="320"/>
      <c r="B2367" t="s">
        <v>52</v>
      </c>
      <c r="C2367" s="320"/>
      <c r="D2367" t="s">
        <v>51</v>
      </c>
      <c r="E2367" s="320"/>
      <c r="F2367" t="s">
        <v>52</v>
      </c>
      <c r="G2367" s="320"/>
      <c r="H2367" t="s">
        <v>51</v>
      </c>
      <c r="I2367" s="320"/>
      <c r="J2367" t="s">
        <v>51</v>
      </c>
      <c r="K2367" s="320"/>
      <c r="L2367" t="s">
        <v>95</v>
      </c>
      <c r="M2367" s="319"/>
    </row>
    <row r="2368" spans="1:13">
      <c r="A2368" s="320"/>
      <c r="B2368" t="s">
        <v>272</v>
      </c>
      <c r="C2368" s="320"/>
      <c r="D2368" t="s">
        <v>52</v>
      </c>
      <c r="E2368" s="320"/>
      <c r="F2368" t="s">
        <v>53</v>
      </c>
      <c r="G2368" s="320"/>
      <c r="H2368" t="s">
        <v>52</v>
      </c>
      <c r="I2368" s="320"/>
      <c r="J2368" t="s">
        <v>52</v>
      </c>
      <c r="K2368" s="320"/>
      <c r="L2368" t="s">
        <v>442</v>
      </c>
      <c r="M2368" s="319"/>
    </row>
    <row r="2369" spans="1:13">
      <c r="A2369" s="320"/>
      <c r="B2369" t="s">
        <v>54</v>
      </c>
      <c r="C2369" s="320"/>
      <c r="D2369" t="s">
        <v>53</v>
      </c>
      <c r="E2369" s="320"/>
      <c r="F2369" t="s">
        <v>66</v>
      </c>
      <c r="G2369" s="320"/>
      <c r="H2369" t="s">
        <v>53</v>
      </c>
      <c r="I2369" s="320"/>
      <c r="J2369" t="s">
        <v>95</v>
      </c>
      <c r="K2369" s="320"/>
      <c r="L2369" t="s">
        <v>97</v>
      </c>
      <c r="M2369" s="319"/>
    </row>
    <row r="2370" spans="1:13">
      <c r="A2370" s="320"/>
      <c r="B2370" t="s">
        <v>268</v>
      </c>
      <c r="C2370" s="320"/>
      <c r="D2370" t="s">
        <v>54</v>
      </c>
      <c r="E2370" s="320"/>
      <c r="F2370" t="s">
        <v>443</v>
      </c>
      <c r="G2370" s="320"/>
      <c r="H2370" t="s">
        <v>66</v>
      </c>
      <c r="I2370" s="320"/>
      <c r="J2370" t="s">
        <v>581</v>
      </c>
      <c r="K2370" s="320"/>
      <c r="L2370" t="s">
        <v>98</v>
      </c>
      <c r="M2370" s="319"/>
    </row>
    <row r="2371" spans="1:13" ht="32">
      <c r="A2371" s="320"/>
      <c r="B2371" t="s">
        <v>576</v>
      </c>
      <c r="C2371" s="320"/>
      <c r="D2371" t="s">
        <v>55</v>
      </c>
      <c r="E2371" s="320"/>
      <c r="G2371" s="320"/>
      <c r="H2371" t="s">
        <v>67</v>
      </c>
      <c r="I2371" s="320"/>
      <c r="K2371" s="320"/>
      <c r="L2371" s="126" t="s">
        <v>65</v>
      </c>
      <c r="M2371" s="319"/>
    </row>
    <row r="2372" spans="1:13" ht="32">
      <c r="A2372" s="320"/>
      <c r="B2372" s="126" t="s">
        <v>583</v>
      </c>
      <c r="C2372" s="320"/>
      <c r="D2372" t="s">
        <v>584</v>
      </c>
      <c r="E2372" s="320"/>
      <c r="G2372" s="320"/>
      <c r="I2372" s="320"/>
      <c r="K2372" s="320"/>
      <c r="M2372" s="319"/>
    </row>
    <row r="2373" spans="1:13">
      <c r="A2373" s="320"/>
      <c r="C2373" s="320"/>
      <c r="D2373" t="s">
        <v>76</v>
      </c>
      <c r="E2373" s="320"/>
      <c r="G2373" s="320"/>
      <c r="I2373" s="320"/>
      <c r="K2373" s="320"/>
      <c r="M2373" s="319"/>
    </row>
    <row r="2374" spans="1:13">
      <c r="A2374" s="320"/>
      <c r="C2374" s="320"/>
      <c r="D2374" t="s">
        <v>481</v>
      </c>
      <c r="E2374" s="320"/>
      <c r="G2374" s="320"/>
      <c r="I2374" s="320"/>
      <c r="K2374" s="320"/>
      <c r="M2374" s="319"/>
    </row>
    <row r="2375" spans="1:13">
      <c r="A2375" s="320"/>
      <c r="C2375" s="320"/>
      <c r="E2375" s="320"/>
      <c r="G2375" s="320"/>
      <c r="I2375" s="320"/>
      <c r="K2375" s="320"/>
      <c r="M2375" s="319"/>
    </row>
    <row r="2376" spans="1:13">
      <c r="A2376" s="320" t="s">
        <v>14</v>
      </c>
      <c r="B2376" t="s">
        <v>3</v>
      </c>
      <c r="C2376" s="320" t="s">
        <v>3</v>
      </c>
      <c r="D2376" t="s">
        <v>3</v>
      </c>
      <c r="E2376" s="320" t="s">
        <v>3</v>
      </c>
      <c r="F2376" t="s">
        <v>3</v>
      </c>
      <c r="G2376" s="320" t="s">
        <v>3</v>
      </c>
      <c r="H2376" t="s">
        <v>3</v>
      </c>
      <c r="I2376" s="320" t="s">
        <v>3</v>
      </c>
      <c r="J2376" t="s">
        <v>3</v>
      </c>
      <c r="K2376" s="320" t="s">
        <v>3</v>
      </c>
      <c r="L2376" t="s">
        <v>3</v>
      </c>
      <c r="M2376" s="320" t="s">
        <v>3</v>
      </c>
    </row>
    <row r="2377" spans="1:13">
      <c r="A2377" s="320"/>
      <c r="B2377" t="s">
        <v>49</v>
      </c>
      <c r="C2377" s="320"/>
      <c r="D2377" t="s">
        <v>49</v>
      </c>
      <c r="E2377" s="320"/>
      <c r="F2377" t="s">
        <v>49</v>
      </c>
      <c r="G2377" s="320"/>
      <c r="H2377" t="s">
        <v>49</v>
      </c>
      <c r="I2377" s="320"/>
      <c r="J2377" t="s">
        <v>49</v>
      </c>
      <c r="K2377" s="320"/>
      <c r="L2377" t="s">
        <v>49</v>
      </c>
      <c r="M2377" s="320"/>
    </row>
    <row r="2378" spans="1:13">
      <c r="A2378" s="320"/>
      <c r="B2378" t="s">
        <v>51</v>
      </c>
      <c r="C2378" s="320"/>
      <c r="D2378" t="s">
        <v>50</v>
      </c>
      <c r="E2378" s="320"/>
      <c r="F2378" t="s">
        <v>59</v>
      </c>
      <c r="G2378" s="320"/>
      <c r="H2378" t="s">
        <v>50</v>
      </c>
      <c r="I2378" s="320"/>
      <c r="J2378" t="s">
        <v>50</v>
      </c>
      <c r="K2378" s="320"/>
      <c r="L2378" t="s">
        <v>50</v>
      </c>
      <c r="M2378" s="320"/>
    </row>
    <row r="2379" spans="1:13">
      <c r="A2379" s="320"/>
      <c r="B2379" t="s">
        <v>52</v>
      </c>
      <c r="C2379" s="320"/>
      <c r="D2379" t="s">
        <v>51</v>
      </c>
      <c r="E2379" s="320"/>
      <c r="F2379" t="s">
        <v>52</v>
      </c>
      <c r="G2379" s="320"/>
      <c r="H2379" t="s">
        <v>51</v>
      </c>
      <c r="I2379" s="320"/>
      <c r="J2379" t="s">
        <v>51</v>
      </c>
      <c r="K2379" s="320"/>
      <c r="L2379" t="s">
        <v>52</v>
      </c>
      <c r="M2379" s="320"/>
    </row>
    <row r="2380" spans="1:13">
      <c r="A2380" s="320"/>
      <c r="B2380" t="s">
        <v>272</v>
      </c>
      <c r="C2380" s="320"/>
      <c r="D2380" t="s">
        <v>52</v>
      </c>
      <c r="E2380" s="320"/>
      <c r="F2380" t="s">
        <v>53</v>
      </c>
      <c r="G2380" s="320"/>
      <c r="H2380" t="s">
        <v>52</v>
      </c>
      <c r="I2380" s="320"/>
      <c r="J2380" t="s">
        <v>52</v>
      </c>
      <c r="K2380" s="320"/>
      <c r="L2380" t="s">
        <v>51</v>
      </c>
      <c r="M2380" s="320"/>
    </row>
    <row r="2381" spans="1:13">
      <c r="A2381" s="320"/>
      <c r="B2381" t="s">
        <v>54</v>
      </c>
      <c r="C2381" s="320"/>
      <c r="D2381" t="s">
        <v>53</v>
      </c>
      <c r="E2381" s="320"/>
      <c r="F2381" t="s">
        <v>66</v>
      </c>
      <c r="G2381" s="320"/>
      <c r="H2381" t="s">
        <v>53</v>
      </c>
      <c r="I2381" s="320"/>
      <c r="J2381" t="s">
        <v>95</v>
      </c>
      <c r="K2381" s="320"/>
      <c r="L2381" t="s">
        <v>95</v>
      </c>
      <c r="M2381" s="320"/>
    </row>
    <row r="2382" spans="1:13">
      <c r="A2382" s="320"/>
      <c r="B2382" t="s">
        <v>268</v>
      </c>
      <c r="C2382" s="320"/>
      <c r="D2382" t="s">
        <v>54</v>
      </c>
      <c r="E2382" s="320"/>
      <c r="F2382" t="s">
        <v>443</v>
      </c>
      <c r="G2382" s="320"/>
      <c r="H2382" t="s">
        <v>66</v>
      </c>
      <c r="I2382" s="320"/>
      <c r="J2382" t="s">
        <v>581</v>
      </c>
      <c r="K2382" s="320"/>
      <c r="L2382" t="s">
        <v>66</v>
      </c>
      <c r="M2382" s="320"/>
    </row>
    <row r="2383" spans="1:13">
      <c r="A2383" s="320"/>
      <c r="B2383" t="s">
        <v>576</v>
      </c>
      <c r="C2383" s="320"/>
      <c r="D2383" t="s">
        <v>55</v>
      </c>
      <c r="E2383" s="320"/>
      <c r="G2383" s="320"/>
      <c r="H2383" t="s">
        <v>67</v>
      </c>
      <c r="I2383" s="320"/>
      <c r="K2383" s="320"/>
      <c r="L2383" t="s">
        <v>442</v>
      </c>
      <c r="M2383" s="320"/>
    </row>
    <row r="2384" spans="1:13" ht="32">
      <c r="A2384" s="320"/>
      <c r="B2384" s="126" t="s">
        <v>583</v>
      </c>
      <c r="C2384" s="320"/>
      <c r="D2384" t="s">
        <v>584</v>
      </c>
      <c r="E2384" s="320"/>
      <c r="G2384" s="320"/>
      <c r="I2384" s="320"/>
      <c r="K2384" s="320"/>
      <c r="L2384" t="s">
        <v>97</v>
      </c>
      <c r="M2384" s="320"/>
    </row>
    <row r="2385" spans="1:13">
      <c r="A2385" s="320"/>
      <c r="C2385" s="320"/>
      <c r="D2385" t="s">
        <v>76</v>
      </c>
      <c r="E2385" s="320"/>
      <c r="G2385" s="320"/>
      <c r="I2385" s="320"/>
      <c r="K2385" s="320"/>
      <c r="L2385" t="s">
        <v>98</v>
      </c>
      <c r="M2385" s="320"/>
    </row>
    <row r="2386" spans="1:13">
      <c r="A2386" s="320"/>
      <c r="C2386" s="320"/>
      <c r="D2386" t="s">
        <v>481</v>
      </c>
      <c r="E2386" s="320"/>
      <c r="G2386" s="320"/>
      <c r="I2386" s="320"/>
      <c r="K2386" s="320"/>
      <c r="M2386" s="320"/>
    </row>
    <row r="2387" spans="1:13">
      <c r="A2387" s="320"/>
      <c r="C2387" s="320"/>
      <c r="E2387" s="320"/>
      <c r="G2387" s="320"/>
      <c r="I2387" s="320"/>
      <c r="K2387" s="320"/>
      <c r="M2387" s="320"/>
    </row>
    <row r="2388" spans="1:13">
      <c r="A2388" s="320" t="s">
        <v>15</v>
      </c>
      <c r="B2388" t="s">
        <v>3</v>
      </c>
      <c r="C2388" s="320" t="s">
        <v>3</v>
      </c>
      <c r="D2388" t="s">
        <v>3</v>
      </c>
      <c r="E2388" s="320" t="s">
        <v>3</v>
      </c>
      <c r="F2388" t="s">
        <v>3</v>
      </c>
      <c r="G2388" s="320" t="s">
        <v>3</v>
      </c>
      <c r="H2388" t="s">
        <v>3</v>
      </c>
      <c r="I2388" s="320" t="s">
        <v>3</v>
      </c>
      <c r="J2388" t="s">
        <v>3</v>
      </c>
      <c r="K2388" s="320" t="s">
        <v>3</v>
      </c>
      <c r="L2388" t="s">
        <v>3</v>
      </c>
      <c r="M2388" s="320" t="s">
        <v>3</v>
      </c>
    </row>
    <row r="2389" spans="1:13">
      <c r="A2389" s="320"/>
      <c r="B2389" t="s">
        <v>49</v>
      </c>
      <c r="C2389" s="320"/>
      <c r="D2389" t="s">
        <v>49</v>
      </c>
      <c r="E2389" s="320"/>
      <c r="F2389" t="s">
        <v>49</v>
      </c>
      <c r="G2389" s="320"/>
      <c r="H2389" t="s">
        <v>49</v>
      </c>
      <c r="I2389" s="320"/>
      <c r="J2389" t="s">
        <v>49</v>
      </c>
      <c r="K2389" s="320"/>
      <c r="L2389" t="s">
        <v>49</v>
      </c>
      <c r="M2389" s="320"/>
    </row>
    <row r="2390" spans="1:13">
      <c r="A2390" s="320"/>
      <c r="B2390" t="s">
        <v>51</v>
      </c>
      <c r="C2390" s="320"/>
      <c r="D2390" t="s">
        <v>50</v>
      </c>
      <c r="E2390" s="320"/>
      <c r="F2390" t="s">
        <v>59</v>
      </c>
      <c r="G2390" s="320"/>
      <c r="H2390" t="s">
        <v>50</v>
      </c>
      <c r="I2390" s="320"/>
      <c r="J2390" t="s">
        <v>50</v>
      </c>
      <c r="K2390" s="320"/>
      <c r="L2390" t="s">
        <v>50</v>
      </c>
      <c r="M2390" s="320"/>
    </row>
    <row r="2391" spans="1:13">
      <c r="A2391" s="320"/>
      <c r="B2391" t="s">
        <v>52</v>
      </c>
      <c r="C2391" s="320"/>
      <c r="D2391" t="s">
        <v>51</v>
      </c>
      <c r="E2391" s="320"/>
      <c r="F2391" t="s">
        <v>52</v>
      </c>
      <c r="G2391" s="320"/>
      <c r="H2391" t="s">
        <v>51</v>
      </c>
      <c r="I2391" s="320"/>
      <c r="J2391" t="s">
        <v>51</v>
      </c>
      <c r="K2391" s="320"/>
      <c r="L2391" t="s">
        <v>52</v>
      </c>
      <c r="M2391" s="320"/>
    </row>
    <row r="2392" spans="1:13">
      <c r="A2392" s="320"/>
      <c r="B2392" t="s">
        <v>272</v>
      </c>
      <c r="C2392" s="320"/>
      <c r="D2392" t="s">
        <v>52</v>
      </c>
      <c r="E2392" s="320"/>
      <c r="F2392" t="s">
        <v>53</v>
      </c>
      <c r="G2392" s="320"/>
      <c r="H2392" t="s">
        <v>52</v>
      </c>
      <c r="I2392" s="320"/>
      <c r="J2392" t="s">
        <v>52</v>
      </c>
      <c r="K2392" s="320"/>
      <c r="L2392" t="s">
        <v>51</v>
      </c>
      <c r="M2392" s="320"/>
    </row>
    <row r="2393" spans="1:13">
      <c r="A2393" s="320"/>
      <c r="B2393" t="s">
        <v>54</v>
      </c>
      <c r="C2393" s="320"/>
      <c r="D2393" t="s">
        <v>53</v>
      </c>
      <c r="E2393" s="320"/>
      <c r="F2393" t="s">
        <v>66</v>
      </c>
      <c r="G2393" s="320"/>
      <c r="H2393" t="s">
        <v>53</v>
      </c>
      <c r="I2393" s="320"/>
      <c r="J2393" t="s">
        <v>95</v>
      </c>
      <c r="K2393" s="320"/>
      <c r="L2393" t="s">
        <v>95</v>
      </c>
      <c r="M2393" s="320"/>
    </row>
    <row r="2394" spans="1:13">
      <c r="A2394" s="320"/>
      <c r="B2394" t="s">
        <v>268</v>
      </c>
      <c r="C2394" s="320"/>
      <c r="D2394" t="s">
        <v>54</v>
      </c>
      <c r="E2394" s="320"/>
      <c r="F2394" t="s">
        <v>443</v>
      </c>
      <c r="G2394" s="320"/>
      <c r="H2394" t="s">
        <v>66</v>
      </c>
      <c r="I2394" s="320"/>
      <c r="J2394" t="s">
        <v>581</v>
      </c>
      <c r="K2394" s="320"/>
      <c r="L2394" t="s">
        <v>66</v>
      </c>
      <c r="M2394" s="320"/>
    </row>
    <row r="2395" spans="1:13">
      <c r="A2395" s="320"/>
      <c r="B2395" t="s">
        <v>576</v>
      </c>
      <c r="C2395" s="320"/>
      <c r="D2395" t="s">
        <v>55</v>
      </c>
      <c r="E2395" s="320"/>
      <c r="G2395" s="320"/>
      <c r="H2395" t="s">
        <v>67</v>
      </c>
      <c r="I2395" s="320"/>
      <c r="K2395" s="320"/>
      <c r="L2395" t="s">
        <v>442</v>
      </c>
      <c r="M2395" s="320"/>
    </row>
    <row r="2396" spans="1:13" ht="32">
      <c r="A2396" s="320"/>
      <c r="B2396" s="126" t="s">
        <v>583</v>
      </c>
      <c r="C2396" s="320"/>
      <c r="D2396" t="s">
        <v>584</v>
      </c>
      <c r="E2396" s="320"/>
      <c r="G2396" s="320"/>
      <c r="I2396" s="320"/>
      <c r="K2396" s="320"/>
      <c r="L2396" t="s">
        <v>97</v>
      </c>
      <c r="M2396" s="320"/>
    </row>
    <row r="2397" spans="1:13">
      <c r="A2397" s="320"/>
      <c r="C2397" s="320"/>
      <c r="D2397" t="s">
        <v>76</v>
      </c>
      <c r="E2397" s="320"/>
      <c r="G2397" s="320"/>
      <c r="I2397" s="320"/>
      <c r="K2397" s="320"/>
      <c r="L2397" t="s">
        <v>98</v>
      </c>
      <c r="M2397" s="320"/>
    </row>
    <row r="2398" spans="1:13">
      <c r="A2398" s="320"/>
      <c r="C2398" s="320"/>
      <c r="D2398" t="s">
        <v>481</v>
      </c>
      <c r="E2398" s="320"/>
      <c r="G2398" s="320"/>
      <c r="I2398" s="320"/>
      <c r="K2398" s="320"/>
      <c r="M2398" s="320"/>
    </row>
    <row r="2399" spans="1:13">
      <c r="A2399" s="320"/>
      <c r="C2399" s="320"/>
      <c r="E2399" s="320"/>
      <c r="G2399" s="320"/>
      <c r="I2399" s="320"/>
      <c r="K2399" s="320"/>
      <c r="M2399" s="320"/>
    </row>
    <row r="2400" spans="1:13">
      <c r="A2400" s="320" t="s">
        <v>16</v>
      </c>
      <c r="B2400" t="s">
        <v>3</v>
      </c>
      <c r="C2400" s="320" t="s">
        <v>3</v>
      </c>
      <c r="D2400" t="s">
        <v>3</v>
      </c>
      <c r="E2400" s="320" t="s">
        <v>3</v>
      </c>
      <c r="F2400" t="s">
        <v>3</v>
      </c>
      <c r="G2400" s="320" t="s">
        <v>3</v>
      </c>
      <c r="H2400" t="s">
        <v>3</v>
      </c>
      <c r="I2400" s="320" t="s">
        <v>3</v>
      </c>
      <c r="J2400" t="s">
        <v>3</v>
      </c>
      <c r="K2400" s="320" t="s">
        <v>3</v>
      </c>
      <c r="L2400" t="s">
        <v>3</v>
      </c>
      <c r="M2400" s="320" t="s">
        <v>3</v>
      </c>
    </row>
    <row r="2401" spans="1:13">
      <c r="A2401" s="320"/>
      <c r="B2401" t="s">
        <v>49</v>
      </c>
      <c r="C2401" s="320"/>
      <c r="D2401" t="s">
        <v>49</v>
      </c>
      <c r="E2401" s="320"/>
      <c r="F2401" t="s">
        <v>49</v>
      </c>
      <c r="G2401" s="320"/>
      <c r="H2401" t="s">
        <v>49</v>
      </c>
      <c r="I2401" s="320"/>
      <c r="J2401" t="s">
        <v>49</v>
      </c>
      <c r="K2401" s="320"/>
      <c r="L2401" t="s">
        <v>49</v>
      </c>
      <c r="M2401" s="320"/>
    </row>
    <row r="2402" spans="1:13">
      <c r="A2402" s="320"/>
      <c r="B2402" t="s">
        <v>51</v>
      </c>
      <c r="C2402" s="320"/>
      <c r="D2402" t="s">
        <v>50</v>
      </c>
      <c r="E2402" s="320"/>
      <c r="F2402" t="s">
        <v>59</v>
      </c>
      <c r="G2402" s="320"/>
      <c r="H2402" t="s">
        <v>50</v>
      </c>
      <c r="I2402" s="320"/>
      <c r="J2402" t="s">
        <v>50</v>
      </c>
      <c r="K2402" s="320"/>
      <c r="L2402" t="s">
        <v>50</v>
      </c>
      <c r="M2402" s="320"/>
    </row>
    <row r="2403" spans="1:13">
      <c r="A2403" s="320"/>
      <c r="B2403" t="s">
        <v>52</v>
      </c>
      <c r="C2403" s="320"/>
      <c r="D2403" t="s">
        <v>51</v>
      </c>
      <c r="E2403" s="320"/>
      <c r="F2403" t="s">
        <v>52</v>
      </c>
      <c r="G2403" s="320"/>
      <c r="H2403" t="s">
        <v>51</v>
      </c>
      <c r="I2403" s="320"/>
      <c r="J2403" t="s">
        <v>51</v>
      </c>
      <c r="K2403" s="320"/>
      <c r="L2403" t="s">
        <v>52</v>
      </c>
      <c r="M2403" s="320"/>
    </row>
    <row r="2404" spans="1:13">
      <c r="A2404" s="320"/>
      <c r="B2404" t="s">
        <v>272</v>
      </c>
      <c r="C2404" s="320"/>
      <c r="D2404" t="s">
        <v>52</v>
      </c>
      <c r="E2404" s="320"/>
      <c r="F2404" t="s">
        <v>53</v>
      </c>
      <c r="G2404" s="320"/>
      <c r="H2404" t="s">
        <v>52</v>
      </c>
      <c r="I2404" s="320"/>
      <c r="J2404" t="s">
        <v>52</v>
      </c>
      <c r="K2404" s="320"/>
      <c r="L2404" t="s">
        <v>51</v>
      </c>
      <c r="M2404" s="320"/>
    </row>
    <row r="2405" spans="1:13">
      <c r="A2405" s="320"/>
      <c r="B2405" t="s">
        <v>54</v>
      </c>
      <c r="C2405" s="320"/>
      <c r="D2405" t="s">
        <v>53</v>
      </c>
      <c r="E2405" s="320"/>
      <c r="F2405" t="s">
        <v>66</v>
      </c>
      <c r="G2405" s="320"/>
      <c r="H2405" t="s">
        <v>53</v>
      </c>
      <c r="I2405" s="320"/>
      <c r="J2405" t="s">
        <v>95</v>
      </c>
      <c r="K2405" s="320"/>
      <c r="L2405" t="s">
        <v>95</v>
      </c>
      <c r="M2405" s="320"/>
    </row>
    <row r="2406" spans="1:13">
      <c r="A2406" s="320"/>
      <c r="B2406" t="s">
        <v>268</v>
      </c>
      <c r="C2406" s="320"/>
      <c r="D2406" t="s">
        <v>54</v>
      </c>
      <c r="E2406" s="320"/>
      <c r="F2406" t="s">
        <v>443</v>
      </c>
      <c r="G2406" s="320"/>
      <c r="H2406" t="s">
        <v>66</v>
      </c>
      <c r="I2406" s="320"/>
      <c r="J2406" t="s">
        <v>581</v>
      </c>
      <c r="K2406" s="320"/>
      <c r="L2406" t="s">
        <v>66</v>
      </c>
      <c r="M2406" s="320"/>
    </row>
    <row r="2407" spans="1:13">
      <c r="A2407" s="320"/>
      <c r="B2407" t="s">
        <v>576</v>
      </c>
      <c r="C2407" s="320"/>
      <c r="D2407" t="s">
        <v>55</v>
      </c>
      <c r="E2407" s="320"/>
      <c r="G2407" s="320"/>
      <c r="H2407" t="s">
        <v>67</v>
      </c>
      <c r="I2407" s="320"/>
      <c r="K2407" s="320"/>
      <c r="L2407" t="s">
        <v>442</v>
      </c>
      <c r="M2407" s="320"/>
    </row>
    <row r="2408" spans="1:13" ht="32">
      <c r="A2408" s="320"/>
      <c r="B2408" s="126" t="s">
        <v>583</v>
      </c>
      <c r="C2408" s="320"/>
      <c r="D2408" t="s">
        <v>584</v>
      </c>
      <c r="E2408" s="320"/>
      <c r="G2408" s="320"/>
      <c r="I2408" s="320"/>
      <c r="K2408" s="320"/>
      <c r="L2408" t="s">
        <v>97</v>
      </c>
      <c r="M2408" s="320"/>
    </row>
    <row r="2409" spans="1:13">
      <c r="A2409" s="320"/>
      <c r="C2409" s="320"/>
      <c r="D2409" t="s">
        <v>76</v>
      </c>
      <c r="E2409" s="320"/>
      <c r="G2409" s="320"/>
      <c r="I2409" s="320"/>
      <c r="K2409" s="320"/>
      <c r="L2409" t="s">
        <v>98</v>
      </c>
      <c r="M2409" s="320"/>
    </row>
    <row r="2410" spans="1:13">
      <c r="A2410" s="320"/>
      <c r="C2410" s="320"/>
      <c r="D2410" t="s">
        <v>481</v>
      </c>
      <c r="E2410" s="320"/>
      <c r="G2410" s="320"/>
      <c r="I2410" s="320"/>
      <c r="K2410" s="320"/>
      <c r="M2410" s="320"/>
    </row>
    <row r="2411" spans="1:13">
      <c r="A2411" s="320"/>
      <c r="C2411" s="320"/>
      <c r="E2411" s="320"/>
      <c r="G2411" s="320"/>
      <c r="I2411" s="320"/>
      <c r="K2411" s="320"/>
      <c r="M2411" s="320"/>
    </row>
    <row r="2412" spans="1:13">
      <c r="A2412" s="320" t="s">
        <v>17</v>
      </c>
      <c r="B2412" t="s">
        <v>3</v>
      </c>
      <c r="C2412" s="320" t="s">
        <v>3</v>
      </c>
      <c r="D2412" t="s">
        <v>3</v>
      </c>
      <c r="E2412" s="320" t="s">
        <v>3</v>
      </c>
      <c r="F2412" t="s">
        <v>3</v>
      </c>
      <c r="G2412" s="320" t="s">
        <v>3</v>
      </c>
      <c r="H2412" t="s">
        <v>3</v>
      </c>
      <c r="I2412" s="320" t="s">
        <v>3</v>
      </c>
      <c r="J2412" t="s">
        <v>3</v>
      </c>
      <c r="K2412" s="320" t="s">
        <v>3</v>
      </c>
      <c r="L2412" t="s">
        <v>3</v>
      </c>
      <c r="M2412" s="319" t="s">
        <v>65</v>
      </c>
    </row>
    <row r="2413" spans="1:13">
      <c r="A2413" s="320"/>
      <c r="B2413" t="s">
        <v>49</v>
      </c>
      <c r="C2413" s="320"/>
      <c r="D2413" t="s">
        <v>49</v>
      </c>
      <c r="E2413" s="320"/>
      <c r="F2413" t="s">
        <v>59</v>
      </c>
      <c r="G2413" s="320"/>
      <c r="H2413" t="s">
        <v>49</v>
      </c>
      <c r="I2413" s="320"/>
      <c r="J2413" t="s">
        <v>50</v>
      </c>
      <c r="K2413" s="320"/>
      <c r="L2413" t="s">
        <v>50</v>
      </c>
      <c r="M2413" s="319"/>
    </row>
    <row r="2414" spans="1:13">
      <c r="A2414" s="320"/>
      <c r="B2414" t="s">
        <v>51</v>
      </c>
      <c r="C2414" s="320"/>
      <c r="D2414" t="s">
        <v>50</v>
      </c>
      <c r="E2414" s="320"/>
      <c r="F2414" t="s">
        <v>53</v>
      </c>
      <c r="G2414" s="320"/>
      <c r="H2414" t="s">
        <v>50</v>
      </c>
      <c r="I2414" s="320"/>
      <c r="J2414" t="s">
        <v>51</v>
      </c>
      <c r="K2414" s="320"/>
      <c r="L2414" t="s">
        <v>51</v>
      </c>
      <c r="M2414" s="319"/>
    </row>
    <row r="2415" spans="1:13">
      <c r="A2415" s="320"/>
      <c r="B2415" t="s">
        <v>52</v>
      </c>
      <c r="C2415" s="320"/>
      <c r="D2415" t="s">
        <v>51</v>
      </c>
      <c r="E2415" s="320"/>
      <c r="F2415" t="s">
        <v>66</v>
      </c>
      <c r="G2415" s="320"/>
      <c r="H2415" t="s">
        <v>51</v>
      </c>
      <c r="I2415" s="320"/>
      <c r="J2415" t="s">
        <v>95</v>
      </c>
      <c r="K2415" s="320"/>
      <c r="L2415" t="s">
        <v>95</v>
      </c>
      <c r="M2415" s="319"/>
    </row>
    <row r="2416" spans="1:13">
      <c r="A2416" s="320"/>
      <c r="B2416" t="s">
        <v>272</v>
      </c>
      <c r="C2416" s="320"/>
      <c r="D2416" t="s">
        <v>52</v>
      </c>
      <c r="E2416" s="320"/>
      <c r="F2416" t="s">
        <v>443</v>
      </c>
      <c r="G2416" s="320"/>
      <c r="H2416" t="s">
        <v>52</v>
      </c>
      <c r="I2416" s="320"/>
      <c r="J2416" t="s">
        <v>581</v>
      </c>
      <c r="K2416" s="320"/>
      <c r="L2416" t="s">
        <v>442</v>
      </c>
      <c r="M2416" s="319"/>
    </row>
    <row r="2417" spans="1:13">
      <c r="A2417" s="320"/>
      <c r="B2417" t="s">
        <v>54</v>
      </c>
      <c r="C2417" s="320"/>
      <c r="D2417" t="s">
        <v>53</v>
      </c>
      <c r="E2417" s="320"/>
      <c r="F2417" t="s">
        <v>58</v>
      </c>
      <c r="G2417" s="320"/>
      <c r="H2417" t="s">
        <v>53</v>
      </c>
      <c r="I2417" s="320"/>
      <c r="J2417" t="s">
        <v>58</v>
      </c>
      <c r="K2417" s="320"/>
      <c r="L2417" t="s">
        <v>97</v>
      </c>
      <c r="M2417" s="319"/>
    </row>
    <row r="2418" spans="1:13">
      <c r="A2418" s="320"/>
      <c r="B2418" t="s">
        <v>268</v>
      </c>
      <c r="C2418" s="320"/>
      <c r="D2418" t="s">
        <v>54</v>
      </c>
      <c r="E2418" s="320"/>
      <c r="G2418" s="320"/>
      <c r="H2418" t="s">
        <v>66</v>
      </c>
      <c r="I2418" s="320"/>
      <c r="K2418" s="320"/>
      <c r="L2418" t="s">
        <v>98</v>
      </c>
      <c r="M2418" s="319"/>
    </row>
    <row r="2419" spans="1:13" ht="32">
      <c r="A2419" s="320"/>
      <c r="B2419" t="s">
        <v>576</v>
      </c>
      <c r="C2419" s="320"/>
      <c r="D2419" t="s">
        <v>55</v>
      </c>
      <c r="E2419" s="320"/>
      <c r="G2419" s="320"/>
      <c r="H2419" t="s">
        <v>67</v>
      </c>
      <c r="I2419" s="320"/>
      <c r="K2419" s="320"/>
      <c r="L2419" s="126" t="s">
        <v>65</v>
      </c>
      <c r="M2419" s="319"/>
    </row>
    <row r="2420" spans="1:13" ht="32">
      <c r="A2420" s="320"/>
      <c r="B2420" s="126" t="s">
        <v>583</v>
      </c>
      <c r="C2420" s="320"/>
      <c r="D2420" t="s">
        <v>584</v>
      </c>
      <c r="E2420" s="320"/>
      <c r="G2420" s="320"/>
      <c r="I2420" s="320"/>
      <c r="K2420" s="320"/>
      <c r="M2420" s="319"/>
    </row>
    <row r="2421" spans="1:13">
      <c r="A2421" s="320"/>
      <c r="C2421" s="320"/>
      <c r="D2421" t="s">
        <v>76</v>
      </c>
      <c r="E2421" s="320"/>
      <c r="G2421" s="320"/>
      <c r="I2421" s="320"/>
      <c r="K2421" s="320"/>
      <c r="M2421" s="319"/>
    </row>
    <row r="2422" spans="1:13">
      <c r="A2422" s="320"/>
      <c r="C2422" s="320"/>
      <c r="D2422" t="s">
        <v>481</v>
      </c>
      <c r="E2422" s="320"/>
      <c r="G2422" s="320"/>
      <c r="I2422" s="320"/>
      <c r="K2422" s="320"/>
      <c r="M2422" s="319"/>
    </row>
    <row r="2423" spans="1:13">
      <c r="A2423" s="320"/>
      <c r="C2423" s="320"/>
      <c r="E2423" s="320"/>
      <c r="G2423" s="320"/>
      <c r="I2423" s="320"/>
      <c r="K2423" s="320"/>
      <c r="M2423" s="319"/>
    </row>
    <row r="2424" spans="1:13">
      <c r="A2424" s="320" t="s">
        <v>18</v>
      </c>
      <c r="B2424" t="s">
        <v>3</v>
      </c>
      <c r="C2424" s="320" t="s">
        <v>3</v>
      </c>
      <c r="D2424" t="s">
        <v>3</v>
      </c>
      <c r="E2424" s="320" t="s">
        <v>3</v>
      </c>
      <c r="F2424" t="s">
        <v>3</v>
      </c>
      <c r="G2424" s="320" t="s">
        <v>3</v>
      </c>
      <c r="H2424" t="s">
        <v>3</v>
      </c>
      <c r="I2424" s="320" t="s">
        <v>3</v>
      </c>
      <c r="J2424" t="s">
        <v>3</v>
      </c>
      <c r="K2424" s="320" t="s">
        <v>3</v>
      </c>
      <c r="L2424" t="s">
        <v>3</v>
      </c>
      <c r="M2424" s="320" t="s">
        <v>3</v>
      </c>
    </row>
    <row r="2425" spans="1:13">
      <c r="A2425" s="320"/>
      <c r="B2425" t="s">
        <v>49</v>
      </c>
      <c r="C2425" s="320"/>
      <c r="D2425" t="s">
        <v>49</v>
      </c>
      <c r="E2425" s="320"/>
      <c r="F2425" t="s">
        <v>49</v>
      </c>
      <c r="G2425" s="320"/>
      <c r="H2425" t="s">
        <v>49</v>
      </c>
      <c r="I2425" s="320"/>
      <c r="J2425" t="s">
        <v>50</v>
      </c>
      <c r="K2425" s="320"/>
      <c r="L2425" t="s">
        <v>50</v>
      </c>
      <c r="M2425" s="320"/>
    </row>
    <row r="2426" spans="1:13">
      <c r="A2426" s="320"/>
      <c r="B2426" t="s">
        <v>51</v>
      </c>
      <c r="C2426" s="320"/>
      <c r="D2426" t="s">
        <v>50</v>
      </c>
      <c r="E2426" s="320"/>
      <c r="F2426" t="s">
        <v>59</v>
      </c>
      <c r="G2426" s="320"/>
      <c r="H2426" t="s">
        <v>50</v>
      </c>
      <c r="I2426" s="320"/>
      <c r="J2426" t="s">
        <v>51</v>
      </c>
      <c r="K2426" s="320"/>
      <c r="L2426" t="s">
        <v>51</v>
      </c>
      <c r="M2426" s="320"/>
    </row>
    <row r="2427" spans="1:13">
      <c r="A2427" s="320"/>
      <c r="B2427" t="s">
        <v>52</v>
      </c>
      <c r="C2427" s="320"/>
      <c r="D2427" t="s">
        <v>51</v>
      </c>
      <c r="E2427" s="320"/>
      <c r="F2427" t="s">
        <v>52</v>
      </c>
      <c r="G2427" s="320"/>
      <c r="H2427" t="s">
        <v>51</v>
      </c>
      <c r="I2427" s="320"/>
      <c r="J2427" t="s">
        <v>95</v>
      </c>
      <c r="K2427" s="320"/>
      <c r="L2427" t="s">
        <v>95</v>
      </c>
      <c r="M2427" s="320"/>
    </row>
    <row r="2428" spans="1:13">
      <c r="A2428" s="320"/>
      <c r="B2428" t="s">
        <v>272</v>
      </c>
      <c r="C2428" s="320"/>
      <c r="D2428" t="s">
        <v>52</v>
      </c>
      <c r="E2428" s="320"/>
      <c r="F2428" t="s">
        <v>53</v>
      </c>
      <c r="G2428" s="320"/>
      <c r="H2428" t="s">
        <v>52</v>
      </c>
      <c r="I2428" s="320"/>
      <c r="J2428" t="s">
        <v>581</v>
      </c>
      <c r="K2428" s="320"/>
      <c r="L2428" t="s">
        <v>442</v>
      </c>
      <c r="M2428" s="320"/>
    </row>
    <row r="2429" spans="1:13">
      <c r="A2429" s="320"/>
      <c r="B2429" t="s">
        <v>54</v>
      </c>
      <c r="C2429" s="320"/>
      <c r="D2429" t="s">
        <v>53</v>
      </c>
      <c r="E2429" s="320"/>
      <c r="F2429" t="s">
        <v>66</v>
      </c>
      <c r="G2429" s="320"/>
      <c r="H2429" t="s">
        <v>53</v>
      </c>
      <c r="I2429" s="320"/>
      <c r="J2429" t="s">
        <v>58</v>
      </c>
      <c r="K2429" s="320"/>
      <c r="L2429" t="s">
        <v>97</v>
      </c>
      <c r="M2429" s="320"/>
    </row>
    <row r="2430" spans="1:13">
      <c r="A2430" s="320"/>
      <c r="B2430" t="s">
        <v>268</v>
      </c>
      <c r="C2430" s="320"/>
      <c r="D2430" t="s">
        <v>54</v>
      </c>
      <c r="E2430" s="320"/>
      <c r="F2430" t="s">
        <v>443</v>
      </c>
      <c r="G2430" s="320"/>
      <c r="H2430" t="s">
        <v>66</v>
      </c>
      <c r="I2430" s="320"/>
      <c r="K2430" s="320"/>
      <c r="L2430" t="s">
        <v>98</v>
      </c>
      <c r="M2430" s="320"/>
    </row>
    <row r="2431" spans="1:13" ht="32">
      <c r="A2431" s="320"/>
      <c r="B2431" t="s">
        <v>576</v>
      </c>
      <c r="C2431" s="320"/>
      <c r="D2431" t="s">
        <v>55</v>
      </c>
      <c r="E2431" s="320"/>
      <c r="G2431" s="320"/>
      <c r="H2431" t="s">
        <v>67</v>
      </c>
      <c r="I2431" s="320"/>
      <c r="K2431" s="320"/>
      <c r="L2431" s="126" t="s">
        <v>65</v>
      </c>
      <c r="M2431" s="320"/>
    </row>
    <row r="2432" spans="1:13" ht="32">
      <c r="A2432" s="320"/>
      <c r="B2432" s="126" t="s">
        <v>583</v>
      </c>
      <c r="C2432" s="320"/>
      <c r="D2432" t="s">
        <v>584</v>
      </c>
      <c r="E2432" s="320"/>
      <c r="G2432" s="320"/>
      <c r="I2432" s="320"/>
      <c r="K2432" s="320"/>
      <c r="M2432" s="320"/>
    </row>
    <row r="2433" spans="1:13">
      <c r="A2433" s="320"/>
      <c r="C2433" s="320"/>
      <c r="D2433" t="s">
        <v>76</v>
      </c>
      <c r="E2433" s="320"/>
      <c r="G2433" s="320"/>
      <c r="I2433" s="320"/>
      <c r="K2433" s="320"/>
      <c r="M2433" s="320"/>
    </row>
    <row r="2434" spans="1:13">
      <c r="A2434" s="320"/>
      <c r="C2434" s="320"/>
      <c r="D2434" t="s">
        <v>481</v>
      </c>
      <c r="E2434" s="320"/>
      <c r="G2434" s="320"/>
      <c r="I2434" s="320"/>
      <c r="K2434" s="320"/>
      <c r="M2434" s="320"/>
    </row>
    <row r="2435" spans="1:13">
      <c r="A2435" s="320"/>
      <c r="C2435" s="320"/>
      <c r="E2435" s="320"/>
      <c r="G2435" s="320"/>
      <c r="I2435" s="320"/>
      <c r="K2435" s="320"/>
      <c r="M2435" s="320"/>
    </row>
    <row r="2436" spans="1:13">
      <c r="A2436" s="320" t="s">
        <v>19</v>
      </c>
      <c r="B2436" t="s">
        <v>3</v>
      </c>
      <c r="C2436" s="320" t="s">
        <v>3</v>
      </c>
      <c r="D2436" t="s">
        <v>3</v>
      </c>
      <c r="E2436" s="320" t="s">
        <v>3</v>
      </c>
      <c r="F2436" t="s">
        <v>3</v>
      </c>
      <c r="G2436" s="320" t="s">
        <v>3</v>
      </c>
      <c r="H2436" t="s">
        <v>3</v>
      </c>
      <c r="I2436" s="320" t="s">
        <v>3</v>
      </c>
      <c r="J2436" t="s">
        <v>3</v>
      </c>
      <c r="K2436" s="320" t="s">
        <v>3</v>
      </c>
      <c r="L2436" t="s">
        <v>3</v>
      </c>
      <c r="M2436" s="320" t="s">
        <v>3</v>
      </c>
    </row>
    <row r="2437" spans="1:13">
      <c r="A2437" s="320"/>
      <c r="B2437" t="s">
        <v>49</v>
      </c>
      <c r="C2437" s="320"/>
      <c r="D2437" t="s">
        <v>49</v>
      </c>
      <c r="E2437" s="320"/>
      <c r="F2437" t="s">
        <v>49</v>
      </c>
      <c r="G2437" s="320"/>
      <c r="H2437" t="s">
        <v>49</v>
      </c>
      <c r="I2437" s="320"/>
      <c r="J2437" t="s">
        <v>49</v>
      </c>
      <c r="K2437" s="320"/>
      <c r="L2437" t="s">
        <v>49</v>
      </c>
      <c r="M2437" s="320"/>
    </row>
    <row r="2438" spans="1:13">
      <c r="A2438" s="320"/>
      <c r="B2438" t="s">
        <v>51</v>
      </c>
      <c r="C2438" s="320"/>
      <c r="D2438" t="s">
        <v>50</v>
      </c>
      <c r="E2438" s="320"/>
      <c r="F2438" t="s">
        <v>59</v>
      </c>
      <c r="G2438" s="320"/>
      <c r="H2438" t="s">
        <v>50</v>
      </c>
      <c r="I2438" s="320"/>
      <c r="J2438" t="s">
        <v>50</v>
      </c>
      <c r="K2438" s="320"/>
      <c r="L2438" t="s">
        <v>50</v>
      </c>
      <c r="M2438" s="320"/>
    </row>
    <row r="2439" spans="1:13">
      <c r="A2439" s="320"/>
      <c r="B2439" t="s">
        <v>52</v>
      </c>
      <c r="C2439" s="320"/>
      <c r="D2439" t="s">
        <v>51</v>
      </c>
      <c r="E2439" s="320"/>
      <c r="F2439" t="s">
        <v>52</v>
      </c>
      <c r="G2439" s="320"/>
      <c r="H2439" t="s">
        <v>51</v>
      </c>
      <c r="I2439" s="320"/>
      <c r="J2439" t="s">
        <v>51</v>
      </c>
      <c r="K2439" s="320"/>
      <c r="L2439" t="s">
        <v>52</v>
      </c>
      <c r="M2439" s="320"/>
    </row>
    <row r="2440" spans="1:13">
      <c r="A2440" s="320"/>
      <c r="B2440" t="s">
        <v>272</v>
      </c>
      <c r="C2440" s="320"/>
      <c r="D2440" t="s">
        <v>52</v>
      </c>
      <c r="E2440" s="320"/>
      <c r="F2440" t="s">
        <v>53</v>
      </c>
      <c r="G2440" s="320"/>
      <c r="H2440" t="s">
        <v>52</v>
      </c>
      <c r="I2440" s="320"/>
      <c r="J2440" t="s">
        <v>52</v>
      </c>
      <c r="K2440" s="320"/>
      <c r="L2440" t="s">
        <v>51</v>
      </c>
      <c r="M2440" s="320"/>
    </row>
    <row r="2441" spans="1:13">
      <c r="A2441" s="320"/>
      <c r="B2441" t="s">
        <v>54</v>
      </c>
      <c r="C2441" s="320"/>
      <c r="D2441" t="s">
        <v>53</v>
      </c>
      <c r="E2441" s="320"/>
      <c r="F2441" t="s">
        <v>66</v>
      </c>
      <c r="G2441" s="320"/>
      <c r="H2441" t="s">
        <v>53</v>
      </c>
      <c r="I2441" s="320"/>
      <c r="J2441" t="s">
        <v>95</v>
      </c>
      <c r="K2441" s="320"/>
      <c r="L2441" t="s">
        <v>95</v>
      </c>
      <c r="M2441" s="320"/>
    </row>
    <row r="2442" spans="1:13">
      <c r="A2442" s="320"/>
      <c r="B2442" t="s">
        <v>268</v>
      </c>
      <c r="C2442" s="320"/>
      <c r="D2442" t="s">
        <v>54</v>
      </c>
      <c r="E2442" s="320"/>
      <c r="F2442" t="s">
        <v>443</v>
      </c>
      <c r="G2442" s="320"/>
      <c r="H2442" t="s">
        <v>66</v>
      </c>
      <c r="I2442" s="320"/>
      <c r="J2442" t="s">
        <v>581</v>
      </c>
      <c r="K2442" s="320"/>
      <c r="L2442" t="s">
        <v>66</v>
      </c>
      <c r="M2442" s="320"/>
    </row>
    <row r="2443" spans="1:13">
      <c r="A2443" s="320"/>
      <c r="B2443" t="s">
        <v>576</v>
      </c>
      <c r="C2443" s="320"/>
      <c r="D2443" t="s">
        <v>55</v>
      </c>
      <c r="E2443" s="320"/>
      <c r="G2443" s="320"/>
      <c r="H2443" t="s">
        <v>67</v>
      </c>
      <c r="I2443" s="320"/>
      <c r="K2443" s="320"/>
      <c r="L2443" t="s">
        <v>442</v>
      </c>
      <c r="M2443" s="320"/>
    </row>
    <row r="2444" spans="1:13" ht="32">
      <c r="A2444" s="320"/>
      <c r="B2444" s="126" t="s">
        <v>583</v>
      </c>
      <c r="C2444" s="320"/>
      <c r="D2444" t="s">
        <v>584</v>
      </c>
      <c r="E2444" s="320"/>
      <c r="G2444" s="320"/>
      <c r="I2444" s="320"/>
      <c r="K2444" s="320"/>
      <c r="L2444" t="s">
        <v>97</v>
      </c>
      <c r="M2444" s="320"/>
    </row>
    <row r="2445" spans="1:13">
      <c r="A2445" s="320"/>
      <c r="C2445" s="320"/>
      <c r="D2445" t="s">
        <v>76</v>
      </c>
      <c r="E2445" s="320"/>
      <c r="G2445" s="320"/>
      <c r="I2445" s="320"/>
      <c r="K2445" s="320"/>
      <c r="L2445" t="s">
        <v>98</v>
      </c>
      <c r="M2445" s="320"/>
    </row>
    <row r="2446" spans="1:13">
      <c r="A2446" s="320"/>
      <c r="C2446" s="320"/>
      <c r="D2446" t="s">
        <v>481</v>
      </c>
      <c r="E2446" s="320"/>
      <c r="G2446" s="320"/>
      <c r="I2446" s="320"/>
      <c r="K2446" s="320"/>
      <c r="M2446" s="320"/>
    </row>
    <row r="2447" spans="1:13">
      <c r="A2447" s="320"/>
      <c r="C2447" s="320"/>
      <c r="E2447" s="320"/>
      <c r="G2447" s="320"/>
      <c r="I2447" s="320"/>
      <c r="K2447" s="320"/>
      <c r="M2447" s="320"/>
    </row>
    <row r="2448" spans="1:13">
      <c r="A2448" s="320" t="s">
        <v>20</v>
      </c>
      <c r="B2448" t="s">
        <v>3</v>
      </c>
      <c r="C2448" s="320" t="s">
        <v>3</v>
      </c>
      <c r="D2448" t="s">
        <v>3</v>
      </c>
      <c r="E2448" s="320" t="s">
        <v>49</v>
      </c>
      <c r="F2448" t="s">
        <v>3</v>
      </c>
      <c r="G2448" s="320" t="s">
        <v>3</v>
      </c>
      <c r="H2448" t="s">
        <v>3</v>
      </c>
      <c r="I2448" s="320" t="s">
        <v>3</v>
      </c>
      <c r="J2448" t="s">
        <v>3</v>
      </c>
      <c r="K2448" s="320" t="s">
        <v>3</v>
      </c>
      <c r="L2448" t="s">
        <v>3</v>
      </c>
      <c r="M2448" s="320" t="s">
        <v>3</v>
      </c>
    </row>
    <row r="2449" spans="1:13">
      <c r="A2449" s="320"/>
      <c r="B2449" t="s">
        <v>49</v>
      </c>
      <c r="C2449" s="320"/>
      <c r="D2449" t="s">
        <v>49</v>
      </c>
      <c r="E2449" s="320"/>
      <c r="F2449" t="s">
        <v>59</v>
      </c>
      <c r="G2449" s="320"/>
      <c r="H2449" t="s">
        <v>49</v>
      </c>
      <c r="I2449" s="320"/>
      <c r="J2449" t="s">
        <v>49</v>
      </c>
      <c r="K2449" s="320"/>
      <c r="L2449" t="s">
        <v>49</v>
      </c>
      <c r="M2449" s="320"/>
    </row>
    <row r="2450" spans="1:13">
      <c r="A2450" s="320"/>
      <c r="B2450" t="s">
        <v>51</v>
      </c>
      <c r="C2450" s="320"/>
      <c r="D2450" t="s">
        <v>50</v>
      </c>
      <c r="E2450" s="320"/>
      <c r="F2450" t="s">
        <v>53</v>
      </c>
      <c r="G2450" s="320"/>
      <c r="H2450" t="s">
        <v>50</v>
      </c>
      <c r="I2450" s="320"/>
      <c r="J2450" t="s">
        <v>50</v>
      </c>
      <c r="K2450" s="320"/>
      <c r="L2450" t="s">
        <v>50</v>
      </c>
      <c r="M2450" s="320"/>
    </row>
    <row r="2451" spans="1:13">
      <c r="A2451" s="320"/>
      <c r="B2451" t="s">
        <v>52</v>
      </c>
      <c r="C2451" s="320"/>
      <c r="D2451" t="s">
        <v>51</v>
      </c>
      <c r="E2451" s="320"/>
      <c r="F2451" t="s">
        <v>66</v>
      </c>
      <c r="G2451" s="320"/>
      <c r="H2451" t="s">
        <v>51</v>
      </c>
      <c r="I2451" s="320"/>
      <c r="J2451" t="s">
        <v>51</v>
      </c>
      <c r="K2451" s="320"/>
      <c r="L2451" t="s">
        <v>52</v>
      </c>
      <c r="M2451" s="320"/>
    </row>
    <row r="2452" spans="1:13">
      <c r="A2452" s="320"/>
      <c r="B2452" t="s">
        <v>272</v>
      </c>
      <c r="C2452" s="320"/>
      <c r="D2452" t="s">
        <v>52</v>
      </c>
      <c r="E2452" s="320"/>
      <c r="F2452" t="s">
        <v>443</v>
      </c>
      <c r="G2452" s="320"/>
      <c r="H2452" t="s">
        <v>52</v>
      </c>
      <c r="I2452" s="320"/>
      <c r="J2452" t="s">
        <v>52</v>
      </c>
      <c r="K2452" s="320"/>
      <c r="L2452" t="s">
        <v>51</v>
      </c>
      <c r="M2452" s="320"/>
    </row>
    <row r="2453" spans="1:13">
      <c r="A2453" s="320"/>
      <c r="B2453" t="s">
        <v>54</v>
      </c>
      <c r="C2453" s="320"/>
      <c r="D2453" t="s">
        <v>53</v>
      </c>
      <c r="E2453" s="320"/>
      <c r="F2453" t="s">
        <v>58</v>
      </c>
      <c r="G2453" s="320"/>
      <c r="H2453" t="s">
        <v>53</v>
      </c>
      <c r="I2453" s="320"/>
      <c r="J2453" t="s">
        <v>95</v>
      </c>
      <c r="K2453" s="320"/>
      <c r="L2453" t="s">
        <v>95</v>
      </c>
      <c r="M2453" s="320"/>
    </row>
    <row r="2454" spans="1:13">
      <c r="A2454" s="320"/>
      <c r="B2454" t="s">
        <v>268</v>
      </c>
      <c r="C2454" s="320"/>
      <c r="D2454" t="s">
        <v>54</v>
      </c>
      <c r="E2454" s="320"/>
      <c r="G2454" s="320"/>
      <c r="H2454" t="s">
        <v>66</v>
      </c>
      <c r="I2454" s="320"/>
      <c r="J2454" t="s">
        <v>581</v>
      </c>
      <c r="K2454" s="320"/>
      <c r="L2454" t="s">
        <v>66</v>
      </c>
      <c r="M2454" s="320"/>
    </row>
    <row r="2455" spans="1:13">
      <c r="A2455" s="320"/>
      <c r="B2455" t="s">
        <v>576</v>
      </c>
      <c r="C2455" s="320"/>
      <c r="D2455" t="s">
        <v>55</v>
      </c>
      <c r="E2455" s="320"/>
      <c r="G2455" s="320"/>
      <c r="H2455" t="s">
        <v>67</v>
      </c>
      <c r="I2455" s="320"/>
      <c r="K2455" s="320"/>
      <c r="L2455" t="s">
        <v>442</v>
      </c>
      <c r="M2455" s="320"/>
    </row>
    <row r="2456" spans="1:13" ht="32">
      <c r="A2456" s="320"/>
      <c r="B2456" s="126" t="s">
        <v>583</v>
      </c>
      <c r="C2456" s="320"/>
      <c r="D2456" t="s">
        <v>584</v>
      </c>
      <c r="E2456" s="320"/>
      <c r="G2456" s="320"/>
      <c r="I2456" s="320"/>
      <c r="K2456" s="320"/>
      <c r="L2456" t="s">
        <v>97</v>
      </c>
      <c r="M2456" s="320"/>
    </row>
    <row r="2457" spans="1:13">
      <c r="A2457" s="320"/>
      <c r="C2457" s="320"/>
      <c r="D2457" t="s">
        <v>76</v>
      </c>
      <c r="E2457" s="320"/>
      <c r="G2457" s="320"/>
      <c r="I2457" s="320"/>
      <c r="K2457" s="320"/>
      <c r="L2457" t="s">
        <v>98</v>
      </c>
      <c r="M2457" s="320"/>
    </row>
    <row r="2458" spans="1:13">
      <c r="A2458" s="320"/>
      <c r="C2458" s="320"/>
      <c r="D2458" t="s">
        <v>481</v>
      </c>
      <c r="E2458" s="320"/>
      <c r="G2458" s="320"/>
      <c r="I2458" s="320"/>
      <c r="K2458" s="320"/>
      <c r="M2458" s="320"/>
    </row>
    <row r="2459" spans="1:13">
      <c r="A2459" s="320"/>
      <c r="C2459" s="320"/>
      <c r="E2459" s="320"/>
      <c r="G2459" s="320"/>
      <c r="I2459" s="320"/>
      <c r="K2459" s="320"/>
      <c r="M2459" s="320"/>
    </row>
    <row r="2460" spans="1:13">
      <c r="A2460" s="320" t="s">
        <v>22</v>
      </c>
      <c r="B2460" t="s">
        <v>3</v>
      </c>
      <c r="C2460" s="320" t="s">
        <v>3</v>
      </c>
      <c r="D2460" t="s">
        <v>3</v>
      </c>
      <c r="E2460" s="320" t="s">
        <v>50</v>
      </c>
      <c r="F2460" t="s">
        <v>3</v>
      </c>
      <c r="G2460" s="320" t="s">
        <v>3</v>
      </c>
      <c r="H2460" t="s">
        <v>3</v>
      </c>
      <c r="I2460" s="320" t="s">
        <v>3</v>
      </c>
      <c r="J2460" t="s">
        <v>3</v>
      </c>
      <c r="K2460" s="320" t="s">
        <v>3</v>
      </c>
      <c r="L2460" t="s">
        <v>3</v>
      </c>
      <c r="M2460" s="320" t="s">
        <v>3</v>
      </c>
    </row>
    <row r="2461" spans="1:13">
      <c r="A2461" s="320"/>
      <c r="B2461" t="s">
        <v>49</v>
      </c>
      <c r="C2461" s="320"/>
      <c r="D2461" t="s">
        <v>49</v>
      </c>
      <c r="E2461" s="320"/>
      <c r="F2461" t="s">
        <v>59</v>
      </c>
      <c r="G2461" s="320"/>
      <c r="H2461" t="s">
        <v>49</v>
      </c>
      <c r="I2461" s="320"/>
      <c r="J2461" t="s">
        <v>49</v>
      </c>
      <c r="K2461" s="320"/>
      <c r="L2461" t="s">
        <v>49</v>
      </c>
      <c r="M2461" s="320"/>
    </row>
    <row r="2462" spans="1:13">
      <c r="A2462" s="320"/>
      <c r="B2462" t="s">
        <v>51</v>
      </c>
      <c r="C2462" s="320"/>
      <c r="D2462" t="s">
        <v>50</v>
      </c>
      <c r="E2462" s="320"/>
      <c r="F2462" t="s">
        <v>53</v>
      </c>
      <c r="G2462" s="320"/>
      <c r="H2462" t="s">
        <v>50</v>
      </c>
      <c r="I2462" s="320"/>
      <c r="J2462" t="s">
        <v>50</v>
      </c>
      <c r="K2462" s="320"/>
      <c r="L2462" t="s">
        <v>50</v>
      </c>
      <c r="M2462" s="320"/>
    </row>
    <row r="2463" spans="1:13">
      <c r="A2463" s="320"/>
      <c r="B2463" t="s">
        <v>52</v>
      </c>
      <c r="C2463" s="320"/>
      <c r="D2463" t="s">
        <v>51</v>
      </c>
      <c r="E2463" s="320"/>
      <c r="F2463" t="s">
        <v>66</v>
      </c>
      <c r="G2463" s="320"/>
      <c r="H2463" t="s">
        <v>51</v>
      </c>
      <c r="I2463" s="320"/>
      <c r="J2463" t="s">
        <v>51</v>
      </c>
      <c r="K2463" s="320"/>
      <c r="L2463" t="s">
        <v>52</v>
      </c>
      <c r="M2463" s="320"/>
    </row>
    <row r="2464" spans="1:13">
      <c r="A2464" s="320"/>
      <c r="B2464" t="s">
        <v>272</v>
      </c>
      <c r="C2464" s="320"/>
      <c r="D2464" t="s">
        <v>52</v>
      </c>
      <c r="E2464" s="320"/>
      <c r="F2464" t="s">
        <v>443</v>
      </c>
      <c r="G2464" s="320"/>
      <c r="H2464" t="s">
        <v>52</v>
      </c>
      <c r="I2464" s="320"/>
      <c r="J2464" t="s">
        <v>52</v>
      </c>
      <c r="K2464" s="320"/>
      <c r="L2464" t="s">
        <v>51</v>
      </c>
      <c r="M2464" s="320"/>
    </row>
    <row r="2465" spans="1:13">
      <c r="A2465" s="320"/>
      <c r="B2465" t="s">
        <v>54</v>
      </c>
      <c r="C2465" s="320"/>
      <c r="D2465" t="s">
        <v>53</v>
      </c>
      <c r="E2465" s="320"/>
      <c r="F2465" t="s">
        <v>58</v>
      </c>
      <c r="G2465" s="320"/>
      <c r="H2465" t="s">
        <v>53</v>
      </c>
      <c r="I2465" s="320"/>
      <c r="J2465" t="s">
        <v>95</v>
      </c>
      <c r="K2465" s="320"/>
      <c r="L2465" t="s">
        <v>95</v>
      </c>
      <c r="M2465" s="320"/>
    </row>
    <row r="2466" spans="1:13">
      <c r="A2466" s="320"/>
      <c r="B2466" t="s">
        <v>268</v>
      </c>
      <c r="C2466" s="320"/>
      <c r="D2466" t="s">
        <v>54</v>
      </c>
      <c r="E2466" s="320"/>
      <c r="G2466" s="320"/>
      <c r="H2466" t="s">
        <v>66</v>
      </c>
      <c r="I2466" s="320"/>
      <c r="J2466" t="s">
        <v>581</v>
      </c>
      <c r="K2466" s="320"/>
      <c r="L2466" t="s">
        <v>66</v>
      </c>
      <c r="M2466" s="320"/>
    </row>
    <row r="2467" spans="1:13">
      <c r="A2467" s="320"/>
      <c r="B2467" t="s">
        <v>576</v>
      </c>
      <c r="C2467" s="320"/>
      <c r="D2467" t="s">
        <v>55</v>
      </c>
      <c r="E2467" s="320"/>
      <c r="G2467" s="320"/>
      <c r="H2467" t="s">
        <v>67</v>
      </c>
      <c r="I2467" s="320"/>
      <c r="K2467" s="320"/>
      <c r="L2467" t="s">
        <v>442</v>
      </c>
      <c r="M2467" s="320"/>
    </row>
    <row r="2468" spans="1:13" ht="32">
      <c r="A2468" s="320"/>
      <c r="B2468" s="126" t="s">
        <v>583</v>
      </c>
      <c r="C2468" s="320"/>
      <c r="D2468" t="s">
        <v>584</v>
      </c>
      <c r="E2468" s="320"/>
      <c r="G2468" s="320"/>
      <c r="I2468" s="320"/>
      <c r="K2468" s="320"/>
      <c r="L2468" t="s">
        <v>97</v>
      </c>
      <c r="M2468" s="320"/>
    </row>
    <row r="2469" spans="1:13">
      <c r="A2469" s="320"/>
      <c r="C2469" s="320"/>
      <c r="D2469" t="s">
        <v>76</v>
      </c>
      <c r="E2469" s="320"/>
      <c r="G2469" s="320"/>
      <c r="I2469" s="320"/>
      <c r="K2469" s="320"/>
      <c r="L2469" t="s">
        <v>98</v>
      </c>
      <c r="M2469" s="320"/>
    </row>
    <row r="2470" spans="1:13">
      <c r="A2470" s="320"/>
      <c r="C2470" s="320"/>
      <c r="D2470" t="s">
        <v>481</v>
      </c>
      <c r="E2470" s="320"/>
      <c r="G2470" s="320"/>
      <c r="I2470" s="320"/>
      <c r="K2470" s="320"/>
      <c r="M2470" s="320"/>
    </row>
    <row r="2471" spans="1:13">
      <c r="A2471" s="320"/>
      <c r="C2471" s="320"/>
      <c r="E2471" s="320"/>
      <c r="G2471" s="320"/>
      <c r="I2471" s="320"/>
      <c r="K2471" s="320"/>
      <c r="M2471" s="320"/>
    </row>
    <row r="2472" spans="1:13">
      <c r="A2472" s="320" t="s">
        <v>23</v>
      </c>
      <c r="B2472" t="s">
        <v>3</v>
      </c>
      <c r="C2472" s="320" t="s">
        <v>3</v>
      </c>
      <c r="D2472" t="s">
        <v>3</v>
      </c>
      <c r="E2472" s="320" t="s">
        <v>3</v>
      </c>
      <c r="F2472" t="s">
        <v>3</v>
      </c>
      <c r="G2472" s="320" t="s">
        <v>3</v>
      </c>
      <c r="H2472" t="s">
        <v>3</v>
      </c>
      <c r="I2472" s="320" t="s">
        <v>3</v>
      </c>
      <c r="J2472" t="s">
        <v>3</v>
      </c>
      <c r="K2472" s="320" t="s">
        <v>3</v>
      </c>
      <c r="L2472" t="s">
        <v>3</v>
      </c>
      <c r="M2472" s="320" t="s">
        <v>446</v>
      </c>
    </row>
    <row r="2473" spans="1:13">
      <c r="A2473" s="320"/>
      <c r="B2473" t="s">
        <v>49</v>
      </c>
      <c r="C2473" s="320"/>
      <c r="D2473" t="s">
        <v>49</v>
      </c>
      <c r="E2473" s="320"/>
      <c r="F2473" t="s">
        <v>49</v>
      </c>
      <c r="G2473" s="320"/>
      <c r="H2473" t="s">
        <v>49</v>
      </c>
      <c r="I2473" s="320"/>
      <c r="J2473" t="s">
        <v>49</v>
      </c>
      <c r="K2473" s="320"/>
      <c r="L2473" t="s">
        <v>49</v>
      </c>
      <c r="M2473" s="320"/>
    </row>
    <row r="2474" spans="1:13">
      <c r="A2474" s="320"/>
      <c r="B2474" t="s">
        <v>51</v>
      </c>
      <c r="C2474" s="320"/>
      <c r="D2474" t="s">
        <v>50</v>
      </c>
      <c r="E2474" s="320"/>
      <c r="F2474" t="s">
        <v>59</v>
      </c>
      <c r="G2474" s="320"/>
      <c r="H2474" t="s">
        <v>50</v>
      </c>
      <c r="I2474" s="320"/>
      <c r="J2474" t="s">
        <v>50</v>
      </c>
      <c r="K2474" s="320"/>
      <c r="L2474" t="s">
        <v>50</v>
      </c>
      <c r="M2474" s="320"/>
    </row>
    <row r="2475" spans="1:13">
      <c r="A2475" s="320"/>
      <c r="B2475" t="s">
        <v>52</v>
      </c>
      <c r="C2475" s="320"/>
      <c r="D2475" t="s">
        <v>51</v>
      </c>
      <c r="E2475" s="320"/>
      <c r="F2475" t="s">
        <v>52</v>
      </c>
      <c r="G2475" s="320"/>
      <c r="H2475" t="s">
        <v>51</v>
      </c>
      <c r="I2475" s="320"/>
      <c r="J2475" t="s">
        <v>51</v>
      </c>
      <c r="K2475" s="320"/>
      <c r="L2475" t="s">
        <v>52</v>
      </c>
      <c r="M2475" s="320"/>
    </row>
    <row r="2476" spans="1:13">
      <c r="A2476" s="320"/>
      <c r="B2476" t="s">
        <v>272</v>
      </c>
      <c r="C2476" s="320"/>
      <c r="D2476" t="s">
        <v>52</v>
      </c>
      <c r="E2476" s="320"/>
      <c r="F2476" t="s">
        <v>53</v>
      </c>
      <c r="G2476" s="320"/>
      <c r="H2476" t="s">
        <v>52</v>
      </c>
      <c r="I2476" s="320"/>
      <c r="J2476" t="s">
        <v>52</v>
      </c>
      <c r="K2476" s="320"/>
      <c r="L2476" t="s">
        <v>51</v>
      </c>
      <c r="M2476" s="320"/>
    </row>
    <row r="2477" spans="1:13">
      <c r="A2477" s="320"/>
      <c r="B2477" t="s">
        <v>54</v>
      </c>
      <c r="C2477" s="320"/>
      <c r="D2477" t="s">
        <v>53</v>
      </c>
      <c r="E2477" s="320"/>
      <c r="F2477" t="s">
        <v>66</v>
      </c>
      <c r="G2477" s="320"/>
      <c r="H2477" t="s">
        <v>53</v>
      </c>
      <c r="I2477" s="320"/>
      <c r="J2477" t="s">
        <v>95</v>
      </c>
      <c r="K2477" s="320"/>
      <c r="L2477" t="s">
        <v>95</v>
      </c>
      <c r="M2477" s="320"/>
    </row>
    <row r="2478" spans="1:13">
      <c r="A2478" s="320"/>
      <c r="B2478" t="s">
        <v>268</v>
      </c>
      <c r="C2478" s="320"/>
      <c r="D2478" t="s">
        <v>54</v>
      </c>
      <c r="E2478" s="320"/>
      <c r="F2478" t="s">
        <v>443</v>
      </c>
      <c r="G2478" s="320"/>
      <c r="H2478" t="s">
        <v>66</v>
      </c>
      <c r="I2478" s="320"/>
      <c r="J2478" t="s">
        <v>581</v>
      </c>
      <c r="K2478" s="320"/>
      <c r="L2478" t="s">
        <v>66</v>
      </c>
      <c r="M2478" s="320"/>
    </row>
    <row r="2479" spans="1:13">
      <c r="A2479" s="320"/>
      <c r="B2479" t="s">
        <v>576</v>
      </c>
      <c r="C2479" s="320"/>
      <c r="D2479" t="s">
        <v>55</v>
      </c>
      <c r="E2479" s="320"/>
      <c r="G2479" s="320"/>
      <c r="H2479" t="s">
        <v>67</v>
      </c>
      <c r="I2479" s="320"/>
      <c r="K2479" s="320"/>
      <c r="L2479" t="s">
        <v>442</v>
      </c>
      <c r="M2479" s="320"/>
    </row>
    <row r="2480" spans="1:13" ht="32">
      <c r="A2480" s="320"/>
      <c r="B2480" s="126" t="s">
        <v>583</v>
      </c>
      <c r="C2480" s="320"/>
      <c r="D2480" t="s">
        <v>584</v>
      </c>
      <c r="E2480" s="320"/>
      <c r="G2480" s="320"/>
      <c r="I2480" s="320"/>
      <c r="K2480" s="320"/>
      <c r="L2480" t="s">
        <v>97</v>
      </c>
      <c r="M2480" s="320"/>
    </row>
    <row r="2481" spans="1:13">
      <c r="A2481" s="320"/>
      <c r="C2481" s="320"/>
      <c r="D2481" t="s">
        <v>76</v>
      </c>
      <c r="E2481" s="320"/>
      <c r="G2481" s="320"/>
      <c r="I2481" s="320"/>
      <c r="K2481" s="320"/>
      <c r="L2481" t="s">
        <v>98</v>
      </c>
      <c r="M2481" s="320"/>
    </row>
    <row r="2482" spans="1:13">
      <c r="A2482" s="320"/>
      <c r="C2482" s="320"/>
      <c r="D2482" t="s">
        <v>481</v>
      </c>
      <c r="E2482" s="320"/>
      <c r="G2482" s="320"/>
      <c r="I2482" s="320"/>
      <c r="K2482" s="320"/>
      <c r="M2482" s="320"/>
    </row>
    <row r="2483" spans="1:13">
      <c r="A2483" s="320"/>
      <c r="C2483" s="320"/>
      <c r="E2483" s="320"/>
      <c r="G2483" s="320"/>
      <c r="I2483" s="320"/>
      <c r="K2483" s="320"/>
      <c r="M2483" s="320"/>
    </row>
    <row r="2484" spans="1:13">
      <c r="A2484" s="320" t="s">
        <v>24</v>
      </c>
      <c r="B2484" t="s">
        <v>3</v>
      </c>
      <c r="C2484" s="320" t="s">
        <v>3</v>
      </c>
      <c r="D2484" t="s">
        <v>3</v>
      </c>
      <c r="E2484" s="320" t="s">
        <v>3</v>
      </c>
      <c r="F2484" t="s">
        <v>3</v>
      </c>
      <c r="G2484" s="320" t="s">
        <v>3</v>
      </c>
      <c r="H2484" t="s">
        <v>3</v>
      </c>
      <c r="I2484" s="320" t="s">
        <v>3</v>
      </c>
      <c r="J2484" t="s">
        <v>3</v>
      </c>
      <c r="K2484" s="320" t="s">
        <v>3</v>
      </c>
      <c r="L2484" t="s">
        <v>3</v>
      </c>
      <c r="M2484" s="320" t="s">
        <v>3</v>
      </c>
    </row>
    <row r="2485" spans="1:13">
      <c r="A2485" s="320"/>
      <c r="B2485" t="s">
        <v>49</v>
      </c>
      <c r="C2485" s="320"/>
      <c r="D2485" t="s">
        <v>49</v>
      </c>
      <c r="E2485" s="320"/>
      <c r="F2485" t="s">
        <v>59</v>
      </c>
      <c r="G2485" s="320"/>
      <c r="H2485" t="s">
        <v>49</v>
      </c>
      <c r="I2485" s="320"/>
      <c r="J2485" t="s">
        <v>49</v>
      </c>
      <c r="K2485" s="320"/>
      <c r="L2485" t="s">
        <v>49</v>
      </c>
      <c r="M2485" s="320"/>
    </row>
    <row r="2486" spans="1:13">
      <c r="A2486" s="320"/>
      <c r="B2486" t="s">
        <v>51</v>
      </c>
      <c r="C2486" s="320"/>
      <c r="D2486" t="s">
        <v>50</v>
      </c>
      <c r="E2486" s="320"/>
      <c r="F2486" t="s">
        <v>53</v>
      </c>
      <c r="G2486" s="320"/>
      <c r="H2486" t="s">
        <v>50</v>
      </c>
      <c r="I2486" s="320"/>
      <c r="J2486" t="s">
        <v>50</v>
      </c>
      <c r="K2486" s="320"/>
      <c r="L2486" t="s">
        <v>50</v>
      </c>
      <c r="M2486" s="320"/>
    </row>
    <row r="2487" spans="1:13">
      <c r="A2487" s="320"/>
      <c r="B2487" t="s">
        <v>52</v>
      </c>
      <c r="C2487" s="320"/>
      <c r="D2487" t="s">
        <v>51</v>
      </c>
      <c r="E2487" s="320"/>
      <c r="F2487" t="s">
        <v>66</v>
      </c>
      <c r="G2487" s="320"/>
      <c r="H2487" t="s">
        <v>51</v>
      </c>
      <c r="I2487" s="320"/>
      <c r="J2487" t="s">
        <v>51</v>
      </c>
      <c r="K2487" s="320"/>
      <c r="L2487" t="s">
        <v>52</v>
      </c>
      <c r="M2487" s="320"/>
    </row>
    <row r="2488" spans="1:13">
      <c r="A2488" s="320"/>
      <c r="B2488" t="s">
        <v>272</v>
      </c>
      <c r="C2488" s="320"/>
      <c r="D2488" t="s">
        <v>52</v>
      </c>
      <c r="E2488" s="320"/>
      <c r="F2488" t="s">
        <v>443</v>
      </c>
      <c r="G2488" s="320"/>
      <c r="H2488" t="s">
        <v>52</v>
      </c>
      <c r="I2488" s="320"/>
      <c r="J2488" t="s">
        <v>52</v>
      </c>
      <c r="K2488" s="320"/>
      <c r="L2488" t="s">
        <v>51</v>
      </c>
      <c r="M2488" s="320"/>
    </row>
    <row r="2489" spans="1:13">
      <c r="A2489" s="320"/>
      <c r="B2489" t="s">
        <v>54</v>
      </c>
      <c r="C2489" s="320"/>
      <c r="D2489" t="s">
        <v>53</v>
      </c>
      <c r="E2489" s="320"/>
      <c r="F2489" t="s">
        <v>58</v>
      </c>
      <c r="G2489" s="320"/>
      <c r="H2489" t="s">
        <v>53</v>
      </c>
      <c r="I2489" s="320"/>
      <c r="J2489" t="s">
        <v>95</v>
      </c>
      <c r="K2489" s="320"/>
      <c r="L2489" t="s">
        <v>95</v>
      </c>
      <c r="M2489" s="320"/>
    </row>
    <row r="2490" spans="1:13">
      <c r="A2490" s="320"/>
      <c r="B2490" t="s">
        <v>268</v>
      </c>
      <c r="C2490" s="320"/>
      <c r="D2490" t="s">
        <v>54</v>
      </c>
      <c r="E2490" s="320"/>
      <c r="G2490" s="320"/>
      <c r="H2490" t="s">
        <v>66</v>
      </c>
      <c r="I2490" s="320"/>
      <c r="J2490" t="s">
        <v>581</v>
      </c>
      <c r="K2490" s="320"/>
      <c r="L2490" t="s">
        <v>66</v>
      </c>
      <c r="M2490" s="320"/>
    </row>
    <row r="2491" spans="1:13">
      <c r="A2491" s="320"/>
      <c r="B2491" t="s">
        <v>576</v>
      </c>
      <c r="C2491" s="320"/>
      <c r="D2491" t="s">
        <v>55</v>
      </c>
      <c r="E2491" s="320"/>
      <c r="G2491" s="320"/>
      <c r="H2491" t="s">
        <v>67</v>
      </c>
      <c r="I2491" s="320"/>
      <c r="K2491" s="320"/>
      <c r="L2491" t="s">
        <v>442</v>
      </c>
      <c r="M2491" s="320"/>
    </row>
    <row r="2492" spans="1:13" ht="32">
      <c r="A2492" s="320"/>
      <c r="B2492" s="126" t="s">
        <v>583</v>
      </c>
      <c r="C2492" s="320"/>
      <c r="D2492" t="s">
        <v>584</v>
      </c>
      <c r="E2492" s="320"/>
      <c r="G2492" s="320"/>
      <c r="I2492" s="320"/>
      <c r="K2492" s="320"/>
      <c r="L2492" t="s">
        <v>98</v>
      </c>
      <c r="M2492" s="320"/>
    </row>
    <row r="2493" spans="1:13">
      <c r="A2493" s="320"/>
      <c r="C2493" s="320"/>
      <c r="D2493" t="s">
        <v>76</v>
      </c>
      <c r="E2493" s="320"/>
      <c r="G2493" s="320"/>
      <c r="I2493" s="320"/>
      <c r="K2493" s="320"/>
      <c r="M2493" s="320"/>
    </row>
    <row r="2494" spans="1:13">
      <c r="A2494" s="320"/>
      <c r="C2494" s="320"/>
      <c r="D2494" t="s">
        <v>481</v>
      </c>
      <c r="E2494" s="320"/>
      <c r="G2494" s="320"/>
      <c r="I2494" s="320"/>
      <c r="K2494" s="320"/>
      <c r="M2494" s="320"/>
    </row>
    <row r="2495" spans="1:13">
      <c r="A2495" s="320"/>
      <c r="C2495" s="320"/>
      <c r="E2495" s="320"/>
      <c r="G2495" s="320"/>
      <c r="I2495" s="320"/>
      <c r="K2495" s="320"/>
      <c r="M2495" s="320"/>
    </row>
    <row r="2496" spans="1:13">
      <c r="A2496" s="320" t="s">
        <v>25</v>
      </c>
      <c r="B2496" t="s">
        <v>3</v>
      </c>
      <c r="C2496" s="320" t="s">
        <v>3</v>
      </c>
      <c r="D2496" t="s">
        <v>3</v>
      </c>
      <c r="E2496" s="320" t="s">
        <v>3</v>
      </c>
      <c r="F2496" t="s">
        <v>3</v>
      </c>
      <c r="G2496" s="320" t="s">
        <v>3</v>
      </c>
      <c r="H2496" t="s">
        <v>3</v>
      </c>
      <c r="I2496" s="320" t="s">
        <v>3</v>
      </c>
      <c r="J2496" t="s">
        <v>3</v>
      </c>
      <c r="K2496" s="320" t="s">
        <v>3</v>
      </c>
      <c r="L2496" t="s">
        <v>3</v>
      </c>
      <c r="M2496" s="320" t="s">
        <v>3</v>
      </c>
    </row>
    <row r="2497" spans="1:13">
      <c r="A2497" s="320"/>
      <c r="B2497" t="s">
        <v>49</v>
      </c>
      <c r="C2497" s="320"/>
      <c r="D2497" t="s">
        <v>49</v>
      </c>
      <c r="E2497" s="320"/>
      <c r="F2497" t="s">
        <v>49</v>
      </c>
      <c r="G2497" s="320"/>
      <c r="H2497" t="s">
        <v>49</v>
      </c>
      <c r="I2497" s="320"/>
      <c r="J2497" t="s">
        <v>49</v>
      </c>
      <c r="K2497" s="320"/>
      <c r="L2497" t="s">
        <v>49</v>
      </c>
      <c r="M2497" s="320"/>
    </row>
    <row r="2498" spans="1:13">
      <c r="A2498" s="320"/>
      <c r="B2498" t="s">
        <v>51</v>
      </c>
      <c r="C2498" s="320"/>
      <c r="D2498" t="s">
        <v>50</v>
      </c>
      <c r="E2498" s="320"/>
      <c r="F2498" t="s">
        <v>59</v>
      </c>
      <c r="G2498" s="320"/>
      <c r="H2498" t="s">
        <v>50</v>
      </c>
      <c r="I2498" s="320"/>
      <c r="J2498" t="s">
        <v>50</v>
      </c>
      <c r="K2498" s="320"/>
      <c r="L2498" t="s">
        <v>50</v>
      </c>
      <c r="M2498" s="320"/>
    </row>
    <row r="2499" spans="1:13">
      <c r="A2499" s="320"/>
      <c r="B2499" t="s">
        <v>52</v>
      </c>
      <c r="C2499" s="320"/>
      <c r="D2499" t="s">
        <v>51</v>
      </c>
      <c r="E2499" s="320"/>
      <c r="F2499" t="s">
        <v>52</v>
      </c>
      <c r="G2499" s="320"/>
      <c r="H2499" t="s">
        <v>51</v>
      </c>
      <c r="I2499" s="320"/>
      <c r="J2499" t="s">
        <v>51</v>
      </c>
      <c r="K2499" s="320"/>
      <c r="L2499" t="s">
        <v>52</v>
      </c>
      <c r="M2499" s="320"/>
    </row>
    <row r="2500" spans="1:13">
      <c r="A2500" s="320"/>
      <c r="B2500" t="s">
        <v>272</v>
      </c>
      <c r="C2500" s="320"/>
      <c r="D2500" t="s">
        <v>52</v>
      </c>
      <c r="E2500" s="320"/>
      <c r="F2500" t="s">
        <v>53</v>
      </c>
      <c r="G2500" s="320"/>
      <c r="H2500" t="s">
        <v>52</v>
      </c>
      <c r="I2500" s="320"/>
      <c r="J2500" t="s">
        <v>52</v>
      </c>
      <c r="K2500" s="320"/>
      <c r="L2500" t="s">
        <v>51</v>
      </c>
      <c r="M2500" s="320"/>
    </row>
    <row r="2501" spans="1:13">
      <c r="A2501" s="320"/>
      <c r="B2501" t="s">
        <v>54</v>
      </c>
      <c r="C2501" s="320"/>
      <c r="D2501" t="s">
        <v>53</v>
      </c>
      <c r="E2501" s="320"/>
      <c r="F2501" t="s">
        <v>66</v>
      </c>
      <c r="G2501" s="320"/>
      <c r="H2501" t="s">
        <v>53</v>
      </c>
      <c r="I2501" s="320"/>
      <c r="J2501" t="s">
        <v>95</v>
      </c>
      <c r="K2501" s="320"/>
      <c r="L2501" t="s">
        <v>95</v>
      </c>
      <c r="M2501" s="320"/>
    </row>
    <row r="2502" spans="1:13">
      <c r="A2502" s="320"/>
      <c r="B2502" t="s">
        <v>268</v>
      </c>
      <c r="C2502" s="320"/>
      <c r="D2502" t="s">
        <v>54</v>
      </c>
      <c r="E2502" s="320"/>
      <c r="F2502" t="s">
        <v>443</v>
      </c>
      <c r="G2502" s="320"/>
      <c r="H2502" t="s">
        <v>66</v>
      </c>
      <c r="I2502" s="320"/>
      <c r="J2502" t="s">
        <v>581</v>
      </c>
      <c r="K2502" s="320"/>
      <c r="L2502" t="s">
        <v>66</v>
      </c>
      <c r="M2502" s="320"/>
    </row>
    <row r="2503" spans="1:13">
      <c r="A2503" s="320"/>
      <c r="B2503" t="s">
        <v>576</v>
      </c>
      <c r="C2503" s="320"/>
      <c r="D2503" t="s">
        <v>55</v>
      </c>
      <c r="E2503" s="320"/>
      <c r="G2503" s="320"/>
      <c r="H2503" t="s">
        <v>67</v>
      </c>
      <c r="I2503" s="320"/>
      <c r="K2503" s="320"/>
      <c r="L2503" t="s">
        <v>442</v>
      </c>
      <c r="M2503" s="320"/>
    </row>
    <row r="2504" spans="1:13" ht="32">
      <c r="A2504" s="320"/>
      <c r="B2504" s="126" t="s">
        <v>583</v>
      </c>
      <c r="C2504" s="320"/>
      <c r="D2504" t="s">
        <v>584</v>
      </c>
      <c r="E2504" s="320"/>
      <c r="G2504" s="320"/>
      <c r="I2504" s="320"/>
      <c r="K2504" s="320"/>
      <c r="L2504" t="s">
        <v>97</v>
      </c>
      <c r="M2504" s="320"/>
    </row>
    <row r="2505" spans="1:13">
      <c r="A2505" s="320"/>
      <c r="C2505" s="320"/>
      <c r="D2505" t="s">
        <v>76</v>
      </c>
      <c r="E2505" s="320"/>
      <c r="G2505" s="320"/>
      <c r="I2505" s="320"/>
      <c r="K2505" s="320"/>
      <c r="L2505" t="s">
        <v>98</v>
      </c>
      <c r="M2505" s="320"/>
    </row>
    <row r="2506" spans="1:13">
      <c r="A2506" s="320"/>
      <c r="C2506" s="320"/>
      <c r="D2506" t="s">
        <v>481</v>
      </c>
      <c r="E2506" s="320"/>
      <c r="G2506" s="320"/>
      <c r="I2506" s="320"/>
      <c r="K2506" s="320"/>
      <c r="M2506" s="320"/>
    </row>
    <row r="2507" spans="1:13">
      <c r="A2507" s="320"/>
      <c r="C2507" s="320"/>
      <c r="E2507" s="320"/>
      <c r="G2507" s="320"/>
      <c r="I2507" s="320"/>
      <c r="K2507" s="320"/>
      <c r="M2507" s="320"/>
    </row>
    <row r="2513" spans="1:28">
      <c r="A2513" s="343" t="s">
        <v>585</v>
      </c>
      <c r="B2513" s="343"/>
      <c r="C2513" s="343"/>
      <c r="D2513" s="343"/>
      <c r="E2513" s="343"/>
      <c r="F2513" s="343"/>
      <c r="G2513" s="343"/>
      <c r="H2513" s="343"/>
      <c r="I2513" s="343"/>
      <c r="J2513" s="343"/>
      <c r="K2513" s="343"/>
      <c r="L2513" s="343"/>
      <c r="M2513" s="343"/>
      <c r="P2513" s="329" t="s">
        <v>586</v>
      </c>
      <c r="Q2513" s="330"/>
      <c r="R2513" s="330"/>
      <c r="S2513" s="330"/>
      <c r="T2513" s="330"/>
      <c r="U2513" s="330"/>
      <c r="V2513" s="331"/>
    </row>
    <row r="2514" spans="1:28" ht="32">
      <c r="B2514" s="334">
        <v>2005</v>
      </c>
      <c r="C2514" s="334"/>
      <c r="D2514" s="334">
        <v>2008</v>
      </c>
      <c r="E2514" s="334"/>
      <c r="F2514" s="334">
        <v>2012</v>
      </c>
      <c r="G2514" s="334"/>
      <c r="H2514" s="334">
        <v>2015</v>
      </c>
      <c r="I2514" s="334"/>
      <c r="J2514" s="334"/>
      <c r="K2514" s="334"/>
      <c r="L2514" s="334"/>
      <c r="M2514" s="334"/>
      <c r="P2514" s="128" t="s">
        <v>129</v>
      </c>
      <c r="Q2514" s="44">
        <v>28</v>
      </c>
      <c r="R2514" s="44">
        <v>28</v>
      </c>
      <c r="S2514" s="44">
        <v>28</v>
      </c>
      <c r="T2514" s="44">
        <v>28</v>
      </c>
      <c r="U2514" s="44"/>
      <c r="V2514" s="44"/>
    </row>
    <row r="2515" spans="1:28" ht="32">
      <c r="B2515" s="68" t="s">
        <v>0</v>
      </c>
      <c r="C2515" s="68" t="s">
        <v>1</v>
      </c>
      <c r="D2515" s="68" t="s">
        <v>0</v>
      </c>
      <c r="E2515" s="68" t="s">
        <v>1</v>
      </c>
      <c r="F2515" s="68" t="s">
        <v>0</v>
      </c>
      <c r="G2515" s="68" t="s">
        <v>1</v>
      </c>
      <c r="H2515" s="68" t="s">
        <v>0</v>
      </c>
      <c r="I2515" s="68" t="s">
        <v>1</v>
      </c>
      <c r="J2515" s="68"/>
      <c r="K2515" s="68"/>
      <c r="L2515" s="68"/>
      <c r="M2515" s="68"/>
      <c r="P2515" s="129" t="s">
        <v>103</v>
      </c>
      <c r="Q2515" s="51">
        <v>2005</v>
      </c>
      <c r="R2515" s="51">
        <v>2008</v>
      </c>
      <c r="S2515" s="51">
        <v>2012</v>
      </c>
      <c r="T2515" s="51">
        <v>2015</v>
      </c>
      <c r="U2515" s="51"/>
      <c r="V2515" s="51"/>
    </row>
    <row r="2516" spans="1:28">
      <c r="A2516" s="320" t="s">
        <v>2</v>
      </c>
      <c r="B2516" t="s">
        <v>3</v>
      </c>
      <c r="C2516" s="320" t="s">
        <v>49</v>
      </c>
      <c r="D2516" t="s">
        <v>3</v>
      </c>
      <c r="E2516" s="320" t="s">
        <v>49</v>
      </c>
      <c r="F2516" t="s">
        <v>3</v>
      </c>
      <c r="G2516" s="320" t="s">
        <v>50</v>
      </c>
      <c r="H2516" t="s">
        <v>3</v>
      </c>
      <c r="I2516" s="320" t="s">
        <v>58</v>
      </c>
      <c r="P2516" s="29">
        <v>0</v>
      </c>
      <c r="Q2516" s="24">
        <v>21</v>
      </c>
      <c r="R2516" s="24">
        <v>17</v>
      </c>
      <c r="S2516" s="24">
        <v>14</v>
      </c>
      <c r="T2516" s="24"/>
      <c r="U2516" s="24"/>
      <c r="V2516" s="24"/>
    </row>
    <row r="2517" spans="1:28">
      <c r="A2517" s="320"/>
      <c r="B2517" t="s">
        <v>49</v>
      </c>
      <c r="C2517" s="320"/>
      <c r="D2517" t="s">
        <v>49</v>
      </c>
      <c r="E2517" s="320"/>
      <c r="F2517" t="s">
        <v>50</v>
      </c>
      <c r="G2517" s="320"/>
      <c r="H2517" t="s">
        <v>95</v>
      </c>
      <c r="I2517" s="320"/>
      <c r="P2517" s="29">
        <v>1</v>
      </c>
      <c r="Q2517" s="24">
        <v>7</v>
      </c>
      <c r="R2517" s="24">
        <v>4</v>
      </c>
      <c r="S2517" s="24">
        <v>7</v>
      </c>
      <c r="T2517" s="24">
        <v>15</v>
      </c>
      <c r="U2517" s="24"/>
      <c r="V2517" s="24"/>
    </row>
    <row r="2518" spans="1:28">
      <c r="A2518" s="320"/>
      <c r="B2518" t="s">
        <v>50</v>
      </c>
      <c r="C2518" s="320"/>
      <c r="D2518" t="s">
        <v>50</v>
      </c>
      <c r="E2518" s="320"/>
      <c r="F2518" t="s">
        <v>51</v>
      </c>
      <c r="G2518" s="320"/>
      <c r="H2518" t="s">
        <v>66</v>
      </c>
      <c r="I2518" s="320"/>
      <c r="P2518" s="29">
        <v>2</v>
      </c>
      <c r="Q2518" s="24"/>
      <c r="R2518" s="24">
        <v>7</v>
      </c>
      <c r="S2518" s="24">
        <v>7</v>
      </c>
      <c r="T2518" s="24">
        <v>13</v>
      </c>
      <c r="U2518" s="24"/>
      <c r="V2518" s="24"/>
    </row>
    <row r="2519" spans="1:28">
      <c r="A2519" s="320"/>
      <c r="B2519" t="s">
        <v>51</v>
      </c>
      <c r="C2519" s="320"/>
      <c r="D2519" t="s">
        <v>51</v>
      </c>
      <c r="E2519" s="320"/>
      <c r="F2519" t="s">
        <v>95</v>
      </c>
      <c r="G2519" s="320"/>
      <c r="H2519" t="s">
        <v>442</v>
      </c>
      <c r="I2519" s="320"/>
      <c r="P2519" s="29">
        <v>3</v>
      </c>
      <c r="Q2519" s="24"/>
      <c r="R2519" s="24"/>
      <c r="S2519" s="24"/>
      <c r="T2519" s="24"/>
      <c r="U2519" s="24"/>
      <c r="V2519" s="24"/>
    </row>
    <row r="2520" spans="1:28">
      <c r="A2520" s="320"/>
      <c r="B2520" t="s">
        <v>52</v>
      </c>
      <c r="C2520" s="320"/>
      <c r="D2520" t="s">
        <v>52</v>
      </c>
      <c r="E2520" s="320"/>
      <c r="F2520" t="s">
        <v>66</v>
      </c>
      <c r="G2520" s="320"/>
      <c r="H2520" t="s">
        <v>97</v>
      </c>
      <c r="I2520" s="320"/>
      <c r="P2520" s="29" t="s">
        <v>104</v>
      </c>
      <c r="Q2520" s="24"/>
      <c r="R2520" s="24"/>
      <c r="S2520" s="24"/>
      <c r="T2520" s="24"/>
      <c r="U2520" s="24"/>
      <c r="V2520" s="24"/>
    </row>
    <row r="2521" spans="1:28">
      <c r="A2521" s="320"/>
      <c r="B2521" t="s">
        <v>202</v>
      </c>
      <c r="C2521" s="320"/>
      <c r="D2521" t="s">
        <v>53</v>
      </c>
      <c r="E2521" s="320"/>
      <c r="F2521" t="s">
        <v>58</v>
      </c>
      <c r="G2521" s="320"/>
      <c r="H2521" t="s">
        <v>98</v>
      </c>
      <c r="I2521" s="320"/>
    </row>
    <row r="2522" spans="1:28">
      <c r="A2522" s="320"/>
      <c r="B2522" t="s">
        <v>53</v>
      </c>
      <c r="C2522" s="320"/>
      <c r="D2522" t="s">
        <v>66</v>
      </c>
      <c r="E2522" s="320"/>
      <c r="G2522" s="320"/>
      <c r="H2522" t="s">
        <v>587</v>
      </c>
      <c r="I2522" s="320"/>
      <c r="P2522" s="329" t="s">
        <v>582</v>
      </c>
      <c r="Q2522" s="330"/>
      <c r="R2522" s="330"/>
      <c r="S2522" s="330"/>
      <c r="T2522" s="330"/>
      <c r="U2522" s="330"/>
      <c r="V2522" s="331"/>
    </row>
    <row r="2523" spans="1:28">
      <c r="A2523" s="320"/>
      <c r="C2523" s="320"/>
      <c r="D2523" t="s">
        <v>67</v>
      </c>
      <c r="E2523" s="320"/>
      <c r="G2523" s="320"/>
      <c r="H2523" t="s">
        <v>58</v>
      </c>
      <c r="I2523" s="320"/>
      <c r="P2523" s="21"/>
      <c r="Q2523" s="51">
        <v>2005</v>
      </c>
      <c r="R2523" s="51">
        <v>2008</v>
      </c>
      <c r="S2523" s="51">
        <v>2012</v>
      </c>
      <c r="T2523" s="51">
        <v>2015</v>
      </c>
      <c r="U2523" s="51"/>
      <c r="V2523" s="51"/>
    </row>
    <row r="2524" spans="1:28" ht="32">
      <c r="A2524" s="320"/>
      <c r="C2524" s="320"/>
      <c r="D2524" t="s">
        <v>588</v>
      </c>
      <c r="E2524" s="320"/>
      <c r="G2524" s="320"/>
      <c r="H2524" t="s">
        <v>589</v>
      </c>
      <c r="I2524" s="320"/>
      <c r="P2524" s="130" t="s">
        <v>106</v>
      </c>
      <c r="Q2524" s="24">
        <v>21</v>
      </c>
      <c r="R2524" s="24">
        <v>26</v>
      </c>
      <c r="S2524" s="24">
        <v>17</v>
      </c>
      <c r="T2524" s="24">
        <v>7</v>
      </c>
      <c r="U2524" s="24"/>
      <c r="V2524" s="24"/>
    </row>
    <row r="2525" spans="1:28">
      <c r="A2525" s="320"/>
      <c r="C2525" s="320"/>
      <c r="E2525" s="320"/>
      <c r="G2525" s="320"/>
      <c r="I2525" s="320"/>
      <c r="P2525" s="29" t="s">
        <v>107</v>
      </c>
      <c r="Q2525" s="24">
        <v>7</v>
      </c>
      <c r="R2525" s="24">
        <v>2</v>
      </c>
      <c r="S2525" s="24">
        <v>11</v>
      </c>
      <c r="T2525" s="24">
        <v>21</v>
      </c>
      <c r="U2525" s="24"/>
      <c r="V2525" s="24"/>
    </row>
    <row r="2526" spans="1:28">
      <c r="A2526" s="320"/>
      <c r="C2526" s="320"/>
      <c r="E2526" s="320"/>
      <c r="G2526" s="320"/>
      <c r="I2526" s="320"/>
      <c r="P2526" s="27"/>
      <c r="Q2526" s="28"/>
      <c r="R2526" s="28"/>
      <c r="S2526" s="28"/>
      <c r="T2526" s="28"/>
      <c r="U2526" s="28"/>
      <c r="V2526" s="28"/>
    </row>
    <row r="2527" spans="1:28">
      <c r="A2527" s="320"/>
      <c r="C2527" s="320"/>
      <c r="E2527" s="320"/>
      <c r="G2527" s="320"/>
      <c r="I2527" s="320"/>
      <c r="P2527" s="27"/>
      <c r="Q2527" s="28"/>
      <c r="R2527" s="28"/>
      <c r="S2527" s="28"/>
      <c r="T2527" s="28"/>
      <c r="U2527" s="28"/>
      <c r="V2527" s="28"/>
    </row>
    <row r="2528" spans="1:28">
      <c r="A2528" s="320"/>
      <c r="C2528" s="320"/>
      <c r="E2528" s="320"/>
      <c r="G2528" s="320"/>
      <c r="I2528" s="320"/>
      <c r="P2528" s="332" t="s">
        <v>109</v>
      </c>
      <c r="Q2528" s="332"/>
      <c r="R2528" s="332"/>
      <c r="S2528" s="332"/>
      <c r="T2528" s="332"/>
      <c r="U2528" s="332"/>
      <c r="V2528" s="332"/>
      <c r="W2528" s="332"/>
      <c r="X2528" s="332"/>
      <c r="Y2528" s="332"/>
      <c r="Z2528" s="332"/>
      <c r="AA2528" s="332"/>
      <c r="AB2528" s="332"/>
    </row>
    <row r="2529" spans="1:28">
      <c r="A2529" s="320" t="s">
        <v>4</v>
      </c>
      <c r="B2529" t="s">
        <v>3</v>
      </c>
      <c r="C2529" s="320" t="s">
        <v>50</v>
      </c>
      <c r="D2529" t="s">
        <v>3</v>
      </c>
      <c r="E2529" s="320" t="s">
        <v>58</v>
      </c>
      <c r="F2529" t="s">
        <v>3</v>
      </c>
      <c r="G2529" s="320" t="s">
        <v>50</v>
      </c>
      <c r="H2529" t="s">
        <v>3</v>
      </c>
      <c r="I2529" s="320" t="s">
        <v>58</v>
      </c>
      <c r="P2529" s="20"/>
      <c r="Q2529" s="327">
        <v>2005</v>
      </c>
      <c r="R2529" s="327"/>
      <c r="S2529" s="327">
        <v>2008</v>
      </c>
      <c r="T2529" s="327"/>
      <c r="U2529" s="327">
        <v>2012</v>
      </c>
      <c r="V2529" s="327"/>
      <c r="W2529" s="327">
        <v>2015</v>
      </c>
      <c r="X2529" s="327"/>
      <c r="Y2529" s="327"/>
      <c r="Z2529" s="327"/>
      <c r="AA2529" s="327"/>
      <c r="AB2529" s="327"/>
    </row>
    <row r="2530" spans="1:28">
      <c r="A2530" s="320"/>
      <c r="B2530" t="s">
        <v>49</v>
      </c>
      <c r="C2530" s="320"/>
      <c r="D2530" t="s">
        <v>50</v>
      </c>
      <c r="E2530" s="320"/>
      <c r="F2530" t="s">
        <v>50</v>
      </c>
      <c r="G2530" s="320"/>
      <c r="H2530" t="s">
        <v>95</v>
      </c>
      <c r="I2530" s="320"/>
      <c r="P2530" s="20"/>
      <c r="Q2530" s="51" t="s">
        <v>114</v>
      </c>
      <c r="R2530" s="51" t="s">
        <v>115</v>
      </c>
      <c r="S2530" s="51" t="s">
        <v>114</v>
      </c>
      <c r="T2530" s="51" t="s">
        <v>115</v>
      </c>
      <c r="U2530" s="51" t="s">
        <v>114</v>
      </c>
      <c r="V2530" s="51" t="s">
        <v>115</v>
      </c>
      <c r="W2530" s="51" t="s">
        <v>114</v>
      </c>
      <c r="X2530" s="51" t="s">
        <v>115</v>
      </c>
      <c r="Y2530" s="51" t="s">
        <v>114</v>
      </c>
      <c r="Z2530" s="51" t="s">
        <v>115</v>
      </c>
      <c r="AA2530" s="51" t="s">
        <v>114</v>
      </c>
      <c r="AB2530" s="51" t="s">
        <v>115</v>
      </c>
    </row>
    <row r="2531" spans="1:28" ht="32">
      <c r="A2531" s="320"/>
      <c r="B2531" t="s">
        <v>50</v>
      </c>
      <c r="C2531" s="320"/>
      <c r="D2531" t="s">
        <v>51</v>
      </c>
      <c r="E2531" s="320"/>
      <c r="F2531" t="s">
        <v>51</v>
      </c>
      <c r="G2531" s="320"/>
      <c r="H2531" t="s">
        <v>66</v>
      </c>
      <c r="I2531" s="320"/>
      <c r="P2531" s="130" t="s">
        <v>110</v>
      </c>
      <c r="Q2531" s="20">
        <v>28</v>
      </c>
      <c r="R2531" s="20">
        <v>100</v>
      </c>
      <c r="S2531" s="20">
        <v>28</v>
      </c>
      <c r="T2531" s="20">
        <v>100</v>
      </c>
      <c r="U2531" s="20">
        <v>28</v>
      </c>
      <c r="V2531" s="20">
        <v>100</v>
      </c>
      <c r="W2531" s="20">
        <v>27</v>
      </c>
      <c r="X2531" s="20">
        <v>96.42</v>
      </c>
      <c r="Y2531" s="20"/>
      <c r="Z2531" s="20"/>
      <c r="AA2531" s="20"/>
      <c r="AB2531" s="20"/>
    </row>
    <row r="2532" spans="1:28">
      <c r="A2532" s="320"/>
      <c r="B2532" t="s">
        <v>51</v>
      </c>
      <c r="C2532" s="320"/>
      <c r="D2532" t="s">
        <v>53</v>
      </c>
      <c r="E2532" s="320"/>
      <c r="F2532" t="s">
        <v>95</v>
      </c>
      <c r="G2532" s="320"/>
      <c r="H2532" t="s">
        <v>442</v>
      </c>
      <c r="I2532" s="320"/>
      <c r="P2532" s="29" t="s">
        <v>111</v>
      </c>
      <c r="Q2532" s="20">
        <v>1</v>
      </c>
      <c r="R2532" s="20">
        <v>3.57</v>
      </c>
      <c r="S2532" s="20">
        <v>1</v>
      </c>
      <c r="T2532" s="20">
        <v>3.57</v>
      </c>
      <c r="U2532" s="20">
        <v>0</v>
      </c>
      <c r="V2532" s="20">
        <v>0</v>
      </c>
      <c r="W2532" s="20">
        <v>0</v>
      </c>
      <c r="X2532" s="146">
        <v>0</v>
      </c>
      <c r="Y2532" s="20"/>
      <c r="Z2532" s="20"/>
      <c r="AA2532" s="20"/>
      <c r="AB2532" s="20"/>
    </row>
    <row r="2533" spans="1:28">
      <c r="A2533" s="320"/>
      <c r="B2533" t="s">
        <v>52</v>
      </c>
      <c r="C2533" s="320"/>
      <c r="D2533" t="s">
        <v>66</v>
      </c>
      <c r="E2533" s="320"/>
      <c r="F2533" t="s">
        <v>66</v>
      </c>
      <c r="G2533" s="320"/>
      <c r="H2533" t="s">
        <v>98</v>
      </c>
      <c r="I2533" s="320"/>
    </row>
    <row r="2534" spans="1:28">
      <c r="A2534" s="320"/>
      <c r="B2534" t="s">
        <v>202</v>
      </c>
      <c r="C2534" s="320"/>
      <c r="D2534" t="s">
        <v>67</v>
      </c>
      <c r="E2534" s="320"/>
      <c r="F2534" t="s">
        <v>58</v>
      </c>
      <c r="G2534" s="320"/>
      <c r="H2534" t="s">
        <v>587</v>
      </c>
      <c r="I2534" s="320"/>
      <c r="P2534" s="326" t="s">
        <v>116</v>
      </c>
      <c r="Q2534" s="326"/>
      <c r="R2534" s="326"/>
      <c r="S2534" s="326"/>
      <c r="T2534" s="326"/>
      <c r="U2534" s="326"/>
      <c r="V2534" s="326"/>
      <c r="W2534" s="326"/>
      <c r="X2534" s="326"/>
      <c r="Y2534" s="326"/>
      <c r="Z2534" s="326"/>
      <c r="AA2534" s="326"/>
      <c r="AB2534" s="326"/>
    </row>
    <row r="2535" spans="1:28">
      <c r="A2535" s="320"/>
      <c r="B2535" t="s">
        <v>53</v>
      </c>
      <c r="C2535" s="320"/>
      <c r="D2535" t="s">
        <v>588</v>
      </c>
      <c r="E2535" s="320"/>
      <c r="G2535" s="320"/>
      <c r="H2535" t="s">
        <v>58</v>
      </c>
      <c r="I2535" s="320"/>
      <c r="P2535" s="20"/>
      <c r="Q2535" s="327">
        <v>2005</v>
      </c>
      <c r="R2535" s="327"/>
      <c r="S2535" s="327">
        <v>2008</v>
      </c>
      <c r="T2535" s="327"/>
      <c r="U2535" s="327">
        <v>2012</v>
      </c>
      <c r="V2535" s="327"/>
      <c r="W2535" s="327">
        <v>2015</v>
      </c>
      <c r="X2535" s="327"/>
      <c r="Y2535" s="327"/>
      <c r="Z2535" s="327"/>
      <c r="AA2535" s="327"/>
      <c r="AB2535" s="327"/>
    </row>
    <row r="2536" spans="1:28">
      <c r="A2536" s="320"/>
      <c r="C2536" s="320"/>
      <c r="D2536" t="s">
        <v>58</v>
      </c>
      <c r="E2536" s="320"/>
      <c r="G2536" s="320"/>
      <c r="H2536" t="s">
        <v>589</v>
      </c>
      <c r="I2536" s="320"/>
      <c r="P2536" s="20"/>
      <c r="Q2536" s="51" t="s">
        <v>114</v>
      </c>
      <c r="R2536" s="51" t="s">
        <v>115</v>
      </c>
      <c r="S2536" s="51" t="s">
        <v>114</v>
      </c>
      <c r="T2536" s="51" t="s">
        <v>115</v>
      </c>
      <c r="U2536" s="51" t="s">
        <v>114</v>
      </c>
      <c r="V2536" s="51" t="s">
        <v>115</v>
      </c>
      <c r="W2536" s="51" t="s">
        <v>114</v>
      </c>
      <c r="X2536" s="51" t="s">
        <v>115</v>
      </c>
      <c r="Y2536" s="51" t="s">
        <v>114</v>
      </c>
      <c r="Z2536" s="51" t="s">
        <v>115</v>
      </c>
      <c r="AA2536" s="51" t="s">
        <v>114</v>
      </c>
      <c r="AB2536" s="51" t="s">
        <v>115</v>
      </c>
    </row>
    <row r="2537" spans="1:28" ht="32">
      <c r="A2537" s="320"/>
      <c r="C2537" s="320"/>
      <c r="E2537" s="320"/>
      <c r="G2537" s="320"/>
      <c r="I2537" s="320"/>
      <c r="P2537" s="130" t="s">
        <v>110</v>
      </c>
      <c r="Q2537" s="20">
        <v>28</v>
      </c>
      <c r="R2537" s="20">
        <v>100</v>
      </c>
      <c r="S2537" s="20">
        <v>20</v>
      </c>
      <c r="T2537" s="20">
        <v>71.42</v>
      </c>
      <c r="U2537" s="20">
        <v>17</v>
      </c>
      <c r="V2537" s="20">
        <v>60.71</v>
      </c>
      <c r="W2537" s="20"/>
      <c r="X2537" s="20"/>
      <c r="Y2537" s="20"/>
      <c r="Z2537" s="20"/>
      <c r="AA2537" s="20"/>
      <c r="AB2537" s="20"/>
    </row>
    <row r="2538" spans="1:28">
      <c r="A2538" s="320"/>
      <c r="C2538" s="320"/>
      <c r="E2538" s="320"/>
      <c r="G2538" s="320"/>
      <c r="I2538" s="320"/>
      <c r="P2538" s="29" t="s">
        <v>111</v>
      </c>
      <c r="Q2538" s="20">
        <v>11</v>
      </c>
      <c r="R2538" s="20">
        <v>39.28</v>
      </c>
      <c r="S2538" s="20">
        <v>11</v>
      </c>
      <c r="T2538" s="20">
        <v>39.28</v>
      </c>
      <c r="U2538" s="20">
        <v>4</v>
      </c>
      <c r="V2538" s="20">
        <v>14.28</v>
      </c>
      <c r="W2538" s="20"/>
      <c r="X2538" s="20"/>
      <c r="Y2538" s="20"/>
      <c r="Z2538" s="20"/>
      <c r="AA2538" s="20"/>
      <c r="AB2538" s="20"/>
    </row>
    <row r="2539" spans="1:28">
      <c r="A2539" s="320"/>
      <c r="C2539" s="320"/>
      <c r="E2539" s="320"/>
      <c r="G2539" s="320"/>
      <c r="I2539" s="320"/>
      <c r="P2539" s="29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</row>
    <row r="2540" spans="1:28" ht="32">
      <c r="A2540" s="320"/>
      <c r="C2540" s="320"/>
      <c r="E2540" s="320"/>
      <c r="G2540" s="320"/>
      <c r="I2540" s="320"/>
      <c r="P2540" s="130" t="s">
        <v>112</v>
      </c>
      <c r="Q2540" s="20"/>
      <c r="R2540" s="20"/>
      <c r="S2540" s="20">
        <v>8</v>
      </c>
      <c r="T2540" s="20">
        <v>28.58</v>
      </c>
      <c r="U2540" s="20">
        <v>11</v>
      </c>
      <c r="V2540" s="20">
        <v>39.29</v>
      </c>
      <c r="W2540" s="20">
        <v>28</v>
      </c>
      <c r="X2540" s="20">
        <v>100</v>
      </c>
      <c r="Y2540" s="20"/>
      <c r="Z2540" s="20"/>
      <c r="AA2540" s="20"/>
      <c r="AB2540" s="20"/>
    </row>
    <row r="2541" spans="1:28" ht="32">
      <c r="A2541" s="320"/>
      <c r="C2541" s="320"/>
      <c r="E2541" s="320"/>
      <c r="G2541" s="320"/>
      <c r="I2541" s="320"/>
      <c r="P2541" s="130" t="s">
        <v>113</v>
      </c>
      <c r="Q2541" s="20"/>
      <c r="R2541" s="20"/>
      <c r="S2541" s="20">
        <v>2</v>
      </c>
      <c r="T2541" s="20">
        <v>7.14</v>
      </c>
      <c r="U2541" s="20">
        <v>2</v>
      </c>
      <c r="V2541" s="20">
        <v>7.14</v>
      </c>
      <c r="W2541" s="20">
        <v>17</v>
      </c>
      <c r="X2541" s="20">
        <v>60.71</v>
      </c>
      <c r="Y2541" s="20"/>
      <c r="Z2541" s="20"/>
      <c r="AA2541" s="20"/>
      <c r="AB2541" s="20"/>
    </row>
    <row r="2542" spans="1:28">
      <c r="A2542" s="320" t="s">
        <v>5</v>
      </c>
      <c r="B2542" t="s">
        <v>3</v>
      </c>
      <c r="C2542" s="320" t="s">
        <v>49</v>
      </c>
      <c r="D2542" t="s">
        <v>3</v>
      </c>
      <c r="E2542" s="320" t="s">
        <v>49</v>
      </c>
      <c r="F2542" t="s">
        <v>3</v>
      </c>
      <c r="G2542" s="320" t="s">
        <v>590</v>
      </c>
      <c r="H2542" t="s">
        <v>3</v>
      </c>
      <c r="I2542" s="320" t="s">
        <v>58</v>
      </c>
    </row>
    <row r="2543" spans="1:28">
      <c r="A2543" s="320"/>
      <c r="B2543" t="s">
        <v>49</v>
      </c>
      <c r="C2543" s="320"/>
      <c r="D2543" t="s">
        <v>49</v>
      </c>
      <c r="E2543" s="320"/>
      <c r="F2543" t="s">
        <v>66</v>
      </c>
      <c r="G2543" s="320"/>
      <c r="H2543" t="s">
        <v>95</v>
      </c>
      <c r="I2543" s="320"/>
    </row>
    <row r="2544" spans="1:28">
      <c r="A2544" s="320"/>
      <c r="B2544" t="s">
        <v>50</v>
      </c>
      <c r="C2544" s="320"/>
      <c r="D2544" t="s">
        <v>50</v>
      </c>
      <c r="E2544" s="320"/>
      <c r="F2544" t="s">
        <v>58</v>
      </c>
      <c r="G2544" s="320"/>
      <c r="H2544" t="s">
        <v>66</v>
      </c>
      <c r="I2544" s="320"/>
      <c r="P2544" s="339" t="s">
        <v>117</v>
      </c>
      <c r="Q2544" s="339"/>
      <c r="R2544" s="339"/>
      <c r="S2544" s="339"/>
      <c r="T2544" s="339"/>
      <c r="U2544" s="339"/>
      <c r="V2544" s="339"/>
      <c r="W2544" s="339"/>
      <c r="X2544" s="339"/>
      <c r="Y2544" s="339"/>
      <c r="Z2544" s="339"/>
      <c r="AA2544" s="339"/>
      <c r="AB2544" s="339"/>
    </row>
    <row r="2545" spans="1:28">
      <c r="A2545" s="320"/>
      <c r="B2545" t="s">
        <v>51</v>
      </c>
      <c r="C2545" s="320"/>
      <c r="D2545" t="s">
        <v>51</v>
      </c>
      <c r="E2545" s="320"/>
      <c r="F2545" t="s">
        <v>590</v>
      </c>
      <c r="G2545" s="320"/>
      <c r="H2545" t="s">
        <v>442</v>
      </c>
      <c r="I2545" s="320"/>
      <c r="P2545" s="20"/>
      <c r="Q2545" s="327">
        <v>2005</v>
      </c>
      <c r="R2545" s="327"/>
      <c r="S2545" s="327">
        <v>2008</v>
      </c>
      <c r="T2545" s="327"/>
      <c r="U2545" s="327">
        <v>2012</v>
      </c>
      <c r="V2545" s="327"/>
      <c r="W2545" s="327">
        <v>2015</v>
      </c>
      <c r="X2545" s="327"/>
      <c r="Y2545" s="327"/>
      <c r="Z2545" s="327"/>
      <c r="AA2545" s="327"/>
      <c r="AB2545" s="327"/>
    </row>
    <row r="2546" spans="1:28">
      <c r="A2546" s="320"/>
      <c r="B2546" t="s">
        <v>52</v>
      </c>
      <c r="C2546" s="320"/>
      <c r="D2546" t="s">
        <v>52</v>
      </c>
      <c r="E2546" s="320"/>
      <c r="G2546" s="320"/>
      <c r="H2546" t="s">
        <v>97</v>
      </c>
      <c r="I2546" s="320"/>
      <c r="P2546" s="20"/>
      <c r="Q2546" s="51" t="s">
        <v>114</v>
      </c>
      <c r="R2546" s="51" t="s">
        <v>115</v>
      </c>
      <c r="S2546" s="51" t="s">
        <v>114</v>
      </c>
      <c r="T2546" s="51" t="s">
        <v>115</v>
      </c>
      <c r="U2546" s="51" t="s">
        <v>114</v>
      </c>
      <c r="V2546" s="51" t="s">
        <v>115</v>
      </c>
      <c r="W2546" s="51" t="s">
        <v>114</v>
      </c>
      <c r="X2546" s="51" t="s">
        <v>115</v>
      </c>
      <c r="Y2546" s="51" t="s">
        <v>114</v>
      </c>
      <c r="Z2546" s="51" t="s">
        <v>115</v>
      </c>
      <c r="AA2546" s="51" t="s">
        <v>114</v>
      </c>
      <c r="AB2546" s="51" t="s">
        <v>115</v>
      </c>
    </row>
    <row r="2547" spans="1:28" ht="32">
      <c r="A2547" s="320"/>
      <c r="B2547" t="s">
        <v>202</v>
      </c>
      <c r="C2547" s="320"/>
      <c r="D2547" t="s">
        <v>53</v>
      </c>
      <c r="E2547" s="320"/>
      <c r="G2547" s="320"/>
      <c r="H2547" t="s">
        <v>98</v>
      </c>
      <c r="I2547" s="320"/>
      <c r="P2547" s="130" t="s">
        <v>110</v>
      </c>
      <c r="Q2547" s="20">
        <v>21</v>
      </c>
      <c r="R2547" s="20">
        <v>75</v>
      </c>
      <c r="S2547" s="20">
        <v>28</v>
      </c>
      <c r="T2547" s="20">
        <v>100</v>
      </c>
      <c r="U2547" s="20">
        <v>18</v>
      </c>
      <c r="V2547" s="20">
        <v>64.28</v>
      </c>
      <c r="W2547" s="20">
        <v>15</v>
      </c>
      <c r="X2547" s="20">
        <v>53.57</v>
      </c>
      <c r="Y2547" s="20"/>
      <c r="Z2547" s="20"/>
      <c r="AA2547" s="20"/>
      <c r="AB2547" s="20"/>
    </row>
    <row r="2548" spans="1:28">
      <c r="A2548" s="320"/>
      <c r="B2548" t="s">
        <v>53</v>
      </c>
      <c r="C2548" s="320"/>
      <c r="D2548" t="s">
        <v>66</v>
      </c>
      <c r="E2548" s="320"/>
      <c r="G2548" s="320"/>
      <c r="H2548" t="s">
        <v>587</v>
      </c>
      <c r="I2548" s="320"/>
      <c r="P2548" s="29" t="s">
        <v>111</v>
      </c>
      <c r="Q2548" s="20">
        <v>9</v>
      </c>
      <c r="R2548" s="20">
        <v>32.14</v>
      </c>
      <c r="S2548" s="20">
        <v>13</v>
      </c>
      <c r="T2548" s="20">
        <v>46.42</v>
      </c>
      <c r="U2548" s="20">
        <v>13</v>
      </c>
      <c r="V2548" s="20">
        <v>46.42</v>
      </c>
      <c r="W2548" s="20">
        <v>7</v>
      </c>
      <c r="X2548" s="20">
        <v>25</v>
      </c>
      <c r="Y2548" s="20"/>
      <c r="Z2548" s="20"/>
      <c r="AA2548" s="20"/>
      <c r="AB2548" s="20"/>
    </row>
    <row r="2549" spans="1:28">
      <c r="A2549" s="320"/>
      <c r="C2549" s="320"/>
      <c r="D2549" t="s">
        <v>67</v>
      </c>
      <c r="E2549" s="320"/>
      <c r="G2549" s="320"/>
      <c r="H2549" t="s">
        <v>58</v>
      </c>
      <c r="I2549" s="320"/>
      <c r="P2549" s="29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</row>
    <row r="2550" spans="1:28" ht="32">
      <c r="A2550" s="320"/>
      <c r="C2550" s="320"/>
      <c r="D2550" t="s">
        <v>588</v>
      </c>
      <c r="E2550" s="320"/>
      <c r="G2550" s="320"/>
      <c r="H2550" t="s">
        <v>589</v>
      </c>
      <c r="I2550" s="320"/>
      <c r="P2550" s="130" t="s">
        <v>112</v>
      </c>
      <c r="Q2550" s="20">
        <v>7</v>
      </c>
      <c r="R2550" s="20">
        <v>25</v>
      </c>
      <c r="S2550" s="20"/>
      <c r="T2550" s="20"/>
      <c r="U2550" s="20">
        <v>10</v>
      </c>
      <c r="V2550" s="20">
        <v>35.72</v>
      </c>
      <c r="W2550" s="20">
        <v>13</v>
      </c>
      <c r="X2550" s="20">
        <v>46.43</v>
      </c>
      <c r="Y2550" s="20"/>
      <c r="Z2550" s="20"/>
      <c r="AA2550" s="20"/>
      <c r="AB2550" s="20"/>
    </row>
    <row r="2551" spans="1:28" ht="32">
      <c r="A2551" s="320"/>
      <c r="C2551" s="320"/>
      <c r="E2551" s="320"/>
      <c r="G2551" s="320"/>
      <c r="I2551" s="320"/>
      <c r="P2551" s="130" t="s">
        <v>113</v>
      </c>
      <c r="Q2551" s="20">
        <v>7</v>
      </c>
      <c r="R2551" s="20">
        <v>25</v>
      </c>
      <c r="S2551" s="20"/>
      <c r="T2551" s="20"/>
      <c r="U2551" s="20">
        <v>9</v>
      </c>
      <c r="V2551" s="20">
        <v>32.14</v>
      </c>
      <c r="W2551" s="20">
        <v>4</v>
      </c>
      <c r="X2551" s="146" t="s">
        <v>591</v>
      </c>
      <c r="Y2551" s="20"/>
      <c r="Z2551" s="20"/>
      <c r="AA2551" s="20"/>
      <c r="AB2551" s="20"/>
    </row>
    <row r="2552" spans="1:28">
      <c r="A2552" s="320"/>
      <c r="C2552" s="320"/>
      <c r="E2552" s="320"/>
      <c r="G2552" s="320"/>
      <c r="I2552" s="320"/>
    </row>
    <row r="2553" spans="1:28">
      <c r="A2553" s="320"/>
      <c r="C2553" s="320"/>
      <c r="E2553" s="320"/>
      <c r="G2553" s="320"/>
      <c r="I2553" s="320"/>
      <c r="P2553" s="35" t="s">
        <v>127</v>
      </c>
    </row>
    <row r="2554" spans="1:28">
      <c r="A2554" s="320"/>
      <c r="C2554" s="320"/>
      <c r="E2554" s="320"/>
      <c r="G2554" s="320"/>
      <c r="I2554" s="320"/>
    </row>
    <row r="2555" spans="1:28">
      <c r="A2555" s="320" t="s">
        <v>6</v>
      </c>
      <c r="B2555" t="s">
        <v>3</v>
      </c>
      <c r="C2555" s="320" t="s">
        <v>50</v>
      </c>
      <c r="D2555" t="s">
        <v>3</v>
      </c>
      <c r="E2555" s="320" t="s">
        <v>50</v>
      </c>
      <c r="F2555" t="s">
        <v>3</v>
      </c>
      <c r="G2555" s="320" t="s">
        <v>590</v>
      </c>
      <c r="H2555" t="s">
        <v>3</v>
      </c>
      <c r="I2555" s="320" t="s">
        <v>58</v>
      </c>
    </row>
    <row r="2556" spans="1:28">
      <c r="A2556" s="320"/>
      <c r="B2556" t="s">
        <v>49</v>
      </c>
      <c r="C2556" s="320"/>
      <c r="D2556" t="s">
        <v>49</v>
      </c>
      <c r="E2556" s="320"/>
      <c r="F2556" t="s">
        <v>66</v>
      </c>
      <c r="G2556" s="320"/>
      <c r="H2556" t="s">
        <v>95</v>
      </c>
      <c r="I2556" s="320"/>
      <c r="P2556" s="328" t="s">
        <v>130</v>
      </c>
      <c r="Q2556" s="328"/>
      <c r="R2556" s="328"/>
      <c r="S2556" s="328"/>
      <c r="T2556" s="328"/>
      <c r="U2556" s="328"/>
      <c r="V2556" s="328"/>
      <c r="W2556" s="328"/>
      <c r="X2556" s="328"/>
      <c r="Y2556" s="328"/>
      <c r="Z2556" s="328"/>
      <c r="AA2556" s="328"/>
      <c r="AB2556" s="328"/>
    </row>
    <row r="2557" spans="1:28">
      <c r="A2557" s="320"/>
      <c r="B2557" t="s">
        <v>50</v>
      </c>
      <c r="C2557" s="320"/>
      <c r="D2557" t="s">
        <v>50</v>
      </c>
      <c r="E2557" s="320"/>
      <c r="F2557" t="s">
        <v>58</v>
      </c>
      <c r="G2557" s="320"/>
      <c r="H2557" t="s">
        <v>66</v>
      </c>
      <c r="I2557" s="320"/>
      <c r="P2557" s="20"/>
      <c r="Q2557" s="327">
        <v>2005</v>
      </c>
      <c r="R2557" s="327"/>
      <c r="S2557" s="327">
        <v>2008</v>
      </c>
      <c r="T2557" s="327"/>
      <c r="U2557" s="327">
        <v>2012</v>
      </c>
      <c r="V2557" s="327"/>
      <c r="W2557" s="327">
        <v>2015</v>
      </c>
      <c r="X2557" s="327"/>
      <c r="Y2557" s="327"/>
      <c r="Z2557" s="327"/>
      <c r="AA2557" s="327"/>
      <c r="AB2557" s="327"/>
    </row>
    <row r="2558" spans="1:28">
      <c r="A2558" s="320"/>
      <c r="B2558" t="s">
        <v>52</v>
      </c>
      <c r="C2558" s="320"/>
      <c r="D2558" t="s">
        <v>51</v>
      </c>
      <c r="E2558" s="320"/>
      <c r="F2558" t="s">
        <v>590</v>
      </c>
      <c r="G2558" s="320"/>
      <c r="H2558" t="s">
        <v>442</v>
      </c>
      <c r="I2558" s="320"/>
      <c r="P2558" s="20"/>
      <c r="Q2558" s="51" t="s">
        <v>114</v>
      </c>
      <c r="R2558" s="51" t="s">
        <v>115</v>
      </c>
      <c r="S2558" s="51" t="s">
        <v>114</v>
      </c>
      <c r="T2558" s="51" t="s">
        <v>115</v>
      </c>
      <c r="U2558" s="51" t="s">
        <v>114</v>
      </c>
      <c r="V2558" s="51" t="s">
        <v>115</v>
      </c>
      <c r="W2558" s="51" t="s">
        <v>114</v>
      </c>
      <c r="X2558" s="51" t="s">
        <v>115</v>
      </c>
      <c r="Y2558" s="51" t="s">
        <v>114</v>
      </c>
      <c r="Z2558" s="51" t="s">
        <v>115</v>
      </c>
      <c r="AA2558" s="51" t="s">
        <v>114</v>
      </c>
      <c r="AB2558" s="51" t="s">
        <v>115</v>
      </c>
    </row>
    <row r="2559" spans="1:28" ht="32">
      <c r="A2559" s="320"/>
      <c r="B2559" t="s">
        <v>202</v>
      </c>
      <c r="C2559" s="320"/>
      <c r="D2559" t="s">
        <v>52</v>
      </c>
      <c r="E2559" s="320"/>
      <c r="G2559" s="320"/>
      <c r="H2559" t="s">
        <v>97</v>
      </c>
      <c r="I2559" s="320"/>
      <c r="P2559" s="130" t="s">
        <v>110</v>
      </c>
      <c r="Q2559" s="46"/>
      <c r="R2559" s="46"/>
      <c r="S2559" s="46"/>
      <c r="T2559" s="46"/>
      <c r="U2559" s="46"/>
      <c r="V2559" s="46"/>
      <c r="W2559" s="46"/>
      <c r="X2559" s="46"/>
      <c r="Y2559" s="46"/>
      <c r="Z2559" s="46"/>
      <c r="AA2559" s="20">
        <v>28</v>
      </c>
      <c r="AB2559" s="20">
        <v>100</v>
      </c>
    </row>
    <row r="2560" spans="1:28">
      <c r="A2560" s="320"/>
      <c r="B2560" t="s">
        <v>53</v>
      </c>
      <c r="C2560" s="320"/>
      <c r="D2560" t="s">
        <v>53</v>
      </c>
      <c r="E2560" s="320"/>
      <c r="G2560" s="320"/>
      <c r="H2560" t="s">
        <v>98</v>
      </c>
      <c r="I2560" s="320"/>
      <c r="P2560" s="29" t="s">
        <v>111</v>
      </c>
      <c r="Q2560" s="46"/>
      <c r="R2560" s="46"/>
      <c r="S2560" s="46"/>
      <c r="T2560" s="46"/>
      <c r="U2560" s="46"/>
      <c r="V2560" s="46"/>
      <c r="W2560" s="46"/>
      <c r="X2560" s="46"/>
      <c r="Y2560" s="46"/>
      <c r="Z2560" s="46"/>
      <c r="AA2560" s="20">
        <v>0</v>
      </c>
      <c r="AB2560" s="20">
        <v>0</v>
      </c>
    </row>
    <row r="2561" spans="1:28">
      <c r="A2561" s="320"/>
      <c r="C2561" s="320"/>
      <c r="D2561" t="s">
        <v>66</v>
      </c>
      <c r="E2561" s="320"/>
      <c r="G2561" s="320"/>
      <c r="H2561" t="s">
        <v>587</v>
      </c>
      <c r="I2561" s="320"/>
      <c r="P2561" s="29"/>
      <c r="Q2561" s="46"/>
      <c r="R2561" s="46"/>
      <c r="S2561" s="46"/>
      <c r="T2561" s="46"/>
      <c r="U2561" s="46"/>
      <c r="V2561" s="46"/>
      <c r="W2561" s="46"/>
      <c r="X2561" s="46"/>
      <c r="Y2561" s="46"/>
      <c r="Z2561" s="46"/>
      <c r="AA2561" s="20"/>
      <c r="AB2561" s="20"/>
    </row>
    <row r="2562" spans="1:28" ht="32">
      <c r="A2562" s="320"/>
      <c r="C2562" s="320"/>
      <c r="D2562" t="s">
        <v>67</v>
      </c>
      <c r="E2562" s="320"/>
      <c r="G2562" s="320"/>
      <c r="H2562" t="s">
        <v>58</v>
      </c>
      <c r="I2562" s="320"/>
      <c r="P2562" s="130" t="s">
        <v>112</v>
      </c>
      <c r="Q2562" s="46"/>
      <c r="R2562" s="46"/>
      <c r="S2562" s="46"/>
      <c r="T2562" s="46"/>
      <c r="U2562" s="46"/>
      <c r="V2562" s="46"/>
      <c r="W2562" s="46"/>
      <c r="X2562" s="46"/>
      <c r="Y2562" s="46"/>
      <c r="Z2562" s="46"/>
      <c r="AA2562" s="128"/>
      <c r="AB2562" s="20"/>
    </row>
    <row r="2563" spans="1:28" ht="32">
      <c r="A2563" s="320"/>
      <c r="C2563" s="320"/>
      <c r="D2563" t="s">
        <v>588</v>
      </c>
      <c r="E2563" s="320"/>
      <c r="G2563" s="320"/>
      <c r="H2563" t="s">
        <v>589</v>
      </c>
      <c r="I2563" s="320"/>
      <c r="P2563" s="130" t="s">
        <v>113</v>
      </c>
      <c r="Q2563" s="46"/>
      <c r="R2563" s="46"/>
      <c r="S2563" s="46"/>
      <c r="T2563" s="46"/>
      <c r="U2563" s="46"/>
      <c r="V2563" s="46"/>
      <c r="W2563" s="46"/>
      <c r="X2563" s="46"/>
      <c r="Y2563" s="46"/>
      <c r="Z2563" s="46"/>
      <c r="AA2563" s="20"/>
      <c r="AB2563" s="20"/>
    </row>
    <row r="2564" spans="1:28">
      <c r="A2564" s="320"/>
      <c r="C2564" s="320"/>
      <c r="E2564" s="320"/>
      <c r="G2564" s="320"/>
      <c r="I2564" s="320"/>
    </row>
    <row r="2565" spans="1:28">
      <c r="A2565" s="320"/>
      <c r="C2565" s="320"/>
      <c r="E2565" s="320"/>
      <c r="G2565" s="320"/>
      <c r="I2565" s="320"/>
    </row>
    <row r="2566" spans="1:28">
      <c r="A2566" s="320"/>
      <c r="C2566" s="320"/>
      <c r="E2566" s="320"/>
      <c r="G2566" s="320"/>
      <c r="I2566" s="320"/>
      <c r="P2566" s="326" t="s">
        <v>121</v>
      </c>
      <c r="Q2566" s="326"/>
      <c r="R2566" s="326"/>
      <c r="S2566" s="326"/>
      <c r="T2566" s="326"/>
      <c r="U2566" s="326"/>
      <c r="V2566" s="326"/>
      <c r="W2566" s="326"/>
      <c r="X2566" s="326"/>
      <c r="Y2566" s="326"/>
      <c r="Z2566" s="326"/>
      <c r="AA2566" s="326"/>
      <c r="AB2566" s="326"/>
    </row>
    <row r="2567" spans="1:28">
      <c r="A2567" s="320"/>
      <c r="C2567" s="320"/>
      <c r="E2567" s="320"/>
      <c r="G2567" s="320"/>
      <c r="I2567" s="320"/>
      <c r="P2567" s="20"/>
      <c r="Q2567" s="327">
        <v>2005</v>
      </c>
      <c r="R2567" s="327"/>
      <c r="S2567" s="327">
        <v>2008</v>
      </c>
      <c r="T2567" s="327"/>
      <c r="U2567" s="327">
        <v>2012</v>
      </c>
      <c r="V2567" s="327"/>
      <c r="W2567" s="327">
        <v>2015</v>
      </c>
      <c r="X2567" s="327"/>
      <c r="Y2567" s="327"/>
      <c r="Z2567" s="327"/>
      <c r="AA2567" s="327"/>
      <c r="AB2567" s="327"/>
    </row>
    <row r="2568" spans="1:28">
      <c r="A2568" s="320" t="s">
        <v>7</v>
      </c>
      <c r="B2568" t="s">
        <v>3</v>
      </c>
      <c r="C2568" s="320" t="s">
        <v>592</v>
      </c>
      <c r="D2568" t="s">
        <v>3</v>
      </c>
      <c r="E2568" s="320" t="s">
        <v>50</v>
      </c>
      <c r="F2568" t="s">
        <v>3</v>
      </c>
      <c r="G2568" s="320" t="s">
        <v>590</v>
      </c>
      <c r="H2568" t="s">
        <v>3</v>
      </c>
      <c r="I2568" s="320" t="s">
        <v>276</v>
      </c>
      <c r="P2568" s="20"/>
      <c r="Q2568" s="51" t="s">
        <v>118</v>
      </c>
      <c r="R2568" s="51" t="s">
        <v>1</v>
      </c>
      <c r="S2568" s="51" t="s">
        <v>118</v>
      </c>
      <c r="T2568" s="51" t="s">
        <v>1</v>
      </c>
      <c r="U2568" s="51" t="s">
        <v>118</v>
      </c>
      <c r="V2568" s="51" t="s">
        <v>1</v>
      </c>
      <c r="W2568" s="51" t="s">
        <v>118</v>
      </c>
      <c r="X2568" s="51" t="s">
        <v>1</v>
      </c>
      <c r="Y2568" s="51" t="s">
        <v>118</v>
      </c>
      <c r="Z2568" s="51" t="s">
        <v>1</v>
      </c>
      <c r="AA2568" s="51" t="s">
        <v>118</v>
      </c>
      <c r="AB2568" s="51" t="s">
        <v>1</v>
      </c>
    </row>
    <row r="2569" spans="1:28">
      <c r="A2569" s="320"/>
      <c r="B2569" t="s">
        <v>49</v>
      </c>
      <c r="C2569" s="320"/>
      <c r="D2569" t="s">
        <v>50</v>
      </c>
      <c r="E2569" s="320"/>
      <c r="F2569" t="s">
        <v>66</v>
      </c>
      <c r="G2569" s="320"/>
      <c r="H2569" t="s">
        <v>95</v>
      </c>
      <c r="I2569" s="320"/>
      <c r="P2569" s="130" t="s">
        <v>58</v>
      </c>
      <c r="Q2569" s="24"/>
      <c r="R2569" s="24"/>
      <c r="S2569" s="140">
        <v>8</v>
      </c>
      <c r="T2569" s="140">
        <v>2</v>
      </c>
      <c r="U2569" s="24">
        <v>11</v>
      </c>
      <c r="V2569" s="24">
        <v>2</v>
      </c>
      <c r="W2569" s="24">
        <v>28</v>
      </c>
      <c r="X2569" s="24">
        <v>17</v>
      </c>
      <c r="Y2569" s="24"/>
      <c r="Z2569" s="24"/>
      <c r="AA2569" s="24"/>
      <c r="AB2569" s="24"/>
    </row>
    <row r="2570" spans="1:28">
      <c r="A2570" s="320"/>
      <c r="B2570" t="s">
        <v>51</v>
      </c>
      <c r="C2570" s="320"/>
      <c r="D2570" t="s">
        <v>66</v>
      </c>
      <c r="E2570" s="320"/>
      <c r="F2570" t="s">
        <v>58</v>
      </c>
      <c r="G2570" s="320"/>
      <c r="H2570" t="s">
        <v>66</v>
      </c>
      <c r="I2570" s="320"/>
      <c r="P2570" s="48" t="s">
        <v>125</v>
      </c>
      <c r="Q2570" s="53"/>
      <c r="R2570" s="53"/>
      <c r="S2570" s="143">
        <v>28.57</v>
      </c>
      <c r="T2570" s="145" t="s">
        <v>593</v>
      </c>
      <c r="U2570" s="53">
        <v>39.28</v>
      </c>
      <c r="V2570" s="53">
        <v>7.14</v>
      </c>
      <c r="W2570" s="53">
        <v>100</v>
      </c>
      <c r="X2570" s="53">
        <v>60.71</v>
      </c>
      <c r="Y2570" s="53"/>
      <c r="Z2570" s="53"/>
      <c r="AA2570" s="53"/>
      <c r="AB2570" s="53"/>
    </row>
    <row r="2571" spans="1:28">
      <c r="A2571" s="320"/>
      <c r="B2571" t="s">
        <v>52</v>
      </c>
      <c r="C2571" s="320"/>
      <c r="D2571" t="s">
        <v>67</v>
      </c>
      <c r="E2571" s="320"/>
      <c r="F2571" t="s">
        <v>590</v>
      </c>
      <c r="G2571" s="320"/>
      <c r="H2571" t="s">
        <v>442</v>
      </c>
      <c r="I2571" s="320"/>
    </row>
    <row r="2572" spans="1:28">
      <c r="A2572" s="320"/>
      <c r="B2572" t="s">
        <v>53</v>
      </c>
      <c r="C2572" s="320"/>
      <c r="D2572" t="s">
        <v>588</v>
      </c>
      <c r="E2572" s="320"/>
      <c r="G2572" s="320"/>
      <c r="H2572" t="s">
        <v>97</v>
      </c>
      <c r="I2572" s="320"/>
    </row>
    <row r="2573" spans="1:28">
      <c r="A2573" s="320"/>
      <c r="B2573" t="s">
        <v>592</v>
      </c>
      <c r="C2573" s="320"/>
      <c r="D2573" t="s">
        <v>58</v>
      </c>
      <c r="E2573" s="320"/>
      <c r="G2573" s="320"/>
      <c r="H2573" t="s">
        <v>98</v>
      </c>
      <c r="I2573" s="320"/>
      <c r="P2573" s="321" t="s">
        <v>122</v>
      </c>
      <c r="Q2573" s="322"/>
      <c r="R2573" s="322"/>
      <c r="S2573" s="322"/>
      <c r="T2573" s="322"/>
      <c r="U2573" s="322"/>
      <c r="V2573" s="322"/>
      <c r="W2573" s="322"/>
      <c r="X2573" s="322"/>
      <c r="Y2573" s="322"/>
      <c r="Z2573" s="322"/>
      <c r="AA2573" s="322"/>
      <c r="AB2573" s="323"/>
    </row>
    <row r="2574" spans="1:28">
      <c r="A2574" s="320"/>
      <c r="C2574" s="320"/>
      <c r="D2574" t="s">
        <v>455</v>
      </c>
      <c r="E2574" s="320"/>
      <c r="G2574" s="320"/>
      <c r="H2574" t="s">
        <v>587</v>
      </c>
      <c r="I2574" s="320"/>
      <c r="P2574" s="20"/>
      <c r="Q2574" s="327">
        <v>2005</v>
      </c>
      <c r="R2574" s="327"/>
      <c r="S2574" s="327">
        <v>2008</v>
      </c>
      <c r="T2574" s="327"/>
      <c r="U2574" s="327">
        <v>2012</v>
      </c>
      <c r="V2574" s="327"/>
      <c r="W2574" s="327">
        <v>2015</v>
      </c>
      <c r="X2574" s="327"/>
      <c r="Y2574" s="327"/>
      <c r="Z2574" s="327"/>
      <c r="AA2574" s="327"/>
      <c r="AB2574" s="327"/>
    </row>
    <row r="2575" spans="1:28">
      <c r="A2575" s="320"/>
      <c r="C2575" s="320"/>
      <c r="E2575" s="320"/>
      <c r="G2575" s="320"/>
      <c r="H2575" t="s">
        <v>58</v>
      </c>
      <c r="I2575" s="320"/>
      <c r="P2575" s="20"/>
      <c r="Q2575" s="51" t="s">
        <v>118</v>
      </c>
      <c r="R2575" s="51" t="s">
        <v>1</v>
      </c>
      <c r="S2575" s="51" t="s">
        <v>118</v>
      </c>
      <c r="T2575" s="51" t="s">
        <v>1</v>
      </c>
      <c r="U2575" s="51" t="s">
        <v>118</v>
      </c>
      <c r="V2575" s="51" t="s">
        <v>1</v>
      </c>
      <c r="W2575" s="51" t="s">
        <v>118</v>
      </c>
      <c r="X2575" s="51" t="s">
        <v>1</v>
      </c>
      <c r="Y2575" s="51" t="s">
        <v>118</v>
      </c>
      <c r="Z2575" s="51" t="s">
        <v>1</v>
      </c>
      <c r="AA2575" s="51" t="s">
        <v>118</v>
      </c>
      <c r="AB2575" s="51" t="s">
        <v>1</v>
      </c>
    </row>
    <row r="2576" spans="1:28">
      <c r="A2576" s="320"/>
      <c r="C2576" s="320"/>
      <c r="E2576" s="320"/>
      <c r="G2576" s="320"/>
      <c r="H2576" t="s">
        <v>589</v>
      </c>
      <c r="I2576" s="320"/>
      <c r="P2576" s="130" t="s">
        <v>592</v>
      </c>
      <c r="Q2576" s="140">
        <v>7</v>
      </c>
      <c r="R2576" s="140">
        <v>7</v>
      </c>
      <c r="S2576" s="140"/>
      <c r="T2576" s="140"/>
      <c r="U2576" s="24"/>
      <c r="V2576" s="24"/>
      <c r="W2576" s="140"/>
      <c r="X2576" s="140"/>
      <c r="Y2576" s="24"/>
      <c r="Z2576" s="24"/>
      <c r="AA2576" s="140"/>
      <c r="AB2576" s="140"/>
    </row>
    <row r="2577" spans="1:28">
      <c r="A2577" s="320"/>
      <c r="C2577" s="320"/>
      <c r="E2577" s="320"/>
      <c r="G2577" s="320"/>
      <c r="I2577" s="320"/>
      <c r="P2577" s="47" t="s">
        <v>125</v>
      </c>
      <c r="Q2577" s="141">
        <v>0.25</v>
      </c>
      <c r="R2577" s="141">
        <v>0.25</v>
      </c>
      <c r="S2577" s="141"/>
      <c r="T2577" s="142"/>
      <c r="U2577" s="32"/>
      <c r="V2577" s="40"/>
      <c r="W2577" s="141"/>
      <c r="X2577" s="141"/>
      <c r="Y2577" s="32"/>
      <c r="Z2577" s="32"/>
      <c r="AA2577" s="141"/>
      <c r="AB2577" s="141"/>
    </row>
    <row r="2578" spans="1:28">
      <c r="A2578" s="320"/>
      <c r="C2578" s="320"/>
      <c r="E2578" s="320"/>
      <c r="G2578" s="320"/>
      <c r="I2578" s="320"/>
      <c r="P2578" s="130" t="s">
        <v>590</v>
      </c>
      <c r="Q2578" s="140"/>
      <c r="R2578" s="140"/>
      <c r="S2578" s="24"/>
      <c r="T2578" s="24"/>
      <c r="U2578" s="24">
        <v>10</v>
      </c>
      <c r="V2578" s="24">
        <v>9</v>
      </c>
      <c r="W2578" s="24"/>
      <c r="X2578" s="24"/>
      <c r="Y2578" s="24"/>
      <c r="Z2578" s="24"/>
      <c r="AA2578" s="140"/>
      <c r="AB2578" s="140"/>
    </row>
    <row r="2579" spans="1:28">
      <c r="A2579" s="320"/>
      <c r="C2579" s="320"/>
      <c r="E2579" s="320"/>
      <c r="G2579" s="320"/>
      <c r="I2579" s="320"/>
      <c r="P2579" s="47" t="s">
        <v>125</v>
      </c>
      <c r="Q2579" s="141"/>
      <c r="R2579" s="149"/>
      <c r="S2579" s="32"/>
      <c r="T2579" s="32"/>
      <c r="U2579" s="32" t="s">
        <v>594</v>
      </c>
      <c r="V2579" s="32" t="s">
        <v>595</v>
      </c>
      <c r="W2579" s="32"/>
      <c r="X2579" s="32"/>
      <c r="Y2579" s="32"/>
      <c r="Z2579" s="32"/>
      <c r="AA2579" s="141"/>
      <c r="AB2579" s="141"/>
    </row>
    <row r="2580" spans="1:28">
      <c r="A2580" s="320"/>
      <c r="C2580" s="320"/>
      <c r="E2580" s="320"/>
      <c r="G2580" s="320"/>
      <c r="I2580" s="320"/>
      <c r="P2580" s="130" t="s">
        <v>276</v>
      </c>
      <c r="Q2580" s="140"/>
      <c r="R2580" s="140"/>
      <c r="S2580" s="24"/>
      <c r="T2580" s="24"/>
      <c r="U2580" s="24"/>
      <c r="V2580" s="24"/>
      <c r="W2580" s="140">
        <v>13</v>
      </c>
      <c r="X2580" s="140">
        <v>4</v>
      </c>
      <c r="Y2580" s="24"/>
      <c r="Z2580" s="24"/>
      <c r="AA2580" s="24"/>
      <c r="AB2580" s="24"/>
    </row>
    <row r="2581" spans="1:28">
      <c r="A2581" s="320" t="s">
        <v>8</v>
      </c>
      <c r="B2581" t="s">
        <v>3</v>
      </c>
      <c r="C2581" s="320" t="s">
        <v>50</v>
      </c>
      <c r="D2581" t="s">
        <v>3</v>
      </c>
      <c r="E2581" s="320" t="s">
        <v>49</v>
      </c>
      <c r="F2581" t="s">
        <v>3</v>
      </c>
      <c r="G2581" s="320" t="s">
        <v>590</v>
      </c>
      <c r="H2581" t="s">
        <v>3</v>
      </c>
      <c r="I2581" s="320" t="s">
        <v>58</v>
      </c>
      <c r="P2581" s="47" t="s">
        <v>125</v>
      </c>
      <c r="Q2581" s="141"/>
      <c r="R2581" s="149"/>
      <c r="S2581" s="32"/>
      <c r="T2581" s="32"/>
      <c r="U2581" s="32"/>
      <c r="V2581" s="32"/>
      <c r="W2581" s="141" t="s">
        <v>596</v>
      </c>
      <c r="X2581" s="141">
        <v>0.14280000000000001</v>
      </c>
      <c r="Y2581" s="53"/>
      <c r="Z2581" s="53"/>
      <c r="AA2581" s="32"/>
      <c r="AB2581" s="32"/>
    </row>
    <row r="2582" spans="1:28">
      <c r="A2582" s="320"/>
      <c r="B2582" t="s">
        <v>49</v>
      </c>
      <c r="C2582" s="320"/>
      <c r="D2582" t="s">
        <v>49</v>
      </c>
      <c r="E2582" s="320"/>
      <c r="F2582" t="s">
        <v>66</v>
      </c>
      <c r="G2582" s="320"/>
      <c r="H2582" t="s">
        <v>95</v>
      </c>
      <c r="I2582" s="320"/>
    </row>
    <row r="2583" spans="1:28">
      <c r="A2583" s="320"/>
      <c r="B2583" t="s">
        <v>50</v>
      </c>
      <c r="C2583" s="320"/>
      <c r="D2583" t="s">
        <v>50</v>
      </c>
      <c r="E2583" s="320"/>
      <c r="F2583" t="s">
        <v>58</v>
      </c>
      <c r="G2583" s="320"/>
      <c r="H2583" t="s">
        <v>66</v>
      </c>
      <c r="I2583" s="320"/>
    </row>
    <row r="2584" spans="1:28">
      <c r="A2584" s="320"/>
      <c r="B2584" t="s">
        <v>51</v>
      </c>
      <c r="C2584" s="320"/>
      <c r="D2584" t="s">
        <v>51</v>
      </c>
      <c r="E2584" s="320"/>
      <c r="F2584" t="s">
        <v>590</v>
      </c>
      <c r="G2584" s="320"/>
      <c r="H2584" t="s">
        <v>442</v>
      </c>
      <c r="I2584" s="320"/>
      <c r="P2584" s="340" t="s">
        <v>597</v>
      </c>
      <c r="Q2584" s="341"/>
      <c r="R2584" s="341"/>
      <c r="S2584" s="341"/>
      <c r="T2584" s="341"/>
      <c r="U2584" s="341"/>
      <c r="V2584" s="341"/>
      <c r="W2584" s="341"/>
      <c r="X2584" s="341"/>
      <c r="Y2584" s="341"/>
      <c r="Z2584" s="341"/>
      <c r="AA2584" s="341"/>
      <c r="AB2584" s="342"/>
    </row>
    <row r="2585" spans="1:28">
      <c r="A2585" s="320"/>
      <c r="B2585" t="s">
        <v>52</v>
      </c>
      <c r="C2585" s="320"/>
      <c r="D2585" t="s">
        <v>52</v>
      </c>
      <c r="E2585" s="320"/>
      <c r="G2585" s="320"/>
      <c r="H2585" t="s">
        <v>97</v>
      </c>
      <c r="I2585" s="320"/>
      <c r="P2585" s="20"/>
      <c r="Q2585" s="327">
        <v>2005</v>
      </c>
      <c r="R2585" s="327"/>
      <c r="S2585" s="327">
        <v>2008</v>
      </c>
      <c r="T2585" s="327"/>
      <c r="U2585" s="327">
        <v>2012</v>
      </c>
      <c r="V2585" s="327"/>
      <c r="W2585" s="327">
        <v>2015</v>
      </c>
      <c r="X2585" s="327"/>
      <c r="Y2585" s="327"/>
      <c r="Z2585" s="327"/>
      <c r="AA2585" s="327"/>
      <c r="AB2585" s="327"/>
    </row>
    <row r="2586" spans="1:28">
      <c r="A2586" s="320"/>
      <c r="B2586" t="s">
        <v>202</v>
      </c>
      <c r="C2586" s="320"/>
      <c r="D2586" t="s">
        <v>53</v>
      </c>
      <c r="E2586" s="320"/>
      <c r="G2586" s="320"/>
      <c r="H2586" t="s">
        <v>98</v>
      </c>
      <c r="I2586" s="320"/>
      <c r="P2586" s="20"/>
      <c r="Q2586" s="51" t="s">
        <v>118</v>
      </c>
      <c r="R2586" s="51" t="s">
        <v>1</v>
      </c>
      <c r="S2586" s="51" t="s">
        <v>118</v>
      </c>
      <c r="T2586" s="51" t="s">
        <v>1</v>
      </c>
      <c r="U2586" s="51" t="s">
        <v>118</v>
      </c>
      <c r="V2586" s="51" t="s">
        <v>1</v>
      </c>
      <c r="W2586" s="51" t="s">
        <v>118</v>
      </c>
      <c r="X2586" s="51" t="s">
        <v>1</v>
      </c>
      <c r="Y2586" s="51" t="s">
        <v>118</v>
      </c>
      <c r="Z2586" s="51" t="s">
        <v>1</v>
      </c>
      <c r="AA2586" s="51" t="s">
        <v>118</v>
      </c>
      <c r="AB2586" s="51" t="s">
        <v>1</v>
      </c>
    </row>
    <row r="2587" spans="1:28">
      <c r="A2587" s="320"/>
      <c r="B2587" t="s">
        <v>53</v>
      </c>
      <c r="C2587" s="320"/>
      <c r="D2587" t="s">
        <v>66</v>
      </c>
      <c r="E2587" s="320"/>
      <c r="G2587" s="320"/>
      <c r="H2587" t="s">
        <v>587</v>
      </c>
      <c r="I2587" s="320"/>
      <c r="P2587" s="130" t="s">
        <v>455</v>
      </c>
      <c r="Q2587" s="140"/>
      <c r="R2587" s="140"/>
      <c r="S2587" s="140">
        <v>11</v>
      </c>
      <c r="T2587" s="140">
        <v>1</v>
      </c>
      <c r="U2587" s="24"/>
      <c r="V2587" s="24"/>
      <c r="W2587" s="140"/>
      <c r="X2587" s="140"/>
      <c r="Y2587" s="24"/>
      <c r="Z2587" s="24"/>
      <c r="AA2587" s="140"/>
      <c r="AB2587" s="140"/>
    </row>
    <row r="2588" spans="1:28">
      <c r="A2588" s="320"/>
      <c r="C2588" s="320"/>
      <c r="D2588" t="s">
        <v>67</v>
      </c>
      <c r="E2588" s="320"/>
      <c r="G2588" s="320"/>
      <c r="H2588" t="s">
        <v>58</v>
      </c>
      <c r="I2588" s="320"/>
      <c r="P2588" s="47" t="s">
        <v>125</v>
      </c>
      <c r="Q2588" s="141"/>
      <c r="R2588" s="141"/>
      <c r="S2588" s="141">
        <v>0.39279999999999998</v>
      </c>
      <c r="T2588" s="142">
        <v>3.54</v>
      </c>
      <c r="U2588" s="32"/>
      <c r="V2588" s="40"/>
      <c r="W2588" s="141"/>
      <c r="X2588" s="141"/>
      <c r="Y2588" s="32"/>
      <c r="Z2588" s="32"/>
      <c r="AA2588" s="141"/>
      <c r="AB2588" s="141"/>
    </row>
    <row r="2589" spans="1:28">
      <c r="A2589" s="320"/>
      <c r="C2589" s="320"/>
      <c r="E2589" s="320"/>
      <c r="G2589" s="320"/>
      <c r="H2589" t="s">
        <v>589</v>
      </c>
      <c r="I2589" s="320"/>
      <c r="P2589" s="35" t="s">
        <v>127</v>
      </c>
    </row>
    <row r="2590" spans="1:28">
      <c r="A2590" s="320"/>
      <c r="C2590" s="320"/>
      <c r="E2590" s="320"/>
      <c r="G2590" s="320"/>
      <c r="I2590" s="320"/>
    </row>
    <row r="2591" spans="1:28">
      <c r="A2591" s="320"/>
      <c r="C2591" s="320"/>
      <c r="E2591" s="320"/>
      <c r="G2591" s="320"/>
      <c r="I2591" s="320"/>
    </row>
    <row r="2592" spans="1:28">
      <c r="A2592" s="320"/>
      <c r="C2592" s="320"/>
      <c r="E2592" s="320"/>
      <c r="G2592" s="320"/>
      <c r="I2592" s="320"/>
    </row>
    <row r="2593" spans="1:9">
      <c r="A2593" s="320"/>
      <c r="C2593" s="320"/>
      <c r="E2593" s="320"/>
      <c r="G2593" s="320"/>
      <c r="I2593" s="320"/>
    </row>
    <row r="2594" spans="1:9">
      <c r="A2594" s="320" t="s">
        <v>9</v>
      </c>
      <c r="B2594" t="s">
        <v>3</v>
      </c>
      <c r="C2594" s="320" t="s">
        <v>50</v>
      </c>
      <c r="D2594" t="s">
        <v>3</v>
      </c>
      <c r="E2594" s="320" t="s">
        <v>50</v>
      </c>
      <c r="F2594" t="s">
        <v>3</v>
      </c>
      <c r="G2594" s="320" t="s">
        <v>590</v>
      </c>
      <c r="H2594" t="s">
        <v>3</v>
      </c>
      <c r="I2594" s="320" t="s">
        <v>58</v>
      </c>
    </row>
    <row r="2595" spans="1:9">
      <c r="A2595" s="320"/>
      <c r="B2595" t="s">
        <v>49</v>
      </c>
      <c r="C2595" s="320"/>
      <c r="D2595" t="s">
        <v>49</v>
      </c>
      <c r="E2595" s="320"/>
      <c r="F2595" t="s">
        <v>66</v>
      </c>
      <c r="G2595" s="320"/>
      <c r="H2595" t="s">
        <v>50</v>
      </c>
      <c r="I2595" s="320"/>
    </row>
    <row r="2596" spans="1:9">
      <c r="A2596" s="320"/>
      <c r="B2596" t="s">
        <v>50</v>
      </c>
      <c r="C2596" s="320"/>
      <c r="D2596" t="s">
        <v>50</v>
      </c>
      <c r="E2596" s="320"/>
      <c r="F2596" t="s">
        <v>58</v>
      </c>
      <c r="G2596" s="320"/>
      <c r="H2596" t="s">
        <v>51</v>
      </c>
      <c r="I2596" s="320"/>
    </row>
    <row r="2597" spans="1:9">
      <c r="A2597" s="320"/>
      <c r="B2597" t="s">
        <v>52</v>
      </c>
      <c r="C2597" s="320"/>
      <c r="D2597" t="s">
        <v>51</v>
      </c>
      <c r="E2597" s="320"/>
      <c r="F2597" t="s">
        <v>590</v>
      </c>
      <c r="G2597" s="320"/>
      <c r="H2597" t="s">
        <v>95</v>
      </c>
      <c r="I2597" s="320"/>
    </row>
    <row r="2598" spans="1:9">
      <c r="A2598" s="320"/>
      <c r="B2598" t="s">
        <v>202</v>
      </c>
      <c r="C2598" s="320"/>
      <c r="D2598" t="s">
        <v>52</v>
      </c>
      <c r="E2598" s="320"/>
      <c r="G2598" s="320"/>
      <c r="H2598" t="s">
        <v>66</v>
      </c>
      <c r="I2598" s="320"/>
    </row>
    <row r="2599" spans="1:9">
      <c r="A2599" s="320"/>
      <c r="B2599" t="s">
        <v>53</v>
      </c>
      <c r="C2599" s="320"/>
      <c r="D2599" t="s">
        <v>53</v>
      </c>
      <c r="E2599" s="320"/>
      <c r="G2599" s="320"/>
      <c r="H2599" t="s">
        <v>442</v>
      </c>
      <c r="I2599" s="320"/>
    </row>
    <row r="2600" spans="1:9">
      <c r="A2600" s="320"/>
      <c r="C2600" s="320"/>
      <c r="D2600" t="s">
        <v>66</v>
      </c>
      <c r="E2600" s="320"/>
      <c r="G2600" s="320"/>
      <c r="H2600" t="s">
        <v>97</v>
      </c>
      <c r="I2600" s="320"/>
    </row>
    <row r="2601" spans="1:9">
      <c r="A2601" s="320"/>
      <c r="C2601" s="320"/>
      <c r="D2601" t="s">
        <v>67</v>
      </c>
      <c r="E2601" s="320"/>
      <c r="G2601" s="320"/>
      <c r="H2601" t="s">
        <v>98</v>
      </c>
      <c r="I2601" s="320"/>
    </row>
    <row r="2602" spans="1:9">
      <c r="A2602" s="320"/>
      <c r="C2602" s="320"/>
      <c r="E2602" s="320"/>
      <c r="G2602" s="320"/>
      <c r="H2602" t="s">
        <v>587</v>
      </c>
      <c r="I2602" s="320"/>
    </row>
    <row r="2603" spans="1:9">
      <c r="A2603" s="320"/>
      <c r="C2603" s="320"/>
      <c r="E2603" s="320"/>
      <c r="G2603" s="320"/>
      <c r="H2603" t="s">
        <v>58</v>
      </c>
      <c r="I2603" s="320"/>
    </row>
    <row r="2604" spans="1:9">
      <c r="A2604" s="320"/>
      <c r="C2604" s="320"/>
      <c r="E2604" s="320"/>
      <c r="G2604" s="320"/>
      <c r="I2604" s="320"/>
    </row>
    <row r="2605" spans="1:9">
      <c r="A2605" s="320"/>
      <c r="C2605" s="320"/>
      <c r="E2605" s="320"/>
      <c r="G2605" s="320"/>
      <c r="I2605" s="320"/>
    </row>
    <row r="2606" spans="1:9">
      <c r="A2606" s="320"/>
      <c r="C2606" s="320"/>
      <c r="E2606" s="320"/>
      <c r="G2606" s="320"/>
      <c r="I2606" s="320"/>
    </row>
    <row r="2607" spans="1:9">
      <c r="A2607" s="320" t="s">
        <v>10</v>
      </c>
      <c r="B2607" t="s">
        <v>3</v>
      </c>
      <c r="C2607" s="320" t="s">
        <v>50</v>
      </c>
      <c r="D2607" t="s">
        <v>3</v>
      </c>
      <c r="E2607" s="320" t="s">
        <v>50</v>
      </c>
      <c r="F2607" t="s">
        <v>3</v>
      </c>
      <c r="G2607" s="320" t="s">
        <v>590</v>
      </c>
      <c r="H2607" t="s">
        <v>3</v>
      </c>
      <c r="I2607" s="320" t="s">
        <v>276</v>
      </c>
    </row>
    <row r="2608" spans="1:9">
      <c r="A2608" s="320"/>
      <c r="B2608" t="s">
        <v>49</v>
      </c>
      <c r="C2608" s="320"/>
      <c r="D2608" t="s">
        <v>49</v>
      </c>
      <c r="E2608" s="320"/>
      <c r="F2608" t="s">
        <v>66</v>
      </c>
      <c r="G2608" s="320"/>
      <c r="H2608" t="s">
        <v>95</v>
      </c>
      <c r="I2608" s="320"/>
    </row>
    <row r="2609" spans="1:9">
      <c r="A2609" s="320"/>
      <c r="B2609" t="s">
        <v>50</v>
      </c>
      <c r="C2609" s="320"/>
      <c r="D2609" t="s">
        <v>50</v>
      </c>
      <c r="E2609" s="320"/>
      <c r="F2609" t="s">
        <v>58</v>
      </c>
      <c r="G2609" s="320"/>
      <c r="H2609" t="s">
        <v>66</v>
      </c>
      <c r="I2609" s="320"/>
    </row>
    <row r="2610" spans="1:9">
      <c r="A2610" s="320"/>
      <c r="B2610" t="s">
        <v>51</v>
      </c>
      <c r="C2610" s="320"/>
      <c r="D2610" t="s">
        <v>51</v>
      </c>
      <c r="E2610" s="320"/>
      <c r="F2610" t="s">
        <v>590</v>
      </c>
      <c r="G2610" s="320"/>
      <c r="H2610" t="s">
        <v>442</v>
      </c>
      <c r="I2610" s="320"/>
    </row>
    <row r="2611" spans="1:9">
      <c r="A2611" s="320"/>
      <c r="B2611" t="s">
        <v>52</v>
      </c>
      <c r="C2611" s="320"/>
      <c r="D2611" t="s">
        <v>52</v>
      </c>
      <c r="E2611" s="320"/>
      <c r="G2611" s="320"/>
      <c r="H2611" t="s">
        <v>97</v>
      </c>
      <c r="I2611" s="320"/>
    </row>
    <row r="2612" spans="1:9">
      <c r="A2612" s="320"/>
      <c r="B2612" t="s">
        <v>202</v>
      </c>
      <c r="C2612" s="320"/>
      <c r="D2612" t="s">
        <v>53</v>
      </c>
      <c r="E2612" s="320"/>
      <c r="G2612" s="320"/>
      <c r="H2612" t="s">
        <v>98</v>
      </c>
      <c r="I2612" s="320"/>
    </row>
    <row r="2613" spans="1:9">
      <c r="A2613" s="320"/>
      <c r="B2613" t="s">
        <v>53</v>
      </c>
      <c r="C2613" s="320"/>
      <c r="D2613" t="s">
        <v>66</v>
      </c>
      <c r="E2613" s="320"/>
      <c r="G2613" s="320"/>
      <c r="H2613" t="s">
        <v>587</v>
      </c>
      <c r="I2613" s="320"/>
    </row>
    <row r="2614" spans="1:9">
      <c r="A2614" s="320"/>
      <c r="C2614" s="320"/>
      <c r="D2614" t="s">
        <v>67</v>
      </c>
      <c r="E2614" s="320"/>
      <c r="G2614" s="320"/>
      <c r="H2614" t="s">
        <v>58</v>
      </c>
      <c r="I2614" s="320"/>
    </row>
    <row r="2615" spans="1:9">
      <c r="A2615" s="320"/>
      <c r="C2615" s="320"/>
      <c r="E2615" s="320"/>
      <c r="G2615" s="320"/>
      <c r="H2615" t="s">
        <v>589</v>
      </c>
      <c r="I2615" s="320"/>
    </row>
    <row r="2616" spans="1:9">
      <c r="A2616" s="320"/>
      <c r="C2616" s="320"/>
      <c r="E2616" s="320"/>
      <c r="G2616" s="320"/>
      <c r="I2616" s="320"/>
    </row>
    <row r="2617" spans="1:9">
      <c r="A2617" s="320"/>
      <c r="C2617" s="320"/>
      <c r="E2617" s="320"/>
      <c r="G2617" s="320"/>
      <c r="I2617" s="320"/>
    </row>
    <row r="2618" spans="1:9">
      <c r="A2618" s="320"/>
      <c r="C2618" s="320"/>
      <c r="E2618" s="320"/>
      <c r="G2618" s="320"/>
      <c r="I2618" s="320"/>
    </row>
    <row r="2619" spans="1:9">
      <c r="A2619" s="320"/>
      <c r="C2619" s="320"/>
      <c r="E2619" s="320"/>
      <c r="G2619" s="320"/>
      <c r="I2619" s="320"/>
    </row>
    <row r="2620" spans="1:9">
      <c r="A2620" s="320" t="s">
        <v>11</v>
      </c>
      <c r="B2620" t="s">
        <v>3</v>
      </c>
      <c r="C2620" s="320" t="s">
        <v>49</v>
      </c>
      <c r="D2620" t="s">
        <v>3</v>
      </c>
      <c r="E2620" s="320" t="s">
        <v>49</v>
      </c>
      <c r="F2620" t="s">
        <v>3</v>
      </c>
      <c r="G2620" s="320" t="s">
        <v>58</v>
      </c>
      <c r="H2620" t="s">
        <v>3</v>
      </c>
      <c r="I2620" s="320" t="s">
        <v>58</v>
      </c>
    </row>
    <row r="2621" spans="1:9">
      <c r="A2621" s="320"/>
      <c r="B2621" t="s">
        <v>49</v>
      </c>
      <c r="C2621" s="320"/>
      <c r="D2621" t="s">
        <v>49</v>
      </c>
      <c r="E2621" s="320"/>
      <c r="F2621" t="s">
        <v>66</v>
      </c>
      <c r="G2621" s="320"/>
      <c r="H2621" t="s">
        <v>95</v>
      </c>
      <c r="I2621" s="320"/>
    </row>
    <row r="2622" spans="1:9">
      <c r="A2622" s="320"/>
      <c r="B2622" t="s">
        <v>50</v>
      </c>
      <c r="C2622" s="320"/>
      <c r="D2622" t="s">
        <v>50</v>
      </c>
      <c r="E2622" s="320"/>
      <c r="F2622" t="s">
        <v>58</v>
      </c>
      <c r="G2622" s="320"/>
      <c r="H2622" t="s">
        <v>66</v>
      </c>
      <c r="I2622" s="320"/>
    </row>
    <row r="2623" spans="1:9">
      <c r="A2623" s="320"/>
      <c r="B2623" t="s">
        <v>51</v>
      </c>
      <c r="C2623" s="320"/>
      <c r="D2623" t="s">
        <v>51</v>
      </c>
      <c r="E2623" s="320"/>
      <c r="F2623" t="s">
        <v>590</v>
      </c>
      <c r="G2623" s="320"/>
      <c r="H2623" t="s">
        <v>442</v>
      </c>
      <c r="I2623" s="320"/>
    </row>
    <row r="2624" spans="1:9">
      <c r="A2624" s="320"/>
      <c r="B2624" t="s">
        <v>52</v>
      </c>
      <c r="C2624" s="320"/>
      <c r="D2624" t="s">
        <v>52</v>
      </c>
      <c r="E2624" s="320"/>
      <c r="G2624" s="320"/>
      <c r="H2624" t="s">
        <v>97</v>
      </c>
      <c r="I2624" s="320"/>
    </row>
    <row r="2625" spans="1:9">
      <c r="A2625" s="320"/>
      <c r="B2625" t="s">
        <v>202</v>
      </c>
      <c r="C2625" s="320"/>
      <c r="D2625" t="s">
        <v>53</v>
      </c>
      <c r="E2625" s="320"/>
      <c r="G2625" s="320"/>
      <c r="H2625" t="s">
        <v>98</v>
      </c>
      <c r="I2625" s="320"/>
    </row>
    <row r="2626" spans="1:9">
      <c r="A2626" s="320"/>
      <c r="B2626" t="s">
        <v>53</v>
      </c>
      <c r="C2626" s="320"/>
      <c r="D2626" t="s">
        <v>67</v>
      </c>
      <c r="E2626" s="320"/>
      <c r="G2626" s="320"/>
      <c r="H2626" t="s">
        <v>587</v>
      </c>
      <c r="I2626" s="320"/>
    </row>
    <row r="2627" spans="1:9">
      <c r="A2627" s="320"/>
      <c r="C2627" s="320"/>
      <c r="D2627" t="s">
        <v>588</v>
      </c>
      <c r="E2627" s="320"/>
      <c r="G2627" s="320"/>
      <c r="H2627" t="s">
        <v>58</v>
      </c>
      <c r="I2627" s="320"/>
    </row>
    <row r="2628" spans="1:9">
      <c r="A2628" s="320"/>
      <c r="C2628" s="320"/>
      <c r="E2628" s="320"/>
      <c r="G2628" s="320"/>
      <c r="H2628" t="s">
        <v>589</v>
      </c>
      <c r="I2628" s="320"/>
    </row>
    <row r="2629" spans="1:9">
      <c r="A2629" s="320"/>
      <c r="C2629" s="320"/>
      <c r="E2629" s="320"/>
      <c r="G2629" s="320"/>
      <c r="I2629" s="320"/>
    </row>
    <row r="2630" spans="1:9">
      <c r="A2630" s="320"/>
      <c r="C2630" s="320"/>
      <c r="E2630" s="320"/>
      <c r="G2630" s="320"/>
      <c r="I2630" s="320"/>
    </row>
    <row r="2631" spans="1:9">
      <c r="A2631" s="320"/>
      <c r="C2631" s="320"/>
      <c r="E2631" s="320"/>
      <c r="G2631" s="320"/>
      <c r="I2631" s="320"/>
    </row>
    <row r="2632" spans="1:9">
      <c r="A2632" s="320"/>
      <c r="C2632" s="320"/>
      <c r="E2632" s="320"/>
      <c r="G2632" s="320"/>
      <c r="I2632" s="320"/>
    </row>
    <row r="2633" spans="1:9">
      <c r="A2633" s="320" t="s">
        <v>12</v>
      </c>
      <c r="B2633" t="s">
        <v>3</v>
      </c>
      <c r="C2633" s="320" t="s">
        <v>49</v>
      </c>
      <c r="D2633" t="s">
        <v>3</v>
      </c>
      <c r="E2633" s="320" t="s">
        <v>49</v>
      </c>
      <c r="F2633" t="s">
        <v>3</v>
      </c>
      <c r="G2633" s="320" t="s">
        <v>50</v>
      </c>
      <c r="H2633" t="s">
        <v>3</v>
      </c>
      <c r="I2633" s="320" t="s">
        <v>58</v>
      </c>
    </row>
    <row r="2634" spans="1:9">
      <c r="A2634" s="320"/>
      <c r="B2634" t="s">
        <v>49</v>
      </c>
      <c r="C2634" s="320"/>
      <c r="D2634" t="s">
        <v>446</v>
      </c>
      <c r="E2634" s="320"/>
      <c r="F2634" t="s">
        <v>446</v>
      </c>
      <c r="G2634" s="320"/>
      <c r="H2634" t="s">
        <v>50</v>
      </c>
      <c r="I2634" s="320"/>
    </row>
    <row r="2635" spans="1:9">
      <c r="A2635" s="320"/>
      <c r="B2635" t="s">
        <v>50</v>
      </c>
      <c r="C2635" s="320"/>
      <c r="D2635" t="s">
        <v>50</v>
      </c>
      <c r="E2635" s="320"/>
      <c r="F2635" t="s">
        <v>598</v>
      </c>
      <c r="G2635" s="320"/>
      <c r="H2635" t="s">
        <v>51</v>
      </c>
      <c r="I2635" s="320"/>
    </row>
    <row r="2636" spans="1:9">
      <c r="A2636" s="320"/>
      <c r="B2636" t="s">
        <v>51</v>
      </c>
      <c r="C2636" s="320"/>
      <c r="D2636" t="s">
        <v>52</v>
      </c>
      <c r="E2636" s="320"/>
      <c r="F2636" t="s">
        <v>51</v>
      </c>
      <c r="G2636" s="320"/>
      <c r="H2636" t="s">
        <v>95</v>
      </c>
      <c r="I2636" s="320"/>
    </row>
    <row r="2637" spans="1:9">
      <c r="A2637" s="320"/>
      <c r="B2637" t="s">
        <v>52</v>
      </c>
      <c r="C2637" s="320"/>
      <c r="D2637" t="s">
        <v>66</v>
      </c>
      <c r="E2637" s="320"/>
      <c r="F2637" t="s">
        <v>52</v>
      </c>
      <c r="G2637" s="320"/>
      <c r="H2637" t="s">
        <v>66</v>
      </c>
      <c r="I2637" s="320"/>
    </row>
    <row r="2638" spans="1:9">
      <c r="A2638" s="320"/>
      <c r="B2638" t="s">
        <v>202</v>
      </c>
      <c r="C2638" s="320"/>
      <c r="D2638" t="s">
        <v>67</v>
      </c>
      <c r="E2638" s="320"/>
      <c r="F2638" t="s">
        <v>95</v>
      </c>
      <c r="G2638" s="320"/>
      <c r="H2638" t="s">
        <v>442</v>
      </c>
      <c r="I2638" s="320"/>
    </row>
    <row r="2639" spans="1:9">
      <c r="A2639" s="320"/>
      <c r="B2639" t="s">
        <v>53</v>
      </c>
      <c r="C2639" s="320"/>
      <c r="D2639" t="s">
        <v>588</v>
      </c>
      <c r="E2639" s="320"/>
      <c r="F2639" t="s">
        <v>66</v>
      </c>
      <c r="G2639" s="320"/>
      <c r="H2639" t="s">
        <v>97</v>
      </c>
      <c r="I2639" s="320"/>
    </row>
    <row r="2640" spans="1:9">
      <c r="A2640" s="320"/>
      <c r="C2640" s="320"/>
      <c r="D2640" t="s">
        <v>455</v>
      </c>
      <c r="E2640" s="320"/>
      <c r="G2640" s="320"/>
      <c r="H2640" t="s">
        <v>587</v>
      </c>
      <c r="I2640" s="320"/>
    </row>
    <row r="2641" spans="1:9">
      <c r="A2641" s="320"/>
      <c r="C2641" s="320"/>
      <c r="E2641" s="320"/>
      <c r="G2641" s="320"/>
      <c r="H2641" t="s">
        <v>58</v>
      </c>
      <c r="I2641" s="320"/>
    </row>
    <row r="2642" spans="1:9">
      <c r="A2642" s="320"/>
      <c r="C2642" s="320"/>
      <c r="E2642" s="320"/>
      <c r="G2642" s="320"/>
      <c r="I2642" s="320"/>
    </row>
    <row r="2643" spans="1:9">
      <c r="A2643" s="320"/>
      <c r="C2643" s="320"/>
      <c r="E2643" s="320"/>
      <c r="G2643" s="320"/>
      <c r="I2643" s="320"/>
    </row>
    <row r="2644" spans="1:9">
      <c r="A2644" s="320"/>
      <c r="C2644" s="320"/>
      <c r="E2644" s="320"/>
      <c r="G2644" s="320"/>
      <c r="I2644" s="320"/>
    </row>
    <row r="2645" spans="1:9">
      <c r="A2645" s="320"/>
      <c r="C2645" s="320"/>
      <c r="E2645" s="320"/>
      <c r="G2645" s="320"/>
      <c r="I2645" s="320"/>
    </row>
    <row r="2646" spans="1:9">
      <c r="A2646" s="320" t="s">
        <v>13</v>
      </c>
      <c r="B2646" t="s">
        <v>3</v>
      </c>
      <c r="C2646" s="320" t="s">
        <v>49</v>
      </c>
      <c r="D2646" t="s">
        <v>3</v>
      </c>
      <c r="E2646" s="320" t="s">
        <v>49</v>
      </c>
      <c r="F2646" t="s">
        <v>3</v>
      </c>
      <c r="G2646" s="320" t="s">
        <v>50</v>
      </c>
      <c r="H2646" t="s">
        <v>3</v>
      </c>
      <c r="I2646" s="320" t="s">
        <v>50</v>
      </c>
    </row>
    <row r="2647" spans="1:9">
      <c r="A2647" s="320"/>
      <c r="B2647" t="s">
        <v>49</v>
      </c>
      <c r="C2647" s="320"/>
      <c r="D2647" t="s">
        <v>446</v>
      </c>
      <c r="E2647" s="320"/>
      <c r="F2647" t="s">
        <v>446</v>
      </c>
      <c r="G2647" s="320"/>
      <c r="H2647" t="s">
        <v>50</v>
      </c>
      <c r="I2647" s="320"/>
    </row>
    <row r="2648" spans="1:9">
      <c r="A2648" s="320"/>
      <c r="B2648" t="s">
        <v>50</v>
      </c>
      <c r="C2648" s="320"/>
      <c r="D2648" t="s">
        <v>50</v>
      </c>
      <c r="E2648" s="320"/>
      <c r="F2648" t="s">
        <v>598</v>
      </c>
      <c r="G2648" s="320"/>
      <c r="H2648" t="s">
        <v>51</v>
      </c>
      <c r="I2648" s="320"/>
    </row>
    <row r="2649" spans="1:9">
      <c r="A2649" s="320"/>
      <c r="B2649" t="s">
        <v>52</v>
      </c>
      <c r="C2649" s="320"/>
      <c r="D2649" t="s">
        <v>52</v>
      </c>
      <c r="E2649" s="320"/>
      <c r="F2649" t="s">
        <v>51</v>
      </c>
      <c r="G2649" s="320"/>
      <c r="H2649" t="s">
        <v>95</v>
      </c>
      <c r="I2649" s="320"/>
    </row>
    <row r="2650" spans="1:9">
      <c r="A2650" s="320"/>
      <c r="B2650" t="s">
        <v>202</v>
      </c>
      <c r="C2650" s="320"/>
      <c r="D2650" t="s">
        <v>66</v>
      </c>
      <c r="E2650" s="320"/>
      <c r="F2650" t="s">
        <v>52</v>
      </c>
      <c r="G2650" s="320"/>
      <c r="H2650" t="s">
        <v>66</v>
      </c>
      <c r="I2650" s="320"/>
    </row>
    <row r="2651" spans="1:9">
      <c r="A2651" s="320"/>
      <c r="B2651" t="s">
        <v>53</v>
      </c>
      <c r="C2651" s="320"/>
      <c r="D2651" t="s">
        <v>67</v>
      </c>
      <c r="E2651" s="320"/>
      <c r="F2651" t="s">
        <v>95</v>
      </c>
      <c r="G2651" s="320"/>
      <c r="H2651" t="s">
        <v>442</v>
      </c>
      <c r="I2651" s="320"/>
    </row>
    <row r="2652" spans="1:9">
      <c r="A2652" s="320"/>
      <c r="C2652" s="320"/>
      <c r="D2652" t="s">
        <v>588</v>
      </c>
      <c r="E2652" s="320"/>
      <c r="F2652" t="s">
        <v>66</v>
      </c>
      <c r="G2652" s="320"/>
      <c r="H2652" t="s">
        <v>97</v>
      </c>
      <c r="I2652" s="320"/>
    </row>
    <row r="2653" spans="1:9">
      <c r="A2653" s="320"/>
      <c r="C2653" s="320"/>
      <c r="D2653" t="s">
        <v>455</v>
      </c>
      <c r="E2653" s="320"/>
      <c r="G2653" s="320"/>
      <c r="H2653" t="s">
        <v>98</v>
      </c>
      <c r="I2653" s="320"/>
    </row>
    <row r="2654" spans="1:9">
      <c r="A2654" s="320"/>
      <c r="C2654" s="320"/>
      <c r="E2654" s="320"/>
      <c r="G2654" s="320"/>
      <c r="H2654" t="s">
        <v>587</v>
      </c>
      <c r="I2654" s="320"/>
    </row>
    <row r="2655" spans="1:9">
      <c r="A2655" s="320"/>
      <c r="C2655" s="320"/>
      <c r="E2655" s="320"/>
      <c r="G2655" s="320"/>
      <c r="H2655" t="s">
        <v>58</v>
      </c>
      <c r="I2655" s="320"/>
    </row>
    <row r="2656" spans="1:9">
      <c r="A2656" s="320"/>
      <c r="C2656" s="320"/>
      <c r="E2656" s="320"/>
      <c r="G2656" s="320"/>
      <c r="I2656" s="320"/>
    </row>
    <row r="2657" spans="1:9">
      <c r="A2657" s="320"/>
      <c r="C2657" s="320"/>
      <c r="E2657" s="320"/>
      <c r="G2657" s="320"/>
      <c r="I2657" s="320"/>
    </row>
    <row r="2658" spans="1:9">
      <c r="A2658" s="320"/>
      <c r="C2658" s="320"/>
      <c r="E2658" s="320"/>
      <c r="G2658" s="320"/>
      <c r="I2658" s="320"/>
    </row>
    <row r="2659" spans="1:9">
      <c r="A2659" s="320" t="s">
        <v>14</v>
      </c>
      <c r="B2659" t="s">
        <v>3</v>
      </c>
      <c r="C2659" s="320" t="s">
        <v>50</v>
      </c>
      <c r="D2659" t="s">
        <v>3</v>
      </c>
      <c r="E2659" s="320" t="s">
        <v>49</v>
      </c>
      <c r="F2659" t="s">
        <v>3</v>
      </c>
      <c r="G2659" s="320" t="s">
        <v>50</v>
      </c>
      <c r="H2659" t="s">
        <v>3</v>
      </c>
      <c r="I2659" s="320" t="s">
        <v>50</v>
      </c>
    </row>
    <row r="2660" spans="1:9">
      <c r="A2660" s="320"/>
      <c r="B2660" t="s">
        <v>49</v>
      </c>
      <c r="C2660" s="320"/>
      <c r="D2660" t="s">
        <v>49</v>
      </c>
      <c r="E2660" s="320"/>
      <c r="F2660" t="s">
        <v>446</v>
      </c>
      <c r="G2660" s="320"/>
      <c r="H2660" t="s">
        <v>50</v>
      </c>
      <c r="I2660" s="320"/>
    </row>
    <row r="2661" spans="1:9">
      <c r="A2661" s="320"/>
      <c r="B2661" t="s">
        <v>50</v>
      </c>
      <c r="C2661" s="320"/>
      <c r="D2661" t="s">
        <v>50</v>
      </c>
      <c r="E2661" s="320"/>
      <c r="F2661" t="s">
        <v>598</v>
      </c>
      <c r="G2661" s="320"/>
      <c r="H2661" t="s">
        <v>51</v>
      </c>
      <c r="I2661" s="320"/>
    </row>
    <row r="2662" spans="1:9">
      <c r="A2662" s="320"/>
      <c r="B2662" t="s">
        <v>51</v>
      </c>
      <c r="C2662" s="320"/>
      <c r="D2662" t="s">
        <v>51</v>
      </c>
      <c r="E2662" s="320"/>
      <c r="F2662" t="s">
        <v>51</v>
      </c>
      <c r="G2662" s="320"/>
      <c r="H2662" t="s">
        <v>95</v>
      </c>
      <c r="I2662" s="320"/>
    </row>
    <row r="2663" spans="1:9">
      <c r="A2663" s="320"/>
      <c r="B2663" t="s">
        <v>52</v>
      </c>
      <c r="C2663" s="320"/>
      <c r="D2663" t="s">
        <v>52</v>
      </c>
      <c r="E2663" s="320"/>
      <c r="F2663" t="s">
        <v>52</v>
      </c>
      <c r="G2663" s="320"/>
      <c r="H2663" t="s">
        <v>66</v>
      </c>
      <c r="I2663" s="320"/>
    </row>
    <row r="2664" spans="1:9">
      <c r="A2664" s="320"/>
      <c r="B2664" t="s">
        <v>202</v>
      </c>
      <c r="C2664" s="320"/>
      <c r="D2664" t="s">
        <v>53</v>
      </c>
      <c r="E2664" s="320"/>
      <c r="F2664" t="s">
        <v>95</v>
      </c>
      <c r="G2664" s="320"/>
      <c r="H2664" t="s">
        <v>442</v>
      </c>
      <c r="I2664" s="320"/>
    </row>
    <row r="2665" spans="1:9">
      <c r="A2665" s="320"/>
      <c r="B2665" t="s">
        <v>53</v>
      </c>
      <c r="C2665" s="320"/>
      <c r="D2665" t="s">
        <v>66</v>
      </c>
      <c r="E2665" s="320"/>
      <c r="F2665" t="s">
        <v>66</v>
      </c>
      <c r="G2665" s="320"/>
      <c r="H2665" t="s">
        <v>97</v>
      </c>
      <c r="I2665" s="320"/>
    </row>
    <row r="2666" spans="1:9">
      <c r="A2666" s="320"/>
      <c r="C2666" s="320"/>
      <c r="D2666" t="s">
        <v>67</v>
      </c>
      <c r="E2666" s="320"/>
      <c r="G2666" s="320"/>
      <c r="H2666" t="s">
        <v>98</v>
      </c>
      <c r="I2666" s="320"/>
    </row>
    <row r="2667" spans="1:9">
      <c r="A2667" s="320"/>
      <c r="C2667" s="320"/>
      <c r="E2667" s="320"/>
      <c r="G2667" s="320"/>
      <c r="H2667" t="s">
        <v>587</v>
      </c>
      <c r="I2667" s="320"/>
    </row>
    <row r="2668" spans="1:9">
      <c r="A2668" s="320"/>
      <c r="C2668" s="320"/>
      <c r="E2668" s="320"/>
      <c r="G2668" s="320"/>
      <c r="H2668" t="s">
        <v>58</v>
      </c>
      <c r="I2668" s="320"/>
    </row>
    <row r="2669" spans="1:9">
      <c r="A2669" s="320"/>
      <c r="C2669" s="320"/>
      <c r="E2669" s="320"/>
      <c r="G2669" s="320"/>
      <c r="I2669" s="320"/>
    </row>
    <row r="2670" spans="1:9">
      <c r="A2670" s="320"/>
      <c r="C2670" s="320"/>
      <c r="E2670" s="320"/>
      <c r="G2670" s="320"/>
      <c r="I2670" s="320"/>
    </row>
    <row r="2671" spans="1:9">
      <c r="A2671" s="320"/>
      <c r="C2671" s="320"/>
      <c r="E2671" s="320"/>
      <c r="G2671" s="320"/>
      <c r="I2671" s="320"/>
    </row>
    <row r="2672" spans="1:9">
      <c r="A2672" s="320" t="s">
        <v>15</v>
      </c>
      <c r="B2672" t="s">
        <v>3</v>
      </c>
      <c r="C2672" s="320" t="s">
        <v>592</v>
      </c>
      <c r="D2672" t="s">
        <v>3</v>
      </c>
      <c r="E2672" s="320" t="s">
        <v>50</v>
      </c>
      <c r="F2672" t="s">
        <v>3</v>
      </c>
      <c r="G2672" s="320" t="s">
        <v>590</v>
      </c>
      <c r="H2672" t="s">
        <v>3</v>
      </c>
      <c r="I2672" s="320" t="s">
        <v>58</v>
      </c>
    </row>
    <row r="2673" spans="1:9">
      <c r="A2673" s="320"/>
      <c r="B2673" t="s">
        <v>49</v>
      </c>
      <c r="C2673" s="320"/>
      <c r="D2673" t="s">
        <v>50</v>
      </c>
      <c r="E2673" s="320"/>
      <c r="F2673" t="s">
        <v>49</v>
      </c>
      <c r="G2673" s="320"/>
      <c r="H2673" t="s">
        <v>95</v>
      </c>
      <c r="I2673" s="320"/>
    </row>
    <row r="2674" spans="1:9">
      <c r="A2674" s="320"/>
      <c r="B2674" t="s">
        <v>51</v>
      </c>
      <c r="C2674" s="320"/>
      <c r="D2674" t="s">
        <v>66</v>
      </c>
      <c r="E2674" s="320"/>
      <c r="F2674" t="s">
        <v>52</v>
      </c>
      <c r="G2674" s="320"/>
      <c r="H2674" t="s">
        <v>66</v>
      </c>
      <c r="I2674" s="320"/>
    </row>
    <row r="2675" spans="1:9">
      <c r="A2675" s="320"/>
      <c r="B2675" t="s">
        <v>52</v>
      </c>
      <c r="C2675" s="320"/>
      <c r="D2675" t="s">
        <v>67</v>
      </c>
      <c r="E2675" s="320"/>
      <c r="F2675" t="s">
        <v>66</v>
      </c>
      <c r="G2675" s="320"/>
      <c r="H2675" t="s">
        <v>442</v>
      </c>
      <c r="I2675" s="320"/>
    </row>
    <row r="2676" spans="1:9">
      <c r="A2676" s="320"/>
      <c r="B2676" t="s">
        <v>53</v>
      </c>
      <c r="C2676" s="320"/>
      <c r="D2676" t="s">
        <v>588</v>
      </c>
      <c r="E2676" s="320"/>
      <c r="F2676" t="s">
        <v>590</v>
      </c>
      <c r="G2676" s="320"/>
      <c r="H2676" t="s">
        <v>97</v>
      </c>
      <c r="I2676" s="320"/>
    </row>
    <row r="2677" spans="1:9">
      <c r="A2677" s="320"/>
      <c r="B2677" t="s">
        <v>592</v>
      </c>
      <c r="C2677" s="320"/>
      <c r="D2677" t="s">
        <v>58</v>
      </c>
      <c r="E2677" s="320"/>
      <c r="G2677" s="320"/>
      <c r="H2677" t="s">
        <v>98</v>
      </c>
      <c r="I2677" s="320"/>
    </row>
    <row r="2678" spans="1:9">
      <c r="A2678" s="320"/>
      <c r="C2678" s="320"/>
      <c r="D2678" t="s">
        <v>455</v>
      </c>
      <c r="E2678" s="320"/>
      <c r="G2678" s="320"/>
      <c r="H2678" t="s">
        <v>587</v>
      </c>
      <c r="I2678" s="320"/>
    </row>
    <row r="2679" spans="1:9">
      <c r="A2679" s="320"/>
      <c r="C2679" s="320"/>
      <c r="E2679" s="320"/>
      <c r="G2679" s="320"/>
      <c r="H2679" t="s">
        <v>58</v>
      </c>
      <c r="I2679" s="320"/>
    </row>
    <row r="2680" spans="1:9">
      <c r="A2680" s="320"/>
      <c r="C2680" s="320"/>
      <c r="E2680" s="320"/>
      <c r="G2680" s="320"/>
      <c r="H2680" t="s">
        <v>589</v>
      </c>
      <c r="I2680" s="320"/>
    </row>
    <row r="2681" spans="1:9">
      <c r="A2681" s="320"/>
      <c r="C2681" s="320"/>
      <c r="E2681" s="320"/>
      <c r="G2681" s="320"/>
      <c r="I2681" s="320"/>
    </row>
    <row r="2682" spans="1:9">
      <c r="A2682" s="320"/>
      <c r="C2682" s="320"/>
      <c r="E2682" s="320"/>
      <c r="G2682" s="320"/>
      <c r="I2682" s="320"/>
    </row>
    <row r="2683" spans="1:9">
      <c r="A2683" s="320"/>
      <c r="C2683" s="320"/>
      <c r="E2683" s="320"/>
      <c r="G2683" s="320"/>
      <c r="I2683" s="320"/>
    </row>
    <row r="2684" spans="1:9">
      <c r="A2684" s="320"/>
      <c r="C2684" s="320"/>
      <c r="E2684" s="320"/>
      <c r="G2684" s="320"/>
      <c r="I2684" s="320"/>
    </row>
    <row r="2685" spans="1:9">
      <c r="A2685" s="320" t="s">
        <v>16</v>
      </c>
      <c r="B2685" t="s">
        <v>3</v>
      </c>
      <c r="C2685" s="320" t="s">
        <v>50</v>
      </c>
      <c r="D2685" t="s">
        <v>3</v>
      </c>
      <c r="E2685" s="320" t="s">
        <v>50</v>
      </c>
      <c r="F2685" t="s">
        <v>3</v>
      </c>
      <c r="G2685" s="320" t="s">
        <v>50</v>
      </c>
      <c r="H2685" t="s">
        <v>3</v>
      </c>
      <c r="I2685" s="320" t="s">
        <v>50</v>
      </c>
    </row>
    <row r="2686" spans="1:9">
      <c r="A2686" s="320"/>
      <c r="B2686" t="s">
        <v>49</v>
      </c>
      <c r="C2686" s="320"/>
      <c r="D2686" t="s">
        <v>49</v>
      </c>
      <c r="E2686" s="320"/>
      <c r="F2686" t="s">
        <v>50</v>
      </c>
      <c r="G2686" s="320"/>
      <c r="H2686" t="s">
        <v>50</v>
      </c>
      <c r="I2686" s="320"/>
    </row>
    <row r="2687" spans="1:9">
      <c r="A2687" s="320"/>
      <c r="B2687" t="s">
        <v>50</v>
      </c>
      <c r="C2687" s="320"/>
      <c r="D2687" t="s">
        <v>50</v>
      </c>
      <c r="E2687" s="320"/>
      <c r="F2687" t="s">
        <v>51</v>
      </c>
      <c r="G2687" s="320"/>
      <c r="H2687" t="s">
        <v>51</v>
      </c>
      <c r="I2687" s="320"/>
    </row>
    <row r="2688" spans="1:9">
      <c r="A2688" s="320"/>
      <c r="B2688" t="s">
        <v>51</v>
      </c>
      <c r="C2688" s="320"/>
      <c r="D2688" t="s">
        <v>51</v>
      </c>
      <c r="E2688" s="320"/>
      <c r="F2688" t="s">
        <v>95</v>
      </c>
      <c r="G2688" s="320"/>
      <c r="H2688" t="s">
        <v>95</v>
      </c>
      <c r="I2688" s="320"/>
    </row>
    <row r="2689" spans="1:9">
      <c r="A2689" s="320"/>
      <c r="B2689" t="s">
        <v>52</v>
      </c>
      <c r="C2689" s="320"/>
      <c r="D2689" t="s">
        <v>52</v>
      </c>
      <c r="E2689" s="320"/>
      <c r="F2689" t="s">
        <v>66</v>
      </c>
      <c r="G2689" s="320"/>
      <c r="H2689" t="s">
        <v>66</v>
      </c>
      <c r="I2689" s="320"/>
    </row>
    <row r="2690" spans="1:9">
      <c r="A2690" s="320"/>
      <c r="B2690" t="s">
        <v>202</v>
      </c>
      <c r="C2690" s="320"/>
      <c r="D2690" t="s">
        <v>53</v>
      </c>
      <c r="E2690" s="320"/>
      <c r="F2690" t="s">
        <v>58</v>
      </c>
      <c r="G2690" s="320"/>
      <c r="H2690" t="s">
        <v>442</v>
      </c>
      <c r="I2690" s="320"/>
    </row>
    <row r="2691" spans="1:9">
      <c r="A2691" s="320"/>
      <c r="B2691" t="s">
        <v>53</v>
      </c>
      <c r="C2691" s="320"/>
      <c r="D2691" t="s">
        <v>66</v>
      </c>
      <c r="E2691" s="320"/>
      <c r="G2691" s="320"/>
      <c r="H2691" t="s">
        <v>97</v>
      </c>
      <c r="I2691" s="320"/>
    </row>
    <row r="2692" spans="1:9">
      <c r="A2692" s="320"/>
      <c r="C2692" s="320"/>
      <c r="D2692" t="s">
        <v>67</v>
      </c>
      <c r="E2692" s="320"/>
      <c r="G2692" s="320"/>
      <c r="H2692" t="s">
        <v>587</v>
      </c>
      <c r="I2692" s="320"/>
    </row>
    <row r="2693" spans="1:9">
      <c r="A2693" s="320"/>
      <c r="C2693" s="320"/>
      <c r="D2693" t="s">
        <v>588</v>
      </c>
      <c r="E2693" s="320"/>
      <c r="G2693" s="320"/>
      <c r="H2693" t="s">
        <v>58</v>
      </c>
      <c r="I2693" s="320"/>
    </row>
    <row r="2694" spans="1:9">
      <c r="A2694" s="320"/>
      <c r="C2694" s="320"/>
      <c r="E2694" s="320"/>
      <c r="G2694" s="320"/>
      <c r="I2694" s="320"/>
    </row>
    <row r="2695" spans="1:9">
      <c r="A2695" s="320"/>
      <c r="C2695" s="320"/>
      <c r="E2695" s="320"/>
      <c r="G2695" s="320"/>
      <c r="I2695" s="320"/>
    </row>
    <row r="2696" spans="1:9">
      <c r="A2696" s="320"/>
      <c r="C2696" s="320"/>
      <c r="E2696" s="320"/>
      <c r="G2696" s="320"/>
      <c r="I2696" s="320"/>
    </row>
    <row r="2697" spans="1:9">
      <c r="A2697" s="320"/>
      <c r="C2697" s="320"/>
      <c r="E2697" s="320"/>
      <c r="G2697" s="320"/>
      <c r="I2697" s="320"/>
    </row>
    <row r="2698" spans="1:9">
      <c r="A2698" s="320" t="s">
        <v>17</v>
      </c>
      <c r="B2698" t="s">
        <v>3</v>
      </c>
      <c r="C2698" s="320" t="s">
        <v>49</v>
      </c>
      <c r="D2698" t="s">
        <v>3</v>
      </c>
      <c r="E2698" s="320" t="s">
        <v>49</v>
      </c>
      <c r="F2698" t="s">
        <v>3</v>
      </c>
      <c r="G2698" s="320" t="s">
        <v>50</v>
      </c>
      <c r="H2698" t="s">
        <v>3</v>
      </c>
      <c r="I2698" s="320" t="s">
        <v>58</v>
      </c>
    </row>
    <row r="2699" spans="1:9">
      <c r="A2699" s="320"/>
      <c r="B2699" t="s">
        <v>49</v>
      </c>
      <c r="C2699" s="320"/>
      <c r="D2699" t="s">
        <v>49</v>
      </c>
      <c r="E2699" s="320"/>
      <c r="F2699" t="s">
        <v>49</v>
      </c>
      <c r="G2699" s="320"/>
      <c r="H2699" t="s">
        <v>50</v>
      </c>
      <c r="I2699" s="320"/>
    </row>
    <row r="2700" spans="1:9">
      <c r="A2700" s="320"/>
      <c r="B2700" t="s">
        <v>50</v>
      </c>
      <c r="C2700" s="320"/>
      <c r="D2700" t="s">
        <v>50</v>
      </c>
      <c r="E2700" s="320"/>
      <c r="F2700" t="s">
        <v>50</v>
      </c>
      <c r="G2700" s="320"/>
      <c r="H2700" t="s">
        <v>51</v>
      </c>
      <c r="I2700" s="320"/>
    </row>
    <row r="2701" spans="1:9">
      <c r="A2701" s="320"/>
      <c r="B2701" t="s">
        <v>51</v>
      </c>
      <c r="C2701" s="320"/>
      <c r="D2701" t="s">
        <v>51</v>
      </c>
      <c r="E2701" s="320"/>
      <c r="F2701" t="s">
        <v>51</v>
      </c>
      <c r="G2701" s="320"/>
      <c r="H2701" t="s">
        <v>95</v>
      </c>
      <c r="I2701" s="320"/>
    </row>
    <row r="2702" spans="1:9">
      <c r="A2702" s="320"/>
      <c r="B2702" t="s">
        <v>52</v>
      </c>
      <c r="C2702" s="320"/>
      <c r="D2702" t="s">
        <v>52</v>
      </c>
      <c r="E2702" s="320"/>
      <c r="F2702" t="s">
        <v>52</v>
      </c>
      <c r="G2702" s="320"/>
      <c r="H2702" t="s">
        <v>66</v>
      </c>
      <c r="I2702" s="320"/>
    </row>
    <row r="2703" spans="1:9">
      <c r="A2703" s="320"/>
      <c r="B2703" t="s">
        <v>202</v>
      </c>
      <c r="C2703" s="320"/>
      <c r="D2703" t="s">
        <v>53</v>
      </c>
      <c r="E2703" s="320"/>
      <c r="F2703" t="s">
        <v>95</v>
      </c>
      <c r="G2703" s="320"/>
      <c r="H2703" t="s">
        <v>442</v>
      </c>
      <c r="I2703" s="320"/>
    </row>
    <row r="2704" spans="1:9">
      <c r="A2704" s="320"/>
      <c r="B2704" t="s">
        <v>53</v>
      </c>
      <c r="C2704" s="320"/>
      <c r="D2704" t="s">
        <v>66</v>
      </c>
      <c r="E2704" s="320"/>
      <c r="F2704" t="s">
        <v>66</v>
      </c>
      <c r="G2704" s="320"/>
      <c r="H2704" t="s">
        <v>97</v>
      </c>
      <c r="I2704" s="320"/>
    </row>
    <row r="2705" spans="1:9">
      <c r="A2705" s="320"/>
      <c r="C2705" s="320"/>
      <c r="D2705" t="s">
        <v>67</v>
      </c>
      <c r="E2705" s="320"/>
      <c r="G2705" s="320"/>
      <c r="H2705" t="s">
        <v>98</v>
      </c>
      <c r="I2705" s="320"/>
    </row>
    <row r="2706" spans="1:9">
      <c r="A2706" s="320"/>
      <c r="C2706" s="320"/>
      <c r="D2706" t="s">
        <v>588</v>
      </c>
      <c r="E2706" s="320"/>
      <c r="G2706" s="320"/>
      <c r="H2706" t="s">
        <v>587</v>
      </c>
      <c r="I2706" s="320"/>
    </row>
    <row r="2707" spans="1:9">
      <c r="A2707" s="320"/>
      <c r="C2707" s="320"/>
      <c r="E2707" s="320"/>
      <c r="G2707" s="320"/>
      <c r="H2707" t="s">
        <v>58</v>
      </c>
      <c r="I2707" s="320"/>
    </row>
    <row r="2708" spans="1:9">
      <c r="A2708" s="320"/>
      <c r="C2708" s="320"/>
      <c r="E2708" s="320"/>
      <c r="G2708" s="320"/>
      <c r="I2708" s="320"/>
    </row>
    <row r="2709" spans="1:9">
      <c r="A2709" s="320"/>
      <c r="C2709" s="320"/>
      <c r="E2709" s="320"/>
      <c r="G2709" s="320"/>
      <c r="I2709" s="320"/>
    </row>
    <row r="2710" spans="1:9">
      <c r="A2710" s="320"/>
      <c r="C2710" s="320"/>
      <c r="E2710" s="320"/>
      <c r="G2710" s="320"/>
      <c r="I2710" s="320"/>
    </row>
    <row r="2711" spans="1:9">
      <c r="A2711" s="320" t="s">
        <v>18</v>
      </c>
      <c r="B2711" t="s">
        <v>3</v>
      </c>
      <c r="C2711" s="320" t="s">
        <v>592</v>
      </c>
      <c r="D2711" t="s">
        <v>3</v>
      </c>
      <c r="E2711" s="320" t="s">
        <v>50</v>
      </c>
      <c r="F2711" t="s">
        <v>3</v>
      </c>
      <c r="G2711" s="320" t="s">
        <v>58</v>
      </c>
      <c r="H2711" t="s">
        <v>3</v>
      </c>
      <c r="I2711" s="320" t="s">
        <v>276</v>
      </c>
    </row>
    <row r="2712" spans="1:9">
      <c r="A2712" s="320"/>
      <c r="B2712" t="s">
        <v>49</v>
      </c>
      <c r="C2712" s="320"/>
      <c r="D2712" t="s">
        <v>50</v>
      </c>
      <c r="E2712" s="320"/>
      <c r="F2712" t="s">
        <v>50</v>
      </c>
      <c r="G2712" s="320"/>
      <c r="H2712" t="s">
        <v>95</v>
      </c>
      <c r="I2712" s="320"/>
    </row>
    <row r="2713" spans="1:9">
      <c r="A2713" s="320"/>
      <c r="B2713" t="s">
        <v>51</v>
      </c>
      <c r="C2713" s="320"/>
      <c r="D2713" t="s">
        <v>66</v>
      </c>
      <c r="E2713" s="320"/>
      <c r="F2713" t="s">
        <v>51</v>
      </c>
      <c r="G2713" s="320"/>
      <c r="H2713" t="s">
        <v>66</v>
      </c>
      <c r="I2713" s="320"/>
    </row>
    <row r="2714" spans="1:9">
      <c r="A2714" s="320"/>
      <c r="B2714" t="s">
        <v>52</v>
      </c>
      <c r="C2714" s="320"/>
      <c r="D2714" t="s">
        <v>67</v>
      </c>
      <c r="E2714" s="320"/>
      <c r="F2714" t="s">
        <v>95</v>
      </c>
      <c r="G2714" s="320"/>
      <c r="H2714" t="s">
        <v>442</v>
      </c>
      <c r="I2714" s="320"/>
    </row>
    <row r="2715" spans="1:9">
      <c r="A2715" s="320"/>
      <c r="B2715" t="s">
        <v>53</v>
      </c>
      <c r="C2715" s="320"/>
      <c r="D2715" t="s">
        <v>588</v>
      </c>
      <c r="E2715" s="320"/>
      <c r="F2715" t="s">
        <v>66</v>
      </c>
      <c r="G2715" s="320"/>
      <c r="H2715" t="s">
        <v>97</v>
      </c>
      <c r="I2715" s="320"/>
    </row>
    <row r="2716" spans="1:9">
      <c r="A2716" s="320"/>
      <c r="B2716" t="s">
        <v>592</v>
      </c>
      <c r="C2716" s="320"/>
      <c r="D2716" t="s">
        <v>58</v>
      </c>
      <c r="E2716" s="320"/>
      <c r="F2716" t="s">
        <v>58</v>
      </c>
      <c r="G2716" s="320"/>
      <c r="H2716" t="s">
        <v>98</v>
      </c>
      <c r="I2716" s="320"/>
    </row>
    <row r="2717" spans="1:9">
      <c r="A2717" s="320"/>
      <c r="C2717" s="320"/>
      <c r="D2717" t="s">
        <v>455</v>
      </c>
      <c r="E2717" s="320"/>
      <c r="G2717" s="320"/>
      <c r="H2717" t="s">
        <v>587</v>
      </c>
      <c r="I2717" s="320"/>
    </row>
    <row r="2718" spans="1:9">
      <c r="A2718" s="320"/>
      <c r="C2718" s="320"/>
      <c r="E2718" s="320"/>
      <c r="G2718" s="320"/>
      <c r="H2718" t="s">
        <v>58</v>
      </c>
      <c r="I2718" s="320"/>
    </row>
    <row r="2719" spans="1:9">
      <c r="A2719" s="320"/>
      <c r="C2719" s="320"/>
      <c r="E2719" s="320"/>
      <c r="G2719" s="320"/>
      <c r="H2719" t="s">
        <v>589</v>
      </c>
      <c r="I2719" s="320"/>
    </row>
    <row r="2720" spans="1:9">
      <c r="A2720" s="320"/>
      <c r="C2720" s="320"/>
      <c r="E2720" s="320"/>
      <c r="G2720" s="320"/>
      <c r="I2720" s="320"/>
    </row>
    <row r="2721" spans="1:9">
      <c r="A2721" s="320"/>
      <c r="C2721" s="320"/>
      <c r="E2721" s="320"/>
      <c r="G2721" s="320"/>
      <c r="I2721" s="320"/>
    </row>
    <row r="2722" spans="1:9">
      <c r="A2722" s="320"/>
      <c r="C2722" s="320"/>
      <c r="E2722" s="320"/>
      <c r="G2722" s="320"/>
      <c r="I2722" s="320"/>
    </row>
    <row r="2723" spans="1:9">
      <c r="A2723" s="320"/>
      <c r="C2723" s="320"/>
      <c r="E2723" s="320"/>
      <c r="G2723" s="320"/>
      <c r="I2723" s="320"/>
    </row>
    <row r="2724" spans="1:9">
      <c r="A2724" s="320" t="s">
        <v>19</v>
      </c>
      <c r="B2724" t="s">
        <v>3</v>
      </c>
      <c r="C2724" s="320" t="s">
        <v>592</v>
      </c>
      <c r="D2724" t="s">
        <v>3</v>
      </c>
      <c r="E2724" s="320" t="s">
        <v>455</v>
      </c>
      <c r="F2724" t="s">
        <v>3</v>
      </c>
      <c r="G2724" s="320" t="s">
        <v>50</v>
      </c>
      <c r="H2724" t="s">
        <v>445</v>
      </c>
      <c r="I2724" s="320" t="s">
        <v>58</v>
      </c>
    </row>
    <row r="2725" spans="1:9">
      <c r="A2725" s="320"/>
      <c r="B2725" t="s">
        <v>49</v>
      </c>
      <c r="C2725" s="320"/>
      <c r="D2725" t="s">
        <v>50</v>
      </c>
      <c r="E2725" s="320"/>
      <c r="F2725" t="s">
        <v>49</v>
      </c>
      <c r="G2725" s="320"/>
      <c r="H2725" t="s">
        <v>50</v>
      </c>
      <c r="I2725" s="320"/>
    </row>
    <row r="2726" spans="1:9">
      <c r="A2726" s="320"/>
      <c r="B2726" t="s">
        <v>51</v>
      </c>
      <c r="C2726" s="320"/>
      <c r="D2726" t="s">
        <v>66</v>
      </c>
      <c r="E2726" s="320"/>
      <c r="F2726" t="s">
        <v>50</v>
      </c>
      <c r="G2726" s="320"/>
      <c r="H2726" t="s">
        <v>51</v>
      </c>
      <c r="I2726" s="320"/>
    </row>
    <row r="2727" spans="1:9">
      <c r="A2727" s="320"/>
      <c r="B2727" t="s">
        <v>52</v>
      </c>
      <c r="C2727" s="320"/>
      <c r="D2727" t="s">
        <v>67</v>
      </c>
      <c r="E2727" s="320"/>
      <c r="F2727" t="s">
        <v>51</v>
      </c>
      <c r="G2727" s="320"/>
      <c r="H2727" t="s">
        <v>95</v>
      </c>
      <c r="I2727" s="320"/>
    </row>
    <row r="2728" spans="1:9">
      <c r="A2728" s="320"/>
      <c r="B2728" t="s">
        <v>53</v>
      </c>
      <c r="C2728" s="320"/>
      <c r="D2728" t="s">
        <v>588</v>
      </c>
      <c r="E2728" s="320"/>
      <c r="F2728" t="s">
        <v>52</v>
      </c>
      <c r="G2728" s="320"/>
      <c r="H2728" t="s">
        <v>66</v>
      </c>
      <c r="I2728" s="320"/>
    </row>
    <row r="2729" spans="1:9">
      <c r="A2729" s="320"/>
      <c r="B2729" t="s">
        <v>592</v>
      </c>
      <c r="C2729" s="320"/>
      <c r="D2729" t="s">
        <v>58</v>
      </c>
      <c r="E2729" s="320"/>
      <c r="F2729" t="s">
        <v>95</v>
      </c>
      <c r="G2729" s="320"/>
      <c r="H2729" t="s">
        <v>442</v>
      </c>
      <c r="I2729" s="320"/>
    </row>
    <row r="2730" spans="1:9">
      <c r="A2730" s="320"/>
      <c r="C2730" s="320"/>
      <c r="D2730" t="s">
        <v>455</v>
      </c>
      <c r="E2730" s="320"/>
      <c r="F2730" t="s">
        <v>66</v>
      </c>
      <c r="G2730" s="320"/>
      <c r="H2730" t="s">
        <v>97</v>
      </c>
      <c r="I2730" s="320"/>
    </row>
    <row r="2731" spans="1:9">
      <c r="A2731" s="320"/>
      <c r="C2731" s="320"/>
      <c r="E2731" s="320"/>
      <c r="G2731" s="320"/>
      <c r="H2731" t="s">
        <v>98</v>
      </c>
      <c r="I2731" s="320"/>
    </row>
    <row r="2732" spans="1:9">
      <c r="A2732" s="320"/>
      <c r="C2732" s="320"/>
      <c r="E2732" s="320"/>
      <c r="G2732" s="320"/>
      <c r="H2732" t="s">
        <v>587</v>
      </c>
      <c r="I2732" s="320"/>
    </row>
    <row r="2733" spans="1:9">
      <c r="A2733" s="320"/>
      <c r="C2733" s="320"/>
      <c r="E2733" s="320"/>
      <c r="G2733" s="320"/>
      <c r="H2733" t="s">
        <v>58</v>
      </c>
      <c r="I2733" s="320"/>
    </row>
    <row r="2734" spans="1:9">
      <c r="A2734" s="320"/>
      <c r="C2734" s="320"/>
      <c r="E2734" s="320"/>
      <c r="G2734" s="320"/>
      <c r="I2734" s="320"/>
    </row>
    <row r="2735" spans="1:9">
      <c r="A2735" s="320"/>
      <c r="C2735" s="320"/>
      <c r="E2735" s="320"/>
      <c r="G2735" s="320"/>
      <c r="I2735" s="320"/>
    </row>
    <row r="2736" spans="1:9">
      <c r="A2736" s="320"/>
      <c r="C2736" s="320"/>
      <c r="E2736" s="320"/>
      <c r="G2736" s="320"/>
      <c r="I2736" s="320"/>
    </row>
    <row r="2737" spans="1:9">
      <c r="A2737" s="320" t="s">
        <v>20</v>
      </c>
      <c r="B2737" t="s">
        <v>3</v>
      </c>
      <c r="C2737" s="320" t="s">
        <v>592</v>
      </c>
      <c r="D2737" t="s">
        <v>3</v>
      </c>
      <c r="E2737" s="320" t="s">
        <v>58</v>
      </c>
      <c r="F2737" t="s">
        <v>3</v>
      </c>
      <c r="G2737" s="320" t="s">
        <v>50</v>
      </c>
      <c r="H2737" t="s">
        <v>445</v>
      </c>
      <c r="I2737" s="320" t="s">
        <v>50</v>
      </c>
    </row>
    <row r="2738" spans="1:9">
      <c r="A2738" s="320"/>
      <c r="B2738" t="s">
        <v>49</v>
      </c>
      <c r="C2738" s="320"/>
      <c r="D2738" t="s">
        <v>50</v>
      </c>
      <c r="E2738" s="320"/>
      <c r="F2738" t="s">
        <v>49</v>
      </c>
      <c r="G2738" s="320"/>
      <c r="H2738" t="s">
        <v>50</v>
      </c>
      <c r="I2738" s="320"/>
    </row>
    <row r="2739" spans="1:9">
      <c r="A2739" s="320"/>
      <c r="B2739" t="s">
        <v>51</v>
      </c>
      <c r="C2739" s="320"/>
      <c r="D2739" t="s">
        <v>66</v>
      </c>
      <c r="E2739" s="320"/>
      <c r="F2739" t="s">
        <v>50</v>
      </c>
      <c r="G2739" s="320"/>
      <c r="H2739" t="s">
        <v>51</v>
      </c>
      <c r="I2739" s="320"/>
    </row>
    <row r="2740" spans="1:9">
      <c r="A2740" s="320"/>
      <c r="B2740" t="s">
        <v>52</v>
      </c>
      <c r="C2740" s="320"/>
      <c r="D2740" t="s">
        <v>67</v>
      </c>
      <c r="E2740" s="320"/>
      <c r="F2740" t="s">
        <v>52</v>
      </c>
      <c r="G2740" s="320"/>
      <c r="H2740" t="s">
        <v>95</v>
      </c>
      <c r="I2740" s="320"/>
    </row>
    <row r="2741" spans="1:9">
      <c r="A2741" s="320"/>
      <c r="B2741" t="s">
        <v>53</v>
      </c>
      <c r="C2741" s="320"/>
      <c r="D2741" t="s">
        <v>588</v>
      </c>
      <c r="E2741" s="320"/>
      <c r="F2741" t="s">
        <v>95</v>
      </c>
      <c r="G2741" s="320"/>
      <c r="H2741" t="s">
        <v>66</v>
      </c>
      <c r="I2741" s="320"/>
    </row>
    <row r="2742" spans="1:9">
      <c r="A2742" s="320"/>
      <c r="B2742" t="s">
        <v>592</v>
      </c>
      <c r="C2742" s="320"/>
      <c r="D2742" t="s">
        <v>58</v>
      </c>
      <c r="E2742" s="320"/>
      <c r="F2742" t="s">
        <v>66</v>
      </c>
      <c r="G2742" s="320"/>
      <c r="H2742" t="s">
        <v>442</v>
      </c>
      <c r="I2742" s="320"/>
    </row>
    <row r="2743" spans="1:9">
      <c r="A2743" s="320"/>
      <c r="C2743" s="320"/>
      <c r="D2743" t="s">
        <v>455</v>
      </c>
      <c r="E2743" s="320"/>
      <c r="G2743" s="320"/>
      <c r="H2743" t="s">
        <v>97</v>
      </c>
      <c r="I2743" s="320"/>
    </row>
    <row r="2744" spans="1:9">
      <c r="A2744" s="320"/>
      <c r="C2744" s="320"/>
      <c r="E2744" s="320"/>
      <c r="G2744" s="320"/>
      <c r="H2744" t="s">
        <v>587</v>
      </c>
      <c r="I2744" s="320"/>
    </row>
    <row r="2745" spans="1:9">
      <c r="A2745" s="320"/>
      <c r="C2745" s="320"/>
      <c r="E2745" s="320"/>
      <c r="G2745" s="320"/>
      <c r="H2745" t="s">
        <v>58</v>
      </c>
      <c r="I2745" s="320"/>
    </row>
    <row r="2746" spans="1:9">
      <c r="A2746" s="320"/>
      <c r="C2746" s="320"/>
      <c r="E2746" s="320"/>
      <c r="G2746" s="320"/>
      <c r="I2746" s="320"/>
    </row>
    <row r="2747" spans="1:9">
      <c r="A2747" s="320"/>
      <c r="C2747" s="320"/>
      <c r="E2747" s="320"/>
      <c r="G2747" s="320"/>
      <c r="I2747" s="320"/>
    </row>
    <row r="2748" spans="1:9">
      <c r="A2748" s="320"/>
      <c r="C2748" s="320"/>
      <c r="E2748" s="320"/>
      <c r="G2748" s="320"/>
      <c r="I2748" s="320"/>
    </row>
    <row r="2749" spans="1:9">
      <c r="A2749" s="320"/>
      <c r="C2749" s="320"/>
      <c r="E2749" s="320"/>
      <c r="G2749" s="320"/>
      <c r="I2749" s="320"/>
    </row>
    <row r="2750" spans="1:9">
      <c r="A2750" s="320" t="s">
        <v>22</v>
      </c>
      <c r="B2750" t="s">
        <v>3</v>
      </c>
      <c r="C2750" s="320" t="s">
        <v>3</v>
      </c>
      <c r="D2750" t="s">
        <v>3</v>
      </c>
      <c r="E2750" s="320" t="s">
        <v>3</v>
      </c>
      <c r="F2750" t="s">
        <v>3</v>
      </c>
      <c r="G2750" s="320" t="s">
        <v>49</v>
      </c>
      <c r="H2750" t="s">
        <v>445</v>
      </c>
      <c r="I2750" s="320" t="s">
        <v>58</v>
      </c>
    </row>
    <row r="2751" spans="1:9">
      <c r="A2751" s="320"/>
      <c r="B2751" t="s">
        <v>49</v>
      </c>
      <c r="C2751" s="320"/>
      <c r="D2751" t="s">
        <v>49</v>
      </c>
      <c r="E2751" s="320"/>
      <c r="F2751" t="s">
        <v>49</v>
      </c>
      <c r="G2751" s="320"/>
      <c r="H2751" t="s">
        <v>50</v>
      </c>
      <c r="I2751" s="320"/>
    </row>
    <row r="2752" spans="1:9">
      <c r="A2752" s="320"/>
      <c r="B2752" t="s">
        <v>50</v>
      </c>
      <c r="C2752" s="320"/>
      <c r="D2752" t="s">
        <v>50</v>
      </c>
      <c r="E2752" s="320"/>
      <c r="F2752" t="s">
        <v>50</v>
      </c>
      <c r="G2752" s="320"/>
      <c r="H2752" t="s">
        <v>51</v>
      </c>
      <c r="I2752" s="320"/>
    </row>
    <row r="2753" spans="1:9">
      <c r="A2753" s="320"/>
      <c r="B2753" t="s">
        <v>51</v>
      </c>
      <c r="C2753" s="320"/>
      <c r="D2753" t="s">
        <v>52</v>
      </c>
      <c r="E2753" s="320"/>
      <c r="F2753" t="s">
        <v>52</v>
      </c>
      <c r="G2753" s="320"/>
      <c r="H2753" t="s">
        <v>95</v>
      </c>
      <c r="I2753" s="320"/>
    </row>
    <row r="2754" spans="1:9">
      <c r="A2754" s="320"/>
      <c r="B2754" t="s">
        <v>52</v>
      </c>
      <c r="C2754" s="320"/>
      <c r="D2754" t="s">
        <v>66</v>
      </c>
      <c r="E2754" s="320"/>
      <c r="F2754" t="s">
        <v>95</v>
      </c>
      <c r="G2754" s="320"/>
      <c r="H2754" t="s">
        <v>66</v>
      </c>
      <c r="I2754" s="320"/>
    </row>
    <row r="2755" spans="1:9">
      <c r="A2755" s="320"/>
      <c r="B2755" t="s">
        <v>202</v>
      </c>
      <c r="C2755" s="320"/>
      <c r="D2755" t="s">
        <v>67</v>
      </c>
      <c r="E2755" s="320"/>
      <c r="F2755" t="s">
        <v>66</v>
      </c>
      <c r="G2755" s="320"/>
      <c r="H2755" t="s">
        <v>442</v>
      </c>
      <c r="I2755" s="320"/>
    </row>
    <row r="2756" spans="1:9">
      <c r="A2756" s="320"/>
      <c r="B2756" t="s">
        <v>53</v>
      </c>
      <c r="C2756" s="320"/>
      <c r="D2756" t="s">
        <v>588</v>
      </c>
      <c r="E2756" s="320"/>
      <c r="G2756" s="320"/>
      <c r="H2756" t="s">
        <v>97</v>
      </c>
      <c r="I2756" s="320"/>
    </row>
    <row r="2757" spans="1:9">
      <c r="A2757" s="320"/>
      <c r="C2757" s="320"/>
      <c r="D2757" t="s">
        <v>455</v>
      </c>
      <c r="E2757" s="320"/>
      <c r="G2757" s="320"/>
      <c r="H2757" t="s">
        <v>587</v>
      </c>
      <c r="I2757" s="320"/>
    </row>
    <row r="2758" spans="1:9">
      <c r="A2758" s="320"/>
      <c r="C2758" s="320"/>
      <c r="E2758" s="320"/>
      <c r="G2758" s="320"/>
      <c r="H2758" t="s">
        <v>58</v>
      </c>
      <c r="I2758" s="320"/>
    </row>
    <row r="2759" spans="1:9">
      <c r="A2759" s="320"/>
      <c r="C2759" s="320"/>
      <c r="E2759" s="320"/>
      <c r="G2759" s="320"/>
      <c r="I2759" s="320"/>
    </row>
    <row r="2760" spans="1:9">
      <c r="A2760" s="320"/>
      <c r="C2760" s="320"/>
      <c r="E2760" s="320"/>
      <c r="G2760" s="320"/>
      <c r="I2760" s="320"/>
    </row>
    <row r="2761" spans="1:9">
      <c r="A2761" s="320"/>
      <c r="C2761" s="320"/>
      <c r="E2761" s="320"/>
      <c r="G2761" s="320"/>
      <c r="I2761" s="320"/>
    </row>
    <row r="2762" spans="1:9">
      <c r="A2762" s="320"/>
      <c r="C2762" s="320"/>
      <c r="E2762" s="320"/>
      <c r="G2762" s="320"/>
      <c r="I2762" s="320"/>
    </row>
    <row r="2763" spans="1:9">
      <c r="A2763" s="320" t="s">
        <v>23</v>
      </c>
      <c r="B2763" t="s">
        <v>3</v>
      </c>
      <c r="C2763" s="320" t="s">
        <v>50</v>
      </c>
      <c r="D2763" t="s">
        <v>3</v>
      </c>
      <c r="E2763" s="320" t="s">
        <v>49</v>
      </c>
      <c r="F2763" t="s">
        <v>3</v>
      </c>
      <c r="G2763" s="320" t="s">
        <v>50</v>
      </c>
      <c r="H2763" t="s">
        <v>3</v>
      </c>
      <c r="I2763" s="320" t="s">
        <v>276</v>
      </c>
    </row>
    <row r="2764" spans="1:9">
      <c r="A2764" s="320"/>
      <c r="B2764" t="s">
        <v>49</v>
      </c>
      <c r="C2764" s="320"/>
      <c r="D2764" t="s">
        <v>49</v>
      </c>
      <c r="E2764" s="320"/>
      <c r="F2764" t="s">
        <v>49</v>
      </c>
      <c r="G2764" s="320"/>
      <c r="H2764" t="s">
        <v>95</v>
      </c>
      <c r="I2764" s="320"/>
    </row>
    <row r="2765" spans="1:9">
      <c r="A2765" s="320"/>
      <c r="B2765" t="s">
        <v>50</v>
      </c>
      <c r="C2765" s="320"/>
      <c r="D2765" t="s">
        <v>50</v>
      </c>
      <c r="E2765" s="320"/>
      <c r="F2765" t="s">
        <v>50</v>
      </c>
      <c r="G2765" s="320"/>
      <c r="H2765" t="s">
        <v>66</v>
      </c>
      <c r="I2765" s="320"/>
    </row>
    <row r="2766" spans="1:9">
      <c r="A2766" s="320"/>
      <c r="B2766" t="s">
        <v>51</v>
      </c>
      <c r="C2766" s="320"/>
      <c r="D2766" t="s">
        <v>51</v>
      </c>
      <c r="E2766" s="320"/>
      <c r="F2766" t="s">
        <v>51</v>
      </c>
      <c r="G2766" s="320"/>
      <c r="H2766" t="s">
        <v>442</v>
      </c>
      <c r="I2766" s="320"/>
    </row>
    <row r="2767" spans="1:9">
      <c r="A2767" s="320"/>
      <c r="B2767" t="s">
        <v>52</v>
      </c>
      <c r="C2767" s="320"/>
      <c r="D2767" t="s">
        <v>52</v>
      </c>
      <c r="E2767" s="320"/>
      <c r="F2767" t="s">
        <v>52</v>
      </c>
      <c r="G2767" s="320"/>
      <c r="H2767" t="s">
        <v>97</v>
      </c>
      <c r="I2767" s="320"/>
    </row>
    <row r="2768" spans="1:9">
      <c r="A2768" s="320"/>
      <c r="B2768" t="s">
        <v>202</v>
      </c>
      <c r="C2768" s="320"/>
      <c r="D2768" t="s">
        <v>53</v>
      </c>
      <c r="E2768" s="320"/>
      <c r="F2768" t="s">
        <v>95</v>
      </c>
      <c r="G2768" s="320"/>
      <c r="H2768" t="s">
        <v>98</v>
      </c>
      <c r="I2768" s="320"/>
    </row>
    <row r="2769" spans="1:9">
      <c r="A2769" s="320"/>
      <c r="B2769" t="s">
        <v>53</v>
      </c>
      <c r="C2769" s="320"/>
      <c r="D2769" t="s">
        <v>66</v>
      </c>
      <c r="E2769" s="320"/>
      <c r="F2769" t="s">
        <v>66</v>
      </c>
      <c r="G2769" s="320"/>
      <c r="H2769" t="s">
        <v>587</v>
      </c>
      <c r="I2769" s="320"/>
    </row>
    <row r="2770" spans="1:9">
      <c r="A2770" s="320"/>
      <c r="C2770" s="320"/>
      <c r="D2770" t="s">
        <v>67</v>
      </c>
      <c r="E2770" s="320"/>
      <c r="G2770" s="320"/>
      <c r="H2770" t="s">
        <v>58</v>
      </c>
      <c r="I2770" s="320"/>
    </row>
    <row r="2771" spans="1:9">
      <c r="A2771" s="320"/>
      <c r="C2771" s="320"/>
      <c r="D2771" t="s">
        <v>588</v>
      </c>
      <c r="E2771" s="320"/>
      <c r="G2771" s="320"/>
      <c r="H2771" t="s">
        <v>589</v>
      </c>
      <c r="I2771" s="320"/>
    </row>
    <row r="2772" spans="1:9">
      <c r="A2772" s="320"/>
      <c r="C2772" s="320"/>
      <c r="E2772" s="320"/>
      <c r="G2772" s="320"/>
      <c r="I2772" s="320"/>
    </row>
    <row r="2773" spans="1:9">
      <c r="A2773" s="320"/>
      <c r="C2773" s="320"/>
      <c r="E2773" s="320"/>
      <c r="G2773" s="320"/>
      <c r="I2773" s="320"/>
    </row>
    <row r="2774" spans="1:9">
      <c r="A2774" s="320"/>
      <c r="C2774" s="320"/>
      <c r="E2774" s="320"/>
      <c r="G2774" s="320"/>
      <c r="I2774" s="320"/>
    </row>
    <row r="2775" spans="1:9">
      <c r="A2775" s="320"/>
      <c r="C2775" s="320"/>
      <c r="E2775" s="320"/>
      <c r="G2775" s="320"/>
      <c r="I2775" s="320"/>
    </row>
    <row r="2776" spans="1:9">
      <c r="A2776" s="320" t="s">
        <v>24</v>
      </c>
      <c r="B2776" t="s">
        <v>3</v>
      </c>
      <c r="C2776" s="320" t="s">
        <v>49</v>
      </c>
      <c r="D2776" t="s">
        <v>3</v>
      </c>
      <c r="E2776" s="320" t="s">
        <v>49</v>
      </c>
      <c r="F2776" t="s">
        <v>3</v>
      </c>
      <c r="G2776" s="320" t="s">
        <v>49</v>
      </c>
      <c r="H2776" t="s">
        <v>3</v>
      </c>
      <c r="I2776" s="320" t="s">
        <v>58</v>
      </c>
    </row>
    <row r="2777" spans="1:9">
      <c r="A2777" s="320"/>
      <c r="B2777" t="s">
        <v>49</v>
      </c>
      <c r="C2777" s="320"/>
      <c r="D2777" t="s">
        <v>49</v>
      </c>
      <c r="E2777" s="320"/>
      <c r="F2777" t="s">
        <v>49</v>
      </c>
      <c r="G2777" s="320"/>
      <c r="H2777" t="s">
        <v>95</v>
      </c>
      <c r="I2777" s="320"/>
    </row>
    <row r="2778" spans="1:9">
      <c r="A2778" s="320"/>
      <c r="B2778" t="s">
        <v>50</v>
      </c>
      <c r="C2778" s="320"/>
      <c r="D2778" t="s">
        <v>50</v>
      </c>
      <c r="E2778" s="320"/>
      <c r="F2778" t="s">
        <v>50</v>
      </c>
      <c r="G2778" s="320"/>
      <c r="H2778" t="s">
        <v>66</v>
      </c>
      <c r="I2778" s="320"/>
    </row>
    <row r="2779" spans="1:9">
      <c r="A2779" s="320"/>
      <c r="B2779" t="s">
        <v>51</v>
      </c>
      <c r="C2779" s="320"/>
      <c r="D2779" t="s">
        <v>51</v>
      </c>
      <c r="E2779" s="320"/>
      <c r="F2779" t="s">
        <v>51</v>
      </c>
      <c r="G2779" s="320"/>
      <c r="H2779" t="s">
        <v>442</v>
      </c>
      <c r="I2779" s="320"/>
    </row>
    <row r="2780" spans="1:9">
      <c r="A2780" s="320"/>
      <c r="B2780" t="s">
        <v>52</v>
      </c>
      <c r="C2780" s="320"/>
      <c r="D2780" t="s">
        <v>52</v>
      </c>
      <c r="E2780" s="320"/>
      <c r="F2780" t="s">
        <v>52</v>
      </c>
      <c r="G2780" s="320"/>
      <c r="H2780" t="s">
        <v>97</v>
      </c>
      <c r="I2780" s="320"/>
    </row>
    <row r="2781" spans="1:9">
      <c r="A2781" s="320"/>
      <c r="B2781" t="s">
        <v>202</v>
      </c>
      <c r="C2781" s="320"/>
      <c r="D2781" t="s">
        <v>53</v>
      </c>
      <c r="E2781" s="320"/>
      <c r="F2781" t="s">
        <v>95</v>
      </c>
      <c r="G2781" s="320"/>
      <c r="H2781" t="s">
        <v>587</v>
      </c>
      <c r="I2781" s="320"/>
    </row>
    <row r="2782" spans="1:9">
      <c r="A2782" s="320"/>
      <c r="B2782" t="s">
        <v>53</v>
      </c>
      <c r="C2782" s="320"/>
      <c r="D2782" t="s">
        <v>66</v>
      </c>
      <c r="E2782" s="320"/>
      <c r="F2782" t="s">
        <v>66</v>
      </c>
      <c r="G2782" s="320"/>
      <c r="H2782" t="s">
        <v>58</v>
      </c>
      <c r="I2782" s="320"/>
    </row>
    <row r="2783" spans="1:9">
      <c r="A2783" s="320"/>
      <c r="C2783" s="320"/>
      <c r="D2783" t="s">
        <v>67</v>
      </c>
      <c r="E2783" s="320"/>
      <c r="G2783" s="320"/>
      <c r="H2783" t="s">
        <v>589</v>
      </c>
      <c r="I2783" s="320"/>
    </row>
    <row r="2784" spans="1:9">
      <c r="A2784" s="320"/>
      <c r="C2784" s="320"/>
      <c r="D2784" t="s">
        <v>588</v>
      </c>
      <c r="E2784" s="320"/>
      <c r="G2784" s="320"/>
      <c r="I2784" s="320"/>
    </row>
    <row r="2785" spans="1:9">
      <c r="A2785" s="320"/>
      <c r="C2785" s="320"/>
      <c r="E2785" s="320"/>
      <c r="G2785" s="320"/>
      <c r="I2785" s="320"/>
    </row>
    <row r="2786" spans="1:9">
      <c r="A2786" s="320"/>
      <c r="C2786" s="320"/>
      <c r="E2786" s="320"/>
      <c r="G2786" s="320"/>
      <c r="I2786" s="320"/>
    </row>
    <row r="2787" spans="1:9">
      <c r="A2787" s="320"/>
      <c r="C2787" s="320"/>
      <c r="E2787" s="320"/>
      <c r="G2787" s="320"/>
      <c r="I2787" s="320"/>
    </row>
    <row r="2788" spans="1:9">
      <c r="A2788" s="320"/>
      <c r="C2788" s="320"/>
      <c r="E2788" s="320"/>
      <c r="G2788" s="320"/>
      <c r="I2788" s="320"/>
    </row>
    <row r="2789" spans="1:9">
      <c r="A2789" s="320" t="s">
        <v>25</v>
      </c>
      <c r="B2789" t="s">
        <v>3</v>
      </c>
      <c r="C2789" s="320" t="s">
        <v>49</v>
      </c>
      <c r="D2789" t="s">
        <v>3</v>
      </c>
      <c r="E2789" s="320" t="s">
        <v>50</v>
      </c>
      <c r="F2789" t="s">
        <v>3</v>
      </c>
      <c r="G2789" s="320" t="s">
        <v>590</v>
      </c>
      <c r="H2789" t="s">
        <v>3</v>
      </c>
      <c r="I2789" s="320" t="s">
        <v>58</v>
      </c>
    </row>
    <row r="2790" spans="1:9">
      <c r="A2790" s="320"/>
      <c r="B2790" t="s">
        <v>49</v>
      </c>
      <c r="C2790" s="320"/>
      <c r="D2790" t="s">
        <v>49</v>
      </c>
      <c r="E2790" s="320"/>
      <c r="F2790" t="s">
        <v>49</v>
      </c>
      <c r="G2790" s="320"/>
      <c r="H2790" t="s">
        <v>50</v>
      </c>
      <c r="I2790" s="320"/>
    </row>
    <row r="2791" spans="1:9">
      <c r="A2791" s="320"/>
      <c r="B2791" t="s">
        <v>50</v>
      </c>
      <c r="C2791" s="320"/>
      <c r="D2791" t="s">
        <v>50</v>
      </c>
      <c r="E2791" s="320"/>
      <c r="F2791" t="s">
        <v>52</v>
      </c>
      <c r="G2791" s="320"/>
      <c r="H2791" t="s">
        <v>51</v>
      </c>
      <c r="I2791" s="320"/>
    </row>
    <row r="2792" spans="1:9">
      <c r="A2792" s="320"/>
      <c r="B2792" t="s">
        <v>51</v>
      </c>
      <c r="C2792" s="320"/>
      <c r="D2792" t="s">
        <v>52</v>
      </c>
      <c r="E2792" s="320"/>
      <c r="F2792" t="s">
        <v>66</v>
      </c>
      <c r="G2792" s="320"/>
      <c r="H2792" t="s">
        <v>95</v>
      </c>
      <c r="I2792" s="320"/>
    </row>
    <row r="2793" spans="1:9">
      <c r="A2793" s="320"/>
      <c r="B2793" t="s">
        <v>52</v>
      </c>
      <c r="C2793" s="320"/>
      <c r="D2793" t="s">
        <v>66</v>
      </c>
      <c r="E2793" s="320"/>
      <c r="F2793" t="s">
        <v>590</v>
      </c>
      <c r="G2793" s="320"/>
      <c r="H2793" t="s">
        <v>66</v>
      </c>
      <c r="I2793" s="320"/>
    </row>
    <row r="2794" spans="1:9">
      <c r="A2794" s="320"/>
      <c r="B2794" t="s">
        <v>202</v>
      </c>
      <c r="C2794" s="320"/>
      <c r="D2794" t="s">
        <v>67</v>
      </c>
      <c r="E2794" s="320"/>
      <c r="G2794" s="320"/>
      <c r="H2794" t="s">
        <v>442</v>
      </c>
      <c r="I2794" s="320"/>
    </row>
    <row r="2795" spans="1:9">
      <c r="A2795" s="320"/>
      <c r="B2795" t="s">
        <v>53</v>
      </c>
      <c r="C2795" s="320"/>
      <c r="D2795" t="s">
        <v>588</v>
      </c>
      <c r="E2795" s="320"/>
      <c r="G2795" s="320"/>
      <c r="H2795" t="s">
        <v>97</v>
      </c>
      <c r="I2795" s="320"/>
    </row>
    <row r="2796" spans="1:9">
      <c r="A2796" s="320"/>
      <c r="C2796" s="320"/>
      <c r="D2796" t="s">
        <v>455</v>
      </c>
      <c r="E2796" s="320"/>
      <c r="G2796" s="320"/>
      <c r="H2796" t="s">
        <v>98</v>
      </c>
      <c r="I2796" s="320"/>
    </row>
    <row r="2797" spans="1:9">
      <c r="A2797" s="320"/>
      <c r="C2797" s="320"/>
      <c r="E2797" s="320"/>
      <c r="G2797" s="320"/>
      <c r="H2797" t="s">
        <v>587</v>
      </c>
      <c r="I2797" s="320"/>
    </row>
    <row r="2798" spans="1:9">
      <c r="A2798" s="320"/>
      <c r="C2798" s="320"/>
      <c r="E2798" s="320"/>
      <c r="G2798" s="320"/>
      <c r="H2798" t="s">
        <v>58</v>
      </c>
      <c r="I2798" s="320"/>
    </row>
    <row r="2799" spans="1:9">
      <c r="A2799" s="320"/>
      <c r="C2799" s="320"/>
      <c r="E2799" s="320"/>
      <c r="G2799" s="320"/>
      <c r="I2799" s="320"/>
    </row>
    <row r="2800" spans="1:9">
      <c r="A2800" s="320"/>
      <c r="C2800" s="320"/>
      <c r="E2800" s="320"/>
      <c r="G2800" s="320"/>
      <c r="I2800" s="320"/>
    </row>
    <row r="2801" spans="1:9">
      <c r="A2801" s="320"/>
      <c r="C2801" s="320"/>
      <c r="E2801" s="320"/>
      <c r="G2801" s="320"/>
      <c r="I2801" s="320"/>
    </row>
    <row r="2802" spans="1:9">
      <c r="A2802" s="320" t="s">
        <v>26</v>
      </c>
      <c r="B2802" t="s">
        <v>3</v>
      </c>
      <c r="C2802" s="320" t="s">
        <v>49</v>
      </c>
      <c r="D2802" t="s">
        <v>3</v>
      </c>
      <c r="E2802" s="320" t="s">
        <v>50</v>
      </c>
      <c r="F2802" t="s">
        <v>3</v>
      </c>
      <c r="G2802" s="320" t="s">
        <v>49</v>
      </c>
      <c r="H2802" t="s">
        <v>3</v>
      </c>
      <c r="I2802" s="320" t="s">
        <v>58</v>
      </c>
    </row>
    <row r="2803" spans="1:9">
      <c r="A2803" s="320"/>
      <c r="B2803" t="s">
        <v>49</v>
      </c>
      <c r="C2803" s="320"/>
      <c r="D2803" t="s">
        <v>49</v>
      </c>
      <c r="E2803" s="320"/>
      <c r="F2803" t="s">
        <v>49</v>
      </c>
      <c r="G2803" s="320"/>
      <c r="H2803" t="s">
        <v>50</v>
      </c>
      <c r="I2803" s="320"/>
    </row>
    <row r="2804" spans="1:9">
      <c r="A2804" s="320"/>
      <c r="B2804" t="s">
        <v>50</v>
      </c>
      <c r="C2804" s="320"/>
      <c r="D2804" t="s">
        <v>50</v>
      </c>
      <c r="E2804" s="320"/>
      <c r="F2804" t="s">
        <v>50</v>
      </c>
      <c r="G2804" s="320"/>
      <c r="H2804" t="s">
        <v>51</v>
      </c>
      <c r="I2804" s="320"/>
    </row>
    <row r="2805" spans="1:9">
      <c r="A2805" s="320"/>
      <c r="B2805" t="s">
        <v>52</v>
      </c>
      <c r="C2805" s="320"/>
      <c r="D2805" t="s">
        <v>51</v>
      </c>
      <c r="E2805" s="320"/>
      <c r="F2805" t="s">
        <v>51</v>
      </c>
      <c r="G2805" s="320"/>
      <c r="H2805" t="s">
        <v>95</v>
      </c>
      <c r="I2805" s="320"/>
    </row>
    <row r="2806" spans="1:9">
      <c r="A2806" s="320"/>
      <c r="B2806" t="s">
        <v>202</v>
      </c>
      <c r="C2806" s="320"/>
      <c r="D2806" t="s">
        <v>52</v>
      </c>
      <c r="E2806" s="320"/>
      <c r="F2806" t="s">
        <v>52</v>
      </c>
      <c r="G2806" s="320"/>
      <c r="H2806" t="s">
        <v>66</v>
      </c>
      <c r="I2806" s="320"/>
    </row>
    <row r="2807" spans="1:9">
      <c r="A2807" s="320"/>
      <c r="C2807" s="320"/>
      <c r="D2807" t="s">
        <v>53</v>
      </c>
      <c r="E2807" s="320"/>
      <c r="F2807" t="s">
        <v>95</v>
      </c>
      <c r="G2807" s="320"/>
      <c r="H2807" t="s">
        <v>442</v>
      </c>
      <c r="I2807" s="320"/>
    </row>
    <row r="2808" spans="1:9">
      <c r="A2808" s="320"/>
      <c r="C2808" s="320"/>
      <c r="D2808" t="s">
        <v>66</v>
      </c>
      <c r="E2808" s="320"/>
      <c r="F2808" t="s">
        <v>66</v>
      </c>
      <c r="G2808" s="320"/>
      <c r="H2808" t="s">
        <v>97</v>
      </c>
      <c r="I2808" s="320"/>
    </row>
    <row r="2809" spans="1:9">
      <c r="A2809" s="320"/>
      <c r="C2809" s="320"/>
      <c r="D2809" t="s">
        <v>67</v>
      </c>
      <c r="E2809" s="320"/>
      <c r="G2809" s="320"/>
      <c r="H2809" t="s">
        <v>98</v>
      </c>
      <c r="I2809" s="320"/>
    </row>
    <row r="2810" spans="1:9">
      <c r="A2810" s="320"/>
      <c r="C2810" s="320"/>
      <c r="D2810" t="s">
        <v>588</v>
      </c>
      <c r="E2810" s="320"/>
      <c r="G2810" s="320"/>
      <c r="H2810" t="s">
        <v>587</v>
      </c>
      <c r="I2810" s="320"/>
    </row>
    <row r="2811" spans="1:9">
      <c r="A2811" s="320"/>
      <c r="C2811" s="320"/>
      <c r="E2811" s="320"/>
      <c r="G2811" s="320"/>
      <c r="H2811" t="s">
        <v>58</v>
      </c>
      <c r="I2811" s="320"/>
    </row>
    <row r="2812" spans="1:9">
      <c r="A2812" s="320"/>
      <c r="C2812" s="320"/>
      <c r="E2812" s="320"/>
      <c r="G2812" s="320"/>
      <c r="I2812" s="320"/>
    </row>
    <row r="2813" spans="1:9">
      <c r="A2813" s="320"/>
      <c r="C2813" s="320"/>
      <c r="E2813" s="320"/>
      <c r="G2813" s="320"/>
      <c r="I2813" s="320"/>
    </row>
    <row r="2814" spans="1:9">
      <c r="A2814" s="320"/>
      <c r="C2814" s="320"/>
      <c r="E2814" s="320"/>
      <c r="G2814" s="320"/>
      <c r="I2814" s="320"/>
    </row>
    <row r="2815" spans="1:9">
      <c r="A2815" s="320" t="s">
        <v>27</v>
      </c>
      <c r="B2815" t="s">
        <v>3</v>
      </c>
      <c r="C2815" s="320" t="s">
        <v>49</v>
      </c>
      <c r="D2815" t="s">
        <v>3</v>
      </c>
      <c r="E2815" s="320" t="s">
        <v>49</v>
      </c>
      <c r="F2815" t="s">
        <v>3</v>
      </c>
      <c r="G2815" s="320" t="s">
        <v>50</v>
      </c>
      <c r="H2815" t="s">
        <v>3</v>
      </c>
      <c r="I2815" s="320" t="s">
        <v>50</v>
      </c>
    </row>
    <row r="2816" spans="1:9">
      <c r="A2816" s="320"/>
      <c r="B2816" t="s">
        <v>49</v>
      </c>
      <c r="C2816" s="320"/>
      <c r="D2816" t="s">
        <v>49</v>
      </c>
      <c r="E2816" s="320"/>
      <c r="F2816" t="s">
        <v>49</v>
      </c>
      <c r="G2816" s="320"/>
      <c r="H2816" t="s">
        <v>50</v>
      </c>
      <c r="I2816" s="320"/>
    </row>
    <row r="2817" spans="1:9">
      <c r="A2817" s="320"/>
      <c r="B2817" t="s">
        <v>50</v>
      </c>
      <c r="C2817" s="320"/>
      <c r="D2817" t="s">
        <v>50</v>
      </c>
      <c r="E2817" s="320"/>
      <c r="F2817" t="s">
        <v>50</v>
      </c>
      <c r="G2817" s="320"/>
      <c r="H2817" t="s">
        <v>51</v>
      </c>
      <c r="I2817" s="320"/>
    </row>
    <row r="2818" spans="1:9">
      <c r="A2818" s="320"/>
      <c r="B2818" t="s">
        <v>51</v>
      </c>
      <c r="C2818" s="320"/>
      <c r="D2818" t="s">
        <v>51</v>
      </c>
      <c r="E2818" s="320"/>
      <c r="F2818" t="s">
        <v>51</v>
      </c>
      <c r="G2818" s="320"/>
      <c r="H2818" t="s">
        <v>95</v>
      </c>
      <c r="I2818" s="320"/>
    </row>
    <row r="2819" spans="1:9">
      <c r="A2819" s="320"/>
      <c r="B2819" t="s">
        <v>52</v>
      </c>
      <c r="C2819" s="320"/>
      <c r="D2819" t="s">
        <v>52</v>
      </c>
      <c r="E2819" s="320"/>
      <c r="F2819" t="s">
        <v>52</v>
      </c>
      <c r="G2819" s="320"/>
      <c r="H2819" t="s">
        <v>66</v>
      </c>
      <c r="I2819" s="320"/>
    </row>
    <row r="2820" spans="1:9">
      <c r="A2820" s="320"/>
      <c r="B2820" t="s">
        <v>202</v>
      </c>
      <c r="C2820" s="320"/>
      <c r="D2820" t="s">
        <v>53</v>
      </c>
      <c r="E2820" s="320"/>
      <c r="F2820" t="s">
        <v>95</v>
      </c>
      <c r="G2820" s="320"/>
      <c r="H2820" t="s">
        <v>442</v>
      </c>
      <c r="I2820" s="320"/>
    </row>
    <row r="2821" spans="1:9">
      <c r="A2821" s="320"/>
      <c r="B2821" t="s">
        <v>53</v>
      </c>
      <c r="C2821" s="320"/>
      <c r="D2821" t="s">
        <v>66</v>
      </c>
      <c r="E2821" s="320"/>
      <c r="F2821" t="s">
        <v>66</v>
      </c>
      <c r="G2821" s="320"/>
      <c r="H2821" t="s">
        <v>97</v>
      </c>
      <c r="I2821" s="320"/>
    </row>
    <row r="2822" spans="1:9">
      <c r="A2822" s="320"/>
      <c r="C2822" s="320"/>
      <c r="D2822" t="s">
        <v>67</v>
      </c>
      <c r="E2822" s="320"/>
      <c r="G2822" s="320"/>
      <c r="H2822" t="s">
        <v>98</v>
      </c>
      <c r="I2822" s="320"/>
    </row>
    <row r="2823" spans="1:9">
      <c r="A2823" s="320"/>
      <c r="C2823" s="320"/>
      <c r="D2823" t="s">
        <v>588</v>
      </c>
      <c r="E2823" s="320"/>
      <c r="G2823" s="320"/>
      <c r="H2823" t="s">
        <v>587</v>
      </c>
      <c r="I2823" s="320"/>
    </row>
    <row r="2824" spans="1:9">
      <c r="A2824" s="320"/>
      <c r="C2824" s="320"/>
      <c r="E2824" s="320"/>
      <c r="G2824" s="320"/>
      <c r="H2824" t="s">
        <v>58</v>
      </c>
      <c r="I2824" s="320"/>
    </row>
    <row r="2825" spans="1:9">
      <c r="A2825" s="320"/>
      <c r="C2825" s="320"/>
      <c r="E2825" s="320"/>
      <c r="G2825" s="320"/>
      <c r="I2825" s="320"/>
    </row>
    <row r="2826" spans="1:9">
      <c r="A2826" s="320"/>
      <c r="C2826" s="320"/>
      <c r="E2826" s="320"/>
      <c r="G2826" s="320"/>
      <c r="I2826" s="320"/>
    </row>
    <row r="2827" spans="1:9">
      <c r="A2827" s="320"/>
      <c r="C2827" s="320"/>
      <c r="E2827" s="320"/>
      <c r="G2827" s="320"/>
      <c r="I2827" s="320"/>
    </row>
    <row r="2828" spans="1:9">
      <c r="A2828" s="320" t="s">
        <v>28</v>
      </c>
      <c r="B2828" t="s">
        <v>3</v>
      </c>
      <c r="C2828" s="320" t="s">
        <v>49</v>
      </c>
      <c r="D2828" t="s">
        <v>3</v>
      </c>
      <c r="E2828" s="320" t="s">
        <v>50</v>
      </c>
      <c r="F2828" t="s">
        <v>3</v>
      </c>
      <c r="G2828" s="320" t="s">
        <v>590</v>
      </c>
      <c r="H2828" t="s">
        <v>3</v>
      </c>
      <c r="I2828" s="320" t="s">
        <v>58</v>
      </c>
    </row>
    <row r="2829" spans="1:9">
      <c r="A2829" s="320"/>
      <c r="B2829" t="s">
        <v>49</v>
      </c>
      <c r="C2829" s="320"/>
      <c r="D2829" t="s">
        <v>49</v>
      </c>
      <c r="E2829" s="320"/>
      <c r="F2829" t="s">
        <v>49</v>
      </c>
      <c r="G2829" s="320"/>
      <c r="H2829" t="s">
        <v>95</v>
      </c>
      <c r="I2829" s="320"/>
    </row>
    <row r="2830" spans="1:9">
      <c r="A2830" s="320"/>
      <c r="B2830" t="s">
        <v>50</v>
      </c>
      <c r="C2830" s="320"/>
      <c r="D2830" t="s">
        <v>50</v>
      </c>
      <c r="E2830" s="320"/>
      <c r="F2830" t="s">
        <v>52</v>
      </c>
      <c r="G2830" s="320"/>
      <c r="H2830" t="s">
        <v>66</v>
      </c>
      <c r="I2830" s="320"/>
    </row>
    <row r="2831" spans="1:9">
      <c r="A2831" s="320"/>
      <c r="B2831" t="s">
        <v>51</v>
      </c>
      <c r="C2831" s="320"/>
      <c r="D2831" t="s">
        <v>51</v>
      </c>
      <c r="E2831" s="320"/>
      <c r="F2831" t="s">
        <v>66</v>
      </c>
      <c r="G2831" s="320"/>
      <c r="H2831" t="s">
        <v>442</v>
      </c>
      <c r="I2831" s="320"/>
    </row>
    <row r="2832" spans="1:9">
      <c r="A2832" s="320"/>
      <c r="B2832" t="s">
        <v>52</v>
      </c>
      <c r="C2832" s="320"/>
      <c r="D2832" t="s">
        <v>52</v>
      </c>
      <c r="E2832" s="320"/>
      <c r="F2832" t="s">
        <v>590</v>
      </c>
      <c r="G2832" s="320"/>
      <c r="H2832" t="s">
        <v>97</v>
      </c>
      <c r="I2832" s="320"/>
    </row>
    <row r="2833" spans="1:9">
      <c r="A2833" s="320"/>
      <c r="B2833" t="s">
        <v>53</v>
      </c>
      <c r="C2833" s="320"/>
      <c r="D2833" t="s">
        <v>53</v>
      </c>
      <c r="E2833" s="320"/>
      <c r="G2833" s="320"/>
      <c r="H2833" t="s">
        <v>98</v>
      </c>
      <c r="I2833" s="320"/>
    </row>
    <row r="2834" spans="1:9">
      <c r="A2834" s="320"/>
      <c r="C2834" s="320"/>
      <c r="D2834" t="s">
        <v>66</v>
      </c>
      <c r="E2834" s="320"/>
      <c r="G2834" s="320"/>
      <c r="H2834" t="s">
        <v>587</v>
      </c>
      <c r="I2834" s="320"/>
    </row>
    <row r="2835" spans="1:9">
      <c r="A2835" s="320"/>
      <c r="C2835" s="320"/>
      <c r="D2835" t="s">
        <v>67</v>
      </c>
      <c r="E2835" s="320"/>
      <c r="G2835" s="320"/>
      <c r="H2835" t="s">
        <v>58</v>
      </c>
      <c r="I2835" s="320"/>
    </row>
    <row r="2836" spans="1:9">
      <c r="A2836" s="320"/>
      <c r="C2836" s="320"/>
      <c r="D2836" t="s">
        <v>588</v>
      </c>
      <c r="E2836" s="320"/>
      <c r="G2836" s="320"/>
      <c r="H2836" t="s">
        <v>589</v>
      </c>
      <c r="I2836" s="320"/>
    </row>
    <row r="2837" spans="1:9">
      <c r="A2837" s="320"/>
      <c r="C2837" s="320"/>
      <c r="E2837" s="320"/>
      <c r="G2837" s="320"/>
      <c r="I2837" s="320"/>
    </row>
    <row r="2838" spans="1:9">
      <c r="A2838" s="320"/>
      <c r="C2838" s="320"/>
      <c r="E2838" s="320"/>
      <c r="G2838" s="320"/>
      <c r="I2838" s="320"/>
    </row>
    <row r="2839" spans="1:9">
      <c r="A2839" s="320"/>
      <c r="C2839" s="320"/>
      <c r="E2839" s="320"/>
      <c r="G2839" s="320"/>
      <c r="I2839" s="320"/>
    </row>
    <row r="2840" spans="1:9">
      <c r="A2840" s="320"/>
      <c r="C2840" s="320"/>
      <c r="E2840" s="320"/>
      <c r="G2840" s="320"/>
      <c r="I2840" s="320"/>
    </row>
    <row r="2841" spans="1:9">
      <c r="A2841" s="320" t="s">
        <v>29</v>
      </c>
      <c r="B2841" t="s">
        <v>3</v>
      </c>
      <c r="C2841" s="320" t="s">
        <v>592</v>
      </c>
      <c r="D2841" t="s">
        <v>3</v>
      </c>
      <c r="E2841" s="320" t="s">
        <v>50</v>
      </c>
      <c r="F2841" t="s">
        <v>3</v>
      </c>
      <c r="G2841" s="320" t="s">
        <v>49</v>
      </c>
      <c r="H2841" t="s">
        <v>3</v>
      </c>
      <c r="I2841" s="320" t="s">
        <v>50</v>
      </c>
    </row>
    <row r="2842" spans="1:9">
      <c r="A2842" s="320"/>
      <c r="B2842" t="s">
        <v>49</v>
      </c>
      <c r="C2842" s="320"/>
      <c r="D2842" t="s">
        <v>50</v>
      </c>
      <c r="E2842" s="320"/>
      <c r="F2842" t="s">
        <v>49</v>
      </c>
      <c r="G2842" s="320"/>
      <c r="H2842" t="s">
        <v>50</v>
      </c>
      <c r="I2842" s="320"/>
    </row>
    <row r="2843" spans="1:9">
      <c r="A2843" s="320"/>
      <c r="B2843" t="s">
        <v>51</v>
      </c>
      <c r="C2843" s="320"/>
      <c r="D2843" t="s">
        <v>66</v>
      </c>
      <c r="E2843" s="320"/>
      <c r="F2843" t="s">
        <v>50</v>
      </c>
      <c r="G2843" s="320"/>
      <c r="H2843" t="s">
        <v>51</v>
      </c>
      <c r="I2843" s="320"/>
    </row>
    <row r="2844" spans="1:9">
      <c r="A2844" s="320"/>
      <c r="B2844" t="s">
        <v>52</v>
      </c>
      <c r="C2844" s="320"/>
      <c r="D2844" t="s">
        <v>67</v>
      </c>
      <c r="E2844" s="320"/>
      <c r="F2844" t="s">
        <v>51</v>
      </c>
      <c r="G2844" s="320"/>
      <c r="H2844" t="s">
        <v>95</v>
      </c>
      <c r="I2844" s="320"/>
    </row>
    <row r="2845" spans="1:9">
      <c r="A2845" s="320"/>
      <c r="B2845" t="s">
        <v>53</v>
      </c>
      <c r="C2845" s="320"/>
      <c r="D2845" t="s">
        <v>588</v>
      </c>
      <c r="E2845" s="320"/>
      <c r="F2845" t="s">
        <v>52</v>
      </c>
      <c r="G2845" s="320"/>
      <c r="H2845" t="s">
        <v>66</v>
      </c>
      <c r="I2845" s="320"/>
    </row>
    <row r="2846" spans="1:9">
      <c r="A2846" s="320"/>
      <c r="B2846" t="s">
        <v>592</v>
      </c>
      <c r="C2846" s="320"/>
      <c r="D2846" t="s">
        <v>58</v>
      </c>
      <c r="E2846" s="320"/>
      <c r="F2846" t="s">
        <v>95</v>
      </c>
      <c r="G2846" s="320"/>
      <c r="H2846" t="s">
        <v>442</v>
      </c>
      <c r="I2846" s="320"/>
    </row>
    <row r="2847" spans="1:9">
      <c r="A2847" s="320"/>
      <c r="C2847" s="320"/>
      <c r="D2847" t="s">
        <v>455</v>
      </c>
      <c r="E2847" s="320"/>
      <c r="F2847" t="s">
        <v>66</v>
      </c>
      <c r="G2847" s="320"/>
      <c r="H2847" t="s">
        <v>97</v>
      </c>
      <c r="I2847" s="320"/>
    </row>
    <row r="2848" spans="1:9">
      <c r="A2848" s="320"/>
      <c r="C2848" s="320"/>
      <c r="E2848" s="320"/>
      <c r="G2848" s="320"/>
      <c r="H2848" t="s">
        <v>98</v>
      </c>
      <c r="I2848" s="320"/>
    </row>
    <row r="2849" spans="1:9">
      <c r="A2849" s="320"/>
      <c r="C2849" s="320"/>
      <c r="E2849" s="320"/>
      <c r="G2849" s="320"/>
      <c r="H2849" t="s">
        <v>587</v>
      </c>
      <c r="I2849" s="320"/>
    </row>
    <row r="2850" spans="1:9">
      <c r="A2850" s="320"/>
      <c r="C2850" s="320"/>
      <c r="E2850" s="320"/>
      <c r="G2850" s="320"/>
      <c r="H2850" t="s">
        <v>58</v>
      </c>
      <c r="I2850" s="320"/>
    </row>
    <row r="2851" spans="1:9">
      <c r="A2851" s="320"/>
      <c r="C2851" s="320"/>
      <c r="E2851" s="320"/>
      <c r="G2851" s="320"/>
      <c r="I2851" s="320"/>
    </row>
    <row r="2852" spans="1:9">
      <c r="A2852" s="320"/>
      <c r="C2852" s="320"/>
      <c r="E2852" s="320"/>
      <c r="G2852" s="320"/>
      <c r="I2852" s="320"/>
    </row>
    <row r="2853" spans="1:9">
      <c r="A2853" s="320"/>
      <c r="C2853" s="320"/>
      <c r="E2853" s="320"/>
      <c r="G2853" s="320"/>
      <c r="I2853" s="320"/>
    </row>
    <row r="2854" spans="1:9">
      <c r="A2854" s="320" t="s">
        <v>30</v>
      </c>
      <c r="B2854" t="s">
        <v>3</v>
      </c>
      <c r="C2854" s="320" t="s">
        <v>50</v>
      </c>
      <c r="D2854" t="s">
        <v>3</v>
      </c>
      <c r="E2854" s="320" t="s">
        <v>50</v>
      </c>
      <c r="F2854" t="s">
        <v>3</v>
      </c>
      <c r="G2854" s="320" t="s">
        <v>50</v>
      </c>
      <c r="H2854" t="s">
        <v>50</v>
      </c>
      <c r="I2854" s="320" t="s">
        <v>58</v>
      </c>
    </row>
    <row r="2855" spans="1:9">
      <c r="A2855" s="320"/>
      <c r="B2855" t="s">
        <v>49</v>
      </c>
      <c r="C2855" s="320"/>
      <c r="D2855" t="s">
        <v>49</v>
      </c>
      <c r="E2855" s="320"/>
      <c r="F2855" t="s">
        <v>49</v>
      </c>
      <c r="G2855" s="320"/>
      <c r="H2855" t="s">
        <v>51</v>
      </c>
      <c r="I2855" s="320"/>
    </row>
    <row r="2856" spans="1:9">
      <c r="A2856" s="320"/>
      <c r="B2856" t="s">
        <v>50</v>
      </c>
      <c r="C2856" s="320"/>
      <c r="D2856" t="s">
        <v>50</v>
      </c>
      <c r="E2856" s="320"/>
      <c r="F2856" t="s">
        <v>50</v>
      </c>
      <c r="G2856" s="320"/>
      <c r="H2856" t="s">
        <v>95</v>
      </c>
      <c r="I2856" s="320"/>
    </row>
    <row r="2857" spans="1:9">
      <c r="A2857" s="320"/>
      <c r="B2857" t="s">
        <v>51</v>
      </c>
      <c r="C2857" s="320"/>
      <c r="D2857" t="s">
        <v>51</v>
      </c>
      <c r="E2857" s="320"/>
      <c r="F2857" t="s">
        <v>51</v>
      </c>
      <c r="G2857" s="320"/>
      <c r="H2857" t="s">
        <v>66</v>
      </c>
      <c r="I2857" s="320"/>
    </row>
    <row r="2858" spans="1:9">
      <c r="A2858" s="320"/>
      <c r="B2858" t="s">
        <v>52</v>
      </c>
      <c r="C2858" s="320"/>
      <c r="D2858" t="s">
        <v>52</v>
      </c>
      <c r="E2858" s="320"/>
      <c r="F2858" t="s">
        <v>52</v>
      </c>
      <c r="G2858" s="320"/>
      <c r="H2858" t="s">
        <v>442</v>
      </c>
      <c r="I2858" s="320"/>
    </row>
    <row r="2859" spans="1:9">
      <c r="A2859" s="320"/>
      <c r="B2859" t="s">
        <v>202</v>
      </c>
      <c r="C2859" s="320"/>
      <c r="D2859" t="s">
        <v>53</v>
      </c>
      <c r="E2859" s="320"/>
      <c r="F2859" t="s">
        <v>95</v>
      </c>
      <c r="G2859" s="320"/>
      <c r="H2859" t="s">
        <v>97</v>
      </c>
      <c r="I2859" s="320"/>
    </row>
    <row r="2860" spans="1:9">
      <c r="A2860" s="320"/>
      <c r="C2860" s="320"/>
      <c r="D2860" t="s">
        <v>66</v>
      </c>
      <c r="E2860" s="320"/>
      <c r="F2860" t="s">
        <v>66</v>
      </c>
      <c r="G2860" s="320"/>
      <c r="H2860" t="s">
        <v>98</v>
      </c>
      <c r="I2860" s="320"/>
    </row>
    <row r="2861" spans="1:9">
      <c r="A2861" s="320"/>
      <c r="C2861" s="320"/>
      <c r="D2861" t="s">
        <v>67</v>
      </c>
      <c r="E2861" s="320"/>
      <c r="G2861" s="320"/>
      <c r="H2861" t="s">
        <v>587</v>
      </c>
      <c r="I2861" s="320"/>
    </row>
    <row r="2862" spans="1:9">
      <c r="A2862" s="320"/>
      <c r="C2862" s="320"/>
      <c r="D2862" t="s">
        <v>588</v>
      </c>
      <c r="E2862" s="320"/>
      <c r="G2862" s="320"/>
      <c r="H2862" t="s">
        <v>58</v>
      </c>
      <c r="I2862" s="320"/>
    </row>
    <row r="2863" spans="1:9">
      <c r="A2863" s="320"/>
      <c r="C2863" s="320"/>
      <c r="E2863" s="320"/>
      <c r="G2863" s="320"/>
      <c r="I2863" s="320"/>
    </row>
    <row r="2864" spans="1:9">
      <c r="A2864" s="320"/>
      <c r="C2864" s="320"/>
      <c r="E2864" s="320"/>
      <c r="G2864" s="320"/>
      <c r="I2864" s="320"/>
    </row>
    <row r="2865" spans="1:9">
      <c r="A2865" s="320"/>
      <c r="C2865" s="320"/>
      <c r="E2865" s="320"/>
      <c r="G2865" s="320"/>
      <c r="I2865" s="320"/>
    </row>
    <row r="2866" spans="1:9">
      <c r="A2866" s="320"/>
      <c r="C2866" s="320"/>
      <c r="E2866" s="320"/>
      <c r="G2866" s="320"/>
      <c r="I2866" s="320"/>
    </row>
    <row r="2867" spans="1:9">
      <c r="A2867" s="320" t="s">
        <v>31</v>
      </c>
      <c r="B2867" t="s">
        <v>3</v>
      </c>
      <c r="C2867" s="320" t="s">
        <v>592</v>
      </c>
      <c r="D2867" t="s">
        <v>3</v>
      </c>
      <c r="E2867" s="320" t="s">
        <v>50</v>
      </c>
      <c r="F2867" t="s">
        <v>3</v>
      </c>
      <c r="G2867" s="320" t="s">
        <v>50</v>
      </c>
      <c r="H2867" t="s">
        <v>50</v>
      </c>
      <c r="I2867" s="320" t="s">
        <v>50</v>
      </c>
    </row>
    <row r="2868" spans="1:9">
      <c r="A2868" s="320"/>
      <c r="B2868" t="s">
        <v>49</v>
      </c>
      <c r="C2868" s="320"/>
      <c r="D2868" t="s">
        <v>50</v>
      </c>
      <c r="E2868" s="320"/>
      <c r="F2868" t="s">
        <v>49</v>
      </c>
      <c r="G2868" s="320"/>
      <c r="H2868" t="s">
        <v>51</v>
      </c>
      <c r="I2868" s="320"/>
    </row>
    <row r="2869" spans="1:9">
      <c r="A2869" s="320"/>
      <c r="B2869" t="s">
        <v>51</v>
      </c>
      <c r="C2869" s="320"/>
      <c r="D2869" t="s">
        <v>66</v>
      </c>
      <c r="E2869" s="320"/>
      <c r="F2869" t="s">
        <v>50</v>
      </c>
      <c r="G2869" s="320"/>
      <c r="H2869" t="s">
        <v>95</v>
      </c>
      <c r="I2869" s="320"/>
    </row>
    <row r="2870" spans="1:9">
      <c r="A2870" s="320"/>
      <c r="B2870" t="s">
        <v>52</v>
      </c>
      <c r="C2870" s="320"/>
      <c r="D2870" t="s">
        <v>67</v>
      </c>
      <c r="E2870" s="320"/>
      <c r="F2870" t="s">
        <v>51</v>
      </c>
      <c r="G2870" s="320"/>
      <c r="H2870" t="s">
        <v>66</v>
      </c>
      <c r="I2870" s="320"/>
    </row>
    <row r="2871" spans="1:9">
      <c r="A2871" s="320"/>
      <c r="B2871" t="s">
        <v>53</v>
      </c>
      <c r="C2871" s="320"/>
      <c r="D2871" t="s">
        <v>588</v>
      </c>
      <c r="E2871" s="320"/>
      <c r="F2871" t="s">
        <v>52</v>
      </c>
      <c r="G2871" s="320"/>
      <c r="H2871" t="s">
        <v>442</v>
      </c>
      <c r="I2871" s="320"/>
    </row>
    <row r="2872" spans="1:9">
      <c r="A2872" s="320"/>
      <c r="B2872" t="s">
        <v>592</v>
      </c>
      <c r="C2872" s="320"/>
      <c r="D2872" t="s">
        <v>58</v>
      </c>
      <c r="E2872" s="320"/>
      <c r="F2872" t="s">
        <v>95</v>
      </c>
      <c r="G2872" s="320"/>
      <c r="H2872" t="s">
        <v>97</v>
      </c>
      <c r="I2872" s="320"/>
    </row>
    <row r="2873" spans="1:9">
      <c r="A2873" s="320"/>
      <c r="C2873" s="320"/>
      <c r="D2873" t="s">
        <v>455</v>
      </c>
      <c r="E2873" s="320"/>
      <c r="F2873" t="s">
        <v>66</v>
      </c>
      <c r="G2873" s="320"/>
      <c r="H2873" t="s">
        <v>98</v>
      </c>
      <c r="I2873" s="320"/>
    </row>
    <row r="2874" spans="1:9">
      <c r="A2874" s="320"/>
      <c r="C2874" s="320"/>
      <c r="E2874" s="320"/>
      <c r="G2874" s="320"/>
      <c r="H2874" t="s">
        <v>587</v>
      </c>
      <c r="I2874" s="320"/>
    </row>
    <row r="2875" spans="1:9">
      <c r="A2875" s="320"/>
      <c r="C2875" s="320"/>
      <c r="E2875" s="320"/>
      <c r="G2875" s="320"/>
      <c r="H2875" t="s">
        <v>58</v>
      </c>
      <c r="I2875" s="320"/>
    </row>
    <row r="2876" spans="1:9">
      <c r="A2876" s="320"/>
      <c r="C2876" s="320"/>
      <c r="E2876" s="320"/>
      <c r="G2876" s="320"/>
      <c r="I2876" s="320"/>
    </row>
    <row r="2877" spans="1:9">
      <c r="A2877" s="320"/>
      <c r="C2877" s="320"/>
      <c r="E2877" s="320"/>
      <c r="G2877" s="320"/>
      <c r="I2877" s="320"/>
    </row>
    <row r="2878" spans="1:9">
      <c r="A2878" s="320"/>
      <c r="C2878" s="320"/>
      <c r="E2878" s="320"/>
      <c r="G2878" s="320"/>
      <c r="I2878" s="320"/>
    </row>
    <row r="2879" spans="1:9">
      <c r="A2879" s="320"/>
      <c r="C2879" s="320"/>
      <c r="E2879" s="320"/>
      <c r="G2879" s="320"/>
      <c r="I2879" s="320"/>
    </row>
    <row r="2885" spans="1:22">
      <c r="A2885" s="335" t="s">
        <v>599</v>
      </c>
      <c r="B2885" s="335"/>
      <c r="C2885" s="335"/>
      <c r="D2885" s="335"/>
      <c r="E2885" s="335"/>
      <c r="F2885" s="335"/>
      <c r="G2885" s="335"/>
      <c r="H2885" s="335"/>
      <c r="I2885" s="335"/>
      <c r="J2885" s="335"/>
      <c r="K2885" s="335"/>
      <c r="L2885" s="335"/>
      <c r="M2885" s="335"/>
      <c r="P2885" s="329" t="s">
        <v>600</v>
      </c>
      <c r="Q2885" s="330"/>
      <c r="R2885" s="330"/>
      <c r="S2885" s="330"/>
      <c r="T2885" s="330"/>
      <c r="U2885" s="330"/>
      <c r="V2885" s="331"/>
    </row>
    <row r="2886" spans="1:22" ht="32">
      <c r="B2886" s="334">
        <v>2002</v>
      </c>
      <c r="C2886" s="334"/>
      <c r="D2886" s="334">
        <v>2005</v>
      </c>
      <c r="E2886" s="334"/>
      <c r="F2886" s="334">
        <v>2008</v>
      </c>
      <c r="G2886" s="334"/>
      <c r="H2886" s="334">
        <v>2010</v>
      </c>
      <c r="I2886" s="334"/>
      <c r="J2886" s="334">
        <v>2013</v>
      </c>
      <c r="K2886" s="334"/>
      <c r="L2886" s="334">
        <v>2016</v>
      </c>
      <c r="M2886" s="334"/>
      <c r="P2886" s="128" t="s">
        <v>129</v>
      </c>
      <c r="Q2886" s="44">
        <v>18</v>
      </c>
      <c r="R2886" s="44">
        <v>18</v>
      </c>
      <c r="S2886" s="44">
        <v>18</v>
      </c>
      <c r="T2886" s="44">
        <v>18</v>
      </c>
      <c r="U2886" s="44">
        <v>18</v>
      </c>
      <c r="V2886" s="44">
        <v>18</v>
      </c>
    </row>
    <row r="2887" spans="1:22" ht="32">
      <c r="B2887" s="68" t="s">
        <v>0</v>
      </c>
      <c r="C2887" s="68" t="s">
        <v>1</v>
      </c>
      <c r="D2887" s="68" t="s">
        <v>0</v>
      </c>
      <c r="E2887" s="68" t="s">
        <v>1</v>
      </c>
      <c r="F2887" s="68" t="s">
        <v>0</v>
      </c>
      <c r="G2887" s="68" t="s">
        <v>1</v>
      </c>
      <c r="H2887" s="68" t="s">
        <v>0</v>
      </c>
      <c r="I2887" s="68" t="s">
        <v>1</v>
      </c>
      <c r="J2887" s="68" t="s">
        <v>0</v>
      </c>
      <c r="K2887" s="68" t="s">
        <v>1</v>
      </c>
      <c r="L2887" s="68" t="s">
        <v>0</v>
      </c>
      <c r="M2887" s="68" t="s">
        <v>1</v>
      </c>
      <c r="P2887" s="129" t="s">
        <v>103</v>
      </c>
      <c r="Q2887" s="51">
        <v>2002</v>
      </c>
      <c r="R2887" s="51">
        <v>2005</v>
      </c>
      <c r="S2887" s="51">
        <v>2008</v>
      </c>
      <c r="T2887" s="51">
        <v>2010</v>
      </c>
      <c r="U2887" s="51">
        <v>2013</v>
      </c>
      <c r="V2887" s="51">
        <v>2016</v>
      </c>
    </row>
    <row r="2888" spans="1:22" ht="32">
      <c r="A2888" s="320" t="s">
        <v>2</v>
      </c>
      <c r="B2888" t="s">
        <v>3</v>
      </c>
      <c r="C2888" s="320" t="s">
        <v>49</v>
      </c>
      <c r="D2888" t="s">
        <v>3</v>
      </c>
      <c r="E2888" s="320" t="s">
        <v>58</v>
      </c>
      <c r="F2888" t="s">
        <v>3</v>
      </c>
      <c r="G2888" s="320" t="s">
        <v>150</v>
      </c>
      <c r="H2888" s="126" t="s">
        <v>193</v>
      </c>
      <c r="I2888" s="319" t="s">
        <v>193</v>
      </c>
      <c r="J2888" t="s">
        <v>3</v>
      </c>
      <c r="K2888" s="320" t="s">
        <v>58</v>
      </c>
      <c r="L2888" t="s">
        <v>3</v>
      </c>
      <c r="M2888" s="320" t="s">
        <v>50</v>
      </c>
      <c r="P2888" s="29">
        <v>0</v>
      </c>
      <c r="Q2888" s="24">
        <v>18</v>
      </c>
      <c r="R2888" s="24">
        <v>2</v>
      </c>
      <c r="S2888" s="24">
        <v>6</v>
      </c>
      <c r="T2888" s="24">
        <v>4</v>
      </c>
      <c r="U2888" s="24">
        <v>14</v>
      </c>
      <c r="V2888" s="24">
        <v>14</v>
      </c>
    </row>
    <row r="2889" spans="1:22" ht="32">
      <c r="A2889" s="320"/>
      <c r="B2889" t="s">
        <v>49</v>
      </c>
      <c r="C2889" s="320"/>
      <c r="D2889" t="s">
        <v>58</v>
      </c>
      <c r="E2889" s="320"/>
      <c r="F2889" t="s">
        <v>150</v>
      </c>
      <c r="G2889" s="320"/>
      <c r="H2889" s="126" t="s">
        <v>65</v>
      </c>
      <c r="I2889" s="319"/>
      <c r="J2889" t="s">
        <v>58</v>
      </c>
      <c r="K2889" s="320"/>
      <c r="L2889" t="s">
        <v>49</v>
      </c>
      <c r="M2889" s="320"/>
      <c r="P2889" s="29">
        <v>1</v>
      </c>
      <c r="Q2889" s="24"/>
      <c r="R2889" s="24">
        <v>16</v>
      </c>
      <c r="S2889" s="24">
        <v>12</v>
      </c>
      <c r="T2889" s="24">
        <v>6</v>
      </c>
      <c r="U2889" s="24">
        <v>6</v>
      </c>
      <c r="V2889" s="24">
        <v>6</v>
      </c>
    </row>
    <row r="2890" spans="1:22">
      <c r="A2890" s="320"/>
      <c r="B2890" t="s">
        <v>50</v>
      </c>
      <c r="C2890" s="320"/>
      <c r="D2890" t="s">
        <v>50</v>
      </c>
      <c r="E2890" s="320"/>
      <c r="F2890" t="s">
        <v>50</v>
      </c>
      <c r="G2890" s="320"/>
      <c r="I2890" s="319"/>
      <c r="J2890" t="s">
        <v>50</v>
      </c>
      <c r="K2890" s="320"/>
      <c r="L2890" t="s">
        <v>50</v>
      </c>
      <c r="M2890" s="320"/>
      <c r="P2890" s="29">
        <v>2</v>
      </c>
      <c r="Q2890" s="24"/>
      <c r="R2890" s="24"/>
      <c r="S2890" s="24"/>
      <c r="T2890" s="24">
        <v>8</v>
      </c>
      <c r="U2890" s="24"/>
      <c r="V2890" s="24"/>
    </row>
    <row r="2891" spans="1:22">
      <c r="A2891" s="320"/>
      <c r="B2891" t="s">
        <v>51</v>
      </c>
      <c r="C2891" s="320"/>
      <c r="D2891" t="s">
        <v>51</v>
      </c>
      <c r="E2891" s="320"/>
      <c r="F2891" t="s">
        <v>51</v>
      </c>
      <c r="G2891" s="320"/>
      <c r="I2891" s="319"/>
      <c r="J2891" t="s">
        <v>51</v>
      </c>
      <c r="K2891" s="320"/>
      <c r="L2891" t="s">
        <v>51</v>
      </c>
      <c r="M2891" s="320"/>
      <c r="P2891" s="29">
        <v>3</v>
      </c>
      <c r="Q2891" s="24"/>
      <c r="R2891" s="24"/>
      <c r="S2891" s="24"/>
      <c r="T2891" s="24"/>
      <c r="U2891" s="24"/>
      <c r="V2891" s="24"/>
    </row>
    <row r="2892" spans="1:22">
      <c r="A2892" s="320"/>
      <c r="B2892" t="s">
        <v>52</v>
      </c>
      <c r="C2892" s="320"/>
      <c r="E2892" s="320"/>
      <c r="F2892" t="s">
        <v>52</v>
      </c>
      <c r="G2892" s="320"/>
      <c r="I2892" s="319"/>
      <c r="J2892" t="s">
        <v>95</v>
      </c>
      <c r="K2892" s="320"/>
      <c r="L2892" t="s">
        <v>52</v>
      </c>
      <c r="M2892" s="320"/>
      <c r="P2892" s="29" t="s">
        <v>104</v>
      </c>
      <c r="Q2892" s="24"/>
      <c r="R2892" s="24"/>
      <c r="S2892" s="24"/>
      <c r="T2892" s="24"/>
      <c r="U2892" s="24"/>
      <c r="V2892" s="24"/>
    </row>
    <row r="2893" spans="1:22">
      <c r="A2893" s="320"/>
      <c r="B2893" t="s">
        <v>54</v>
      </c>
      <c r="C2893" s="320"/>
      <c r="E2893" s="320"/>
      <c r="F2893" t="s">
        <v>53</v>
      </c>
      <c r="G2893" s="320"/>
      <c r="I2893" s="319"/>
      <c r="J2893" t="s">
        <v>66</v>
      </c>
      <c r="K2893" s="320"/>
      <c r="L2893" t="s">
        <v>95</v>
      </c>
      <c r="M2893" s="320"/>
    </row>
    <row r="2894" spans="1:22">
      <c r="A2894" s="320"/>
      <c r="B2894" t="s">
        <v>53</v>
      </c>
      <c r="C2894" s="320"/>
      <c r="E2894" s="320"/>
      <c r="F2894" t="s">
        <v>247</v>
      </c>
      <c r="G2894" s="320"/>
      <c r="I2894" s="319"/>
      <c r="K2894" s="320"/>
      <c r="L2894" t="s">
        <v>66</v>
      </c>
      <c r="M2894" s="320"/>
      <c r="P2894" s="329" t="s">
        <v>601</v>
      </c>
      <c r="Q2894" s="330"/>
      <c r="R2894" s="330"/>
      <c r="S2894" s="330"/>
      <c r="T2894" s="330"/>
      <c r="U2894" s="330"/>
      <c r="V2894" s="331"/>
    </row>
    <row r="2895" spans="1:22">
      <c r="A2895" s="320"/>
      <c r="C2895" s="320"/>
      <c r="E2895" s="320"/>
      <c r="G2895" s="320"/>
      <c r="I2895" s="319"/>
      <c r="K2895" s="320"/>
      <c r="L2895" t="s">
        <v>442</v>
      </c>
      <c r="M2895" s="320"/>
      <c r="P2895" s="21"/>
      <c r="Q2895" s="51">
        <v>2002</v>
      </c>
      <c r="R2895" s="51">
        <v>2005</v>
      </c>
      <c r="S2895" s="51">
        <v>2008</v>
      </c>
      <c r="T2895" s="51">
        <v>2010</v>
      </c>
      <c r="U2895" s="51">
        <v>2013</v>
      </c>
      <c r="V2895" s="51">
        <v>2016</v>
      </c>
    </row>
    <row r="2896" spans="1:22" ht="32">
      <c r="A2896" s="320"/>
      <c r="C2896" s="320"/>
      <c r="E2896" s="320"/>
      <c r="G2896" s="320"/>
      <c r="I2896" s="319"/>
      <c r="K2896" s="320"/>
      <c r="L2896" t="s">
        <v>98</v>
      </c>
      <c r="M2896" s="320"/>
      <c r="P2896" s="130" t="s">
        <v>106</v>
      </c>
      <c r="Q2896" s="24">
        <v>18</v>
      </c>
      <c r="R2896" s="24">
        <v>2</v>
      </c>
      <c r="S2896" s="24">
        <v>6</v>
      </c>
      <c r="T2896" s="24">
        <v>5</v>
      </c>
      <c r="U2896" s="24">
        <v>12</v>
      </c>
      <c r="V2896" s="24">
        <v>13</v>
      </c>
    </row>
    <row r="2897" spans="1:28">
      <c r="A2897" s="320"/>
      <c r="C2897" s="320"/>
      <c r="E2897" s="320"/>
      <c r="G2897" s="320"/>
      <c r="I2897" s="319"/>
      <c r="K2897" s="320"/>
      <c r="M2897" s="320"/>
      <c r="P2897" s="29" t="s">
        <v>107</v>
      </c>
      <c r="Q2897" s="24"/>
      <c r="R2897" s="24">
        <v>16</v>
      </c>
      <c r="S2897" s="24">
        <v>12</v>
      </c>
      <c r="T2897" s="24">
        <v>13</v>
      </c>
      <c r="U2897" s="24">
        <v>6</v>
      </c>
      <c r="V2897" s="24">
        <v>5</v>
      </c>
    </row>
    <row r="2898" spans="1:28" ht="32">
      <c r="A2898" s="320" t="s">
        <v>4</v>
      </c>
      <c r="B2898" t="s">
        <v>3</v>
      </c>
      <c r="C2898" s="320" t="s">
        <v>49</v>
      </c>
      <c r="D2898" t="s">
        <v>3</v>
      </c>
      <c r="E2898" s="320" t="s">
        <v>58</v>
      </c>
      <c r="F2898" t="s">
        <v>3</v>
      </c>
      <c r="G2898" s="320" t="s">
        <v>49</v>
      </c>
      <c r="H2898" s="126" t="s">
        <v>193</v>
      </c>
      <c r="I2898" s="319" t="s">
        <v>193</v>
      </c>
      <c r="J2898" t="s">
        <v>3</v>
      </c>
      <c r="K2898" s="320" t="s">
        <v>58</v>
      </c>
      <c r="L2898" t="s">
        <v>3</v>
      </c>
      <c r="M2898" s="320" t="s">
        <v>49</v>
      </c>
      <c r="P2898" s="27"/>
      <c r="Q2898" s="28"/>
      <c r="R2898" s="28"/>
      <c r="S2898" s="28"/>
      <c r="T2898" s="28"/>
      <c r="U2898" s="28"/>
      <c r="V2898" s="28"/>
    </row>
    <row r="2899" spans="1:28" ht="32">
      <c r="A2899" s="320"/>
      <c r="B2899" t="s">
        <v>49</v>
      </c>
      <c r="C2899" s="320"/>
      <c r="D2899" t="s">
        <v>58</v>
      </c>
      <c r="E2899" s="320"/>
      <c r="F2899" t="s">
        <v>446</v>
      </c>
      <c r="G2899" s="320"/>
      <c r="H2899" s="126" t="s">
        <v>65</v>
      </c>
      <c r="I2899" s="319"/>
      <c r="J2899" t="s">
        <v>58</v>
      </c>
      <c r="K2899" s="320"/>
      <c r="L2899" t="s">
        <v>49</v>
      </c>
      <c r="M2899" s="320"/>
      <c r="P2899" s="27"/>
      <c r="Q2899" s="28"/>
      <c r="R2899" s="28"/>
      <c r="S2899" s="28"/>
      <c r="T2899" s="28"/>
      <c r="U2899" s="28"/>
      <c r="V2899" s="28"/>
    </row>
    <row r="2900" spans="1:28">
      <c r="A2900" s="320"/>
      <c r="B2900" t="s">
        <v>50</v>
      </c>
      <c r="C2900" s="320"/>
      <c r="D2900" t="s">
        <v>50</v>
      </c>
      <c r="E2900" s="320"/>
      <c r="F2900" t="s">
        <v>50</v>
      </c>
      <c r="G2900" s="320"/>
      <c r="I2900" s="319"/>
      <c r="J2900" t="s">
        <v>50</v>
      </c>
      <c r="K2900" s="320"/>
      <c r="L2900" t="s">
        <v>50</v>
      </c>
      <c r="M2900" s="320"/>
      <c r="P2900" s="332" t="s">
        <v>109</v>
      </c>
      <c r="Q2900" s="332"/>
      <c r="R2900" s="332"/>
      <c r="S2900" s="332"/>
      <c r="T2900" s="332"/>
      <c r="U2900" s="332"/>
      <c r="V2900" s="332"/>
      <c r="W2900" s="332"/>
      <c r="X2900" s="332"/>
      <c r="Y2900" s="332"/>
      <c r="Z2900" s="332"/>
      <c r="AA2900" s="332"/>
      <c r="AB2900" s="332"/>
    </row>
    <row r="2901" spans="1:28">
      <c r="A2901" s="320"/>
      <c r="B2901" t="s">
        <v>51</v>
      </c>
      <c r="C2901" s="320"/>
      <c r="D2901" t="s">
        <v>51</v>
      </c>
      <c r="E2901" s="320"/>
      <c r="F2901" t="s">
        <v>51</v>
      </c>
      <c r="G2901" s="320"/>
      <c r="I2901" s="319"/>
      <c r="J2901" t="s">
        <v>51</v>
      </c>
      <c r="K2901" s="320"/>
      <c r="L2901" t="s">
        <v>51</v>
      </c>
      <c r="M2901" s="320"/>
      <c r="P2901" s="20"/>
      <c r="Q2901" s="327">
        <v>2002</v>
      </c>
      <c r="R2901" s="327"/>
      <c r="S2901" s="327">
        <v>2005</v>
      </c>
      <c r="T2901" s="327"/>
      <c r="U2901" s="327">
        <v>2008</v>
      </c>
      <c r="V2901" s="327"/>
      <c r="W2901" s="327">
        <v>2010</v>
      </c>
      <c r="X2901" s="327"/>
      <c r="Y2901" s="327">
        <v>2013</v>
      </c>
      <c r="Z2901" s="327"/>
      <c r="AA2901" s="327">
        <v>2016</v>
      </c>
      <c r="AB2901" s="327"/>
    </row>
    <row r="2902" spans="1:28">
      <c r="A2902" s="320"/>
      <c r="B2902" t="s">
        <v>52</v>
      </c>
      <c r="C2902" s="320"/>
      <c r="E2902" s="320"/>
      <c r="F2902" t="s">
        <v>52</v>
      </c>
      <c r="G2902" s="320"/>
      <c r="I2902" s="319"/>
      <c r="J2902" t="s">
        <v>95</v>
      </c>
      <c r="K2902" s="320"/>
      <c r="L2902" t="s">
        <v>52</v>
      </c>
      <c r="M2902" s="320"/>
      <c r="P2902" s="20"/>
      <c r="Q2902" s="51" t="s">
        <v>114</v>
      </c>
      <c r="R2902" s="51" t="s">
        <v>115</v>
      </c>
      <c r="S2902" s="51" t="s">
        <v>114</v>
      </c>
      <c r="T2902" s="51" t="s">
        <v>115</v>
      </c>
      <c r="U2902" s="51" t="s">
        <v>114</v>
      </c>
      <c r="V2902" s="51" t="s">
        <v>115</v>
      </c>
      <c r="W2902" s="51" t="s">
        <v>114</v>
      </c>
      <c r="X2902" s="51" t="s">
        <v>115</v>
      </c>
      <c r="Y2902" s="51" t="s">
        <v>114</v>
      </c>
      <c r="Z2902" s="51" t="s">
        <v>115</v>
      </c>
      <c r="AA2902" s="51" t="s">
        <v>114</v>
      </c>
      <c r="AB2902" s="51" t="s">
        <v>115</v>
      </c>
    </row>
    <row r="2903" spans="1:28" ht="32">
      <c r="A2903" s="320"/>
      <c r="B2903" t="s">
        <v>54</v>
      </c>
      <c r="C2903" s="320"/>
      <c r="E2903" s="320"/>
      <c r="F2903" t="s">
        <v>53</v>
      </c>
      <c r="G2903" s="320"/>
      <c r="I2903" s="319"/>
      <c r="J2903" t="s">
        <v>66</v>
      </c>
      <c r="K2903" s="320"/>
      <c r="L2903" t="s">
        <v>95</v>
      </c>
      <c r="M2903" s="320"/>
      <c r="P2903" s="130" t="s">
        <v>110</v>
      </c>
      <c r="Q2903" s="20">
        <v>18</v>
      </c>
      <c r="R2903" s="20">
        <v>100</v>
      </c>
      <c r="S2903" s="20">
        <v>18</v>
      </c>
      <c r="T2903" s="20">
        <v>100</v>
      </c>
      <c r="U2903" s="20">
        <v>18</v>
      </c>
      <c r="V2903" s="20">
        <v>100</v>
      </c>
      <c r="W2903" s="20">
        <v>6</v>
      </c>
      <c r="X2903" s="20">
        <v>33.299999999999997</v>
      </c>
      <c r="Y2903" s="20">
        <v>18</v>
      </c>
      <c r="Z2903" s="20">
        <v>100</v>
      </c>
      <c r="AA2903" s="20">
        <v>18</v>
      </c>
      <c r="AB2903" s="20">
        <v>100</v>
      </c>
    </row>
    <row r="2904" spans="1:28">
      <c r="A2904" s="320"/>
      <c r="B2904" t="s">
        <v>53</v>
      </c>
      <c r="C2904" s="320"/>
      <c r="E2904" s="320"/>
      <c r="F2904" t="s">
        <v>247</v>
      </c>
      <c r="G2904" s="320"/>
      <c r="I2904" s="319"/>
      <c r="K2904" s="320"/>
      <c r="L2904" t="s">
        <v>66</v>
      </c>
      <c r="M2904" s="320"/>
      <c r="P2904" s="29" t="s">
        <v>111</v>
      </c>
      <c r="Q2904" s="20">
        <v>0</v>
      </c>
      <c r="R2904" s="20">
        <v>0</v>
      </c>
      <c r="S2904" s="20">
        <v>0</v>
      </c>
      <c r="T2904" s="20">
        <v>0</v>
      </c>
      <c r="U2904" s="20">
        <v>0</v>
      </c>
      <c r="V2904" s="20">
        <v>0</v>
      </c>
      <c r="W2904" s="20">
        <v>0</v>
      </c>
      <c r="X2904" s="146">
        <v>0</v>
      </c>
      <c r="Y2904" s="20">
        <v>0</v>
      </c>
      <c r="Z2904" s="20">
        <v>0</v>
      </c>
      <c r="AA2904" s="20">
        <v>5</v>
      </c>
      <c r="AB2904" s="20">
        <v>27.78</v>
      </c>
    </row>
    <row r="2905" spans="1:28">
      <c r="A2905" s="320"/>
      <c r="C2905" s="320"/>
      <c r="E2905" s="320"/>
      <c r="F2905" t="s">
        <v>66</v>
      </c>
      <c r="G2905" s="320"/>
      <c r="I2905" s="319"/>
      <c r="K2905" s="320"/>
      <c r="L2905" t="s">
        <v>442</v>
      </c>
      <c r="M2905" s="320"/>
      <c r="P2905" s="29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</row>
    <row r="2906" spans="1:28" ht="32">
      <c r="A2906" s="320"/>
      <c r="C2906" s="320"/>
      <c r="E2906" s="320"/>
      <c r="G2906" s="320"/>
      <c r="I2906" s="319"/>
      <c r="K2906" s="320"/>
      <c r="L2906" t="s">
        <v>98</v>
      </c>
      <c r="M2906" s="320"/>
      <c r="P2906" s="130" t="s">
        <v>112</v>
      </c>
      <c r="Q2906" s="20"/>
      <c r="R2906" s="20"/>
      <c r="S2906" s="20"/>
      <c r="T2906" s="20"/>
      <c r="U2906" s="20"/>
      <c r="V2906" s="20"/>
      <c r="W2906" s="20">
        <v>12</v>
      </c>
      <c r="X2906" s="20">
        <v>66.7</v>
      </c>
      <c r="Y2906" s="20"/>
      <c r="Z2906" s="20"/>
      <c r="AA2906" s="20"/>
      <c r="AB2906" s="20"/>
    </row>
    <row r="2907" spans="1:28" ht="32">
      <c r="A2907" s="320"/>
      <c r="C2907" s="320"/>
      <c r="E2907" s="320"/>
      <c r="G2907" s="320"/>
      <c r="I2907" s="319"/>
      <c r="K2907" s="320"/>
      <c r="M2907" s="320"/>
      <c r="P2907" s="130" t="s">
        <v>113</v>
      </c>
      <c r="Q2907" s="20"/>
      <c r="R2907" s="20"/>
      <c r="S2907" s="20"/>
      <c r="T2907" s="20"/>
      <c r="U2907" s="20"/>
      <c r="V2907" s="20"/>
      <c r="W2907" s="20">
        <v>3</v>
      </c>
      <c r="X2907" s="146" t="s">
        <v>602</v>
      </c>
      <c r="Y2907" s="20"/>
      <c r="Z2907" s="20"/>
      <c r="AA2907" s="20"/>
      <c r="AB2907" s="20"/>
    </row>
    <row r="2908" spans="1:28" ht="32">
      <c r="A2908" s="320" t="s">
        <v>5</v>
      </c>
      <c r="B2908" t="s">
        <v>3</v>
      </c>
      <c r="C2908" s="320" t="s">
        <v>49</v>
      </c>
      <c r="D2908" t="s">
        <v>3</v>
      </c>
      <c r="E2908" s="320" t="s">
        <v>58</v>
      </c>
      <c r="F2908" t="s">
        <v>3</v>
      </c>
      <c r="G2908" s="320" t="s">
        <v>150</v>
      </c>
      <c r="H2908" s="126" t="s">
        <v>193</v>
      </c>
      <c r="I2908" s="319" t="s">
        <v>65</v>
      </c>
      <c r="J2908" t="s">
        <v>3</v>
      </c>
      <c r="K2908" s="320" t="s">
        <v>58</v>
      </c>
      <c r="L2908" t="s">
        <v>3</v>
      </c>
      <c r="M2908" s="320" t="s">
        <v>49</v>
      </c>
    </row>
    <row r="2909" spans="1:28" ht="32">
      <c r="A2909" s="320"/>
      <c r="B2909" t="s">
        <v>49</v>
      </c>
      <c r="C2909" s="320"/>
      <c r="D2909" t="s">
        <v>58</v>
      </c>
      <c r="E2909" s="320"/>
      <c r="F2909" t="s">
        <v>150</v>
      </c>
      <c r="G2909" s="320"/>
      <c r="H2909" s="126" t="s">
        <v>65</v>
      </c>
      <c r="I2909" s="319"/>
      <c r="J2909" t="s">
        <v>58</v>
      </c>
      <c r="K2909" s="320"/>
      <c r="L2909" t="s">
        <v>49</v>
      </c>
      <c r="M2909" s="320"/>
    </row>
    <row r="2910" spans="1:28">
      <c r="A2910" s="320"/>
      <c r="B2910" t="s">
        <v>50</v>
      </c>
      <c r="C2910" s="320"/>
      <c r="D2910" t="s">
        <v>50</v>
      </c>
      <c r="E2910" s="320"/>
      <c r="F2910" t="s">
        <v>50</v>
      </c>
      <c r="G2910" s="320"/>
      <c r="I2910" s="319"/>
      <c r="J2910" t="s">
        <v>50</v>
      </c>
      <c r="K2910" s="320"/>
      <c r="L2910" t="s">
        <v>50</v>
      </c>
      <c r="M2910" s="320"/>
      <c r="P2910" s="326" t="s">
        <v>116</v>
      </c>
      <c r="Q2910" s="326"/>
      <c r="R2910" s="326"/>
      <c r="S2910" s="326"/>
      <c r="T2910" s="326"/>
      <c r="U2910" s="326"/>
      <c r="V2910" s="326"/>
      <c r="W2910" s="326"/>
      <c r="X2910" s="326"/>
      <c r="Y2910" s="326"/>
      <c r="Z2910" s="326"/>
      <c r="AA2910" s="326"/>
      <c r="AB2910" s="326"/>
    </row>
    <row r="2911" spans="1:28">
      <c r="A2911" s="320"/>
      <c r="B2911" t="s">
        <v>51</v>
      </c>
      <c r="C2911" s="320"/>
      <c r="D2911" t="s">
        <v>51</v>
      </c>
      <c r="E2911" s="320"/>
      <c r="F2911" t="s">
        <v>51</v>
      </c>
      <c r="G2911" s="320"/>
      <c r="I2911" s="319"/>
      <c r="J2911" t="s">
        <v>51</v>
      </c>
      <c r="K2911" s="320"/>
      <c r="L2911" t="s">
        <v>51</v>
      </c>
      <c r="M2911" s="320"/>
      <c r="P2911" s="20"/>
      <c r="Q2911" s="327">
        <v>2002</v>
      </c>
      <c r="R2911" s="327"/>
      <c r="S2911" s="327">
        <v>2005</v>
      </c>
      <c r="T2911" s="327"/>
      <c r="U2911" s="327">
        <v>2008</v>
      </c>
      <c r="V2911" s="327"/>
      <c r="W2911" s="327">
        <v>2010</v>
      </c>
      <c r="X2911" s="327"/>
      <c r="Y2911" s="327">
        <v>2013</v>
      </c>
      <c r="Z2911" s="327"/>
      <c r="AA2911" s="327">
        <v>2016</v>
      </c>
      <c r="AB2911" s="327"/>
    </row>
    <row r="2912" spans="1:28">
      <c r="A2912" s="320"/>
      <c r="B2912" t="s">
        <v>52</v>
      </c>
      <c r="C2912" s="320"/>
      <c r="E2912" s="320"/>
      <c r="F2912" t="s">
        <v>52</v>
      </c>
      <c r="G2912" s="320"/>
      <c r="I2912" s="319"/>
      <c r="J2912" t="s">
        <v>95</v>
      </c>
      <c r="K2912" s="320"/>
      <c r="L2912" t="s">
        <v>52</v>
      </c>
      <c r="M2912" s="320"/>
      <c r="P2912" s="20"/>
      <c r="Q2912" s="51" t="s">
        <v>114</v>
      </c>
      <c r="R2912" s="51" t="s">
        <v>115</v>
      </c>
      <c r="S2912" s="51" t="s">
        <v>114</v>
      </c>
      <c r="T2912" s="51" t="s">
        <v>115</v>
      </c>
      <c r="U2912" s="51" t="s">
        <v>114</v>
      </c>
      <c r="V2912" s="51" t="s">
        <v>115</v>
      </c>
      <c r="W2912" s="51" t="s">
        <v>114</v>
      </c>
      <c r="X2912" s="51" t="s">
        <v>115</v>
      </c>
      <c r="Y2912" s="51" t="s">
        <v>114</v>
      </c>
      <c r="Z2912" s="51" t="s">
        <v>115</v>
      </c>
      <c r="AA2912" s="51" t="s">
        <v>114</v>
      </c>
      <c r="AB2912" s="51" t="s">
        <v>115</v>
      </c>
    </row>
    <row r="2913" spans="1:28" ht="32">
      <c r="A2913" s="320"/>
      <c r="B2913" t="s">
        <v>54</v>
      </c>
      <c r="C2913" s="320"/>
      <c r="E2913" s="320"/>
      <c r="F2913" t="s">
        <v>53</v>
      </c>
      <c r="G2913" s="320"/>
      <c r="I2913" s="319"/>
      <c r="J2913" t="s">
        <v>66</v>
      </c>
      <c r="K2913" s="320"/>
      <c r="L2913" t="s">
        <v>95</v>
      </c>
      <c r="M2913" s="320"/>
      <c r="P2913" s="130" t="s">
        <v>110</v>
      </c>
      <c r="Q2913" s="20">
        <v>18</v>
      </c>
      <c r="R2913" s="20">
        <v>100</v>
      </c>
      <c r="S2913" s="20">
        <v>2</v>
      </c>
      <c r="T2913" s="20">
        <v>11.11</v>
      </c>
      <c r="U2913" s="20">
        <v>6</v>
      </c>
      <c r="V2913" s="20">
        <v>33.299999999999997</v>
      </c>
      <c r="W2913" s="20">
        <v>6</v>
      </c>
      <c r="X2913" s="20">
        <v>33.299999999999997</v>
      </c>
      <c r="Y2913" s="20">
        <v>12</v>
      </c>
      <c r="Z2913" s="20">
        <v>66.7</v>
      </c>
      <c r="AA2913" s="20">
        <v>12</v>
      </c>
      <c r="AB2913" s="20">
        <v>66.7</v>
      </c>
    </row>
    <row r="2914" spans="1:28">
      <c r="A2914" s="320"/>
      <c r="B2914" t="s">
        <v>53</v>
      </c>
      <c r="C2914" s="320"/>
      <c r="E2914" s="320"/>
      <c r="F2914" t="s">
        <v>247</v>
      </c>
      <c r="G2914" s="320"/>
      <c r="I2914" s="319"/>
      <c r="K2914" s="320"/>
      <c r="L2914" t="s">
        <v>66</v>
      </c>
      <c r="M2914" s="320"/>
      <c r="P2914" s="29" t="s">
        <v>111</v>
      </c>
      <c r="Q2914" s="20">
        <v>18</v>
      </c>
      <c r="R2914" s="20">
        <v>100</v>
      </c>
      <c r="S2914" s="20">
        <v>2</v>
      </c>
      <c r="T2914" s="20">
        <v>11.11</v>
      </c>
      <c r="U2914" s="20">
        <v>6</v>
      </c>
      <c r="V2914" s="20">
        <v>33.299999999999997</v>
      </c>
      <c r="W2914" s="20">
        <v>5</v>
      </c>
      <c r="X2914" s="20">
        <f>X2913*W2914/W2913</f>
        <v>27.75</v>
      </c>
      <c r="Y2914" s="20">
        <v>12</v>
      </c>
      <c r="Z2914" s="20">
        <v>66.7</v>
      </c>
      <c r="AA2914" s="20">
        <v>7</v>
      </c>
      <c r="AB2914" s="20">
        <v>38.9</v>
      </c>
    </row>
    <row r="2915" spans="1:28">
      <c r="A2915" s="320"/>
      <c r="C2915" s="320"/>
      <c r="E2915" s="320"/>
      <c r="G2915" s="320"/>
      <c r="I2915" s="319"/>
      <c r="K2915" s="320"/>
      <c r="L2915" t="s">
        <v>442</v>
      </c>
      <c r="M2915" s="320"/>
      <c r="P2915" s="29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</row>
    <row r="2916" spans="1:28" ht="32">
      <c r="A2916" s="320"/>
      <c r="C2916" s="320"/>
      <c r="E2916" s="320"/>
      <c r="G2916" s="320"/>
      <c r="I2916" s="319"/>
      <c r="K2916" s="320"/>
      <c r="L2916" t="s">
        <v>98</v>
      </c>
      <c r="M2916" s="320"/>
      <c r="P2916" s="130" t="s">
        <v>112</v>
      </c>
      <c r="Q2916" s="20"/>
      <c r="R2916" s="20"/>
      <c r="S2916" s="20">
        <v>16</v>
      </c>
      <c r="T2916" s="20">
        <v>88.89</v>
      </c>
      <c r="U2916" s="20">
        <v>12</v>
      </c>
      <c r="V2916" s="20">
        <v>66.7</v>
      </c>
      <c r="W2916" s="20">
        <v>12</v>
      </c>
      <c r="X2916" s="20">
        <v>66.7</v>
      </c>
      <c r="Y2916" s="20">
        <v>6</v>
      </c>
      <c r="Z2916" s="20">
        <v>33.299999999999997</v>
      </c>
      <c r="AA2916" s="20">
        <v>6</v>
      </c>
      <c r="AB2916" s="20">
        <v>33.299999999999997</v>
      </c>
    </row>
    <row r="2917" spans="1:28" ht="32">
      <c r="A2917" s="320"/>
      <c r="C2917" s="320"/>
      <c r="E2917" s="320"/>
      <c r="G2917" s="320"/>
      <c r="I2917" s="319"/>
      <c r="K2917" s="320"/>
      <c r="M2917" s="320"/>
      <c r="P2917" s="130" t="s">
        <v>113</v>
      </c>
      <c r="Q2917" s="20"/>
      <c r="R2917" s="20"/>
      <c r="S2917" s="20">
        <v>16</v>
      </c>
      <c r="T2917" s="20">
        <v>88.89</v>
      </c>
      <c r="U2917" s="20">
        <v>12</v>
      </c>
      <c r="V2917" s="20">
        <v>66.7</v>
      </c>
      <c r="W2917" s="20">
        <v>10</v>
      </c>
      <c r="X2917" s="20">
        <v>55.58</v>
      </c>
      <c r="Y2917" s="20">
        <v>6</v>
      </c>
      <c r="Z2917" s="20">
        <v>33.299999999999997</v>
      </c>
      <c r="AA2917" s="20">
        <v>5</v>
      </c>
      <c r="AB2917" s="20">
        <f>AA2917*AB2916/AA2916</f>
        <v>27.75</v>
      </c>
    </row>
    <row r="2918" spans="1:28" ht="32">
      <c r="A2918" s="320" t="s">
        <v>6</v>
      </c>
      <c r="B2918" t="s">
        <v>3</v>
      </c>
      <c r="C2918" s="320" t="s">
        <v>49</v>
      </c>
      <c r="D2918" t="s">
        <v>3</v>
      </c>
      <c r="E2918" s="320" t="s">
        <v>58</v>
      </c>
      <c r="F2918" t="s">
        <v>3</v>
      </c>
      <c r="G2918" s="320" t="s">
        <v>150</v>
      </c>
      <c r="H2918" s="126" t="s">
        <v>193</v>
      </c>
      <c r="I2918" s="319" t="s">
        <v>65</v>
      </c>
      <c r="J2918" t="s">
        <v>3</v>
      </c>
      <c r="K2918" s="320" t="s">
        <v>446</v>
      </c>
      <c r="L2918" t="s">
        <v>3</v>
      </c>
      <c r="M2918" s="319" t="s">
        <v>65</v>
      </c>
    </row>
    <row r="2919" spans="1:28" ht="32">
      <c r="A2919" s="320"/>
      <c r="B2919" t="s">
        <v>49</v>
      </c>
      <c r="C2919" s="320"/>
      <c r="D2919" t="s">
        <v>58</v>
      </c>
      <c r="E2919" s="320"/>
      <c r="F2919" t="s">
        <v>150</v>
      </c>
      <c r="G2919" s="320"/>
      <c r="H2919" s="126" t="s">
        <v>65</v>
      </c>
      <c r="I2919" s="319"/>
      <c r="J2919" t="s">
        <v>446</v>
      </c>
      <c r="K2919" s="320"/>
      <c r="L2919" t="s">
        <v>50</v>
      </c>
      <c r="M2919" s="319"/>
    </row>
    <row r="2920" spans="1:28">
      <c r="A2920" s="320"/>
      <c r="B2920" t="s">
        <v>50</v>
      </c>
      <c r="C2920" s="320"/>
      <c r="D2920" t="s">
        <v>50</v>
      </c>
      <c r="E2920" s="320"/>
      <c r="F2920" t="s">
        <v>50</v>
      </c>
      <c r="G2920" s="320"/>
      <c r="I2920" s="319"/>
      <c r="J2920" t="s">
        <v>50</v>
      </c>
      <c r="K2920" s="320"/>
      <c r="L2920" t="s">
        <v>51</v>
      </c>
      <c r="M2920" s="319"/>
      <c r="P2920" s="339" t="s">
        <v>117</v>
      </c>
      <c r="Q2920" s="339"/>
      <c r="R2920" s="339"/>
      <c r="S2920" s="339"/>
      <c r="T2920" s="339"/>
      <c r="U2920" s="339"/>
      <c r="V2920" s="339"/>
      <c r="W2920" s="339"/>
      <c r="X2920" s="339"/>
      <c r="Y2920" s="339"/>
      <c r="Z2920" s="339"/>
      <c r="AA2920" s="339"/>
      <c r="AB2920" s="339"/>
    </row>
    <row r="2921" spans="1:28">
      <c r="A2921" s="320"/>
      <c r="B2921" t="s">
        <v>51</v>
      </c>
      <c r="C2921" s="320"/>
      <c r="D2921" t="s">
        <v>51</v>
      </c>
      <c r="E2921" s="320"/>
      <c r="F2921" t="s">
        <v>51</v>
      </c>
      <c r="G2921" s="320"/>
      <c r="I2921" s="319"/>
      <c r="J2921" t="s">
        <v>51</v>
      </c>
      <c r="K2921" s="320"/>
      <c r="L2921" t="s">
        <v>95</v>
      </c>
      <c r="M2921" s="319"/>
      <c r="P2921" s="20"/>
      <c r="Q2921" s="327">
        <v>2002</v>
      </c>
      <c r="R2921" s="327"/>
      <c r="S2921" s="327">
        <v>2005</v>
      </c>
      <c r="T2921" s="327"/>
      <c r="U2921" s="327">
        <v>2008</v>
      </c>
      <c r="V2921" s="327"/>
      <c r="W2921" s="327">
        <v>2010</v>
      </c>
      <c r="X2921" s="327"/>
      <c r="Y2921" s="327">
        <v>2013</v>
      </c>
      <c r="Z2921" s="327"/>
      <c r="AA2921" s="327">
        <v>2016</v>
      </c>
      <c r="AB2921" s="327"/>
    </row>
    <row r="2922" spans="1:28">
      <c r="A2922" s="320"/>
      <c r="B2922" t="s">
        <v>52</v>
      </c>
      <c r="C2922" s="320"/>
      <c r="E2922" s="320"/>
      <c r="F2922" t="s">
        <v>52</v>
      </c>
      <c r="G2922" s="320"/>
      <c r="I2922" s="319"/>
      <c r="J2922" t="s">
        <v>52</v>
      </c>
      <c r="K2922" s="320"/>
      <c r="L2922" t="s">
        <v>442</v>
      </c>
      <c r="M2922" s="319"/>
      <c r="P2922" s="20"/>
      <c r="Q2922" s="51" t="s">
        <v>114</v>
      </c>
      <c r="R2922" s="51" t="s">
        <v>115</v>
      </c>
      <c r="S2922" s="51" t="s">
        <v>114</v>
      </c>
      <c r="T2922" s="51" t="s">
        <v>115</v>
      </c>
      <c r="U2922" s="51" t="s">
        <v>114</v>
      </c>
      <c r="V2922" s="51" t="s">
        <v>115</v>
      </c>
      <c r="W2922" s="51" t="s">
        <v>114</v>
      </c>
      <c r="X2922" s="51" t="s">
        <v>115</v>
      </c>
      <c r="Y2922" s="51" t="s">
        <v>114</v>
      </c>
      <c r="Z2922" s="51" t="s">
        <v>115</v>
      </c>
      <c r="AA2922" s="51" t="s">
        <v>114</v>
      </c>
      <c r="AB2922" s="51" t="s">
        <v>115</v>
      </c>
    </row>
    <row r="2923" spans="1:28" ht="32">
      <c r="A2923" s="320"/>
      <c r="B2923" t="s">
        <v>54</v>
      </c>
      <c r="C2923" s="320"/>
      <c r="E2923" s="320"/>
      <c r="F2923" t="s">
        <v>53</v>
      </c>
      <c r="G2923" s="320"/>
      <c r="I2923" s="319"/>
      <c r="J2923" t="s">
        <v>95</v>
      </c>
      <c r="K2923" s="320"/>
      <c r="L2923" s="126" t="s">
        <v>98</v>
      </c>
      <c r="M2923" s="319"/>
      <c r="P2923" s="130" t="s">
        <v>110</v>
      </c>
      <c r="Q2923" s="20">
        <v>18</v>
      </c>
      <c r="R2923" s="20">
        <v>100</v>
      </c>
      <c r="S2923" s="20">
        <v>18</v>
      </c>
      <c r="T2923" s="20">
        <v>100</v>
      </c>
      <c r="U2923" s="20">
        <v>18</v>
      </c>
      <c r="V2923" s="20">
        <v>100</v>
      </c>
      <c r="W2923" s="20">
        <v>6</v>
      </c>
      <c r="X2923" s="20">
        <v>33.299999999999997</v>
      </c>
      <c r="Y2923" s="20">
        <v>18</v>
      </c>
      <c r="Z2923" s="20">
        <v>100</v>
      </c>
      <c r="AA2923" s="20">
        <v>18</v>
      </c>
      <c r="AB2923" s="20">
        <v>100</v>
      </c>
    </row>
    <row r="2924" spans="1:28" ht="32">
      <c r="A2924" s="320"/>
      <c r="B2924" t="s">
        <v>53</v>
      </c>
      <c r="C2924" s="320"/>
      <c r="E2924" s="320"/>
      <c r="F2924" t="s">
        <v>247</v>
      </c>
      <c r="G2924" s="320"/>
      <c r="I2924" s="319"/>
      <c r="J2924" t="s">
        <v>66</v>
      </c>
      <c r="K2924" s="320"/>
      <c r="L2924" s="126" t="s">
        <v>65</v>
      </c>
      <c r="M2924" s="319"/>
      <c r="P2924" s="29" t="s">
        <v>111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1</v>
      </c>
      <c r="AB2924" s="20">
        <v>5.55</v>
      </c>
    </row>
    <row r="2925" spans="1:28">
      <c r="A2925" s="320"/>
      <c r="C2925" s="320"/>
      <c r="E2925" s="320"/>
      <c r="G2925" s="320"/>
      <c r="I2925" s="319"/>
      <c r="K2925" s="320"/>
      <c r="M2925" s="319"/>
      <c r="P2925" s="29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</row>
    <row r="2926" spans="1:28" ht="32">
      <c r="A2926" s="320"/>
      <c r="C2926" s="320"/>
      <c r="E2926" s="320"/>
      <c r="G2926" s="320"/>
      <c r="I2926" s="319"/>
      <c r="K2926" s="320"/>
      <c r="M2926" s="319"/>
      <c r="P2926" s="130" t="s">
        <v>112</v>
      </c>
      <c r="Q2926" s="20"/>
      <c r="R2926" s="20"/>
      <c r="S2926" s="20"/>
      <c r="T2926" s="20"/>
      <c r="U2926" s="20"/>
      <c r="V2926" s="20"/>
      <c r="W2926" s="20">
        <v>12</v>
      </c>
      <c r="X2926" s="20">
        <v>66.7</v>
      </c>
      <c r="Y2926" s="20"/>
      <c r="Z2926" s="20"/>
      <c r="AA2926" s="20"/>
      <c r="AB2926" s="20"/>
    </row>
    <row r="2927" spans="1:28" ht="32">
      <c r="A2927" s="320"/>
      <c r="C2927" s="320"/>
      <c r="E2927" s="320"/>
      <c r="G2927" s="320"/>
      <c r="I2927" s="319"/>
      <c r="K2927" s="320"/>
      <c r="M2927" s="319"/>
      <c r="P2927" s="130" t="s">
        <v>113</v>
      </c>
      <c r="Q2927" s="20"/>
      <c r="R2927" s="20"/>
      <c r="S2927" s="20"/>
      <c r="T2927" s="20"/>
      <c r="U2927" s="20"/>
      <c r="V2927" s="20"/>
      <c r="W2927" s="20">
        <v>3</v>
      </c>
      <c r="X2927" s="146" t="s">
        <v>602</v>
      </c>
      <c r="Y2927" s="20"/>
      <c r="Z2927" s="20"/>
      <c r="AA2927" s="20"/>
      <c r="AB2927" s="20"/>
    </row>
    <row r="2928" spans="1:28" ht="32">
      <c r="A2928" s="320" t="s">
        <v>7</v>
      </c>
      <c r="B2928" t="s">
        <v>3</v>
      </c>
      <c r="C2928" s="320" t="s">
        <v>49</v>
      </c>
      <c r="D2928" t="s">
        <v>3</v>
      </c>
      <c r="E2928" s="320" t="s">
        <v>58</v>
      </c>
      <c r="F2928" t="s">
        <v>3</v>
      </c>
      <c r="G2928" s="320" t="s">
        <v>49</v>
      </c>
      <c r="H2928" s="126" t="s">
        <v>193</v>
      </c>
      <c r="I2928" s="319" t="s">
        <v>65</v>
      </c>
      <c r="J2928" t="s">
        <v>3</v>
      </c>
      <c r="K2928" s="320" t="s">
        <v>58</v>
      </c>
      <c r="L2928" t="s">
        <v>3</v>
      </c>
      <c r="M2928" s="319" t="s">
        <v>3</v>
      </c>
    </row>
    <row r="2929" spans="1:28" ht="32">
      <c r="A2929" s="320"/>
      <c r="B2929" t="s">
        <v>49</v>
      </c>
      <c r="C2929" s="320"/>
      <c r="D2929" t="s">
        <v>58</v>
      </c>
      <c r="E2929" s="320"/>
      <c r="F2929" t="s">
        <v>49</v>
      </c>
      <c r="G2929" s="320"/>
      <c r="H2929" s="126" t="s">
        <v>65</v>
      </c>
      <c r="I2929" s="319"/>
      <c r="J2929" t="s">
        <v>58</v>
      </c>
      <c r="K2929" s="320"/>
      <c r="L2929" t="s">
        <v>49</v>
      </c>
      <c r="M2929" s="319"/>
      <c r="P2929" s="35" t="s">
        <v>127</v>
      </c>
    </row>
    <row r="2930" spans="1:28">
      <c r="A2930" s="320"/>
      <c r="B2930" t="s">
        <v>50</v>
      </c>
      <c r="C2930" s="320"/>
      <c r="D2930" t="s">
        <v>50</v>
      </c>
      <c r="E2930" s="320"/>
      <c r="F2930" t="s">
        <v>50</v>
      </c>
      <c r="G2930" s="320"/>
      <c r="I2930" s="319"/>
      <c r="J2930" t="s">
        <v>50</v>
      </c>
      <c r="K2930" s="320"/>
      <c r="L2930" t="s">
        <v>50</v>
      </c>
      <c r="M2930" s="319"/>
    </row>
    <row r="2931" spans="1:28">
      <c r="A2931" s="320"/>
      <c r="B2931" t="s">
        <v>51</v>
      </c>
      <c r="C2931" s="320"/>
      <c r="D2931" t="s">
        <v>51</v>
      </c>
      <c r="E2931" s="320"/>
      <c r="F2931" t="s">
        <v>51</v>
      </c>
      <c r="G2931" s="320"/>
      <c r="I2931" s="319"/>
      <c r="J2931" t="s">
        <v>51</v>
      </c>
      <c r="K2931" s="320"/>
      <c r="L2931" t="s">
        <v>51</v>
      </c>
      <c r="M2931" s="319"/>
    </row>
    <row r="2932" spans="1:28">
      <c r="A2932" s="320"/>
      <c r="B2932" t="s">
        <v>52</v>
      </c>
      <c r="C2932" s="320"/>
      <c r="E2932" s="320"/>
      <c r="F2932" t="s">
        <v>52</v>
      </c>
      <c r="G2932" s="320"/>
      <c r="I2932" s="319"/>
      <c r="J2932" t="s">
        <v>95</v>
      </c>
      <c r="K2932" s="320"/>
      <c r="L2932" t="s">
        <v>52</v>
      </c>
      <c r="M2932" s="319"/>
      <c r="P2932" s="328" t="s">
        <v>130</v>
      </c>
      <c r="Q2932" s="328"/>
      <c r="R2932" s="328"/>
      <c r="S2932" s="328"/>
      <c r="T2932" s="328"/>
      <c r="U2932" s="328"/>
      <c r="V2932" s="328"/>
      <c r="W2932" s="328"/>
      <c r="X2932" s="328"/>
      <c r="Y2932" s="328"/>
      <c r="Z2932" s="328"/>
      <c r="AA2932" s="328"/>
      <c r="AB2932" s="328"/>
    </row>
    <row r="2933" spans="1:28">
      <c r="A2933" s="320"/>
      <c r="B2933" t="s">
        <v>54</v>
      </c>
      <c r="C2933" s="320"/>
      <c r="E2933" s="320"/>
      <c r="F2933" t="s">
        <v>53</v>
      </c>
      <c r="G2933" s="320"/>
      <c r="I2933" s="319"/>
      <c r="J2933" t="s">
        <v>66</v>
      </c>
      <c r="K2933" s="320"/>
      <c r="L2933" t="s">
        <v>95</v>
      </c>
      <c r="M2933" s="319"/>
      <c r="P2933" s="20"/>
      <c r="Q2933" s="327">
        <v>2002</v>
      </c>
      <c r="R2933" s="327"/>
      <c r="S2933" s="327">
        <v>2005</v>
      </c>
      <c r="T2933" s="327"/>
      <c r="U2933" s="327">
        <v>2008</v>
      </c>
      <c r="V2933" s="327"/>
      <c r="W2933" s="327">
        <v>2010</v>
      </c>
      <c r="X2933" s="327"/>
      <c r="Y2933" s="327">
        <v>2013</v>
      </c>
      <c r="Z2933" s="327"/>
      <c r="AA2933" s="327">
        <v>2016</v>
      </c>
      <c r="AB2933" s="327"/>
    </row>
    <row r="2934" spans="1:28">
      <c r="A2934" s="320"/>
      <c r="B2934" t="s">
        <v>53</v>
      </c>
      <c r="C2934" s="320"/>
      <c r="E2934" s="320"/>
      <c r="F2934" t="s">
        <v>247</v>
      </c>
      <c r="G2934" s="320"/>
      <c r="I2934" s="319"/>
      <c r="K2934" s="320"/>
      <c r="L2934" t="s">
        <v>66</v>
      </c>
      <c r="M2934" s="319"/>
      <c r="P2934" s="20"/>
      <c r="Q2934" s="51" t="s">
        <v>114</v>
      </c>
      <c r="R2934" s="51" t="s">
        <v>115</v>
      </c>
      <c r="S2934" s="51" t="s">
        <v>114</v>
      </c>
      <c r="T2934" s="51" t="s">
        <v>115</v>
      </c>
      <c r="U2934" s="51" t="s">
        <v>114</v>
      </c>
      <c r="V2934" s="51" t="s">
        <v>115</v>
      </c>
      <c r="W2934" s="51" t="s">
        <v>114</v>
      </c>
      <c r="X2934" s="51" t="s">
        <v>115</v>
      </c>
      <c r="Y2934" s="51" t="s">
        <v>114</v>
      </c>
      <c r="Z2934" s="51" t="s">
        <v>115</v>
      </c>
      <c r="AA2934" s="51" t="s">
        <v>114</v>
      </c>
      <c r="AB2934" s="51" t="s">
        <v>115</v>
      </c>
    </row>
    <row r="2935" spans="1:28" ht="32">
      <c r="A2935" s="320"/>
      <c r="C2935" s="320"/>
      <c r="E2935" s="320"/>
      <c r="F2935" t="s">
        <v>66</v>
      </c>
      <c r="G2935" s="320"/>
      <c r="I2935" s="319"/>
      <c r="K2935" s="320"/>
      <c r="L2935" t="s">
        <v>442</v>
      </c>
      <c r="M2935" s="319"/>
      <c r="P2935" s="130" t="s">
        <v>110</v>
      </c>
      <c r="Q2935" s="46"/>
      <c r="R2935" s="46"/>
      <c r="S2935" s="46"/>
      <c r="T2935" s="46"/>
      <c r="U2935" s="46"/>
      <c r="V2935" s="46"/>
      <c r="W2935" s="46"/>
      <c r="X2935" s="46"/>
      <c r="Y2935" s="46"/>
      <c r="Z2935" s="46"/>
      <c r="AA2935" s="20">
        <v>18</v>
      </c>
      <c r="AB2935" s="20">
        <v>100</v>
      </c>
    </row>
    <row r="2936" spans="1:28">
      <c r="A2936" s="320"/>
      <c r="C2936" s="320"/>
      <c r="E2936" s="320"/>
      <c r="G2936" s="320"/>
      <c r="I2936" s="319"/>
      <c r="K2936" s="320"/>
      <c r="L2936" t="s">
        <v>98</v>
      </c>
      <c r="M2936" s="319"/>
      <c r="P2936" s="29" t="s">
        <v>111</v>
      </c>
      <c r="Q2936" s="46"/>
      <c r="R2936" s="46"/>
      <c r="S2936" s="46"/>
      <c r="T2936" s="46"/>
      <c r="U2936" s="46"/>
      <c r="V2936" s="46"/>
      <c r="W2936" s="46"/>
      <c r="X2936" s="46"/>
      <c r="Y2936" s="46"/>
      <c r="Z2936" s="46"/>
      <c r="AA2936" s="20">
        <v>0</v>
      </c>
      <c r="AB2936" s="20">
        <v>0</v>
      </c>
    </row>
    <row r="2937" spans="1:28">
      <c r="A2937" s="320"/>
      <c r="C2937" s="320"/>
      <c r="E2937" s="320"/>
      <c r="G2937" s="320"/>
      <c r="I2937" s="319"/>
      <c r="K2937" s="320"/>
      <c r="M2937" s="319"/>
      <c r="P2937" s="29"/>
      <c r="Q2937" s="46"/>
      <c r="R2937" s="46"/>
      <c r="S2937" s="46"/>
      <c r="T2937" s="46"/>
      <c r="U2937" s="46"/>
      <c r="V2937" s="46"/>
      <c r="W2937" s="46"/>
      <c r="X2937" s="46"/>
      <c r="Y2937" s="46"/>
      <c r="Z2937" s="46"/>
      <c r="AA2937" s="20"/>
      <c r="AB2937" s="20"/>
    </row>
    <row r="2938" spans="1:28" ht="32">
      <c r="A2938" s="320" t="s">
        <v>8</v>
      </c>
      <c r="B2938" t="s">
        <v>3</v>
      </c>
      <c r="C2938" s="320" t="s">
        <v>49</v>
      </c>
      <c r="D2938" t="s">
        <v>3</v>
      </c>
      <c r="E2938" s="320" t="s">
        <v>58</v>
      </c>
      <c r="F2938" t="s">
        <v>3</v>
      </c>
      <c r="G2938" s="320" t="s">
        <v>49</v>
      </c>
      <c r="H2938" t="s">
        <v>445</v>
      </c>
      <c r="I2938" s="319" t="s">
        <v>65</v>
      </c>
      <c r="J2938" t="s">
        <v>3</v>
      </c>
      <c r="K2938" s="320" t="s">
        <v>49</v>
      </c>
      <c r="L2938" t="s">
        <v>3</v>
      </c>
      <c r="M2938" s="319" t="s">
        <v>3</v>
      </c>
      <c r="P2938" s="130" t="s">
        <v>112</v>
      </c>
      <c r="Q2938" s="46"/>
      <c r="R2938" s="46"/>
      <c r="S2938" s="46"/>
      <c r="T2938" s="46"/>
      <c r="U2938" s="46"/>
      <c r="V2938" s="46"/>
      <c r="W2938" s="46"/>
      <c r="X2938" s="46"/>
      <c r="Y2938" s="46"/>
      <c r="Z2938" s="46"/>
      <c r="AA2938" s="128"/>
      <c r="AB2938" s="20"/>
    </row>
    <row r="2939" spans="1:28" ht="32">
      <c r="A2939" s="320"/>
      <c r="B2939" t="s">
        <v>49</v>
      </c>
      <c r="C2939" s="320"/>
      <c r="D2939" t="s">
        <v>58</v>
      </c>
      <c r="E2939" s="320"/>
      <c r="F2939" t="s">
        <v>49</v>
      </c>
      <c r="G2939" s="320"/>
      <c r="H2939" t="s">
        <v>598</v>
      </c>
      <c r="I2939" s="319"/>
      <c r="J2939" t="s">
        <v>49</v>
      </c>
      <c r="K2939" s="320"/>
      <c r="L2939" t="s">
        <v>49</v>
      </c>
      <c r="M2939" s="319"/>
      <c r="P2939" s="130" t="s">
        <v>113</v>
      </c>
      <c r="Q2939" s="46"/>
      <c r="R2939" s="46"/>
      <c r="S2939" s="46"/>
      <c r="T2939" s="46"/>
      <c r="U2939" s="46"/>
      <c r="V2939" s="46"/>
      <c r="W2939" s="46"/>
      <c r="X2939" s="46"/>
      <c r="Y2939" s="46"/>
      <c r="Z2939" s="46"/>
      <c r="AA2939" s="20"/>
      <c r="AB2939" s="20"/>
    </row>
    <row r="2940" spans="1:28">
      <c r="A2940" s="320"/>
      <c r="B2940" t="s">
        <v>50</v>
      </c>
      <c r="C2940" s="320"/>
      <c r="D2940" t="s">
        <v>50</v>
      </c>
      <c r="E2940" s="320"/>
      <c r="F2940" t="s">
        <v>50</v>
      </c>
      <c r="G2940" s="320"/>
      <c r="H2940" t="s">
        <v>51</v>
      </c>
      <c r="I2940" s="319"/>
      <c r="J2940" t="s">
        <v>50</v>
      </c>
      <c r="K2940" s="320"/>
      <c r="L2940" t="s">
        <v>50</v>
      </c>
      <c r="M2940" s="319"/>
    </row>
    <row r="2941" spans="1:28">
      <c r="A2941" s="320"/>
      <c r="B2941" t="s">
        <v>51</v>
      </c>
      <c r="C2941" s="320"/>
      <c r="D2941" t="s">
        <v>51</v>
      </c>
      <c r="E2941" s="320"/>
      <c r="F2941" t="s">
        <v>51</v>
      </c>
      <c r="G2941" s="320"/>
      <c r="H2941" t="s">
        <v>53</v>
      </c>
      <c r="I2941" s="319"/>
      <c r="J2941" t="s">
        <v>51</v>
      </c>
      <c r="K2941" s="320"/>
      <c r="L2941" t="s">
        <v>51</v>
      </c>
      <c r="M2941" s="319"/>
    </row>
    <row r="2942" spans="1:28" ht="32">
      <c r="A2942" s="320"/>
      <c r="B2942" t="s">
        <v>52</v>
      </c>
      <c r="C2942" s="320"/>
      <c r="E2942" s="320"/>
      <c r="F2942" t="s">
        <v>52</v>
      </c>
      <c r="G2942" s="320"/>
      <c r="H2942" s="126" t="s">
        <v>65</v>
      </c>
      <c r="I2942" s="319"/>
      <c r="J2942" t="s">
        <v>52</v>
      </c>
      <c r="K2942" s="320"/>
      <c r="L2942" t="s">
        <v>52</v>
      </c>
      <c r="M2942" s="319"/>
    </row>
    <row r="2943" spans="1:28">
      <c r="A2943" s="320"/>
      <c r="B2943" t="s">
        <v>54</v>
      </c>
      <c r="C2943" s="320"/>
      <c r="E2943" s="320"/>
      <c r="F2943" t="s">
        <v>53</v>
      </c>
      <c r="G2943" s="320"/>
      <c r="I2943" s="319"/>
      <c r="J2943" t="s">
        <v>95</v>
      </c>
      <c r="K2943" s="320"/>
      <c r="L2943" t="s">
        <v>95</v>
      </c>
      <c r="M2943" s="319"/>
    </row>
    <row r="2944" spans="1:28">
      <c r="A2944" s="320"/>
      <c r="B2944" t="s">
        <v>53</v>
      </c>
      <c r="C2944" s="320"/>
      <c r="E2944" s="320"/>
      <c r="F2944" t="s">
        <v>247</v>
      </c>
      <c r="G2944" s="320"/>
      <c r="I2944" s="319"/>
      <c r="J2944" t="s">
        <v>66</v>
      </c>
      <c r="K2944" s="320"/>
      <c r="L2944" t="s">
        <v>66</v>
      </c>
      <c r="M2944" s="319"/>
      <c r="P2944" s="332" t="s">
        <v>120</v>
      </c>
      <c r="Q2944" s="332"/>
      <c r="R2944" s="332"/>
      <c r="S2944" s="332"/>
      <c r="T2944" s="332"/>
      <c r="U2944" s="332"/>
      <c r="V2944" s="332"/>
      <c r="W2944" s="332"/>
      <c r="X2944" s="332"/>
      <c r="Y2944" s="332"/>
      <c r="Z2944" s="332"/>
      <c r="AA2944" s="332"/>
      <c r="AB2944" s="332"/>
    </row>
    <row r="2945" spans="1:28">
      <c r="A2945" s="320"/>
      <c r="C2945" s="320"/>
      <c r="E2945" s="320"/>
      <c r="F2945" t="s">
        <v>66</v>
      </c>
      <c r="G2945" s="320"/>
      <c r="I2945" s="319"/>
      <c r="K2945" s="320"/>
      <c r="L2945" t="s">
        <v>442</v>
      </c>
      <c r="M2945" s="319"/>
      <c r="P2945" s="20"/>
      <c r="Q2945" s="327">
        <v>2002</v>
      </c>
      <c r="R2945" s="327"/>
      <c r="S2945" s="327">
        <v>2005</v>
      </c>
      <c r="T2945" s="327"/>
      <c r="U2945" s="327">
        <v>2008</v>
      </c>
      <c r="V2945" s="327"/>
      <c r="W2945" s="327">
        <v>2010</v>
      </c>
      <c r="X2945" s="327"/>
      <c r="Y2945" s="327">
        <v>2013</v>
      </c>
      <c r="Z2945" s="327"/>
      <c r="AA2945" s="327">
        <v>2016</v>
      </c>
      <c r="AB2945" s="327"/>
    </row>
    <row r="2946" spans="1:28">
      <c r="A2946" s="320"/>
      <c r="C2946" s="320"/>
      <c r="E2946" s="320"/>
      <c r="G2946" s="320"/>
      <c r="I2946" s="319"/>
      <c r="K2946" s="320"/>
      <c r="L2946" t="s">
        <v>98</v>
      </c>
      <c r="M2946" s="319"/>
      <c r="P2946" s="20"/>
      <c r="Q2946" s="51" t="s">
        <v>118</v>
      </c>
      <c r="R2946" s="51" t="s">
        <v>1</v>
      </c>
      <c r="S2946" s="51" t="s">
        <v>118</v>
      </c>
      <c r="T2946" s="51" t="s">
        <v>1</v>
      </c>
      <c r="U2946" s="51" t="s">
        <v>118</v>
      </c>
      <c r="V2946" s="51" t="s">
        <v>1</v>
      </c>
      <c r="W2946" s="51" t="s">
        <v>118</v>
      </c>
      <c r="X2946" s="51" t="s">
        <v>1</v>
      </c>
      <c r="Y2946" s="51" t="s">
        <v>118</v>
      </c>
      <c r="Z2946" s="51" t="s">
        <v>1</v>
      </c>
      <c r="AA2946" s="51" t="s">
        <v>118</v>
      </c>
      <c r="AB2946" s="51" t="s">
        <v>1</v>
      </c>
    </row>
    <row r="2947" spans="1:28" ht="32">
      <c r="A2947" s="320"/>
      <c r="C2947" s="320"/>
      <c r="E2947" s="320"/>
      <c r="G2947" s="320"/>
      <c r="I2947" s="319"/>
      <c r="K2947" s="320"/>
      <c r="M2947" s="319"/>
      <c r="P2947" s="130" t="s">
        <v>193</v>
      </c>
      <c r="Q2947" s="140"/>
      <c r="R2947" s="140"/>
      <c r="S2947" s="140"/>
      <c r="T2947" s="140"/>
      <c r="U2947" s="24"/>
      <c r="V2947" s="24"/>
      <c r="W2947" s="24">
        <v>12</v>
      </c>
      <c r="X2947" s="24">
        <v>3</v>
      </c>
      <c r="Y2947" s="24"/>
      <c r="Z2947" s="24"/>
      <c r="AA2947" s="24"/>
      <c r="AB2947" s="24"/>
    </row>
    <row r="2948" spans="1:28">
      <c r="A2948" s="320" t="s">
        <v>9</v>
      </c>
      <c r="B2948" t="s">
        <v>3</v>
      </c>
      <c r="C2948" s="320" t="s">
        <v>49</v>
      </c>
      <c r="D2948" t="s">
        <v>3</v>
      </c>
      <c r="E2948" s="320" t="s">
        <v>58</v>
      </c>
      <c r="F2948" t="s">
        <v>3</v>
      </c>
      <c r="G2948" s="320" t="s">
        <v>49</v>
      </c>
      <c r="H2948" t="s">
        <v>446</v>
      </c>
      <c r="I2948" s="319" t="s">
        <v>446</v>
      </c>
      <c r="J2948" t="s">
        <v>3</v>
      </c>
      <c r="K2948" s="320" t="s">
        <v>58</v>
      </c>
      <c r="L2948" t="s">
        <v>3</v>
      </c>
      <c r="M2948" s="319" t="s">
        <v>65</v>
      </c>
      <c r="P2948" s="47" t="s">
        <v>125</v>
      </c>
      <c r="Q2948" s="141"/>
      <c r="R2948" s="142"/>
      <c r="S2948" s="141"/>
      <c r="T2948" s="142"/>
      <c r="U2948" s="32"/>
      <c r="V2948" s="32"/>
      <c r="W2948" s="20">
        <v>66.7</v>
      </c>
      <c r="X2948" s="146" t="s">
        <v>602</v>
      </c>
      <c r="Y2948" s="32"/>
      <c r="Z2948" s="32"/>
      <c r="AA2948" s="32"/>
      <c r="AB2948" s="32"/>
    </row>
    <row r="2949" spans="1:28">
      <c r="A2949" s="320"/>
      <c r="B2949" t="s">
        <v>49</v>
      </c>
      <c r="C2949" s="320"/>
      <c r="D2949" t="s">
        <v>58</v>
      </c>
      <c r="E2949" s="320"/>
      <c r="F2949" t="s">
        <v>49</v>
      </c>
      <c r="G2949" s="320"/>
      <c r="H2949" t="s">
        <v>52</v>
      </c>
      <c r="I2949" s="319"/>
      <c r="J2949" t="s">
        <v>58</v>
      </c>
      <c r="K2949" s="320"/>
      <c r="L2949" t="s">
        <v>50</v>
      </c>
      <c r="M2949" s="319"/>
      <c r="P2949" s="130"/>
      <c r="Q2949" s="140"/>
      <c r="R2949" s="140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</row>
    <row r="2950" spans="1:28">
      <c r="A2950" s="320"/>
      <c r="B2950" t="s">
        <v>50</v>
      </c>
      <c r="C2950" s="320"/>
      <c r="D2950" t="s">
        <v>50</v>
      </c>
      <c r="E2950" s="320"/>
      <c r="F2950" t="s">
        <v>50</v>
      </c>
      <c r="G2950" s="320"/>
      <c r="H2950" t="s">
        <v>66</v>
      </c>
      <c r="I2950" s="319"/>
      <c r="J2950" t="s">
        <v>50</v>
      </c>
      <c r="K2950" s="320"/>
      <c r="L2950" t="s">
        <v>51</v>
      </c>
      <c r="M2950" s="319"/>
    </row>
    <row r="2951" spans="1:28" ht="32">
      <c r="A2951" s="320"/>
      <c r="B2951" t="s">
        <v>51</v>
      </c>
      <c r="C2951" s="320"/>
      <c r="D2951" t="s">
        <v>51</v>
      </c>
      <c r="E2951" s="320"/>
      <c r="F2951" t="s">
        <v>51</v>
      </c>
      <c r="G2951" s="320"/>
      <c r="H2951" s="126" t="s">
        <v>193</v>
      </c>
      <c r="I2951" s="319"/>
      <c r="J2951" t="s">
        <v>51</v>
      </c>
      <c r="K2951" s="320"/>
      <c r="L2951" t="s">
        <v>95</v>
      </c>
      <c r="M2951" s="319"/>
    </row>
    <row r="2952" spans="1:28">
      <c r="A2952" s="320"/>
      <c r="B2952" t="s">
        <v>52</v>
      </c>
      <c r="C2952" s="320"/>
      <c r="E2952" s="320"/>
      <c r="F2952" t="s">
        <v>52</v>
      </c>
      <c r="G2952" s="320"/>
      <c r="I2952" s="319"/>
      <c r="J2952" t="s">
        <v>95</v>
      </c>
      <c r="K2952" s="320"/>
      <c r="L2952" t="s">
        <v>442</v>
      </c>
      <c r="M2952" s="319"/>
      <c r="P2952" s="326" t="s">
        <v>121</v>
      </c>
      <c r="Q2952" s="326"/>
      <c r="R2952" s="326"/>
      <c r="S2952" s="326"/>
      <c r="T2952" s="326"/>
      <c r="U2952" s="326"/>
      <c r="V2952" s="326"/>
      <c r="W2952" s="326"/>
      <c r="X2952" s="326"/>
      <c r="Y2952" s="326"/>
      <c r="Z2952" s="326"/>
      <c r="AA2952" s="326"/>
      <c r="AB2952" s="326"/>
    </row>
    <row r="2953" spans="1:28">
      <c r="A2953" s="320"/>
      <c r="B2953" t="s">
        <v>54</v>
      </c>
      <c r="C2953" s="320"/>
      <c r="E2953" s="320"/>
      <c r="F2953" t="s">
        <v>53</v>
      </c>
      <c r="G2953" s="320"/>
      <c r="I2953" s="319"/>
      <c r="J2953" t="s">
        <v>66</v>
      </c>
      <c r="K2953" s="320"/>
      <c r="L2953" t="s">
        <v>98</v>
      </c>
      <c r="M2953" s="319"/>
      <c r="P2953" s="20"/>
      <c r="Q2953" s="327">
        <v>2002</v>
      </c>
      <c r="R2953" s="327"/>
      <c r="S2953" s="327">
        <v>2005</v>
      </c>
      <c r="T2953" s="327"/>
      <c r="U2953" s="327">
        <v>2008</v>
      </c>
      <c r="V2953" s="327"/>
      <c r="W2953" s="327">
        <v>2010</v>
      </c>
      <c r="X2953" s="327"/>
      <c r="Y2953" s="327">
        <v>2013</v>
      </c>
      <c r="Z2953" s="327"/>
      <c r="AA2953" s="327">
        <v>2016</v>
      </c>
      <c r="AB2953" s="327"/>
    </row>
    <row r="2954" spans="1:28" ht="32">
      <c r="A2954" s="320"/>
      <c r="B2954" t="s">
        <v>53</v>
      </c>
      <c r="C2954" s="320"/>
      <c r="E2954" s="320"/>
      <c r="F2954" t="s">
        <v>247</v>
      </c>
      <c r="G2954" s="320"/>
      <c r="I2954" s="319"/>
      <c r="K2954" s="320"/>
      <c r="L2954" s="126" t="s">
        <v>65</v>
      </c>
      <c r="M2954" s="319"/>
      <c r="P2954" s="20"/>
      <c r="Q2954" s="51" t="s">
        <v>118</v>
      </c>
      <c r="R2954" s="51" t="s">
        <v>1</v>
      </c>
      <c r="S2954" s="51" t="s">
        <v>118</v>
      </c>
      <c r="T2954" s="51" t="s">
        <v>1</v>
      </c>
      <c r="U2954" s="51" t="s">
        <v>118</v>
      </c>
      <c r="V2954" s="51" t="s">
        <v>1</v>
      </c>
      <c r="W2954" s="51" t="s">
        <v>118</v>
      </c>
      <c r="X2954" s="51" t="s">
        <v>1</v>
      </c>
      <c r="Y2954" s="51" t="s">
        <v>118</v>
      </c>
      <c r="Z2954" s="51" t="s">
        <v>1</v>
      </c>
      <c r="AA2954" s="51" t="s">
        <v>118</v>
      </c>
      <c r="AB2954" s="51" t="s">
        <v>1</v>
      </c>
    </row>
    <row r="2955" spans="1:28">
      <c r="A2955" s="320"/>
      <c r="C2955" s="320"/>
      <c r="E2955" s="320"/>
      <c r="F2955" t="s">
        <v>66</v>
      </c>
      <c r="G2955" s="320"/>
      <c r="I2955" s="319"/>
      <c r="K2955" s="320"/>
      <c r="M2955" s="319"/>
      <c r="P2955" s="130" t="s">
        <v>58</v>
      </c>
      <c r="Q2955" s="24"/>
      <c r="R2955" s="24"/>
      <c r="S2955" s="140">
        <v>16</v>
      </c>
      <c r="T2955" s="140">
        <v>16</v>
      </c>
      <c r="U2955" s="24"/>
      <c r="V2955" s="24"/>
      <c r="W2955" s="24"/>
      <c r="X2955" s="24"/>
      <c r="Y2955" s="24">
        <v>6</v>
      </c>
      <c r="Z2955" s="24">
        <v>6</v>
      </c>
      <c r="AA2955" s="24"/>
      <c r="AB2955" s="24"/>
    </row>
    <row r="2956" spans="1:28">
      <c r="A2956" s="320"/>
      <c r="C2956" s="320"/>
      <c r="E2956" s="320"/>
      <c r="G2956" s="320"/>
      <c r="I2956" s="319"/>
      <c r="K2956" s="320"/>
      <c r="M2956" s="319"/>
      <c r="P2956" s="48" t="s">
        <v>125</v>
      </c>
      <c r="Q2956" s="53"/>
      <c r="R2956" s="53"/>
      <c r="S2956" s="20">
        <v>88.89</v>
      </c>
      <c r="T2956" s="20">
        <v>88.89</v>
      </c>
      <c r="U2956" s="53"/>
      <c r="V2956" s="53"/>
      <c r="W2956" s="53"/>
      <c r="X2956" s="53"/>
      <c r="Y2956" s="20">
        <v>33.299999999999997</v>
      </c>
      <c r="Z2956" s="20">
        <v>33.299999999999997</v>
      </c>
      <c r="AA2956" s="53"/>
      <c r="AB2956" s="53"/>
    </row>
    <row r="2957" spans="1:28">
      <c r="A2957" s="320"/>
      <c r="C2957" s="320"/>
      <c r="E2957" s="320"/>
      <c r="G2957" s="320"/>
      <c r="I2957" s="319"/>
      <c r="K2957" s="320"/>
      <c r="M2957" s="319"/>
      <c r="P2957" s="130" t="s">
        <v>150</v>
      </c>
      <c r="Q2957" s="34"/>
      <c r="R2957" s="34"/>
      <c r="S2957" s="144"/>
      <c r="T2957" s="144"/>
      <c r="U2957" s="34">
        <v>12</v>
      </c>
      <c r="V2957" s="34">
        <v>12</v>
      </c>
      <c r="W2957" s="34"/>
      <c r="X2957" s="34"/>
      <c r="Y2957" s="34"/>
      <c r="Z2957" s="34"/>
      <c r="AA2957" s="34"/>
      <c r="AB2957" s="34"/>
    </row>
    <row r="2958" spans="1:28">
      <c r="A2958" s="320" t="s">
        <v>10</v>
      </c>
      <c r="B2958" t="s">
        <v>3</v>
      </c>
      <c r="C2958" s="320" t="s">
        <v>49</v>
      </c>
      <c r="D2958" t="s">
        <v>3</v>
      </c>
      <c r="E2958" s="320" t="s">
        <v>58</v>
      </c>
      <c r="F2958" t="s">
        <v>3</v>
      </c>
      <c r="G2958" s="320" t="s">
        <v>150</v>
      </c>
      <c r="H2958" t="s">
        <v>446</v>
      </c>
      <c r="I2958" s="319" t="s">
        <v>49</v>
      </c>
      <c r="J2958" t="s">
        <v>3</v>
      </c>
      <c r="K2958" s="320" t="s">
        <v>49</v>
      </c>
      <c r="L2958" t="s">
        <v>3</v>
      </c>
      <c r="M2958" s="320" t="s">
        <v>49</v>
      </c>
      <c r="P2958" s="48" t="s">
        <v>125</v>
      </c>
      <c r="Q2958" s="53"/>
      <c r="R2958" s="53"/>
      <c r="S2958" s="143"/>
      <c r="T2958" s="143"/>
      <c r="U2958" s="20">
        <v>66.7</v>
      </c>
      <c r="V2958" s="20">
        <v>66.7</v>
      </c>
      <c r="W2958" s="53"/>
      <c r="X2958" s="53"/>
      <c r="Y2958" s="53"/>
      <c r="Z2958" s="53"/>
      <c r="AA2958" s="53"/>
      <c r="AB2958" s="53"/>
    </row>
    <row r="2959" spans="1:28" ht="32">
      <c r="A2959" s="320"/>
      <c r="B2959" t="s">
        <v>49</v>
      </c>
      <c r="C2959" s="320"/>
      <c r="D2959" t="s">
        <v>58</v>
      </c>
      <c r="E2959" s="320"/>
      <c r="F2959" t="s">
        <v>150</v>
      </c>
      <c r="G2959" s="320"/>
      <c r="H2959" t="s">
        <v>52</v>
      </c>
      <c r="I2959" s="319"/>
      <c r="J2959" t="s">
        <v>49</v>
      </c>
      <c r="K2959" s="320"/>
      <c r="L2959" t="s">
        <v>49</v>
      </c>
      <c r="M2959" s="320"/>
      <c r="P2959" s="129" t="s">
        <v>65</v>
      </c>
      <c r="Q2959" s="34"/>
      <c r="R2959" s="34"/>
      <c r="S2959" s="144"/>
      <c r="T2959" s="144"/>
      <c r="U2959" s="34"/>
      <c r="V2959" s="34"/>
      <c r="W2959" s="34">
        <v>12</v>
      </c>
      <c r="X2959" s="34">
        <v>10</v>
      </c>
      <c r="Y2959" s="147"/>
      <c r="Z2959" s="34"/>
      <c r="AA2959" s="34">
        <v>6</v>
      </c>
      <c r="AB2959" s="34">
        <v>5</v>
      </c>
    </row>
    <row r="2960" spans="1:28">
      <c r="A2960" s="320"/>
      <c r="B2960" t="s">
        <v>50</v>
      </c>
      <c r="C2960" s="320"/>
      <c r="D2960" t="s">
        <v>50</v>
      </c>
      <c r="E2960" s="320"/>
      <c r="F2960" t="s">
        <v>50</v>
      </c>
      <c r="G2960" s="320"/>
      <c r="H2960" t="s">
        <v>66</v>
      </c>
      <c r="I2960" s="319"/>
      <c r="J2960" t="s">
        <v>50</v>
      </c>
      <c r="K2960" s="320"/>
      <c r="L2960" t="s">
        <v>50</v>
      </c>
      <c r="M2960" s="320"/>
      <c r="P2960" s="48" t="s">
        <v>125</v>
      </c>
      <c r="Q2960" s="53"/>
      <c r="R2960" s="53"/>
      <c r="S2960" s="143"/>
      <c r="T2960" s="143"/>
      <c r="U2960" s="53"/>
      <c r="V2960" s="53"/>
      <c r="W2960" s="20">
        <v>66.7</v>
      </c>
      <c r="X2960" s="20">
        <v>55.58</v>
      </c>
      <c r="Y2960" s="53"/>
      <c r="Z2960" s="53"/>
      <c r="AA2960" s="20">
        <v>33.299999999999997</v>
      </c>
      <c r="AB2960" s="20">
        <f>AA2960*AB2959/AA2959</f>
        <v>27.75</v>
      </c>
    </row>
    <row r="2961" spans="1:28" ht="32">
      <c r="A2961" s="320"/>
      <c r="B2961" t="s">
        <v>51</v>
      </c>
      <c r="C2961" s="320"/>
      <c r="D2961" t="s">
        <v>51</v>
      </c>
      <c r="E2961" s="320"/>
      <c r="F2961" t="s">
        <v>51</v>
      </c>
      <c r="G2961" s="320"/>
      <c r="H2961" s="126" t="s">
        <v>193</v>
      </c>
      <c r="I2961" s="319"/>
      <c r="J2961" t="s">
        <v>51</v>
      </c>
      <c r="K2961" s="320"/>
      <c r="L2961" t="s">
        <v>51</v>
      </c>
      <c r="M2961" s="320"/>
      <c r="P2961" s="129"/>
      <c r="Q2961" s="34"/>
      <c r="R2961" s="34"/>
      <c r="S2961" s="144"/>
      <c r="T2961" s="144"/>
      <c r="U2961" s="34"/>
      <c r="V2961" s="34"/>
      <c r="W2961" s="34"/>
      <c r="X2961" s="34"/>
      <c r="Y2961" s="147"/>
      <c r="Z2961" s="34"/>
      <c r="AA2961" s="34"/>
      <c r="AB2961" s="34"/>
    </row>
    <row r="2962" spans="1:28">
      <c r="A2962" s="320"/>
      <c r="B2962" t="s">
        <v>52</v>
      </c>
      <c r="C2962" s="320"/>
      <c r="E2962" s="320"/>
      <c r="F2962" t="s">
        <v>52</v>
      </c>
      <c r="G2962" s="320"/>
      <c r="I2962" s="319"/>
      <c r="J2962" t="s">
        <v>52</v>
      </c>
      <c r="K2962" s="320"/>
      <c r="L2962" t="s">
        <v>52</v>
      </c>
      <c r="M2962" s="320"/>
    </row>
    <row r="2963" spans="1:28">
      <c r="A2963" s="320"/>
      <c r="B2963" t="s">
        <v>54</v>
      </c>
      <c r="C2963" s="320"/>
      <c r="E2963" s="320"/>
      <c r="F2963" t="s">
        <v>53</v>
      </c>
      <c r="G2963" s="320"/>
      <c r="I2963" s="319"/>
      <c r="J2963" t="s">
        <v>95</v>
      </c>
      <c r="K2963" s="320"/>
      <c r="L2963" t="s">
        <v>95</v>
      </c>
      <c r="M2963" s="320"/>
    </row>
    <row r="2964" spans="1:28">
      <c r="A2964" s="320"/>
      <c r="B2964" t="s">
        <v>53</v>
      </c>
      <c r="C2964" s="320"/>
      <c r="E2964" s="320"/>
      <c r="F2964" t="s">
        <v>247</v>
      </c>
      <c r="G2964" s="320"/>
      <c r="I2964" s="319"/>
      <c r="J2964" t="s">
        <v>66</v>
      </c>
      <c r="K2964" s="320"/>
      <c r="L2964" t="s">
        <v>66</v>
      </c>
      <c r="M2964" s="320"/>
    </row>
    <row r="2965" spans="1:28">
      <c r="A2965" s="320"/>
      <c r="C2965" s="320"/>
      <c r="E2965" s="320"/>
      <c r="G2965" s="320"/>
      <c r="I2965" s="319"/>
      <c r="K2965" s="320"/>
      <c r="L2965" t="s">
        <v>442</v>
      </c>
      <c r="M2965" s="320"/>
      <c r="P2965" s="321" t="s">
        <v>122</v>
      </c>
      <c r="Q2965" s="322"/>
      <c r="R2965" s="322"/>
      <c r="S2965" s="322"/>
      <c r="T2965" s="322"/>
      <c r="U2965" s="322"/>
      <c r="V2965" s="322"/>
      <c r="W2965" s="322"/>
      <c r="X2965" s="322"/>
      <c r="Y2965" s="322"/>
      <c r="Z2965" s="322"/>
      <c r="AA2965" s="322"/>
      <c r="AB2965" s="323"/>
    </row>
    <row r="2966" spans="1:28">
      <c r="A2966" s="320"/>
      <c r="C2966" s="320"/>
      <c r="E2966" s="320"/>
      <c r="G2966" s="320"/>
      <c r="I2966" s="319"/>
      <c r="K2966" s="320"/>
      <c r="L2966" t="s">
        <v>98</v>
      </c>
      <c r="M2966" s="320"/>
      <c r="P2966" s="20"/>
      <c r="Q2966" s="327">
        <v>2002</v>
      </c>
      <c r="R2966" s="327"/>
      <c r="S2966" s="327">
        <v>2005</v>
      </c>
      <c r="T2966" s="327"/>
      <c r="U2966" s="327">
        <v>2008</v>
      </c>
      <c r="V2966" s="327"/>
      <c r="W2966" s="327">
        <v>2010</v>
      </c>
      <c r="X2966" s="327"/>
      <c r="Y2966" s="327">
        <v>2013</v>
      </c>
      <c r="Z2966" s="327"/>
      <c r="AA2966" s="327">
        <v>2016</v>
      </c>
      <c r="AB2966" s="327"/>
    </row>
    <row r="2967" spans="1:28">
      <c r="A2967" s="320"/>
      <c r="C2967" s="320"/>
      <c r="E2967" s="320"/>
      <c r="G2967" s="320"/>
      <c r="I2967" s="319"/>
      <c r="K2967" s="320"/>
      <c r="M2967" s="320"/>
      <c r="P2967" s="20"/>
      <c r="Q2967" s="51" t="s">
        <v>118</v>
      </c>
      <c r="R2967" s="51" t="s">
        <v>1</v>
      </c>
      <c r="S2967" s="51" t="s">
        <v>118</v>
      </c>
      <c r="T2967" s="51" t="s">
        <v>1</v>
      </c>
      <c r="U2967" s="51" t="s">
        <v>118</v>
      </c>
      <c r="V2967" s="51" t="s">
        <v>1</v>
      </c>
      <c r="W2967" s="51" t="s">
        <v>118</v>
      </c>
      <c r="X2967" s="51" t="s">
        <v>1</v>
      </c>
      <c r="Y2967" s="51" t="s">
        <v>118</v>
      </c>
      <c r="Z2967" s="51" t="s">
        <v>1</v>
      </c>
      <c r="AA2967" s="51" t="s">
        <v>118</v>
      </c>
      <c r="AB2967" s="51" t="s">
        <v>1</v>
      </c>
    </row>
    <row r="2968" spans="1:28" ht="32">
      <c r="A2968" s="320" t="s">
        <v>11</v>
      </c>
      <c r="B2968" t="s">
        <v>3</v>
      </c>
      <c r="C2968" s="320" t="s">
        <v>49</v>
      </c>
      <c r="D2968" t="s">
        <v>3</v>
      </c>
      <c r="E2968" s="320" t="s">
        <v>446</v>
      </c>
      <c r="F2968" t="s">
        <v>3</v>
      </c>
      <c r="G2968" s="320" t="s">
        <v>150</v>
      </c>
      <c r="H2968" t="s">
        <v>3</v>
      </c>
      <c r="I2968" s="319" t="s">
        <v>65</v>
      </c>
      <c r="J2968" t="s">
        <v>3</v>
      </c>
      <c r="K2968" s="320" t="s">
        <v>49</v>
      </c>
      <c r="L2968" t="s">
        <v>3</v>
      </c>
      <c r="M2968" s="319" t="s">
        <v>65</v>
      </c>
      <c r="P2968" s="130" t="s">
        <v>193</v>
      </c>
      <c r="Q2968" s="140"/>
      <c r="R2968" s="140"/>
      <c r="S2968" s="140"/>
      <c r="T2968" s="140"/>
      <c r="U2968" s="24"/>
      <c r="V2968" s="24"/>
      <c r="W2968" s="140">
        <v>12</v>
      </c>
      <c r="X2968" s="140">
        <v>3</v>
      </c>
      <c r="Y2968" s="24"/>
      <c r="Z2968" s="24"/>
      <c r="AA2968" s="140"/>
      <c r="AB2968" s="140"/>
    </row>
    <row r="2969" spans="1:28">
      <c r="A2969" s="320"/>
      <c r="B2969" t="s">
        <v>49</v>
      </c>
      <c r="C2969" s="320"/>
      <c r="D2969" t="s">
        <v>446</v>
      </c>
      <c r="E2969" s="320"/>
      <c r="F2969" t="s">
        <v>150</v>
      </c>
      <c r="G2969" s="320"/>
      <c r="H2969" t="s">
        <v>598</v>
      </c>
      <c r="I2969" s="319"/>
      <c r="J2969" t="s">
        <v>49</v>
      </c>
      <c r="K2969" s="320"/>
      <c r="L2969" t="s">
        <v>50</v>
      </c>
      <c r="M2969" s="319"/>
      <c r="P2969" s="47" t="s">
        <v>125</v>
      </c>
      <c r="Q2969" s="141"/>
      <c r="R2969" s="141"/>
      <c r="S2969" s="141"/>
      <c r="T2969" s="142"/>
      <c r="U2969" s="32"/>
      <c r="V2969" s="40"/>
      <c r="W2969" s="20">
        <v>66.7</v>
      </c>
      <c r="X2969" s="146" t="s">
        <v>602</v>
      </c>
      <c r="Y2969" s="32"/>
      <c r="Z2969" s="32"/>
      <c r="AA2969" s="141"/>
      <c r="AB2969" s="141"/>
    </row>
    <row r="2970" spans="1:28">
      <c r="A2970" s="320"/>
      <c r="B2970" t="s">
        <v>50</v>
      </c>
      <c r="C2970" s="320"/>
      <c r="D2970" t="s">
        <v>50</v>
      </c>
      <c r="E2970" s="320"/>
      <c r="F2970" t="s">
        <v>50</v>
      </c>
      <c r="G2970" s="320"/>
      <c r="H2970" t="s">
        <v>51</v>
      </c>
      <c r="I2970" s="319"/>
      <c r="J2970" t="s">
        <v>50</v>
      </c>
      <c r="K2970" s="320"/>
      <c r="L2970" t="s">
        <v>51</v>
      </c>
      <c r="M2970" s="319"/>
      <c r="P2970" s="130"/>
      <c r="Q2970" s="140"/>
      <c r="R2970" s="140"/>
      <c r="S2970" s="24"/>
      <c r="T2970" s="24"/>
      <c r="U2970" s="24"/>
      <c r="V2970" s="24"/>
      <c r="W2970" s="24"/>
      <c r="X2970" s="24"/>
      <c r="Y2970" s="24"/>
      <c r="Z2970" s="24"/>
      <c r="AA2970" s="140"/>
      <c r="AB2970" s="140"/>
    </row>
    <row r="2971" spans="1:28">
      <c r="A2971" s="320"/>
      <c r="B2971" t="s">
        <v>51</v>
      </c>
      <c r="C2971" s="320"/>
      <c r="D2971" t="s">
        <v>51</v>
      </c>
      <c r="E2971" s="320"/>
      <c r="F2971" t="s">
        <v>51</v>
      </c>
      <c r="G2971" s="320"/>
      <c r="H2971" t="s">
        <v>53</v>
      </c>
      <c r="I2971" s="319"/>
      <c r="J2971" t="s">
        <v>51</v>
      </c>
      <c r="K2971" s="320"/>
      <c r="L2971" t="s">
        <v>95</v>
      </c>
      <c r="M2971" s="319"/>
    </row>
    <row r="2972" spans="1:28" ht="32">
      <c r="A2972" s="320"/>
      <c r="B2972" t="s">
        <v>52</v>
      </c>
      <c r="C2972" s="320"/>
      <c r="D2972" t="s">
        <v>52</v>
      </c>
      <c r="E2972" s="320"/>
      <c r="F2972" t="s">
        <v>52</v>
      </c>
      <c r="G2972" s="320"/>
      <c r="H2972" s="126" t="s">
        <v>65</v>
      </c>
      <c r="I2972" s="319"/>
      <c r="J2972" t="s">
        <v>52</v>
      </c>
      <c r="K2972" s="320"/>
      <c r="L2972" t="s">
        <v>442</v>
      </c>
      <c r="M2972" s="319"/>
    </row>
    <row r="2973" spans="1:28">
      <c r="A2973" s="320"/>
      <c r="B2973" t="s">
        <v>54</v>
      </c>
      <c r="C2973" s="320"/>
      <c r="E2973" s="320"/>
      <c r="F2973" t="s">
        <v>53</v>
      </c>
      <c r="G2973" s="320"/>
      <c r="I2973" s="319"/>
      <c r="J2973" t="s">
        <v>95</v>
      </c>
      <c r="K2973" s="320"/>
      <c r="L2973" t="s">
        <v>98</v>
      </c>
      <c r="M2973" s="319"/>
    </row>
    <row r="2974" spans="1:28" ht="32">
      <c r="A2974" s="320"/>
      <c r="B2974" t="s">
        <v>53</v>
      </c>
      <c r="C2974" s="320"/>
      <c r="E2974" s="320"/>
      <c r="F2974" t="s">
        <v>247</v>
      </c>
      <c r="G2974" s="320"/>
      <c r="I2974" s="319"/>
      <c r="J2974" t="s">
        <v>66</v>
      </c>
      <c r="K2974" s="320"/>
      <c r="L2974" s="126" t="s">
        <v>65</v>
      </c>
      <c r="M2974" s="319"/>
    </row>
    <row r="2975" spans="1:28">
      <c r="A2975" s="320"/>
      <c r="C2975" s="320"/>
      <c r="E2975" s="320"/>
      <c r="G2975" s="320"/>
      <c r="I2975" s="319"/>
      <c r="K2975" s="320"/>
      <c r="M2975" s="319"/>
    </row>
    <row r="2976" spans="1:28">
      <c r="A2976" s="320"/>
      <c r="C2976" s="320"/>
      <c r="E2976" s="320"/>
      <c r="G2976" s="320"/>
      <c r="I2976" s="319"/>
      <c r="K2976" s="320"/>
      <c r="M2976" s="319"/>
    </row>
    <row r="2977" spans="1:13">
      <c r="A2977" s="320"/>
      <c r="C2977" s="320"/>
      <c r="E2977" s="320"/>
      <c r="G2977" s="320"/>
      <c r="I2977" s="319"/>
      <c r="K2977" s="320"/>
      <c r="M2977" s="319"/>
    </row>
    <row r="2978" spans="1:13">
      <c r="A2978" s="320" t="s">
        <v>12</v>
      </c>
      <c r="B2978" t="s">
        <v>3</v>
      </c>
      <c r="C2978" s="320" t="s">
        <v>49</v>
      </c>
      <c r="D2978" t="s">
        <v>3</v>
      </c>
      <c r="E2978" s="320" t="s">
        <v>446</v>
      </c>
      <c r="F2978" t="s">
        <v>3</v>
      </c>
      <c r="G2978" s="320" t="s">
        <v>150</v>
      </c>
      <c r="H2978" t="s">
        <v>3</v>
      </c>
      <c r="I2978" s="319" t="s">
        <v>49</v>
      </c>
      <c r="J2978" t="s">
        <v>3</v>
      </c>
      <c r="K2978" s="320" t="s">
        <v>49</v>
      </c>
      <c r="L2978" t="s">
        <v>3</v>
      </c>
      <c r="M2978" s="320" t="s">
        <v>49</v>
      </c>
    </row>
    <row r="2979" spans="1:13">
      <c r="A2979" s="320"/>
      <c r="B2979" t="s">
        <v>49</v>
      </c>
      <c r="C2979" s="320"/>
      <c r="D2979" t="s">
        <v>446</v>
      </c>
      <c r="E2979" s="320"/>
      <c r="F2979" t="s">
        <v>150</v>
      </c>
      <c r="G2979" s="320"/>
      <c r="H2979" t="s">
        <v>49</v>
      </c>
      <c r="I2979" s="319"/>
      <c r="J2979" t="s">
        <v>49</v>
      </c>
      <c r="K2979" s="320"/>
      <c r="L2979" t="s">
        <v>49</v>
      </c>
      <c r="M2979" s="320"/>
    </row>
    <row r="2980" spans="1:13">
      <c r="A2980" s="320"/>
      <c r="B2980" t="s">
        <v>50</v>
      </c>
      <c r="C2980" s="320"/>
      <c r="D2980" t="s">
        <v>50</v>
      </c>
      <c r="E2980" s="320"/>
      <c r="F2980" t="s">
        <v>50</v>
      </c>
      <c r="G2980" s="320"/>
      <c r="H2980" t="s">
        <v>598</v>
      </c>
      <c r="I2980" s="319"/>
      <c r="J2980" t="s">
        <v>50</v>
      </c>
      <c r="K2980" s="320"/>
      <c r="L2980" t="s">
        <v>50</v>
      </c>
      <c r="M2980" s="320"/>
    </row>
    <row r="2981" spans="1:13">
      <c r="A2981" s="320"/>
      <c r="B2981" t="s">
        <v>51</v>
      </c>
      <c r="C2981" s="320"/>
      <c r="D2981" t="s">
        <v>51</v>
      </c>
      <c r="E2981" s="320"/>
      <c r="F2981" t="s">
        <v>51</v>
      </c>
      <c r="G2981" s="320"/>
      <c r="H2981" t="s">
        <v>51</v>
      </c>
      <c r="I2981" s="319"/>
      <c r="J2981" t="s">
        <v>51</v>
      </c>
      <c r="K2981" s="320"/>
      <c r="L2981" t="s">
        <v>51</v>
      </c>
      <c r="M2981" s="320"/>
    </row>
    <row r="2982" spans="1:13">
      <c r="A2982" s="320"/>
      <c r="B2982" t="s">
        <v>52</v>
      </c>
      <c r="C2982" s="320"/>
      <c r="D2982" t="s">
        <v>52</v>
      </c>
      <c r="E2982" s="320"/>
      <c r="F2982" t="s">
        <v>52</v>
      </c>
      <c r="G2982" s="320"/>
      <c r="H2982" t="s">
        <v>52</v>
      </c>
      <c r="I2982" s="319"/>
      <c r="J2982" t="s">
        <v>52</v>
      </c>
      <c r="K2982" s="320"/>
      <c r="L2982" t="s">
        <v>52</v>
      </c>
      <c r="M2982" s="320"/>
    </row>
    <row r="2983" spans="1:13">
      <c r="A2983" s="320"/>
      <c r="B2983" t="s">
        <v>54</v>
      </c>
      <c r="C2983" s="320"/>
      <c r="E2983" s="320"/>
      <c r="F2983" t="s">
        <v>53</v>
      </c>
      <c r="G2983" s="320"/>
      <c r="H2983" t="s">
        <v>53</v>
      </c>
      <c r="I2983" s="319"/>
      <c r="J2983" t="s">
        <v>95</v>
      </c>
      <c r="K2983" s="320"/>
      <c r="L2983" t="s">
        <v>95</v>
      </c>
      <c r="M2983" s="320"/>
    </row>
    <row r="2984" spans="1:13">
      <c r="A2984" s="320"/>
      <c r="B2984" t="s">
        <v>53</v>
      </c>
      <c r="C2984" s="320"/>
      <c r="E2984" s="320"/>
      <c r="F2984" t="s">
        <v>247</v>
      </c>
      <c r="G2984" s="320"/>
      <c r="H2984" t="s">
        <v>66</v>
      </c>
      <c r="I2984" s="319"/>
      <c r="J2984" t="s">
        <v>66</v>
      </c>
      <c r="K2984" s="320"/>
      <c r="L2984" t="s">
        <v>66</v>
      </c>
      <c r="M2984" s="320"/>
    </row>
    <row r="2985" spans="1:13">
      <c r="A2985" s="320"/>
      <c r="C2985" s="320"/>
      <c r="E2985" s="320"/>
      <c r="G2985" s="320"/>
      <c r="I2985" s="319"/>
      <c r="K2985" s="320"/>
      <c r="L2985" t="s">
        <v>442</v>
      </c>
      <c r="M2985" s="320"/>
    </row>
    <row r="2986" spans="1:13">
      <c r="A2986" s="320"/>
      <c r="C2986" s="320"/>
      <c r="E2986" s="320"/>
      <c r="G2986" s="320"/>
      <c r="I2986" s="319"/>
      <c r="K2986" s="320"/>
      <c r="L2986" t="s">
        <v>98</v>
      </c>
      <c r="M2986" s="320"/>
    </row>
    <row r="2987" spans="1:13">
      <c r="A2987" s="320"/>
      <c r="C2987" s="320"/>
      <c r="E2987" s="320"/>
      <c r="G2987" s="320"/>
      <c r="I2987" s="319"/>
      <c r="K2987" s="320"/>
      <c r="M2987" s="320"/>
    </row>
    <row r="2988" spans="1:13" ht="32">
      <c r="A2988" s="320" t="s">
        <v>13</v>
      </c>
      <c r="B2988" t="s">
        <v>3</v>
      </c>
      <c r="C2988" s="320" t="s">
        <v>49</v>
      </c>
      <c r="D2988" t="s">
        <v>3</v>
      </c>
      <c r="E2988" s="320" t="s">
        <v>58</v>
      </c>
      <c r="F2988" t="s">
        <v>3</v>
      </c>
      <c r="G2988" s="320" t="s">
        <v>150</v>
      </c>
      <c r="H2988" s="126" t="s">
        <v>193</v>
      </c>
      <c r="I2988" s="319" t="s">
        <v>65</v>
      </c>
      <c r="J2988" t="s">
        <v>3</v>
      </c>
      <c r="K2988" s="320" t="s">
        <v>49</v>
      </c>
      <c r="L2988" t="s">
        <v>3</v>
      </c>
      <c r="M2988" s="319" t="s">
        <v>65</v>
      </c>
    </row>
    <row r="2989" spans="1:13" ht="32">
      <c r="A2989" s="320"/>
      <c r="B2989" t="s">
        <v>49</v>
      </c>
      <c r="C2989" s="320"/>
      <c r="D2989" t="s">
        <v>58</v>
      </c>
      <c r="E2989" s="320"/>
      <c r="F2989" t="s">
        <v>150</v>
      </c>
      <c r="G2989" s="320"/>
      <c r="H2989" s="126" t="s">
        <v>65</v>
      </c>
      <c r="I2989" s="319"/>
      <c r="J2989" t="s">
        <v>49</v>
      </c>
      <c r="K2989" s="320"/>
      <c r="L2989" t="s">
        <v>50</v>
      </c>
      <c r="M2989" s="319"/>
    </row>
    <row r="2990" spans="1:13">
      <c r="A2990" s="320"/>
      <c r="B2990" t="s">
        <v>50</v>
      </c>
      <c r="C2990" s="320"/>
      <c r="D2990" t="s">
        <v>50</v>
      </c>
      <c r="E2990" s="320"/>
      <c r="F2990" t="s">
        <v>50</v>
      </c>
      <c r="G2990" s="320"/>
      <c r="I2990" s="319"/>
      <c r="J2990" t="s">
        <v>50</v>
      </c>
      <c r="K2990" s="320"/>
      <c r="L2990" t="s">
        <v>51</v>
      </c>
      <c r="M2990" s="319"/>
    </row>
    <row r="2991" spans="1:13">
      <c r="A2991" s="320"/>
      <c r="B2991" t="s">
        <v>51</v>
      </c>
      <c r="C2991" s="320"/>
      <c r="D2991" t="s">
        <v>51</v>
      </c>
      <c r="E2991" s="320"/>
      <c r="F2991" t="s">
        <v>51</v>
      </c>
      <c r="G2991" s="320"/>
      <c r="I2991" s="319"/>
      <c r="J2991" t="s">
        <v>51</v>
      </c>
      <c r="K2991" s="320"/>
      <c r="L2991" t="s">
        <v>95</v>
      </c>
      <c r="M2991" s="319"/>
    </row>
    <row r="2992" spans="1:13">
      <c r="A2992" s="320"/>
      <c r="B2992" t="s">
        <v>52</v>
      </c>
      <c r="C2992" s="320"/>
      <c r="E2992" s="320"/>
      <c r="F2992" t="s">
        <v>52</v>
      </c>
      <c r="G2992" s="320"/>
      <c r="I2992" s="319"/>
      <c r="J2992" t="s">
        <v>52</v>
      </c>
      <c r="K2992" s="320"/>
      <c r="L2992" t="s">
        <v>442</v>
      </c>
      <c r="M2992" s="319"/>
    </row>
    <row r="2993" spans="1:13">
      <c r="A2993" s="320"/>
      <c r="B2993" t="s">
        <v>54</v>
      </c>
      <c r="C2993" s="320"/>
      <c r="E2993" s="320"/>
      <c r="F2993" t="s">
        <v>53</v>
      </c>
      <c r="G2993" s="320"/>
      <c r="I2993" s="319"/>
      <c r="J2993" t="s">
        <v>95</v>
      </c>
      <c r="K2993" s="320"/>
      <c r="L2993" t="s">
        <v>98</v>
      </c>
      <c r="M2993" s="319"/>
    </row>
    <row r="2994" spans="1:13" ht="32">
      <c r="A2994" s="320"/>
      <c r="B2994" t="s">
        <v>53</v>
      </c>
      <c r="C2994" s="320"/>
      <c r="E2994" s="320"/>
      <c r="F2994" t="s">
        <v>247</v>
      </c>
      <c r="G2994" s="320"/>
      <c r="I2994" s="319"/>
      <c r="J2994" t="s">
        <v>66</v>
      </c>
      <c r="K2994" s="320"/>
      <c r="L2994" s="126" t="s">
        <v>65</v>
      </c>
      <c r="M2994" s="319"/>
    </row>
    <row r="2995" spans="1:13">
      <c r="A2995" s="320"/>
      <c r="C2995" s="320"/>
      <c r="E2995" s="320"/>
      <c r="G2995" s="320"/>
      <c r="I2995" s="319"/>
      <c r="K2995" s="320"/>
      <c r="M2995" s="319"/>
    </row>
    <row r="2996" spans="1:13">
      <c r="A2996" s="320"/>
      <c r="C2996" s="320"/>
      <c r="E2996" s="320"/>
      <c r="G2996" s="320"/>
      <c r="I2996" s="319"/>
      <c r="K2996" s="320"/>
      <c r="M2996" s="319"/>
    </row>
    <row r="2997" spans="1:13">
      <c r="A2997" s="320"/>
      <c r="C2997" s="320"/>
      <c r="E2997" s="320"/>
      <c r="G2997" s="320"/>
      <c r="I2997" s="319"/>
      <c r="K2997" s="320"/>
      <c r="M2997" s="319"/>
    </row>
    <row r="2998" spans="1:13">
      <c r="A2998" s="320" t="s">
        <v>14</v>
      </c>
      <c r="B2998" t="s">
        <v>3</v>
      </c>
      <c r="C2998" s="320" t="s">
        <v>49</v>
      </c>
      <c r="D2998" t="s">
        <v>3</v>
      </c>
      <c r="E2998" s="320" t="s">
        <v>58</v>
      </c>
      <c r="F2998" t="s">
        <v>3</v>
      </c>
      <c r="G2998" s="320" t="s">
        <v>150</v>
      </c>
      <c r="H2998" t="s">
        <v>3</v>
      </c>
      <c r="I2998" s="319" t="s">
        <v>65</v>
      </c>
      <c r="J2998" t="s">
        <v>3</v>
      </c>
      <c r="K2998" s="320" t="s">
        <v>49</v>
      </c>
      <c r="L2998" t="s">
        <v>3</v>
      </c>
      <c r="M2998" s="319" t="s">
        <v>3</v>
      </c>
    </row>
    <row r="2999" spans="1:13">
      <c r="A2999" s="320"/>
      <c r="B2999" t="s">
        <v>49</v>
      </c>
      <c r="C2999" s="320"/>
      <c r="D2999" t="s">
        <v>58</v>
      </c>
      <c r="E2999" s="320"/>
      <c r="F2999" t="s">
        <v>150</v>
      </c>
      <c r="G2999" s="320"/>
      <c r="H2999" t="s">
        <v>598</v>
      </c>
      <c r="I2999" s="319"/>
      <c r="J2999" t="s">
        <v>49</v>
      </c>
      <c r="K2999" s="320"/>
      <c r="L2999" t="s">
        <v>49</v>
      </c>
      <c r="M2999" s="319"/>
    </row>
    <row r="3000" spans="1:13">
      <c r="A3000" s="320"/>
      <c r="B3000" t="s">
        <v>50</v>
      </c>
      <c r="C3000" s="320"/>
      <c r="D3000" t="s">
        <v>50</v>
      </c>
      <c r="E3000" s="320"/>
      <c r="F3000" t="s">
        <v>50</v>
      </c>
      <c r="G3000" s="320"/>
      <c r="H3000" t="s">
        <v>51</v>
      </c>
      <c r="I3000" s="319"/>
      <c r="J3000" t="s">
        <v>50</v>
      </c>
      <c r="K3000" s="320"/>
      <c r="L3000" t="s">
        <v>50</v>
      </c>
      <c r="M3000" s="319"/>
    </row>
    <row r="3001" spans="1:13">
      <c r="A3001" s="320"/>
      <c r="B3001" t="s">
        <v>51</v>
      </c>
      <c r="C3001" s="320"/>
      <c r="D3001" t="s">
        <v>51</v>
      </c>
      <c r="E3001" s="320"/>
      <c r="F3001" t="s">
        <v>51</v>
      </c>
      <c r="G3001" s="320"/>
      <c r="H3001" t="s">
        <v>53</v>
      </c>
      <c r="I3001" s="319"/>
      <c r="J3001" t="s">
        <v>51</v>
      </c>
      <c r="K3001" s="320"/>
      <c r="L3001" t="s">
        <v>51</v>
      </c>
      <c r="M3001" s="319"/>
    </row>
    <row r="3002" spans="1:13" ht="32">
      <c r="A3002" s="320"/>
      <c r="B3002" t="s">
        <v>52</v>
      </c>
      <c r="C3002" s="320"/>
      <c r="E3002" s="320"/>
      <c r="F3002" t="s">
        <v>52</v>
      </c>
      <c r="G3002" s="320"/>
      <c r="H3002" s="126" t="s">
        <v>65</v>
      </c>
      <c r="I3002" s="319"/>
      <c r="J3002" t="s">
        <v>52</v>
      </c>
      <c r="K3002" s="320"/>
      <c r="L3002" t="s">
        <v>52</v>
      </c>
      <c r="M3002" s="319"/>
    </row>
    <row r="3003" spans="1:13">
      <c r="A3003" s="320"/>
      <c r="B3003" t="s">
        <v>54</v>
      </c>
      <c r="C3003" s="320"/>
      <c r="E3003" s="320"/>
      <c r="F3003" t="s">
        <v>53</v>
      </c>
      <c r="G3003" s="320"/>
      <c r="I3003" s="319"/>
      <c r="J3003" t="s">
        <v>95</v>
      </c>
      <c r="K3003" s="320"/>
      <c r="L3003" t="s">
        <v>95</v>
      </c>
      <c r="M3003" s="319"/>
    </row>
    <row r="3004" spans="1:13">
      <c r="A3004" s="320"/>
      <c r="B3004" t="s">
        <v>53</v>
      </c>
      <c r="C3004" s="320"/>
      <c r="E3004" s="320"/>
      <c r="F3004" t="s">
        <v>247</v>
      </c>
      <c r="G3004" s="320"/>
      <c r="I3004" s="319"/>
      <c r="J3004" t="s">
        <v>66</v>
      </c>
      <c r="K3004" s="320"/>
      <c r="L3004" t="s">
        <v>66</v>
      </c>
      <c r="M3004" s="319"/>
    </row>
    <row r="3005" spans="1:13">
      <c r="A3005" s="320"/>
      <c r="C3005" s="320"/>
      <c r="E3005" s="320"/>
      <c r="G3005" s="320"/>
      <c r="I3005" s="319"/>
      <c r="K3005" s="320"/>
      <c r="L3005" t="s">
        <v>442</v>
      </c>
      <c r="M3005" s="319"/>
    </row>
    <row r="3006" spans="1:13">
      <c r="A3006" s="320"/>
      <c r="C3006" s="320"/>
      <c r="E3006" s="320"/>
      <c r="G3006" s="320"/>
      <c r="I3006" s="319"/>
      <c r="K3006" s="320"/>
      <c r="L3006" t="s">
        <v>98</v>
      </c>
      <c r="M3006" s="319"/>
    </row>
    <row r="3007" spans="1:13">
      <c r="A3007" s="320"/>
      <c r="C3007" s="320"/>
      <c r="E3007" s="320"/>
      <c r="G3007" s="320"/>
      <c r="I3007" s="319"/>
      <c r="K3007" s="320"/>
      <c r="M3007" s="319"/>
    </row>
    <row r="3008" spans="1:13" ht="32">
      <c r="A3008" s="320" t="s">
        <v>15</v>
      </c>
      <c r="B3008" t="s">
        <v>3</v>
      </c>
      <c r="C3008" s="320" t="s">
        <v>49</v>
      </c>
      <c r="D3008" t="s">
        <v>3</v>
      </c>
      <c r="E3008" s="320" t="s">
        <v>58</v>
      </c>
      <c r="F3008" t="s">
        <v>3</v>
      </c>
      <c r="G3008" s="320" t="s">
        <v>150</v>
      </c>
      <c r="H3008" s="126" t="s">
        <v>193</v>
      </c>
      <c r="I3008" s="319" t="s">
        <v>65</v>
      </c>
      <c r="J3008" t="s">
        <v>3</v>
      </c>
      <c r="K3008" s="320" t="s">
        <v>49</v>
      </c>
      <c r="L3008" t="s">
        <v>3</v>
      </c>
      <c r="M3008" s="319" t="s">
        <v>3</v>
      </c>
    </row>
    <row r="3009" spans="1:13" ht="32">
      <c r="A3009" s="320"/>
      <c r="B3009" t="s">
        <v>49</v>
      </c>
      <c r="C3009" s="320"/>
      <c r="D3009" t="s">
        <v>58</v>
      </c>
      <c r="E3009" s="320"/>
      <c r="F3009" t="s">
        <v>150</v>
      </c>
      <c r="G3009" s="320"/>
      <c r="H3009" s="126" t="s">
        <v>65</v>
      </c>
      <c r="I3009" s="319"/>
      <c r="J3009" t="s">
        <v>49</v>
      </c>
      <c r="K3009" s="320"/>
      <c r="L3009" t="s">
        <v>49</v>
      </c>
      <c r="M3009" s="319"/>
    </row>
    <row r="3010" spans="1:13">
      <c r="A3010" s="320"/>
      <c r="B3010" t="s">
        <v>50</v>
      </c>
      <c r="C3010" s="320"/>
      <c r="D3010" t="s">
        <v>50</v>
      </c>
      <c r="E3010" s="320"/>
      <c r="F3010" t="s">
        <v>50</v>
      </c>
      <c r="G3010" s="320"/>
      <c r="I3010" s="319"/>
      <c r="J3010" t="s">
        <v>50</v>
      </c>
      <c r="K3010" s="320"/>
      <c r="L3010" t="s">
        <v>50</v>
      </c>
      <c r="M3010" s="319"/>
    </row>
    <row r="3011" spans="1:13">
      <c r="A3011" s="320"/>
      <c r="B3011" t="s">
        <v>51</v>
      </c>
      <c r="C3011" s="320"/>
      <c r="D3011" t="s">
        <v>51</v>
      </c>
      <c r="E3011" s="320"/>
      <c r="F3011" t="s">
        <v>51</v>
      </c>
      <c r="G3011" s="320"/>
      <c r="I3011" s="319"/>
      <c r="J3011" t="s">
        <v>51</v>
      </c>
      <c r="K3011" s="320"/>
      <c r="L3011" t="s">
        <v>51</v>
      </c>
      <c r="M3011" s="319"/>
    </row>
    <row r="3012" spans="1:13">
      <c r="A3012" s="320"/>
      <c r="B3012" t="s">
        <v>52</v>
      </c>
      <c r="C3012" s="320"/>
      <c r="E3012" s="320"/>
      <c r="F3012" t="s">
        <v>52</v>
      </c>
      <c r="G3012" s="320"/>
      <c r="I3012" s="319"/>
      <c r="J3012" t="s">
        <v>52</v>
      </c>
      <c r="K3012" s="320"/>
      <c r="L3012" t="s">
        <v>52</v>
      </c>
      <c r="M3012" s="319"/>
    </row>
    <row r="3013" spans="1:13">
      <c r="A3013" s="320"/>
      <c r="B3013" t="s">
        <v>54</v>
      </c>
      <c r="C3013" s="320"/>
      <c r="E3013" s="320"/>
      <c r="F3013" t="s">
        <v>53</v>
      </c>
      <c r="G3013" s="320"/>
      <c r="I3013" s="319"/>
      <c r="J3013" t="s">
        <v>95</v>
      </c>
      <c r="K3013" s="320"/>
      <c r="L3013" t="s">
        <v>95</v>
      </c>
      <c r="M3013" s="319"/>
    </row>
    <row r="3014" spans="1:13">
      <c r="A3014" s="320"/>
      <c r="B3014" t="s">
        <v>53</v>
      </c>
      <c r="C3014" s="320"/>
      <c r="E3014" s="320"/>
      <c r="F3014" t="s">
        <v>247</v>
      </c>
      <c r="G3014" s="320"/>
      <c r="I3014" s="319"/>
      <c r="J3014" t="s">
        <v>66</v>
      </c>
      <c r="K3014" s="320"/>
      <c r="L3014" t="s">
        <v>66</v>
      </c>
      <c r="M3014" s="319"/>
    </row>
    <row r="3015" spans="1:13">
      <c r="A3015" s="320"/>
      <c r="C3015" s="320"/>
      <c r="E3015" s="320"/>
      <c r="G3015" s="320"/>
      <c r="I3015" s="319"/>
      <c r="K3015" s="320"/>
      <c r="L3015" t="s">
        <v>442</v>
      </c>
      <c r="M3015" s="319"/>
    </row>
    <row r="3016" spans="1:13">
      <c r="A3016" s="320"/>
      <c r="C3016" s="320"/>
      <c r="E3016" s="320"/>
      <c r="G3016" s="320"/>
      <c r="I3016" s="319"/>
      <c r="K3016" s="320"/>
      <c r="L3016" t="s">
        <v>98</v>
      </c>
      <c r="M3016" s="319"/>
    </row>
    <row r="3017" spans="1:13">
      <c r="A3017" s="320"/>
      <c r="C3017" s="320"/>
      <c r="E3017" s="320"/>
      <c r="G3017" s="320"/>
      <c r="I3017" s="319"/>
      <c r="K3017" s="320"/>
      <c r="M3017" s="319"/>
    </row>
    <row r="3018" spans="1:13" ht="32">
      <c r="A3018" s="320" t="s">
        <v>16</v>
      </c>
      <c r="B3018" t="s">
        <v>3</v>
      </c>
      <c r="C3018" s="320" t="s">
        <v>49</v>
      </c>
      <c r="D3018" t="s">
        <v>3</v>
      </c>
      <c r="E3018" s="320" t="s">
        <v>58</v>
      </c>
      <c r="F3018" t="s">
        <v>3</v>
      </c>
      <c r="G3018" s="320" t="s">
        <v>150</v>
      </c>
      <c r="H3018" s="126" t="s">
        <v>193</v>
      </c>
      <c r="I3018" s="319" t="s">
        <v>65</v>
      </c>
      <c r="J3018" t="s">
        <v>3</v>
      </c>
      <c r="K3018" s="320" t="s">
        <v>49</v>
      </c>
      <c r="L3018" t="s">
        <v>3</v>
      </c>
      <c r="M3018" s="320" t="s">
        <v>49</v>
      </c>
    </row>
    <row r="3019" spans="1:13" ht="32">
      <c r="A3019" s="320"/>
      <c r="B3019" t="s">
        <v>49</v>
      </c>
      <c r="C3019" s="320"/>
      <c r="D3019" t="s">
        <v>58</v>
      </c>
      <c r="E3019" s="320"/>
      <c r="F3019" t="s">
        <v>150</v>
      </c>
      <c r="G3019" s="320"/>
      <c r="H3019" s="126" t="s">
        <v>65</v>
      </c>
      <c r="I3019" s="319"/>
      <c r="J3019" t="s">
        <v>49</v>
      </c>
      <c r="K3019" s="320"/>
      <c r="L3019" t="s">
        <v>49</v>
      </c>
      <c r="M3019" s="320"/>
    </row>
    <row r="3020" spans="1:13">
      <c r="A3020" s="320"/>
      <c r="B3020" t="s">
        <v>50</v>
      </c>
      <c r="C3020" s="320"/>
      <c r="D3020" t="s">
        <v>50</v>
      </c>
      <c r="E3020" s="320"/>
      <c r="F3020" t="s">
        <v>50</v>
      </c>
      <c r="G3020" s="320"/>
      <c r="I3020" s="319"/>
      <c r="J3020" t="s">
        <v>50</v>
      </c>
      <c r="K3020" s="320"/>
      <c r="L3020" t="s">
        <v>50</v>
      </c>
      <c r="M3020" s="320"/>
    </row>
    <row r="3021" spans="1:13">
      <c r="A3021" s="320"/>
      <c r="B3021" t="s">
        <v>51</v>
      </c>
      <c r="C3021" s="320"/>
      <c r="D3021" t="s">
        <v>51</v>
      </c>
      <c r="E3021" s="320"/>
      <c r="F3021" t="s">
        <v>51</v>
      </c>
      <c r="G3021" s="320"/>
      <c r="I3021" s="319"/>
      <c r="J3021" t="s">
        <v>51</v>
      </c>
      <c r="K3021" s="320"/>
      <c r="L3021" t="s">
        <v>51</v>
      </c>
      <c r="M3021" s="320"/>
    </row>
    <row r="3022" spans="1:13">
      <c r="A3022" s="320"/>
      <c r="B3022" t="s">
        <v>52</v>
      </c>
      <c r="C3022" s="320"/>
      <c r="E3022" s="320"/>
      <c r="F3022" t="s">
        <v>52</v>
      </c>
      <c r="G3022" s="320"/>
      <c r="I3022" s="319"/>
      <c r="J3022" t="s">
        <v>52</v>
      </c>
      <c r="K3022" s="320"/>
      <c r="L3022" t="s">
        <v>52</v>
      </c>
      <c r="M3022" s="320"/>
    </row>
    <row r="3023" spans="1:13">
      <c r="A3023" s="320"/>
      <c r="B3023" t="s">
        <v>54</v>
      </c>
      <c r="C3023" s="320"/>
      <c r="E3023" s="320"/>
      <c r="F3023" t="s">
        <v>53</v>
      </c>
      <c r="G3023" s="320"/>
      <c r="I3023" s="319"/>
      <c r="J3023" t="s">
        <v>95</v>
      </c>
      <c r="K3023" s="320"/>
      <c r="L3023" t="s">
        <v>95</v>
      </c>
      <c r="M3023" s="320"/>
    </row>
    <row r="3024" spans="1:13">
      <c r="A3024" s="320"/>
      <c r="B3024" t="s">
        <v>53</v>
      </c>
      <c r="C3024" s="320"/>
      <c r="E3024" s="320"/>
      <c r="F3024" t="s">
        <v>247</v>
      </c>
      <c r="G3024" s="320"/>
      <c r="I3024" s="319"/>
      <c r="J3024" t="s">
        <v>66</v>
      </c>
      <c r="K3024" s="320"/>
      <c r="L3024" t="s">
        <v>66</v>
      </c>
      <c r="M3024" s="320"/>
    </row>
    <row r="3025" spans="1:13">
      <c r="A3025" s="320"/>
      <c r="C3025" s="320"/>
      <c r="E3025" s="320"/>
      <c r="G3025" s="320"/>
      <c r="I3025" s="319"/>
      <c r="K3025" s="320"/>
      <c r="L3025" t="s">
        <v>442</v>
      </c>
      <c r="M3025" s="320"/>
    </row>
    <row r="3026" spans="1:13">
      <c r="A3026" s="320"/>
      <c r="C3026" s="320"/>
      <c r="E3026" s="320"/>
      <c r="G3026" s="320"/>
      <c r="I3026" s="319"/>
      <c r="K3026" s="320"/>
      <c r="L3026" t="s">
        <v>98</v>
      </c>
      <c r="M3026" s="320"/>
    </row>
    <row r="3027" spans="1:13">
      <c r="A3027" s="320"/>
      <c r="C3027" s="320"/>
      <c r="E3027" s="320"/>
      <c r="G3027" s="320"/>
      <c r="I3027" s="319"/>
      <c r="K3027" s="320"/>
      <c r="M3027" s="320"/>
    </row>
    <row r="3028" spans="1:13">
      <c r="A3028" s="320" t="s">
        <v>17</v>
      </c>
      <c r="B3028" t="s">
        <v>3</v>
      </c>
      <c r="C3028" s="320" t="s">
        <v>49</v>
      </c>
      <c r="D3028" t="s">
        <v>3</v>
      </c>
      <c r="E3028" s="320" t="s">
        <v>58</v>
      </c>
      <c r="F3028" t="s">
        <v>3</v>
      </c>
      <c r="G3028" s="320" t="s">
        <v>49</v>
      </c>
      <c r="H3028" t="s">
        <v>3</v>
      </c>
      <c r="I3028" s="319" t="s">
        <v>49</v>
      </c>
      <c r="J3028" t="s">
        <v>3</v>
      </c>
      <c r="K3028" s="320" t="s">
        <v>49</v>
      </c>
      <c r="L3028" t="s">
        <v>3</v>
      </c>
      <c r="M3028" s="319" t="s">
        <v>65</v>
      </c>
    </row>
    <row r="3029" spans="1:13">
      <c r="A3029" s="320"/>
      <c r="B3029" t="s">
        <v>49</v>
      </c>
      <c r="C3029" s="320"/>
      <c r="D3029" t="s">
        <v>58</v>
      </c>
      <c r="E3029" s="320"/>
      <c r="F3029" t="s">
        <v>49</v>
      </c>
      <c r="G3029" s="320"/>
      <c r="H3029" t="s">
        <v>49</v>
      </c>
      <c r="I3029" s="319"/>
      <c r="J3029" t="s">
        <v>49</v>
      </c>
      <c r="K3029" s="320"/>
      <c r="L3029" t="s">
        <v>50</v>
      </c>
      <c r="M3029" s="319"/>
    </row>
    <row r="3030" spans="1:13">
      <c r="A3030" s="320"/>
      <c r="B3030" t="s">
        <v>50</v>
      </c>
      <c r="C3030" s="320"/>
      <c r="D3030" t="s">
        <v>50</v>
      </c>
      <c r="E3030" s="320"/>
      <c r="F3030" t="s">
        <v>50</v>
      </c>
      <c r="G3030" s="320"/>
      <c r="H3030" t="s">
        <v>598</v>
      </c>
      <c r="I3030" s="319"/>
      <c r="J3030" t="s">
        <v>50</v>
      </c>
      <c r="K3030" s="320"/>
      <c r="L3030" t="s">
        <v>51</v>
      </c>
      <c r="M3030" s="319"/>
    </row>
    <row r="3031" spans="1:13">
      <c r="A3031" s="320"/>
      <c r="B3031" t="s">
        <v>51</v>
      </c>
      <c r="C3031" s="320"/>
      <c r="D3031" t="s">
        <v>51</v>
      </c>
      <c r="E3031" s="320"/>
      <c r="F3031" t="s">
        <v>51</v>
      </c>
      <c r="G3031" s="320"/>
      <c r="H3031" t="s">
        <v>51</v>
      </c>
      <c r="I3031" s="319"/>
      <c r="J3031" t="s">
        <v>51</v>
      </c>
      <c r="K3031" s="320"/>
      <c r="L3031" t="s">
        <v>95</v>
      </c>
      <c r="M3031" s="319"/>
    </row>
    <row r="3032" spans="1:13">
      <c r="A3032" s="320"/>
      <c r="B3032" t="s">
        <v>52</v>
      </c>
      <c r="C3032" s="320"/>
      <c r="E3032" s="320"/>
      <c r="F3032" t="s">
        <v>52</v>
      </c>
      <c r="G3032" s="320"/>
      <c r="H3032" t="s">
        <v>52</v>
      </c>
      <c r="I3032" s="319"/>
      <c r="J3032" t="s">
        <v>52</v>
      </c>
      <c r="K3032" s="320"/>
      <c r="L3032" t="s">
        <v>442</v>
      </c>
      <c r="M3032" s="319"/>
    </row>
    <row r="3033" spans="1:13">
      <c r="A3033" s="320"/>
      <c r="B3033" t="s">
        <v>54</v>
      </c>
      <c r="C3033" s="320"/>
      <c r="E3033" s="320"/>
      <c r="F3033" t="s">
        <v>53</v>
      </c>
      <c r="G3033" s="320"/>
      <c r="H3033" t="s">
        <v>53</v>
      </c>
      <c r="I3033" s="319"/>
      <c r="J3033" t="s">
        <v>95</v>
      </c>
      <c r="K3033" s="320"/>
      <c r="L3033" t="s">
        <v>98</v>
      </c>
      <c r="M3033" s="319"/>
    </row>
    <row r="3034" spans="1:13" ht="32">
      <c r="A3034" s="320"/>
      <c r="B3034" t="s">
        <v>53</v>
      </c>
      <c r="C3034" s="320"/>
      <c r="E3034" s="320"/>
      <c r="F3034" t="s">
        <v>247</v>
      </c>
      <c r="G3034" s="320"/>
      <c r="H3034" t="s">
        <v>66</v>
      </c>
      <c r="I3034" s="319"/>
      <c r="J3034" t="s">
        <v>66</v>
      </c>
      <c r="K3034" s="320"/>
      <c r="L3034" s="126" t="s">
        <v>65</v>
      </c>
      <c r="M3034" s="319"/>
    </row>
    <row r="3035" spans="1:13">
      <c r="A3035" s="320"/>
      <c r="C3035" s="320"/>
      <c r="E3035" s="320"/>
      <c r="F3035" t="s">
        <v>66</v>
      </c>
      <c r="G3035" s="320"/>
      <c r="I3035" s="319"/>
      <c r="K3035" s="320"/>
      <c r="M3035" s="319"/>
    </row>
    <row r="3036" spans="1:13">
      <c r="A3036" s="320"/>
      <c r="C3036" s="320"/>
      <c r="E3036" s="320"/>
      <c r="G3036" s="320"/>
      <c r="I3036" s="319"/>
      <c r="K3036" s="320"/>
      <c r="M3036" s="319"/>
    </row>
    <row r="3037" spans="1:13">
      <c r="A3037" s="320"/>
      <c r="C3037" s="320"/>
      <c r="E3037" s="320"/>
      <c r="G3037" s="320"/>
      <c r="I3037" s="319"/>
      <c r="K3037" s="320"/>
      <c r="M3037" s="319"/>
    </row>
    <row r="3038" spans="1:13">
      <c r="A3038" s="320" t="s">
        <v>18</v>
      </c>
      <c r="B3038" t="s">
        <v>3</v>
      </c>
      <c r="C3038" s="320" t="s">
        <v>49</v>
      </c>
      <c r="D3038" t="s">
        <v>3</v>
      </c>
      <c r="E3038" s="320" t="s">
        <v>58</v>
      </c>
      <c r="F3038" t="s">
        <v>3</v>
      </c>
      <c r="G3038" s="320" t="s">
        <v>150</v>
      </c>
      <c r="H3038" t="s">
        <v>49</v>
      </c>
      <c r="I3038" s="319" t="s">
        <v>49</v>
      </c>
      <c r="J3038" t="s">
        <v>3</v>
      </c>
      <c r="K3038" s="320" t="s">
        <v>58</v>
      </c>
      <c r="L3038" t="s">
        <v>3</v>
      </c>
      <c r="M3038" s="320" t="s">
        <v>49</v>
      </c>
    </row>
    <row r="3039" spans="1:13">
      <c r="A3039" s="320"/>
      <c r="B3039" t="s">
        <v>49</v>
      </c>
      <c r="C3039" s="320"/>
      <c r="D3039" t="s">
        <v>58</v>
      </c>
      <c r="E3039" s="320"/>
      <c r="F3039" t="s">
        <v>150</v>
      </c>
      <c r="G3039" s="320"/>
      <c r="H3039" t="s">
        <v>52</v>
      </c>
      <c r="I3039" s="319"/>
      <c r="J3039" t="s">
        <v>58</v>
      </c>
      <c r="K3039" s="320"/>
      <c r="L3039" t="s">
        <v>49</v>
      </c>
      <c r="M3039" s="320"/>
    </row>
    <row r="3040" spans="1:13" ht="32">
      <c r="A3040" s="320"/>
      <c r="B3040" t="s">
        <v>50</v>
      </c>
      <c r="C3040" s="320"/>
      <c r="D3040" t="s">
        <v>50</v>
      </c>
      <c r="E3040" s="320"/>
      <c r="F3040" t="s">
        <v>50</v>
      </c>
      <c r="G3040" s="320"/>
      <c r="H3040" s="126" t="s">
        <v>193</v>
      </c>
      <c r="I3040" s="319"/>
      <c r="J3040" t="s">
        <v>50</v>
      </c>
      <c r="K3040" s="320"/>
      <c r="L3040" t="s">
        <v>50</v>
      </c>
      <c r="M3040" s="320"/>
    </row>
    <row r="3041" spans="1:13">
      <c r="A3041" s="320"/>
      <c r="B3041" t="s">
        <v>51</v>
      </c>
      <c r="C3041" s="320"/>
      <c r="D3041" t="s">
        <v>51</v>
      </c>
      <c r="E3041" s="320"/>
      <c r="F3041" t="s">
        <v>51</v>
      </c>
      <c r="G3041" s="320"/>
      <c r="I3041" s="319"/>
      <c r="J3041" t="s">
        <v>51</v>
      </c>
      <c r="K3041" s="320"/>
      <c r="L3041" t="s">
        <v>51</v>
      </c>
      <c r="M3041" s="320"/>
    </row>
    <row r="3042" spans="1:13">
      <c r="A3042" s="320"/>
      <c r="B3042" t="s">
        <v>52</v>
      </c>
      <c r="C3042" s="320"/>
      <c r="E3042" s="320"/>
      <c r="F3042" t="s">
        <v>52</v>
      </c>
      <c r="G3042" s="320"/>
      <c r="I3042" s="319"/>
      <c r="J3042" t="s">
        <v>95</v>
      </c>
      <c r="K3042" s="320"/>
      <c r="L3042" t="s">
        <v>52</v>
      </c>
      <c r="M3042" s="320"/>
    </row>
    <row r="3043" spans="1:13">
      <c r="A3043" s="320"/>
      <c r="B3043" t="s">
        <v>54</v>
      </c>
      <c r="C3043" s="320"/>
      <c r="E3043" s="320"/>
      <c r="F3043" t="s">
        <v>53</v>
      </c>
      <c r="G3043" s="320"/>
      <c r="I3043" s="319"/>
      <c r="J3043" t="s">
        <v>66</v>
      </c>
      <c r="K3043" s="320"/>
      <c r="L3043" t="s">
        <v>95</v>
      </c>
      <c r="M3043" s="320"/>
    </row>
    <row r="3044" spans="1:13">
      <c r="A3044" s="320"/>
      <c r="B3044" t="s">
        <v>53</v>
      </c>
      <c r="C3044" s="320"/>
      <c r="E3044" s="320"/>
      <c r="F3044" t="s">
        <v>247</v>
      </c>
      <c r="G3044" s="320"/>
      <c r="I3044" s="319"/>
      <c r="K3044" s="320"/>
      <c r="L3044" t="s">
        <v>66</v>
      </c>
      <c r="M3044" s="320"/>
    </row>
    <row r="3045" spans="1:13">
      <c r="A3045" s="320"/>
      <c r="C3045" s="320"/>
      <c r="E3045" s="320"/>
      <c r="G3045" s="320"/>
      <c r="I3045" s="319"/>
      <c r="K3045" s="320"/>
      <c r="L3045" t="s">
        <v>442</v>
      </c>
      <c r="M3045" s="320"/>
    </row>
    <row r="3046" spans="1:13">
      <c r="A3046" s="320"/>
      <c r="C3046" s="320"/>
      <c r="E3046" s="320"/>
      <c r="G3046" s="320"/>
      <c r="I3046" s="319"/>
      <c r="K3046" s="320"/>
      <c r="L3046" t="s">
        <v>98</v>
      </c>
      <c r="M3046" s="320"/>
    </row>
    <row r="3047" spans="1:13">
      <c r="A3047" s="320"/>
      <c r="C3047" s="320"/>
      <c r="E3047" s="320"/>
      <c r="G3047" s="320"/>
      <c r="I3047" s="319"/>
      <c r="K3047" s="320"/>
      <c r="M3047" s="320"/>
    </row>
    <row r="3048" spans="1:13">
      <c r="A3048" s="320" t="s">
        <v>19</v>
      </c>
      <c r="B3048" t="s">
        <v>3</v>
      </c>
      <c r="C3048" s="320" t="s">
        <v>49</v>
      </c>
      <c r="D3048" t="s">
        <v>3</v>
      </c>
      <c r="E3048" s="320" t="s">
        <v>58</v>
      </c>
      <c r="F3048" t="s">
        <v>3</v>
      </c>
      <c r="G3048" s="320" t="s">
        <v>49</v>
      </c>
      <c r="H3048" t="s">
        <v>49</v>
      </c>
      <c r="I3048" s="319" t="s">
        <v>193</v>
      </c>
      <c r="J3048" t="s">
        <v>3</v>
      </c>
      <c r="K3048" s="320" t="s">
        <v>49</v>
      </c>
      <c r="L3048" t="s">
        <v>3</v>
      </c>
      <c r="M3048" s="319" t="s">
        <v>3</v>
      </c>
    </row>
    <row r="3049" spans="1:13">
      <c r="A3049" s="320"/>
      <c r="B3049" t="s">
        <v>49</v>
      </c>
      <c r="C3049" s="320"/>
      <c r="D3049" t="s">
        <v>58</v>
      </c>
      <c r="E3049" s="320"/>
      <c r="F3049" t="s">
        <v>49</v>
      </c>
      <c r="G3049" s="320"/>
      <c r="H3049" t="s">
        <v>52</v>
      </c>
      <c r="I3049" s="319"/>
      <c r="J3049" t="s">
        <v>49</v>
      </c>
      <c r="K3049" s="320"/>
      <c r="L3049" t="s">
        <v>50</v>
      </c>
      <c r="M3049" s="319"/>
    </row>
    <row r="3050" spans="1:13" ht="32">
      <c r="A3050" s="320"/>
      <c r="B3050" t="s">
        <v>50</v>
      </c>
      <c r="C3050" s="320"/>
      <c r="D3050" t="s">
        <v>50</v>
      </c>
      <c r="E3050" s="320"/>
      <c r="F3050" t="s">
        <v>50</v>
      </c>
      <c r="G3050" s="320"/>
      <c r="H3050" s="126" t="s">
        <v>193</v>
      </c>
      <c r="I3050" s="319"/>
      <c r="J3050" t="s">
        <v>50</v>
      </c>
      <c r="K3050" s="320"/>
      <c r="L3050" t="s">
        <v>51</v>
      </c>
      <c r="M3050" s="319"/>
    </row>
    <row r="3051" spans="1:13">
      <c r="A3051" s="320"/>
      <c r="B3051" t="s">
        <v>51</v>
      </c>
      <c r="C3051" s="320"/>
      <c r="D3051" t="s">
        <v>51</v>
      </c>
      <c r="E3051" s="320"/>
      <c r="F3051" t="s">
        <v>51</v>
      </c>
      <c r="G3051" s="320"/>
      <c r="I3051" s="319"/>
      <c r="J3051" t="s">
        <v>51</v>
      </c>
      <c r="K3051" s="320"/>
      <c r="L3051" t="s">
        <v>95</v>
      </c>
      <c r="M3051" s="319"/>
    </row>
    <row r="3052" spans="1:13">
      <c r="A3052" s="320"/>
      <c r="B3052" t="s">
        <v>52</v>
      </c>
      <c r="C3052" s="320"/>
      <c r="E3052" s="320"/>
      <c r="F3052" t="s">
        <v>52</v>
      </c>
      <c r="G3052" s="320"/>
      <c r="I3052" s="319"/>
      <c r="J3052" t="s">
        <v>52</v>
      </c>
      <c r="K3052" s="320"/>
      <c r="L3052" t="s">
        <v>442</v>
      </c>
      <c r="M3052" s="319"/>
    </row>
    <row r="3053" spans="1:13">
      <c r="A3053" s="320"/>
      <c r="B3053" t="s">
        <v>54</v>
      </c>
      <c r="C3053" s="320"/>
      <c r="E3053" s="320"/>
      <c r="F3053" t="s">
        <v>53</v>
      </c>
      <c r="G3053" s="320"/>
      <c r="I3053" s="319"/>
      <c r="J3053" t="s">
        <v>95</v>
      </c>
      <c r="K3053" s="320"/>
      <c r="L3053" t="s">
        <v>98</v>
      </c>
      <c r="M3053" s="319"/>
    </row>
    <row r="3054" spans="1:13" ht="32">
      <c r="A3054" s="320"/>
      <c r="B3054" t="s">
        <v>53</v>
      </c>
      <c r="C3054" s="320"/>
      <c r="E3054" s="320"/>
      <c r="F3054" t="s">
        <v>247</v>
      </c>
      <c r="G3054" s="320"/>
      <c r="I3054" s="319"/>
      <c r="J3054" t="s">
        <v>66</v>
      </c>
      <c r="K3054" s="320"/>
      <c r="L3054" s="126" t="s">
        <v>65</v>
      </c>
      <c r="M3054" s="319"/>
    </row>
    <row r="3055" spans="1:13">
      <c r="A3055" s="320"/>
      <c r="C3055" s="320"/>
      <c r="E3055" s="320"/>
      <c r="F3055" t="s">
        <v>66</v>
      </c>
      <c r="G3055" s="320"/>
      <c r="I3055" s="319"/>
      <c r="K3055" s="320"/>
      <c r="M3055" s="319"/>
    </row>
    <row r="3056" spans="1:13">
      <c r="A3056" s="320"/>
      <c r="C3056" s="320"/>
      <c r="E3056" s="320"/>
      <c r="G3056" s="320"/>
      <c r="I3056" s="319"/>
      <c r="K3056" s="320"/>
      <c r="M3056" s="319"/>
    </row>
    <row r="3057" spans="1:13">
      <c r="A3057" s="320"/>
      <c r="C3057" s="320"/>
      <c r="E3057" s="320"/>
      <c r="G3057" s="320"/>
      <c r="I3057" s="319"/>
      <c r="K3057" s="320"/>
      <c r="M3057" s="319"/>
    </row>
    <row r="3058" spans="1:13">
      <c r="A3058" s="320" t="s">
        <v>20</v>
      </c>
      <c r="B3058" t="s">
        <v>3</v>
      </c>
      <c r="C3058" s="320" t="s">
        <v>49</v>
      </c>
      <c r="D3058" t="s">
        <v>3</v>
      </c>
      <c r="E3058" s="320" t="s">
        <v>58</v>
      </c>
      <c r="F3058" t="s">
        <v>3</v>
      </c>
      <c r="G3058" s="320" t="s">
        <v>150</v>
      </c>
      <c r="H3058" t="s">
        <v>3</v>
      </c>
      <c r="I3058" s="319" t="s">
        <v>65</v>
      </c>
      <c r="J3058" t="s">
        <v>3</v>
      </c>
      <c r="K3058" s="320" t="s">
        <v>49</v>
      </c>
      <c r="L3058" t="s">
        <v>3</v>
      </c>
      <c r="M3058" s="320" t="s">
        <v>49</v>
      </c>
    </row>
    <row r="3059" spans="1:13">
      <c r="A3059" s="320"/>
      <c r="B3059" t="s">
        <v>49</v>
      </c>
      <c r="C3059" s="320"/>
      <c r="D3059" t="s">
        <v>58</v>
      </c>
      <c r="E3059" s="320"/>
      <c r="F3059" t="s">
        <v>150</v>
      </c>
      <c r="G3059" s="320"/>
      <c r="H3059" t="s">
        <v>598</v>
      </c>
      <c r="I3059" s="319"/>
      <c r="J3059" t="s">
        <v>49</v>
      </c>
      <c r="K3059" s="320"/>
      <c r="L3059" t="s">
        <v>49</v>
      </c>
      <c r="M3059" s="320"/>
    </row>
    <row r="3060" spans="1:13">
      <c r="A3060" s="320"/>
      <c r="B3060" t="s">
        <v>50</v>
      </c>
      <c r="C3060" s="320"/>
      <c r="D3060" t="s">
        <v>50</v>
      </c>
      <c r="E3060" s="320"/>
      <c r="F3060" t="s">
        <v>50</v>
      </c>
      <c r="G3060" s="320"/>
      <c r="H3060" t="s">
        <v>51</v>
      </c>
      <c r="I3060" s="319"/>
      <c r="J3060" t="s">
        <v>50</v>
      </c>
      <c r="K3060" s="320"/>
      <c r="L3060" t="s">
        <v>50</v>
      </c>
      <c r="M3060" s="320"/>
    </row>
    <row r="3061" spans="1:13">
      <c r="A3061" s="320"/>
      <c r="B3061" t="s">
        <v>51</v>
      </c>
      <c r="C3061" s="320"/>
      <c r="D3061" t="s">
        <v>51</v>
      </c>
      <c r="E3061" s="320"/>
      <c r="F3061" t="s">
        <v>51</v>
      </c>
      <c r="G3061" s="320"/>
      <c r="H3061" t="s">
        <v>53</v>
      </c>
      <c r="I3061" s="319"/>
      <c r="J3061" t="s">
        <v>51</v>
      </c>
      <c r="K3061" s="320"/>
      <c r="L3061" t="s">
        <v>51</v>
      </c>
      <c r="M3061" s="320"/>
    </row>
    <row r="3062" spans="1:13" ht="32">
      <c r="A3062" s="320"/>
      <c r="B3062" t="s">
        <v>52</v>
      </c>
      <c r="C3062" s="320"/>
      <c r="E3062" s="320"/>
      <c r="F3062" t="s">
        <v>52</v>
      </c>
      <c r="G3062" s="320"/>
      <c r="H3062" s="126" t="s">
        <v>65</v>
      </c>
      <c r="I3062" s="319"/>
      <c r="J3062" t="s">
        <v>52</v>
      </c>
      <c r="K3062" s="320"/>
      <c r="L3062" t="s">
        <v>52</v>
      </c>
      <c r="M3062" s="320"/>
    </row>
    <row r="3063" spans="1:13">
      <c r="A3063" s="320"/>
      <c r="B3063" t="s">
        <v>54</v>
      </c>
      <c r="C3063" s="320"/>
      <c r="E3063" s="320"/>
      <c r="F3063" t="s">
        <v>53</v>
      </c>
      <c r="G3063" s="320"/>
      <c r="I3063" s="319"/>
      <c r="J3063" t="s">
        <v>95</v>
      </c>
      <c r="K3063" s="320"/>
      <c r="L3063" t="s">
        <v>95</v>
      </c>
      <c r="M3063" s="320"/>
    </row>
    <row r="3064" spans="1:13">
      <c r="A3064" s="320"/>
      <c r="B3064" t="s">
        <v>53</v>
      </c>
      <c r="C3064" s="320"/>
      <c r="E3064" s="320"/>
      <c r="F3064" t="s">
        <v>247</v>
      </c>
      <c r="G3064" s="320"/>
      <c r="I3064" s="319"/>
      <c r="J3064" t="s">
        <v>66</v>
      </c>
      <c r="K3064" s="320"/>
      <c r="L3064" t="s">
        <v>66</v>
      </c>
      <c r="M3064" s="320"/>
    </row>
    <row r="3065" spans="1:13">
      <c r="A3065" s="320"/>
      <c r="C3065" s="320"/>
      <c r="E3065" s="320"/>
      <c r="G3065" s="320"/>
      <c r="I3065" s="319"/>
      <c r="K3065" s="320"/>
      <c r="L3065" t="s">
        <v>442</v>
      </c>
      <c r="M3065" s="320"/>
    </row>
    <row r="3066" spans="1:13">
      <c r="A3066" s="320"/>
      <c r="C3066" s="320"/>
      <c r="E3066" s="320"/>
      <c r="G3066" s="320"/>
      <c r="I3066" s="319"/>
      <c r="K3066" s="320"/>
      <c r="L3066" t="s">
        <v>98</v>
      </c>
      <c r="M3066" s="320"/>
    </row>
    <row r="3067" spans="1:13">
      <c r="A3067" s="320"/>
      <c r="C3067" s="320"/>
      <c r="E3067" s="320"/>
      <c r="G3067" s="320"/>
      <c r="I3067" s="319"/>
      <c r="K3067" s="320"/>
      <c r="M3067" s="320"/>
    </row>
    <row r="3073" spans="1:28">
      <c r="A3073" s="335" t="s">
        <v>603</v>
      </c>
      <c r="B3073" s="335"/>
      <c r="C3073" s="335"/>
      <c r="D3073" s="335"/>
      <c r="E3073" s="335"/>
      <c r="F3073" s="335"/>
      <c r="G3073" s="335"/>
      <c r="H3073" s="335"/>
      <c r="I3073" s="335"/>
      <c r="J3073" s="335"/>
      <c r="K3073" s="335"/>
      <c r="L3073" s="335"/>
      <c r="M3073" s="335"/>
      <c r="P3073" s="329" t="s">
        <v>604</v>
      </c>
      <c r="Q3073" s="330"/>
      <c r="R3073" s="330"/>
      <c r="S3073" s="330"/>
      <c r="T3073" s="330"/>
      <c r="U3073" s="330"/>
      <c r="V3073" s="331"/>
    </row>
    <row r="3074" spans="1:28" ht="32">
      <c r="B3074" s="334">
        <v>2000</v>
      </c>
      <c r="C3074" s="334"/>
      <c r="D3074" s="334">
        <v>2003</v>
      </c>
      <c r="E3074" s="334"/>
      <c r="F3074" s="334">
        <v>2006</v>
      </c>
      <c r="G3074" s="334"/>
      <c r="H3074" s="334">
        <v>2009</v>
      </c>
      <c r="I3074" s="334"/>
      <c r="J3074" s="334">
        <v>2012</v>
      </c>
      <c r="K3074" s="334"/>
      <c r="L3074" s="334">
        <v>2015</v>
      </c>
      <c r="M3074" s="334"/>
      <c r="P3074" s="128" t="s">
        <v>129</v>
      </c>
      <c r="Q3074" s="44">
        <v>20</v>
      </c>
      <c r="R3074" s="44">
        <v>20</v>
      </c>
      <c r="S3074" s="44">
        <v>20</v>
      </c>
      <c r="T3074" s="44">
        <v>20</v>
      </c>
      <c r="U3074" s="44">
        <v>20</v>
      </c>
      <c r="V3074" s="44">
        <v>20</v>
      </c>
    </row>
    <row r="3075" spans="1:28" ht="32">
      <c r="B3075" s="68" t="s">
        <v>0</v>
      </c>
      <c r="C3075" s="68" t="s">
        <v>1</v>
      </c>
      <c r="D3075" s="68" t="s">
        <v>0</v>
      </c>
      <c r="E3075" s="68" t="s">
        <v>1</v>
      </c>
      <c r="F3075" s="68" t="s">
        <v>0</v>
      </c>
      <c r="G3075" s="68" t="s">
        <v>1</v>
      </c>
      <c r="H3075" s="68" t="s">
        <v>0</v>
      </c>
      <c r="I3075" s="68" t="s">
        <v>1</v>
      </c>
      <c r="J3075" s="68" t="s">
        <v>0</v>
      </c>
      <c r="K3075" s="68" t="s">
        <v>1</v>
      </c>
      <c r="L3075" s="68" t="s">
        <v>0</v>
      </c>
      <c r="M3075" s="68" t="s">
        <v>1</v>
      </c>
      <c r="P3075" s="129" t="s">
        <v>103</v>
      </c>
      <c r="Q3075" s="51">
        <v>2000</v>
      </c>
      <c r="R3075" s="51">
        <v>2003</v>
      </c>
      <c r="S3075" s="51">
        <v>2006</v>
      </c>
      <c r="T3075" s="51">
        <v>2009</v>
      </c>
      <c r="U3075" s="51">
        <v>2012</v>
      </c>
      <c r="V3075" s="51">
        <v>2015</v>
      </c>
    </row>
    <row r="3076" spans="1:28">
      <c r="A3076" s="320" t="s">
        <v>2</v>
      </c>
      <c r="B3076" s="98" t="s">
        <v>3</v>
      </c>
      <c r="C3076" s="320" t="s">
        <v>49</v>
      </c>
      <c r="D3076" t="s">
        <v>3</v>
      </c>
      <c r="E3076" s="320" t="s">
        <v>49</v>
      </c>
      <c r="F3076" t="s">
        <v>3</v>
      </c>
      <c r="G3076" s="320" t="s">
        <v>3</v>
      </c>
      <c r="H3076" t="s">
        <v>3</v>
      </c>
      <c r="I3076" s="320" t="s">
        <v>3</v>
      </c>
      <c r="J3076" t="s">
        <v>3</v>
      </c>
      <c r="K3076" s="320" t="s">
        <v>58</v>
      </c>
      <c r="L3076" t="s">
        <v>3</v>
      </c>
      <c r="M3076" s="320" t="s">
        <v>58</v>
      </c>
      <c r="P3076" s="29">
        <v>0</v>
      </c>
      <c r="Q3076" s="24">
        <v>20</v>
      </c>
      <c r="R3076" s="24"/>
      <c r="S3076" s="24">
        <v>20</v>
      </c>
      <c r="T3076" s="24"/>
      <c r="U3076" s="24"/>
      <c r="V3076" s="24">
        <v>1</v>
      </c>
    </row>
    <row r="3077" spans="1:28">
      <c r="A3077" s="320"/>
      <c r="B3077" t="s">
        <v>49</v>
      </c>
      <c r="C3077" s="320"/>
      <c r="D3077" t="s">
        <v>49</v>
      </c>
      <c r="E3077" s="320"/>
      <c r="F3077" t="s">
        <v>49</v>
      </c>
      <c r="G3077" s="320"/>
      <c r="H3077" t="s">
        <v>50</v>
      </c>
      <c r="I3077" s="320"/>
      <c r="J3077" t="s">
        <v>50</v>
      </c>
      <c r="K3077" s="320"/>
      <c r="L3077" t="s">
        <v>50</v>
      </c>
      <c r="M3077" s="320"/>
      <c r="P3077" s="29">
        <v>1</v>
      </c>
      <c r="Q3077" s="24"/>
      <c r="R3077" s="24">
        <v>20</v>
      </c>
      <c r="S3077" s="24"/>
      <c r="T3077" s="24">
        <v>20</v>
      </c>
      <c r="U3077" s="24">
        <v>20</v>
      </c>
      <c r="V3077" s="24">
        <v>19</v>
      </c>
    </row>
    <row r="3078" spans="1:28">
      <c r="A3078" s="320"/>
      <c r="B3078" t="s">
        <v>50</v>
      </c>
      <c r="C3078" s="320"/>
      <c r="D3078" t="s">
        <v>50</v>
      </c>
      <c r="E3078" s="320"/>
      <c r="F3078" t="s">
        <v>50</v>
      </c>
      <c r="G3078" s="320"/>
      <c r="H3078" t="s">
        <v>51</v>
      </c>
      <c r="I3078" s="320"/>
      <c r="J3078" t="s">
        <v>95</v>
      </c>
      <c r="K3078" s="320"/>
      <c r="L3078" t="s">
        <v>51</v>
      </c>
      <c r="M3078" s="320"/>
      <c r="P3078" s="29">
        <v>2</v>
      </c>
      <c r="Q3078" s="24"/>
      <c r="R3078" s="24"/>
      <c r="S3078" s="24"/>
      <c r="T3078" s="24"/>
      <c r="U3078" s="24"/>
      <c r="V3078" s="24"/>
    </row>
    <row r="3079" spans="1:28">
      <c r="A3079" s="320"/>
      <c r="B3079" t="s">
        <v>51</v>
      </c>
      <c r="C3079" s="320"/>
      <c r="D3079" t="s">
        <v>51</v>
      </c>
      <c r="E3079" s="320"/>
      <c r="F3079" t="s">
        <v>52</v>
      </c>
      <c r="G3079" s="320"/>
      <c r="H3079" t="s">
        <v>52</v>
      </c>
      <c r="I3079" s="320"/>
      <c r="J3079" t="s">
        <v>66</v>
      </c>
      <c r="K3079" s="320"/>
      <c r="L3079" t="s">
        <v>95</v>
      </c>
      <c r="M3079" s="320"/>
      <c r="P3079" s="29">
        <v>3</v>
      </c>
      <c r="Q3079" s="24"/>
      <c r="R3079" s="24"/>
      <c r="S3079" s="24"/>
      <c r="T3079" s="24"/>
      <c r="U3079" s="24"/>
      <c r="V3079" s="24"/>
    </row>
    <row r="3080" spans="1:28">
      <c r="A3080" s="320"/>
      <c r="B3080" t="s">
        <v>52</v>
      </c>
      <c r="C3080" s="320"/>
      <c r="D3080" t="s">
        <v>52</v>
      </c>
      <c r="E3080" s="320"/>
      <c r="F3080" t="s">
        <v>53</v>
      </c>
      <c r="G3080" s="320"/>
      <c r="H3080" t="s">
        <v>53</v>
      </c>
      <c r="I3080" s="320"/>
      <c r="J3080" t="s">
        <v>58</v>
      </c>
      <c r="K3080" s="320"/>
      <c r="L3080" t="s">
        <v>66</v>
      </c>
      <c r="M3080" s="320"/>
      <c r="P3080" s="29" t="s">
        <v>104</v>
      </c>
      <c r="Q3080" s="24"/>
      <c r="R3080" s="24"/>
      <c r="S3080" s="24"/>
      <c r="T3080" s="24"/>
      <c r="U3080" s="24"/>
      <c r="V3080" s="24"/>
    </row>
    <row r="3081" spans="1:28">
      <c r="A3081" s="320"/>
      <c r="B3081" t="s">
        <v>53</v>
      </c>
      <c r="C3081" s="320"/>
      <c r="D3081" t="s">
        <v>605</v>
      </c>
      <c r="E3081" s="320"/>
      <c r="F3081" t="s">
        <v>606</v>
      </c>
      <c r="G3081" s="320"/>
      <c r="H3081" t="s">
        <v>67</v>
      </c>
      <c r="I3081" s="320"/>
      <c r="K3081" s="320"/>
      <c r="L3081" t="s">
        <v>442</v>
      </c>
      <c r="M3081" s="320"/>
    </row>
    <row r="3082" spans="1:28">
      <c r="A3082" s="320"/>
      <c r="B3082" t="s">
        <v>272</v>
      </c>
      <c r="C3082" s="320"/>
      <c r="D3082" t="s">
        <v>54</v>
      </c>
      <c r="E3082" s="320"/>
      <c r="F3082" t="s">
        <v>607</v>
      </c>
      <c r="G3082" s="320"/>
      <c r="H3082" t="s">
        <v>150</v>
      </c>
      <c r="I3082" s="320"/>
      <c r="K3082" s="320"/>
      <c r="L3082" t="s">
        <v>97</v>
      </c>
      <c r="M3082" s="320"/>
      <c r="P3082" s="329" t="s">
        <v>608</v>
      </c>
      <c r="Q3082" s="330"/>
      <c r="R3082" s="330"/>
      <c r="S3082" s="330"/>
      <c r="T3082" s="330"/>
      <c r="U3082" s="330"/>
      <c r="V3082" s="331"/>
    </row>
    <row r="3083" spans="1:28">
      <c r="A3083" s="320"/>
      <c r="B3083" t="s">
        <v>54</v>
      </c>
      <c r="C3083" s="320"/>
      <c r="D3083" t="s">
        <v>55</v>
      </c>
      <c r="E3083" s="320"/>
      <c r="G3083" s="320"/>
      <c r="I3083" s="320"/>
      <c r="K3083" s="320"/>
      <c r="L3083" t="s">
        <v>98</v>
      </c>
      <c r="M3083" s="320"/>
      <c r="P3083" s="21"/>
      <c r="Q3083" s="51">
        <v>2000</v>
      </c>
      <c r="R3083" s="51">
        <v>2003</v>
      </c>
      <c r="S3083" s="51">
        <v>2006</v>
      </c>
      <c r="T3083" s="51">
        <v>2009</v>
      </c>
      <c r="U3083" s="51">
        <v>2012</v>
      </c>
      <c r="V3083" s="51">
        <v>2015</v>
      </c>
    </row>
    <row r="3084" spans="1:28" ht="32">
      <c r="A3084" s="320"/>
      <c r="B3084" t="s">
        <v>268</v>
      </c>
      <c r="C3084" s="320"/>
      <c r="D3084" t="s">
        <v>75</v>
      </c>
      <c r="E3084" s="320"/>
      <c r="G3084" s="320"/>
      <c r="I3084" s="320"/>
      <c r="K3084" s="320"/>
      <c r="L3084" t="s">
        <v>58</v>
      </c>
      <c r="M3084" s="320"/>
      <c r="P3084" s="130" t="s">
        <v>106</v>
      </c>
      <c r="Q3084" s="24">
        <v>20</v>
      </c>
      <c r="R3084" s="24">
        <v>20</v>
      </c>
      <c r="S3084" s="24">
        <v>20</v>
      </c>
      <c r="T3084" s="24">
        <v>8</v>
      </c>
      <c r="U3084" s="24">
        <v>8</v>
      </c>
      <c r="V3084" s="24">
        <v>11</v>
      </c>
    </row>
    <row r="3085" spans="1:28">
      <c r="A3085" s="320"/>
      <c r="B3085" t="s">
        <v>55</v>
      </c>
      <c r="C3085" s="320"/>
      <c r="D3085" t="s">
        <v>76</v>
      </c>
      <c r="E3085" s="320"/>
      <c r="G3085" s="320"/>
      <c r="I3085" s="320"/>
      <c r="K3085" s="320"/>
      <c r="M3085" s="320"/>
      <c r="P3085" s="29" t="s">
        <v>107</v>
      </c>
      <c r="Q3085" s="24"/>
      <c r="R3085" s="24"/>
      <c r="S3085" s="24"/>
      <c r="T3085" s="24">
        <v>12</v>
      </c>
      <c r="U3085" s="24">
        <v>12</v>
      </c>
      <c r="V3085" s="24">
        <v>9</v>
      </c>
    </row>
    <row r="3086" spans="1:28">
      <c r="A3086" s="320"/>
      <c r="B3086" t="s">
        <v>67</v>
      </c>
      <c r="C3086" s="320"/>
      <c r="D3086" t="s">
        <v>77</v>
      </c>
      <c r="E3086" s="320"/>
      <c r="G3086" s="320"/>
      <c r="I3086" s="320"/>
      <c r="K3086" s="320"/>
      <c r="M3086" s="320"/>
      <c r="P3086" s="27"/>
      <c r="Q3086" s="28"/>
      <c r="R3086" s="28"/>
      <c r="S3086" s="28"/>
      <c r="T3086" s="28"/>
      <c r="U3086" s="28"/>
      <c r="V3086" s="28"/>
    </row>
    <row r="3087" spans="1:28">
      <c r="A3087" s="320"/>
      <c r="C3087" s="320"/>
      <c r="E3087" s="320"/>
      <c r="G3087" s="320"/>
      <c r="I3087" s="320"/>
      <c r="K3087" s="320"/>
      <c r="M3087" s="320"/>
      <c r="P3087" s="27"/>
      <c r="Q3087" s="28"/>
      <c r="R3087" s="28"/>
      <c r="S3087" s="28"/>
      <c r="T3087" s="28"/>
      <c r="U3087" s="28"/>
      <c r="V3087" s="28"/>
    </row>
    <row r="3088" spans="1:28">
      <c r="A3088" s="320" t="s">
        <v>4</v>
      </c>
      <c r="B3088" t="s">
        <v>3</v>
      </c>
      <c r="C3088" s="320" t="s">
        <v>3</v>
      </c>
      <c r="D3088" t="s">
        <v>3</v>
      </c>
      <c r="E3088" s="320" t="s">
        <v>3</v>
      </c>
      <c r="F3088" t="s">
        <v>3</v>
      </c>
      <c r="G3088" s="320" t="s">
        <v>3</v>
      </c>
      <c r="H3088" t="s">
        <v>3</v>
      </c>
      <c r="I3088" s="320" t="s">
        <v>150</v>
      </c>
      <c r="J3088" t="s">
        <v>3</v>
      </c>
      <c r="K3088" s="320" t="s">
        <v>58</v>
      </c>
      <c r="L3088" t="s">
        <v>3</v>
      </c>
      <c r="M3088" s="320" t="s">
        <v>58</v>
      </c>
      <c r="P3088" s="332" t="s">
        <v>109</v>
      </c>
      <c r="Q3088" s="332"/>
      <c r="R3088" s="332"/>
      <c r="S3088" s="332"/>
      <c r="T3088" s="332"/>
      <c r="U3088" s="332"/>
      <c r="V3088" s="332"/>
      <c r="W3088" s="332"/>
      <c r="X3088" s="332"/>
      <c r="Y3088" s="332"/>
      <c r="Z3088" s="332"/>
      <c r="AA3088" s="332"/>
      <c r="AB3088" s="332"/>
    </row>
    <row r="3089" spans="1:28">
      <c r="A3089" s="320"/>
      <c r="B3089" t="s">
        <v>49</v>
      </c>
      <c r="C3089" s="320"/>
      <c r="D3089" t="s">
        <v>49</v>
      </c>
      <c r="E3089" s="320"/>
      <c r="F3089" t="s">
        <v>49</v>
      </c>
      <c r="G3089" s="320"/>
      <c r="H3089" t="s">
        <v>50</v>
      </c>
      <c r="I3089" s="320"/>
      <c r="J3089" t="s">
        <v>50</v>
      </c>
      <c r="K3089" s="320"/>
      <c r="L3089" t="s">
        <v>50</v>
      </c>
      <c r="M3089" s="320"/>
      <c r="P3089" s="20"/>
      <c r="Q3089" s="327">
        <v>2000</v>
      </c>
      <c r="R3089" s="327"/>
      <c r="S3089" s="327">
        <v>2003</v>
      </c>
      <c r="T3089" s="327"/>
      <c r="U3089" s="327">
        <v>2006</v>
      </c>
      <c r="V3089" s="327"/>
      <c r="W3089" s="327">
        <v>2009</v>
      </c>
      <c r="X3089" s="327"/>
      <c r="Y3089" s="327">
        <v>2012</v>
      </c>
      <c r="Z3089" s="327"/>
      <c r="AA3089" s="327">
        <v>2015</v>
      </c>
      <c r="AB3089" s="327"/>
    </row>
    <row r="3090" spans="1:28">
      <c r="A3090" s="320"/>
      <c r="B3090" t="s">
        <v>50</v>
      </c>
      <c r="C3090" s="320"/>
      <c r="D3090" t="s">
        <v>50</v>
      </c>
      <c r="E3090" s="320"/>
      <c r="F3090" t="s">
        <v>50</v>
      </c>
      <c r="G3090" s="320"/>
      <c r="H3090" t="s">
        <v>51</v>
      </c>
      <c r="I3090" s="320"/>
      <c r="J3090" t="s">
        <v>95</v>
      </c>
      <c r="K3090" s="320"/>
      <c r="L3090" t="s">
        <v>51</v>
      </c>
      <c r="M3090" s="320"/>
      <c r="P3090" s="20"/>
      <c r="Q3090" s="51" t="s">
        <v>114</v>
      </c>
      <c r="R3090" s="51" t="s">
        <v>115</v>
      </c>
      <c r="S3090" s="51" t="s">
        <v>114</v>
      </c>
      <c r="T3090" s="51" t="s">
        <v>115</v>
      </c>
      <c r="U3090" s="51" t="s">
        <v>114</v>
      </c>
      <c r="V3090" s="51" t="s">
        <v>115</v>
      </c>
      <c r="W3090" s="51" t="s">
        <v>114</v>
      </c>
      <c r="X3090" s="51" t="s">
        <v>115</v>
      </c>
      <c r="Y3090" s="51" t="s">
        <v>114</v>
      </c>
      <c r="Z3090" s="51" t="s">
        <v>115</v>
      </c>
      <c r="AA3090" s="51" t="s">
        <v>114</v>
      </c>
      <c r="AB3090" s="51" t="s">
        <v>115</v>
      </c>
    </row>
    <row r="3091" spans="1:28" ht="32">
      <c r="A3091" s="320"/>
      <c r="B3091" t="s">
        <v>51</v>
      </c>
      <c r="C3091" s="320"/>
      <c r="D3091" t="s">
        <v>51</v>
      </c>
      <c r="E3091" s="320"/>
      <c r="F3091" t="s">
        <v>52</v>
      </c>
      <c r="G3091" s="320"/>
      <c r="H3091" t="s">
        <v>52</v>
      </c>
      <c r="I3091" s="320"/>
      <c r="J3091" t="s">
        <v>66</v>
      </c>
      <c r="K3091" s="320"/>
      <c r="L3091" t="s">
        <v>95</v>
      </c>
      <c r="M3091" s="320"/>
      <c r="P3091" s="130" t="s">
        <v>110</v>
      </c>
      <c r="Q3091" s="20">
        <v>20</v>
      </c>
      <c r="R3091" s="20">
        <v>100</v>
      </c>
      <c r="S3091" s="20">
        <v>20</v>
      </c>
      <c r="T3091" s="20">
        <v>100</v>
      </c>
      <c r="U3091" s="20">
        <v>20</v>
      </c>
      <c r="V3091" s="20">
        <v>100</v>
      </c>
      <c r="W3091" s="20">
        <v>20</v>
      </c>
      <c r="X3091" s="20">
        <v>100</v>
      </c>
      <c r="Y3091" s="20">
        <v>20</v>
      </c>
      <c r="Z3091" s="20">
        <v>100</v>
      </c>
      <c r="AA3091" s="20">
        <v>20</v>
      </c>
      <c r="AB3091" s="20">
        <v>100</v>
      </c>
    </row>
    <row r="3092" spans="1:28">
      <c r="A3092" s="320"/>
      <c r="B3092" t="s">
        <v>52</v>
      </c>
      <c r="C3092" s="320"/>
      <c r="D3092" t="s">
        <v>52</v>
      </c>
      <c r="E3092" s="320"/>
      <c r="F3092" t="s">
        <v>53</v>
      </c>
      <c r="G3092" s="320"/>
      <c r="H3092" t="s">
        <v>53</v>
      </c>
      <c r="I3092" s="320"/>
      <c r="J3092" t="s">
        <v>58</v>
      </c>
      <c r="K3092" s="320"/>
      <c r="L3092" t="s">
        <v>66</v>
      </c>
      <c r="M3092" s="320"/>
      <c r="P3092" s="29" t="s">
        <v>111</v>
      </c>
      <c r="Q3092" s="20">
        <v>14</v>
      </c>
      <c r="R3092" s="20">
        <f>Q3092*R3091/Q3091</f>
        <v>70</v>
      </c>
      <c r="S3092" s="20">
        <v>6</v>
      </c>
      <c r="T3092" s="20">
        <f>S3092*T3091/S3091</f>
        <v>30</v>
      </c>
      <c r="U3092" s="20">
        <v>19</v>
      </c>
      <c r="V3092" s="20">
        <f>U3092*V3091/U3091</f>
        <v>95</v>
      </c>
      <c r="W3092" s="20">
        <v>8</v>
      </c>
      <c r="X3092" s="146">
        <v>0.4</v>
      </c>
      <c r="Y3092" s="20">
        <v>0</v>
      </c>
      <c r="Z3092" s="20">
        <v>0</v>
      </c>
      <c r="AA3092" s="20">
        <v>0</v>
      </c>
      <c r="AB3092" s="20">
        <v>0</v>
      </c>
    </row>
    <row r="3093" spans="1:28">
      <c r="A3093" s="320"/>
      <c r="B3093" t="s">
        <v>53</v>
      </c>
      <c r="C3093" s="320"/>
      <c r="D3093" t="s">
        <v>605</v>
      </c>
      <c r="E3093" s="320"/>
      <c r="F3093" t="s">
        <v>606</v>
      </c>
      <c r="G3093" s="320"/>
      <c r="H3093" t="s">
        <v>67</v>
      </c>
      <c r="I3093" s="320"/>
      <c r="K3093" s="320"/>
      <c r="L3093" t="s">
        <v>442</v>
      </c>
      <c r="M3093" s="320"/>
      <c r="P3093" s="29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</row>
    <row r="3094" spans="1:28" ht="32">
      <c r="A3094" s="320"/>
      <c r="B3094" t="s">
        <v>272</v>
      </c>
      <c r="C3094" s="320"/>
      <c r="D3094" t="s">
        <v>54</v>
      </c>
      <c r="E3094" s="320"/>
      <c r="F3094" t="s">
        <v>607</v>
      </c>
      <c r="G3094" s="320"/>
      <c r="H3094" t="s">
        <v>150</v>
      </c>
      <c r="I3094" s="320"/>
      <c r="K3094" s="320"/>
      <c r="L3094" t="s">
        <v>97</v>
      </c>
      <c r="M3094" s="320"/>
      <c r="P3094" s="130" t="s">
        <v>112</v>
      </c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</row>
    <row r="3095" spans="1:28" ht="32">
      <c r="A3095" s="320"/>
      <c r="B3095" t="s">
        <v>54</v>
      </c>
      <c r="C3095" s="320"/>
      <c r="D3095" t="s">
        <v>55</v>
      </c>
      <c r="E3095" s="320"/>
      <c r="G3095" s="320"/>
      <c r="I3095" s="320"/>
      <c r="K3095" s="320"/>
      <c r="L3095" t="s">
        <v>98</v>
      </c>
      <c r="M3095" s="320"/>
      <c r="P3095" s="130" t="s">
        <v>113</v>
      </c>
      <c r="Q3095" s="20"/>
      <c r="R3095" s="20"/>
      <c r="S3095" s="20"/>
      <c r="T3095" s="20"/>
      <c r="U3095" s="20"/>
      <c r="V3095" s="20"/>
      <c r="W3095" s="20"/>
      <c r="X3095" s="146"/>
      <c r="Y3095" s="20"/>
      <c r="Z3095" s="20"/>
      <c r="AA3095" s="20"/>
      <c r="AB3095" s="20"/>
    </row>
    <row r="3096" spans="1:28">
      <c r="A3096" s="320"/>
      <c r="B3096" t="s">
        <v>268</v>
      </c>
      <c r="C3096" s="320"/>
      <c r="D3096" t="s">
        <v>75</v>
      </c>
      <c r="E3096" s="320"/>
      <c r="G3096" s="320"/>
      <c r="I3096" s="320"/>
      <c r="K3096" s="320"/>
      <c r="L3096" t="s">
        <v>58</v>
      </c>
      <c r="M3096" s="320"/>
    </row>
    <row r="3097" spans="1:28">
      <c r="A3097" s="320"/>
      <c r="B3097" t="s">
        <v>55</v>
      </c>
      <c r="C3097" s="320"/>
      <c r="D3097" t="s">
        <v>76</v>
      </c>
      <c r="E3097" s="320"/>
      <c r="G3097" s="320"/>
      <c r="I3097" s="320"/>
      <c r="K3097" s="320"/>
      <c r="M3097" s="320"/>
    </row>
    <row r="3098" spans="1:28">
      <c r="A3098" s="320"/>
      <c r="B3098" t="s">
        <v>67</v>
      </c>
      <c r="C3098" s="320"/>
      <c r="D3098" t="s">
        <v>77</v>
      </c>
      <c r="E3098" s="320"/>
      <c r="G3098" s="320"/>
      <c r="I3098" s="320"/>
      <c r="K3098" s="320"/>
      <c r="M3098" s="320"/>
      <c r="P3098" s="326" t="s">
        <v>116</v>
      </c>
      <c r="Q3098" s="326"/>
      <c r="R3098" s="326"/>
      <c r="S3098" s="326"/>
      <c r="T3098" s="326"/>
      <c r="U3098" s="326"/>
      <c r="V3098" s="326"/>
      <c r="W3098" s="326"/>
      <c r="X3098" s="326"/>
      <c r="Y3098" s="326"/>
      <c r="Z3098" s="326"/>
      <c r="AA3098" s="326"/>
      <c r="AB3098" s="326"/>
    </row>
    <row r="3099" spans="1:28">
      <c r="A3099" s="320"/>
      <c r="C3099" s="320"/>
      <c r="E3099" s="320"/>
      <c r="G3099" s="320"/>
      <c r="I3099" s="320"/>
      <c r="K3099" s="320"/>
      <c r="M3099" s="320"/>
      <c r="P3099" s="20"/>
      <c r="Q3099" s="327">
        <v>2000</v>
      </c>
      <c r="R3099" s="327"/>
      <c r="S3099" s="327">
        <v>2003</v>
      </c>
      <c r="T3099" s="327"/>
      <c r="U3099" s="327">
        <v>2006</v>
      </c>
      <c r="V3099" s="327"/>
      <c r="W3099" s="327">
        <v>2009</v>
      </c>
      <c r="X3099" s="327"/>
      <c r="Y3099" s="327">
        <v>2012</v>
      </c>
      <c r="Z3099" s="327"/>
      <c r="AA3099" s="327">
        <v>2015</v>
      </c>
      <c r="AB3099" s="327"/>
    </row>
    <row r="3100" spans="1:28">
      <c r="A3100" s="320" t="s">
        <v>5</v>
      </c>
      <c r="B3100" t="s">
        <v>3</v>
      </c>
      <c r="C3100" s="320" t="s">
        <v>3</v>
      </c>
      <c r="D3100" t="s">
        <v>3</v>
      </c>
      <c r="E3100" s="320" t="s">
        <v>3</v>
      </c>
      <c r="F3100" t="s">
        <v>3</v>
      </c>
      <c r="G3100" s="320" t="s">
        <v>3</v>
      </c>
      <c r="H3100" t="s">
        <v>3</v>
      </c>
      <c r="I3100" s="320" t="s">
        <v>3</v>
      </c>
      <c r="J3100" t="s">
        <v>3</v>
      </c>
      <c r="K3100" s="320" t="s">
        <v>58</v>
      </c>
      <c r="L3100" t="s">
        <v>3</v>
      </c>
      <c r="M3100" s="320" t="s">
        <v>58</v>
      </c>
      <c r="P3100" s="20"/>
      <c r="Q3100" s="51" t="s">
        <v>114</v>
      </c>
      <c r="R3100" s="51" t="s">
        <v>115</v>
      </c>
      <c r="S3100" s="51" t="s">
        <v>114</v>
      </c>
      <c r="T3100" s="51" t="s">
        <v>115</v>
      </c>
      <c r="U3100" s="51" t="s">
        <v>114</v>
      </c>
      <c r="V3100" s="51" t="s">
        <v>115</v>
      </c>
      <c r="W3100" s="51" t="s">
        <v>114</v>
      </c>
      <c r="X3100" s="51" t="s">
        <v>115</v>
      </c>
      <c r="Y3100" s="51" t="s">
        <v>114</v>
      </c>
      <c r="Z3100" s="51" t="s">
        <v>115</v>
      </c>
      <c r="AA3100" s="51" t="s">
        <v>114</v>
      </c>
      <c r="AB3100" s="51" t="s">
        <v>115</v>
      </c>
    </row>
    <row r="3101" spans="1:28" ht="32">
      <c r="A3101" s="320"/>
      <c r="B3101" t="s">
        <v>49</v>
      </c>
      <c r="C3101" s="320"/>
      <c r="D3101" t="s">
        <v>49</v>
      </c>
      <c r="E3101" s="320"/>
      <c r="F3101" t="s">
        <v>49</v>
      </c>
      <c r="G3101" s="320"/>
      <c r="H3101" t="s">
        <v>50</v>
      </c>
      <c r="I3101" s="320"/>
      <c r="J3101" t="s">
        <v>50</v>
      </c>
      <c r="K3101" s="320"/>
      <c r="L3101" t="s">
        <v>50</v>
      </c>
      <c r="M3101" s="320"/>
      <c r="P3101" s="130" t="s">
        <v>110</v>
      </c>
      <c r="Q3101" s="20">
        <v>20</v>
      </c>
      <c r="R3101" s="20">
        <v>100</v>
      </c>
      <c r="S3101" s="20">
        <v>20</v>
      </c>
      <c r="T3101" s="20">
        <v>100</v>
      </c>
      <c r="U3101" s="20">
        <v>20</v>
      </c>
      <c r="V3101" s="20">
        <v>100</v>
      </c>
      <c r="W3101" s="20"/>
      <c r="X3101" s="20"/>
      <c r="Y3101" s="20"/>
      <c r="Z3101" s="20"/>
      <c r="AA3101" s="20">
        <v>1</v>
      </c>
      <c r="AB3101" s="20">
        <v>5</v>
      </c>
    </row>
    <row r="3102" spans="1:28">
      <c r="A3102" s="320"/>
      <c r="B3102" t="s">
        <v>50</v>
      </c>
      <c r="C3102" s="320"/>
      <c r="D3102" t="s">
        <v>50</v>
      </c>
      <c r="E3102" s="320"/>
      <c r="F3102" t="s">
        <v>50</v>
      </c>
      <c r="G3102" s="320"/>
      <c r="H3102" t="s">
        <v>51</v>
      </c>
      <c r="I3102" s="320"/>
      <c r="J3102" t="s">
        <v>95</v>
      </c>
      <c r="K3102" s="320"/>
      <c r="L3102" t="s">
        <v>51</v>
      </c>
      <c r="M3102" s="320"/>
      <c r="P3102" s="29" t="s">
        <v>111</v>
      </c>
      <c r="Q3102" s="20">
        <v>6</v>
      </c>
      <c r="R3102" s="20">
        <f>Q3102*R3101/Q3101</f>
        <v>30</v>
      </c>
      <c r="S3102" s="20">
        <v>14</v>
      </c>
      <c r="T3102" s="20">
        <f>S3102*T3101/S3101</f>
        <v>70</v>
      </c>
      <c r="U3102" s="20">
        <v>1</v>
      </c>
      <c r="V3102" s="20">
        <f>U3102*V3101/U3101</f>
        <v>5</v>
      </c>
      <c r="W3102" s="20"/>
      <c r="X3102" s="20"/>
      <c r="Y3102" s="20"/>
      <c r="Z3102" s="20"/>
      <c r="AA3102" s="20">
        <v>1</v>
      </c>
      <c r="AB3102" s="20">
        <v>5</v>
      </c>
    </row>
    <row r="3103" spans="1:28">
      <c r="A3103" s="320"/>
      <c r="B3103" t="s">
        <v>51</v>
      </c>
      <c r="C3103" s="320"/>
      <c r="D3103" t="s">
        <v>51</v>
      </c>
      <c r="E3103" s="320"/>
      <c r="F3103" t="s">
        <v>52</v>
      </c>
      <c r="G3103" s="320"/>
      <c r="H3103" t="s">
        <v>52</v>
      </c>
      <c r="I3103" s="320"/>
      <c r="J3103" t="s">
        <v>66</v>
      </c>
      <c r="K3103" s="320"/>
      <c r="L3103" t="s">
        <v>95</v>
      </c>
      <c r="M3103" s="320"/>
      <c r="P3103" s="29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</row>
    <row r="3104" spans="1:28" ht="32">
      <c r="A3104" s="320"/>
      <c r="B3104" t="s">
        <v>52</v>
      </c>
      <c r="C3104" s="320"/>
      <c r="D3104" t="s">
        <v>52</v>
      </c>
      <c r="E3104" s="320"/>
      <c r="F3104" t="s">
        <v>53</v>
      </c>
      <c r="G3104" s="320"/>
      <c r="H3104" t="s">
        <v>53</v>
      </c>
      <c r="I3104" s="320"/>
      <c r="J3104" t="s">
        <v>58</v>
      </c>
      <c r="K3104" s="320"/>
      <c r="L3104" t="s">
        <v>66</v>
      </c>
      <c r="M3104" s="320"/>
      <c r="P3104" s="130" t="s">
        <v>112</v>
      </c>
      <c r="Q3104" s="20"/>
      <c r="R3104" s="20"/>
      <c r="S3104" s="20"/>
      <c r="T3104" s="20"/>
      <c r="U3104" s="20"/>
      <c r="V3104" s="20"/>
      <c r="W3104" s="20">
        <v>20</v>
      </c>
      <c r="X3104" s="20">
        <v>100</v>
      </c>
      <c r="Y3104" s="20">
        <v>20</v>
      </c>
      <c r="Z3104" s="20">
        <v>100</v>
      </c>
      <c r="AA3104" s="20">
        <v>19</v>
      </c>
      <c r="AB3104" s="20">
        <v>95</v>
      </c>
    </row>
    <row r="3105" spans="1:28" ht="32">
      <c r="A3105" s="320"/>
      <c r="B3105" t="s">
        <v>53</v>
      </c>
      <c r="C3105" s="320"/>
      <c r="D3105" t="s">
        <v>605</v>
      </c>
      <c r="E3105" s="320"/>
      <c r="F3105" t="s">
        <v>606</v>
      </c>
      <c r="G3105" s="320"/>
      <c r="H3105" t="s">
        <v>67</v>
      </c>
      <c r="I3105" s="320"/>
      <c r="K3105" s="320"/>
      <c r="L3105" t="s">
        <v>442</v>
      </c>
      <c r="M3105" s="320"/>
      <c r="P3105" s="130" t="s">
        <v>113</v>
      </c>
      <c r="Q3105" s="20"/>
      <c r="R3105" s="20"/>
      <c r="S3105" s="20"/>
      <c r="T3105" s="20"/>
      <c r="U3105" s="20"/>
      <c r="V3105" s="20"/>
      <c r="W3105" s="20">
        <v>12</v>
      </c>
      <c r="X3105" s="20">
        <f>W3105*X3104/W3104</f>
        <v>60</v>
      </c>
      <c r="Y3105" s="20">
        <v>12</v>
      </c>
      <c r="Z3105" s="20">
        <v>60</v>
      </c>
      <c r="AA3105" s="20">
        <v>9</v>
      </c>
      <c r="AB3105" s="20">
        <f>AA3105*AB3104/AA3104</f>
        <v>45</v>
      </c>
    </row>
    <row r="3106" spans="1:28">
      <c r="A3106" s="320"/>
      <c r="B3106" t="s">
        <v>272</v>
      </c>
      <c r="C3106" s="320"/>
      <c r="D3106" t="s">
        <v>54</v>
      </c>
      <c r="E3106" s="320"/>
      <c r="F3106" t="s">
        <v>607</v>
      </c>
      <c r="G3106" s="320"/>
      <c r="H3106" t="s">
        <v>150</v>
      </c>
      <c r="I3106" s="320"/>
      <c r="K3106" s="320"/>
      <c r="L3106" t="s">
        <v>97</v>
      </c>
      <c r="M3106" s="320"/>
    </row>
    <row r="3107" spans="1:28">
      <c r="A3107" s="320"/>
      <c r="B3107" t="s">
        <v>54</v>
      </c>
      <c r="C3107" s="320"/>
      <c r="D3107" t="s">
        <v>55</v>
      </c>
      <c r="E3107" s="320"/>
      <c r="G3107" s="320"/>
      <c r="I3107" s="320"/>
      <c r="K3107" s="320"/>
      <c r="L3107" t="s">
        <v>98</v>
      </c>
      <c r="M3107" s="320"/>
    </row>
    <row r="3108" spans="1:28">
      <c r="A3108" s="320"/>
      <c r="B3108" t="s">
        <v>268</v>
      </c>
      <c r="C3108" s="320"/>
      <c r="D3108" t="s">
        <v>75</v>
      </c>
      <c r="E3108" s="320"/>
      <c r="G3108" s="320"/>
      <c r="I3108" s="320"/>
      <c r="K3108" s="320"/>
      <c r="L3108" t="s">
        <v>58</v>
      </c>
      <c r="M3108" s="320"/>
      <c r="P3108" s="321" t="s">
        <v>117</v>
      </c>
      <c r="Q3108" s="322"/>
      <c r="R3108" s="322"/>
      <c r="S3108" s="322"/>
      <c r="T3108" s="322"/>
      <c r="U3108" s="322"/>
      <c r="V3108" s="322"/>
      <c r="W3108" s="322"/>
      <c r="X3108" s="322"/>
      <c r="Y3108" s="322"/>
      <c r="Z3108" s="322"/>
      <c r="AA3108" s="322"/>
      <c r="AB3108" s="323"/>
    </row>
    <row r="3109" spans="1:28">
      <c r="A3109" s="320"/>
      <c r="B3109" t="s">
        <v>55</v>
      </c>
      <c r="C3109" s="320"/>
      <c r="D3109" t="s">
        <v>76</v>
      </c>
      <c r="E3109" s="320"/>
      <c r="G3109" s="320"/>
      <c r="I3109" s="320"/>
      <c r="K3109" s="320"/>
      <c r="M3109" s="320"/>
      <c r="P3109" s="20"/>
      <c r="Q3109" s="324">
        <v>2000</v>
      </c>
      <c r="R3109" s="325"/>
      <c r="S3109" s="324">
        <v>2003</v>
      </c>
      <c r="T3109" s="325"/>
      <c r="U3109" s="324">
        <v>2006</v>
      </c>
      <c r="V3109" s="325"/>
      <c r="W3109" s="324">
        <v>2009</v>
      </c>
      <c r="X3109" s="325"/>
      <c r="Y3109" s="324">
        <v>2012</v>
      </c>
      <c r="Z3109" s="325"/>
      <c r="AA3109" s="324">
        <v>2015</v>
      </c>
      <c r="AB3109" s="325"/>
    </row>
    <row r="3110" spans="1:28">
      <c r="A3110" s="320"/>
      <c r="B3110" t="s">
        <v>67</v>
      </c>
      <c r="C3110" s="320"/>
      <c r="D3110" t="s">
        <v>77</v>
      </c>
      <c r="E3110" s="320"/>
      <c r="G3110" s="320"/>
      <c r="I3110" s="320"/>
      <c r="K3110" s="320"/>
      <c r="M3110" s="320"/>
      <c r="P3110" s="20"/>
      <c r="Q3110" s="51" t="s">
        <v>114</v>
      </c>
      <c r="R3110" s="51" t="s">
        <v>115</v>
      </c>
      <c r="S3110" s="51" t="s">
        <v>114</v>
      </c>
      <c r="T3110" s="51" t="s">
        <v>115</v>
      </c>
      <c r="U3110" s="51" t="s">
        <v>114</v>
      </c>
      <c r="V3110" s="51" t="s">
        <v>115</v>
      </c>
      <c r="W3110" s="51" t="s">
        <v>114</v>
      </c>
      <c r="X3110" s="51" t="s">
        <v>115</v>
      </c>
      <c r="Y3110" s="51" t="s">
        <v>114</v>
      </c>
      <c r="Z3110" s="51" t="s">
        <v>115</v>
      </c>
      <c r="AA3110" s="51" t="s">
        <v>114</v>
      </c>
      <c r="AB3110" s="51" t="s">
        <v>115</v>
      </c>
    </row>
    <row r="3111" spans="1:28" ht="32">
      <c r="A3111" s="320"/>
      <c r="C3111" s="320"/>
      <c r="E3111" s="320"/>
      <c r="G3111" s="320"/>
      <c r="I3111" s="320"/>
      <c r="K3111" s="320"/>
      <c r="M3111" s="320"/>
      <c r="P3111" s="130" t="s">
        <v>110</v>
      </c>
      <c r="Q3111" s="20">
        <v>20</v>
      </c>
      <c r="R3111" s="20">
        <v>100</v>
      </c>
      <c r="S3111" s="20">
        <v>20</v>
      </c>
      <c r="T3111" s="20">
        <v>100</v>
      </c>
      <c r="U3111" s="20">
        <v>20</v>
      </c>
      <c r="V3111" s="20">
        <v>100</v>
      </c>
      <c r="W3111" s="20">
        <v>20</v>
      </c>
      <c r="X3111" s="20">
        <v>100</v>
      </c>
      <c r="Y3111" s="20">
        <v>20</v>
      </c>
      <c r="Z3111" s="20">
        <v>100</v>
      </c>
      <c r="AA3111" s="20">
        <v>20</v>
      </c>
      <c r="AB3111" s="20">
        <v>100</v>
      </c>
    </row>
    <row r="3112" spans="1:28">
      <c r="A3112" s="320" t="s">
        <v>6</v>
      </c>
      <c r="B3112" t="s">
        <v>3</v>
      </c>
      <c r="C3112" s="320" t="s">
        <v>3</v>
      </c>
      <c r="D3112" t="s">
        <v>3</v>
      </c>
      <c r="E3112" s="320" t="s">
        <v>49</v>
      </c>
      <c r="F3112" t="s">
        <v>3</v>
      </c>
      <c r="G3112" s="320" t="s">
        <v>3</v>
      </c>
      <c r="H3112" t="s">
        <v>3</v>
      </c>
      <c r="I3112" s="320" t="s">
        <v>150</v>
      </c>
      <c r="J3112" t="s">
        <v>3</v>
      </c>
      <c r="K3112" s="320" t="s">
        <v>58</v>
      </c>
      <c r="L3112" t="s">
        <v>3</v>
      </c>
      <c r="M3112" s="320" t="s">
        <v>58</v>
      </c>
      <c r="P3112" s="29" t="s">
        <v>111</v>
      </c>
      <c r="Q3112" s="20">
        <v>0</v>
      </c>
      <c r="R3112" s="20">
        <v>0</v>
      </c>
      <c r="S3112" s="20">
        <v>0</v>
      </c>
      <c r="T3112" s="20">
        <v>0</v>
      </c>
      <c r="U3112" s="20">
        <v>0</v>
      </c>
      <c r="V3112" s="20">
        <v>0</v>
      </c>
      <c r="W3112" s="20">
        <v>0</v>
      </c>
      <c r="X3112" s="20">
        <v>0</v>
      </c>
      <c r="Y3112" s="20">
        <v>0</v>
      </c>
      <c r="Z3112" s="20">
        <v>0</v>
      </c>
      <c r="AA3112" s="20">
        <v>0</v>
      </c>
      <c r="AB3112" s="20">
        <v>0</v>
      </c>
    </row>
    <row r="3113" spans="1:28">
      <c r="A3113" s="320"/>
      <c r="B3113" t="s">
        <v>49</v>
      </c>
      <c r="C3113" s="320"/>
      <c r="D3113" t="s">
        <v>49</v>
      </c>
      <c r="E3113" s="320"/>
      <c r="F3113" t="s">
        <v>49</v>
      </c>
      <c r="G3113" s="320"/>
      <c r="H3113" t="s">
        <v>50</v>
      </c>
      <c r="I3113" s="320"/>
      <c r="J3113" t="s">
        <v>50</v>
      </c>
      <c r="K3113" s="320"/>
      <c r="L3113" t="s">
        <v>50</v>
      </c>
      <c r="M3113" s="320"/>
      <c r="P3113" s="29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</row>
    <row r="3114" spans="1:28" ht="32">
      <c r="A3114" s="320"/>
      <c r="B3114" t="s">
        <v>50</v>
      </c>
      <c r="C3114" s="320"/>
      <c r="D3114" t="s">
        <v>50</v>
      </c>
      <c r="E3114" s="320"/>
      <c r="F3114" t="s">
        <v>50</v>
      </c>
      <c r="G3114" s="320"/>
      <c r="H3114" t="s">
        <v>51</v>
      </c>
      <c r="I3114" s="320"/>
      <c r="J3114" t="s">
        <v>95</v>
      </c>
      <c r="K3114" s="320"/>
      <c r="L3114" t="s">
        <v>51</v>
      </c>
      <c r="M3114" s="320"/>
      <c r="P3114" s="130" t="s">
        <v>112</v>
      </c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</row>
    <row r="3115" spans="1:28" ht="32">
      <c r="A3115" s="320"/>
      <c r="B3115" t="s">
        <v>51</v>
      </c>
      <c r="C3115" s="320"/>
      <c r="D3115" t="s">
        <v>51</v>
      </c>
      <c r="E3115" s="320"/>
      <c r="F3115" t="s">
        <v>52</v>
      </c>
      <c r="G3115" s="320"/>
      <c r="H3115" t="s">
        <v>52</v>
      </c>
      <c r="I3115" s="320"/>
      <c r="J3115" t="s">
        <v>66</v>
      </c>
      <c r="K3115" s="320"/>
      <c r="L3115" t="s">
        <v>95</v>
      </c>
      <c r="M3115" s="320"/>
      <c r="P3115" s="130" t="s">
        <v>113</v>
      </c>
      <c r="Q3115" s="20"/>
      <c r="R3115" s="20"/>
      <c r="S3115" s="20"/>
      <c r="T3115" s="20"/>
      <c r="U3115" s="20"/>
      <c r="V3115" s="20"/>
      <c r="W3115" s="20"/>
      <c r="X3115" s="146"/>
      <c r="Y3115" s="20"/>
      <c r="Z3115" s="20"/>
      <c r="AA3115" s="20"/>
      <c r="AB3115" s="20"/>
    </row>
    <row r="3116" spans="1:28">
      <c r="A3116" s="320"/>
      <c r="B3116" t="s">
        <v>52</v>
      </c>
      <c r="C3116" s="320"/>
      <c r="D3116" t="s">
        <v>52</v>
      </c>
      <c r="E3116" s="320"/>
      <c r="F3116" t="s">
        <v>53</v>
      </c>
      <c r="G3116" s="320"/>
      <c r="H3116" t="s">
        <v>53</v>
      </c>
      <c r="I3116" s="320"/>
      <c r="J3116" t="s">
        <v>58</v>
      </c>
      <c r="K3116" s="320"/>
      <c r="L3116" t="s">
        <v>66</v>
      </c>
      <c r="M3116" s="320"/>
    </row>
    <row r="3117" spans="1:28">
      <c r="A3117" s="320"/>
      <c r="B3117" t="s">
        <v>53</v>
      </c>
      <c r="C3117" s="320"/>
      <c r="D3117" t="s">
        <v>605</v>
      </c>
      <c r="E3117" s="320"/>
      <c r="F3117" t="s">
        <v>606</v>
      </c>
      <c r="G3117" s="320"/>
      <c r="H3117" t="s">
        <v>67</v>
      </c>
      <c r="I3117" s="320"/>
      <c r="K3117" s="320"/>
      <c r="L3117" t="s">
        <v>442</v>
      </c>
      <c r="M3117" s="320"/>
      <c r="P3117" s="35" t="s">
        <v>127</v>
      </c>
    </row>
    <row r="3118" spans="1:28">
      <c r="A3118" s="320"/>
      <c r="B3118" t="s">
        <v>272</v>
      </c>
      <c r="C3118" s="320"/>
      <c r="D3118" t="s">
        <v>54</v>
      </c>
      <c r="E3118" s="320"/>
      <c r="F3118" t="s">
        <v>607</v>
      </c>
      <c r="G3118" s="320"/>
      <c r="H3118" t="s">
        <v>150</v>
      </c>
      <c r="I3118" s="320"/>
      <c r="K3118" s="320"/>
      <c r="L3118" t="s">
        <v>97</v>
      </c>
      <c r="M3118" s="320"/>
    </row>
    <row r="3119" spans="1:28">
      <c r="A3119" s="320"/>
      <c r="B3119" t="s">
        <v>54</v>
      </c>
      <c r="C3119" s="320"/>
      <c r="D3119" t="s">
        <v>55</v>
      </c>
      <c r="E3119" s="320"/>
      <c r="G3119" s="320"/>
      <c r="I3119" s="320"/>
      <c r="K3119" s="320"/>
      <c r="L3119" t="s">
        <v>98</v>
      </c>
      <c r="M3119" s="320"/>
    </row>
    <row r="3120" spans="1:28">
      <c r="A3120" s="320"/>
      <c r="B3120" t="s">
        <v>268</v>
      </c>
      <c r="C3120" s="320"/>
      <c r="D3120" t="s">
        <v>75</v>
      </c>
      <c r="E3120" s="320"/>
      <c r="G3120" s="320"/>
      <c r="I3120" s="320"/>
      <c r="K3120" s="320"/>
      <c r="L3120" t="s">
        <v>58</v>
      </c>
      <c r="M3120" s="320"/>
      <c r="P3120" s="328" t="s">
        <v>130</v>
      </c>
      <c r="Q3120" s="328"/>
      <c r="R3120" s="328"/>
      <c r="S3120" s="328"/>
      <c r="T3120" s="328"/>
      <c r="U3120" s="328"/>
      <c r="V3120" s="328"/>
      <c r="W3120" s="328"/>
      <c r="X3120" s="328"/>
      <c r="Y3120" s="328"/>
      <c r="Z3120" s="328"/>
      <c r="AA3120" s="328"/>
      <c r="AB3120" s="328"/>
    </row>
    <row r="3121" spans="1:28">
      <c r="A3121" s="320"/>
      <c r="B3121" t="s">
        <v>55</v>
      </c>
      <c r="C3121" s="320"/>
      <c r="D3121" t="s">
        <v>76</v>
      </c>
      <c r="E3121" s="320"/>
      <c r="G3121" s="320"/>
      <c r="I3121" s="320"/>
      <c r="K3121" s="320"/>
      <c r="M3121" s="320"/>
      <c r="P3121" s="20"/>
      <c r="Q3121" s="327">
        <v>2000</v>
      </c>
      <c r="R3121" s="327"/>
      <c r="S3121" s="327">
        <v>2003</v>
      </c>
      <c r="T3121" s="327"/>
      <c r="U3121" s="327">
        <v>2006</v>
      </c>
      <c r="V3121" s="327"/>
      <c r="W3121" s="327">
        <v>2009</v>
      </c>
      <c r="X3121" s="327"/>
      <c r="Y3121" s="327">
        <v>2012</v>
      </c>
      <c r="Z3121" s="327"/>
      <c r="AA3121" s="327">
        <v>2015</v>
      </c>
      <c r="AB3121" s="327"/>
    </row>
    <row r="3122" spans="1:28">
      <c r="A3122" s="320"/>
      <c r="B3122" t="s">
        <v>67</v>
      </c>
      <c r="C3122" s="320"/>
      <c r="D3122" t="s">
        <v>77</v>
      </c>
      <c r="E3122" s="320"/>
      <c r="G3122" s="320"/>
      <c r="I3122" s="320"/>
      <c r="K3122" s="320"/>
      <c r="M3122" s="320"/>
      <c r="P3122" s="20"/>
      <c r="Q3122" s="51" t="s">
        <v>114</v>
      </c>
      <c r="R3122" s="51" t="s">
        <v>115</v>
      </c>
      <c r="S3122" s="51" t="s">
        <v>114</v>
      </c>
      <c r="T3122" s="51" t="s">
        <v>115</v>
      </c>
      <c r="U3122" s="51" t="s">
        <v>114</v>
      </c>
      <c r="V3122" s="51" t="s">
        <v>115</v>
      </c>
      <c r="W3122" s="51" t="s">
        <v>114</v>
      </c>
      <c r="X3122" s="51" t="s">
        <v>115</v>
      </c>
      <c r="Y3122" s="51" t="s">
        <v>114</v>
      </c>
      <c r="Z3122" s="51" t="s">
        <v>115</v>
      </c>
      <c r="AA3122" s="51" t="s">
        <v>114</v>
      </c>
      <c r="AB3122" s="51" t="s">
        <v>115</v>
      </c>
    </row>
    <row r="3123" spans="1:28" ht="32">
      <c r="A3123" s="320"/>
      <c r="C3123" s="320"/>
      <c r="E3123" s="320"/>
      <c r="G3123" s="320"/>
      <c r="I3123" s="320"/>
      <c r="K3123" s="320"/>
      <c r="M3123" s="320"/>
      <c r="P3123" s="130" t="s">
        <v>110</v>
      </c>
      <c r="Q3123" s="46"/>
      <c r="R3123" s="46"/>
      <c r="S3123" s="46"/>
      <c r="T3123" s="46"/>
      <c r="U3123" s="46"/>
      <c r="V3123" s="46"/>
      <c r="W3123" s="46"/>
      <c r="X3123" s="46"/>
      <c r="Y3123" s="46"/>
      <c r="Z3123" s="46"/>
      <c r="AA3123" s="20">
        <v>20</v>
      </c>
      <c r="AB3123" s="20">
        <v>100</v>
      </c>
    </row>
    <row r="3124" spans="1:28">
      <c r="A3124" s="320" t="s">
        <v>7</v>
      </c>
      <c r="B3124" t="s">
        <v>3</v>
      </c>
      <c r="C3124" s="320" t="s">
        <v>49</v>
      </c>
      <c r="D3124" t="s">
        <v>3</v>
      </c>
      <c r="E3124" s="320" t="s">
        <v>49</v>
      </c>
      <c r="F3124" t="s">
        <v>3</v>
      </c>
      <c r="G3124" s="320" t="s">
        <v>3</v>
      </c>
      <c r="H3124" t="s">
        <v>3</v>
      </c>
      <c r="I3124" s="320" t="s">
        <v>3</v>
      </c>
      <c r="J3124" t="s">
        <v>3</v>
      </c>
      <c r="K3124" s="320" t="s">
        <v>58</v>
      </c>
      <c r="L3124" t="s">
        <v>3</v>
      </c>
      <c r="M3124" s="320" t="s">
        <v>95</v>
      </c>
      <c r="P3124" s="29" t="s">
        <v>111</v>
      </c>
      <c r="Q3124" s="46"/>
      <c r="R3124" s="46"/>
      <c r="S3124" s="46"/>
      <c r="T3124" s="46"/>
      <c r="U3124" s="46"/>
      <c r="V3124" s="46"/>
      <c r="W3124" s="46"/>
      <c r="X3124" s="46"/>
      <c r="Y3124" s="46"/>
      <c r="Z3124" s="46"/>
      <c r="AA3124" s="20">
        <v>0</v>
      </c>
      <c r="AB3124" s="20">
        <v>0</v>
      </c>
    </row>
    <row r="3125" spans="1:28">
      <c r="A3125" s="320"/>
      <c r="B3125" t="s">
        <v>49</v>
      </c>
      <c r="C3125" s="320"/>
      <c r="D3125" t="s">
        <v>49</v>
      </c>
      <c r="E3125" s="320"/>
      <c r="F3125" t="s">
        <v>49</v>
      </c>
      <c r="G3125" s="320"/>
      <c r="H3125" t="s">
        <v>50</v>
      </c>
      <c r="I3125" s="320"/>
      <c r="J3125" t="s">
        <v>50</v>
      </c>
      <c r="K3125" s="320"/>
      <c r="L3125" t="s">
        <v>50</v>
      </c>
      <c r="M3125" s="320"/>
      <c r="P3125" s="29"/>
      <c r="Q3125" s="46"/>
      <c r="R3125" s="46"/>
      <c r="S3125" s="46"/>
      <c r="T3125" s="46"/>
      <c r="U3125" s="46"/>
      <c r="V3125" s="46"/>
      <c r="W3125" s="46"/>
      <c r="X3125" s="46"/>
      <c r="Y3125" s="46"/>
      <c r="Z3125" s="46"/>
      <c r="AA3125" s="20"/>
      <c r="AB3125" s="20"/>
    </row>
    <row r="3126" spans="1:28" ht="32">
      <c r="A3126" s="320"/>
      <c r="B3126" t="s">
        <v>50</v>
      </c>
      <c r="C3126" s="320"/>
      <c r="D3126" t="s">
        <v>50</v>
      </c>
      <c r="E3126" s="320"/>
      <c r="F3126" t="s">
        <v>50</v>
      </c>
      <c r="G3126" s="320"/>
      <c r="H3126" t="s">
        <v>51</v>
      </c>
      <c r="I3126" s="320"/>
      <c r="J3126" t="s">
        <v>95</v>
      </c>
      <c r="K3126" s="320"/>
      <c r="L3126" t="s">
        <v>51</v>
      </c>
      <c r="M3126" s="320"/>
      <c r="P3126" s="130" t="s">
        <v>112</v>
      </c>
      <c r="Q3126" s="46"/>
      <c r="R3126" s="46"/>
      <c r="S3126" s="46"/>
      <c r="T3126" s="46"/>
      <c r="U3126" s="46"/>
      <c r="V3126" s="46"/>
      <c r="W3126" s="46"/>
      <c r="X3126" s="46"/>
      <c r="Y3126" s="46"/>
      <c r="Z3126" s="46"/>
      <c r="AA3126" s="128"/>
      <c r="AB3126" s="20"/>
    </row>
    <row r="3127" spans="1:28" ht="32">
      <c r="A3127" s="320"/>
      <c r="B3127" t="s">
        <v>51</v>
      </c>
      <c r="C3127" s="320"/>
      <c r="D3127" t="s">
        <v>51</v>
      </c>
      <c r="E3127" s="320"/>
      <c r="F3127" t="s">
        <v>52</v>
      </c>
      <c r="G3127" s="320"/>
      <c r="H3127" t="s">
        <v>52</v>
      </c>
      <c r="I3127" s="320"/>
      <c r="J3127" t="s">
        <v>66</v>
      </c>
      <c r="K3127" s="320"/>
      <c r="L3127" t="s">
        <v>95</v>
      </c>
      <c r="M3127" s="320"/>
      <c r="P3127" s="130" t="s">
        <v>113</v>
      </c>
      <c r="Q3127" s="46"/>
      <c r="R3127" s="46"/>
      <c r="S3127" s="46"/>
      <c r="T3127" s="46"/>
      <c r="U3127" s="46"/>
      <c r="V3127" s="46"/>
      <c r="W3127" s="46"/>
      <c r="X3127" s="46"/>
      <c r="Y3127" s="46"/>
      <c r="Z3127" s="46"/>
      <c r="AA3127" s="20"/>
      <c r="AB3127" s="20"/>
    </row>
    <row r="3128" spans="1:28">
      <c r="A3128" s="320"/>
      <c r="B3128" t="s">
        <v>52</v>
      </c>
      <c r="C3128" s="320"/>
      <c r="D3128" t="s">
        <v>52</v>
      </c>
      <c r="E3128" s="320"/>
      <c r="F3128" t="s">
        <v>53</v>
      </c>
      <c r="G3128" s="320"/>
      <c r="H3128" t="s">
        <v>53</v>
      </c>
      <c r="I3128" s="320"/>
      <c r="J3128" t="s">
        <v>58</v>
      </c>
      <c r="K3128" s="320"/>
      <c r="L3128" t="s">
        <v>66</v>
      </c>
      <c r="M3128" s="320"/>
    </row>
    <row r="3129" spans="1:28">
      <c r="A3129" s="320"/>
      <c r="B3129" t="s">
        <v>53</v>
      </c>
      <c r="C3129" s="320"/>
      <c r="D3129" t="s">
        <v>605</v>
      </c>
      <c r="E3129" s="320"/>
      <c r="F3129" t="s">
        <v>606</v>
      </c>
      <c r="G3129" s="320"/>
      <c r="H3129" t="s">
        <v>67</v>
      </c>
      <c r="I3129" s="320"/>
      <c r="K3129" s="320"/>
      <c r="L3129" t="s">
        <v>442</v>
      </c>
      <c r="M3129" s="320"/>
    </row>
    <row r="3130" spans="1:28">
      <c r="A3130" s="320"/>
      <c r="B3130" t="s">
        <v>272</v>
      </c>
      <c r="C3130" s="320"/>
      <c r="D3130" t="s">
        <v>54</v>
      </c>
      <c r="E3130" s="320"/>
      <c r="F3130" t="s">
        <v>607</v>
      </c>
      <c r="G3130" s="320"/>
      <c r="H3130" t="s">
        <v>150</v>
      </c>
      <c r="I3130" s="320"/>
      <c r="K3130" s="320"/>
      <c r="L3130" t="s">
        <v>97</v>
      </c>
      <c r="M3130" s="320"/>
    </row>
    <row r="3131" spans="1:28">
      <c r="A3131" s="320"/>
      <c r="B3131" t="s">
        <v>54</v>
      </c>
      <c r="C3131" s="320"/>
      <c r="D3131" t="s">
        <v>55</v>
      </c>
      <c r="E3131" s="320"/>
      <c r="G3131" s="320"/>
      <c r="I3131" s="320"/>
      <c r="K3131" s="320"/>
      <c r="L3131" t="s">
        <v>98</v>
      </c>
      <c r="M3131" s="320"/>
      <c r="P3131" s="336" t="s">
        <v>609</v>
      </c>
      <c r="Q3131" s="337"/>
      <c r="R3131" s="337"/>
      <c r="S3131" s="337"/>
      <c r="T3131" s="337"/>
      <c r="U3131" s="337"/>
      <c r="V3131" s="337"/>
      <c r="W3131" s="337"/>
      <c r="X3131" s="337"/>
      <c r="Y3131" s="337"/>
      <c r="Z3131" s="337"/>
      <c r="AA3131" s="337"/>
      <c r="AB3131" s="338"/>
    </row>
    <row r="3132" spans="1:28">
      <c r="A3132" s="320"/>
      <c r="B3132" t="s">
        <v>268</v>
      </c>
      <c r="C3132" s="320"/>
      <c r="D3132" t="s">
        <v>75</v>
      </c>
      <c r="E3132" s="320"/>
      <c r="G3132" s="320"/>
      <c r="I3132" s="320"/>
      <c r="K3132" s="320"/>
      <c r="L3132" t="s">
        <v>58</v>
      </c>
      <c r="M3132" s="320"/>
      <c r="P3132" s="20"/>
      <c r="Q3132" s="324">
        <v>2000</v>
      </c>
      <c r="R3132" s="325"/>
      <c r="S3132" s="324">
        <v>2003</v>
      </c>
      <c r="T3132" s="325"/>
      <c r="U3132" s="324">
        <v>2006</v>
      </c>
      <c r="V3132" s="325"/>
      <c r="W3132" s="324">
        <v>2009</v>
      </c>
      <c r="X3132" s="325"/>
      <c r="Y3132" s="324">
        <v>2012</v>
      </c>
      <c r="Z3132" s="325"/>
      <c r="AA3132" s="324">
        <v>2015</v>
      </c>
      <c r="AB3132" s="325"/>
    </row>
    <row r="3133" spans="1:28">
      <c r="A3133" s="320"/>
      <c r="B3133" t="s">
        <v>55</v>
      </c>
      <c r="C3133" s="320"/>
      <c r="D3133" t="s">
        <v>76</v>
      </c>
      <c r="E3133" s="320"/>
      <c r="G3133" s="320"/>
      <c r="I3133" s="320"/>
      <c r="K3133" s="320"/>
      <c r="M3133" s="320"/>
      <c r="P3133" s="20"/>
      <c r="Q3133" s="51" t="s">
        <v>114</v>
      </c>
      <c r="R3133" s="51" t="s">
        <v>115</v>
      </c>
      <c r="S3133" s="51" t="s">
        <v>114</v>
      </c>
      <c r="T3133" s="51" t="s">
        <v>115</v>
      </c>
      <c r="U3133" s="51" t="s">
        <v>114</v>
      </c>
      <c r="V3133" s="51" t="s">
        <v>115</v>
      </c>
      <c r="W3133" s="51" t="s">
        <v>114</v>
      </c>
      <c r="X3133" s="51" t="s">
        <v>115</v>
      </c>
      <c r="Y3133" s="51" t="s">
        <v>114</v>
      </c>
      <c r="Z3133" s="51" t="s">
        <v>115</v>
      </c>
      <c r="AA3133" s="51" t="s">
        <v>114</v>
      </c>
      <c r="AB3133" s="51" t="s">
        <v>115</v>
      </c>
    </row>
    <row r="3134" spans="1:28" ht="32">
      <c r="A3134" s="320"/>
      <c r="B3134" t="s">
        <v>67</v>
      </c>
      <c r="C3134" s="320"/>
      <c r="D3134" t="s">
        <v>77</v>
      </c>
      <c r="E3134" s="320"/>
      <c r="G3134" s="320"/>
      <c r="I3134" s="320"/>
      <c r="K3134" s="320"/>
      <c r="M3134" s="320"/>
      <c r="P3134" s="130" t="s">
        <v>110</v>
      </c>
      <c r="Q3134" s="20"/>
      <c r="R3134" s="20"/>
      <c r="S3134" s="20"/>
      <c r="T3134" s="20"/>
      <c r="U3134" s="20"/>
      <c r="V3134" s="20"/>
      <c r="W3134" s="20"/>
      <c r="X3134" s="20"/>
      <c r="Y3134" s="20">
        <v>20</v>
      </c>
      <c r="Z3134" s="20">
        <v>100</v>
      </c>
      <c r="AA3134" s="20">
        <v>20</v>
      </c>
      <c r="AB3134" s="20">
        <v>100</v>
      </c>
    </row>
    <row r="3135" spans="1:28">
      <c r="A3135" s="320"/>
      <c r="C3135" s="320"/>
      <c r="E3135" s="320"/>
      <c r="G3135" s="320"/>
      <c r="I3135" s="320"/>
      <c r="K3135" s="320"/>
      <c r="M3135" s="320"/>
      <c r="P3135" s="29" t="s">
        <v>111</v>
      </c>
      <c r="Q3135" s="20"/>
      <c r="R3135" s="20"/>
      <c r="S3135" s="20"/>
      <c r="T3135" s="20"/>
      <c r="U3135" s="20"/>
      <c r="V3135" s="20"/>
      <c r="W3135" s="20"/>
      <c r="X3135" s="20"/>
      <c r="Y3135" s="20">
        <v>8</v>
      </c>
      <c r="Z3135" s="20">
        <f>Y3135*Z3134/Y3134</f>
        <v>40</v>
      </c>
      <c r="AA3135" s="20">
        <v>9</v>
      </c>
      <c r="AB3135" s="20">
        <f>AA3135*AB3134/AA3134</f>
        <v>45</v>
      </c>
    </row>
    <row r="3136" spans="1:28">
      <c r="A3136" s="320" t="s">
        <v>8</v>
      </c>
      <c r="B3136" t="s">
        <v>3</v>
      </c>
      <c r="C3136" s="320" t="s">
        <v>3</v>
      </c>
      <c r="D3136" t="s">
        <v>3</v>
      </c>
      <c r="E3136" s="320" t="s">
        <v>49</v>
      </c>
      <c r="F3136" t="s">
        <v>3</v>
      </c>
      <c r="G3136" s="320" t="s">
        <v>3</v>
      </c>
      <c r="H3136" t="s">
        <v>3</v>
      </c>
      <c r="I3136" s="320" t="s">
        <v>150</v>
      </c>
      <c r="J3136" t="s">
        <v>3</v>
      </c>
      <c r="K3136" s="320" t="s">
        <v>95</v>
      </c>
      <c r="L3136" t="s">
        <v>3</v>
      </c>
      <c r="M3136" s="320" t="s">
        <v>95</v>
      </c>
      <c r="P3136" s="29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</row>
    <row r="3137" spans="1:28" ht="32">
      <c r="A3137" s="320"/>
      <c r="B3137" t="s">
        <v>49</v>
      </c>
      <c r="C3137" s="320"/>
      <c r="D3137" t="s">
        <v>49</v>
      </c>
      <c r="E3137" s="320"/>
      <c r="F3137" t="s">
        <v>49</v>
      </c>
      <c r="G3137" s="320"/>
      <c r="H3137" t="s">
        <v>50</v>
      </c>
      <c r="I3137" s="320"/>
      <c r="J3137" t="s">
        <v>50</v>
      </c>
      <c r="K3137" s="320"/>
      <c r="L3137" t="s">
        <v>50</v>
      </c>
      <c r="M3137" s="320"/>
      <c r="P3137" s="130" t="s">
        <v>112</v>
      </c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</row>
    <row r="3138" spans="1:28" ht="32">
      <c r="A3138" s="320"/>
      <c r="B3138" t="s">
        <v>50</v>
      </c>
      <c r="C3138" s="320"/>
      <c r="D3138" t="s">
        <v>50</v>
      </c>
      <c r="E3138" s="320"/>
      <c r="F3138" t="s">
        <v>50</v>
      </c>
      <c r="G3138" s="320"/>
      <c r="H3138" t="s">
        <v>51</v>
      </c>
      <c r="I3138" s="320"/>
      <c r="J3138" t="s">
        <v>95</v>
      </c>
      <c r="K3138" s="320"/>
      <c r="L3138" t="s">
        <v>51</v>
      </c>
      <c r="M3138" s="320"/>
      <c r="P3138" s="130" t="s">
        <v>113</v>
      </c>
      <c r="Q3138" s="20"/>
      <c r="R3138" s="20"/>
      <c r="S3138" s="20"/>
      <c r="T3138" s="20"/>
      <c r="U3138" s="20"/>
      <c r="V3138" s="20"/>
      <c r="W3138" s="20"/>
      <c r="X3138" s="146"/>
      <c r="Y3138" s="20"/>
      <c r="Z3138" s="20"/>
      <c r="AA3138" s="20"/>
      <c r="AB3138" s="20"/>
    </row>
    <row r="3139" spans="1:28">
      <c r="A3139" s="320"/>
      <c r="B3139" t="s">
        <v>51</v>
      </c>
      <c r="C3139" s="320"/>
      <c r="D3139" t="s">
        <v>51</v>
      </c>
      <c r="E3139" s="320"/>
      <c r="F3139" t="s">
        <v>52</v>
      </c>
      <c r="G3139" s="320"/>
      <c r="H3139" t="s">
        <v>52</v>
      </c>
      <c r="I3139" s="320"/>
      <c r="J3139" t="s">
        <v>66</v>
      </c>
      <c r="K3139" s="320"/>
      <c r="L3139" t="s">
        <v>95</v>
      </c>
      <c r="M3139" s="320"/>
    </row>
    <row r="3140" spans="1:28">
      <c r="A3140" s="320"/>
      <c r="B3140" t="s">
        <v>52</v>
      </c>
      <c r="C3140" s="320"/>
      <c r="D3140" t="s">
        <v>52</v>
      </c>
      <c r="E3140" s="320"/>
      <c r="F3140" t="s">
        <v>53</v>
      </c>
      <c r="G3140" s="320"/>
      <c r="H3140" t="s">
        <v>53</v>
      </c>
      <c r="I3140" s="320"/>
      <c r="J3140" t="s">
        <v>58</v>
      </c>
      <c r="K3140" s="320"/>
      <c r="L3140" t="s">
        <v>66</v>
      </c>
      <c r="M3140" s="320"/>
      <c r="P3140" s="35" t="s">
        <v>127</v>
      </c>
    </row>
    <row r="3141" spans="1:28">
      <c r="A3141" s="320"/>
      <c r="B3141" t="s">
        <v>53</v>
      </c>
      <c r="C3141" s="320"/>
      <c r="D3141" t="s">
        <v>605</v>
      </c>
      <c r="E3141" s="320"/>
      <c r="F3141" t="s">
        <v>606</v>
      </c>
      <c r="G3141" s="320"/>
      <c r="H3141" t="s">
        <v>67</v>
      </c>
      <c r="I3141" s="320"/>
      <c r="K3141" s="320"/>
      <c r="L3141" t="s">
        <v>442</v>
      </c>
      <c r="M3141" s="320"/>
    </row>
    <row r="3142" spans="1:28">
      <c r="A3142" s="320"/>
      <c r="B3142" t="s">
        <v>272</v>
      </c>
      <c r="C3142" s="320"/>
      <c r="D3142" t="s">
        <v>54</v>
      </c>
      <c r="E3142" s="320"/>
      <c r="F3142" t="s">
        <v>607</v>
      </c>
      <c r="G3142" s="320"/>
      <c r="H3142" t="s">
        <v>150</v>
      </c>
      <c r="I3142" s="320"/>
      <c r="K3142" s="320"/>
      <c r="L3142" t="s">
        <v>97</v>
      </c>
      <c r="M3142" s="320"/>
    </row>
    <row r="3143" spans="1:28">
      <c r="A3143" s="320"/>
      <c r="B3143" t="s">
        <v>54</v>
      </c>
      <c r="C3143" s="320"/>
      <c r="D3143" t="s">
        <v>55</v>
      </c>
      <c r="E3143" s="320"/>
      <c r="G3143" s="320"/>
      <c r="I3143" s="320"/>
      <c r="K3143" s="320"/>
      <c r="L3143" t="s">
        <v>98</v>
      </c>
      <c r="M3143" s="320"/>
      <c r="P3143" s="326" t="s">
        <v>121</v>
      </c>
      <c r="Q3143" s="326"/>
      <c r="R3143" s="326"/>
      <c r="S3143" s="326"/>
      <c r="T3143" s="326"/>
      <c r="U3143" s="326"/>
      <c r="V3143" s="326"/>
      <c r="W3143" s="326"/>
      <c r="X3143" s="326"/>
      <c r="Y3143" s="326"/>
      <c r="Z3143" s="326"/>
      <c r="AA3143" s="326"/>
      <c r="AB3143" s="326"/>
    </row>
    <row r="3144" spans="1:28">
      <c r="A3144" s="320"/>
      <c r="B3144" t="s">
        <v>268</v>
      </c>
      <c r="C3144" s="320"/>
      <c r="D3144" t="s">
        <v>75</v>
      </c>
      <c r="E3144" s="320"/>
      <c r="G3144" s="320"/>
      <c r="I3144" s="320"/>
      <c r="K3144" s="320"/>
      <c r="L3144" t="s">
        <v>58</v>
      </c>
      <c r="M3144" s="320"/>
      <c r="P3144" s="20"/>
      <c r="Q3144" s="327">
        <v>2000</v>
      </c>
      <c r="R3144" s="327"/>
      <c r="S3144" s="327">
        <v>2003</v>
      </c>
      <c r="T3144" s="327"/>
      <c r="U3144" s="327">
        <v>2006</v>
      </c>
      <c r="V3144" s="327"/>
      <c r="W3144" s="327">
        <v>2009</v>
      </c>
      <c r="X3144" s="327"/>
      <c r="Y3144" s="327">
        <v>2012</v>
      </c>
      <c r="Z3144" s="327"/>
      <c r="AA3144" s="327">
        <v>2015</v>
      </c>
      <c r="AB3144" s="327"/>
    </row>
    <row r="3145" spans="1:28">
      <c r="A3145" s="320"/>
      <c r="B3145" t="s">
        <v>55</v>
      </c>
      <c r="C3145" s="320"/>
      <c r="D3145" t="s">
        <v>76</v>
      </c>
      <c r="E3145" s="320"/>
      <c r="G3145" s="320"/>
      <c r="I3145" s="320"/>
      <c r="K3145" s="320"/>
      <c r="M3145" s="320"/>
      <c r="P3145" s="20"/>
      <c r="Q3145" s="51" t="s">
        <v>118</v>
      </c>
      <c r="R3145" s="51" t="s">
        <v>1</v>
      </c>
      <c r="S3145" s="51" t="s">
        <v>118</v>
      </c>
      <c r="T3145" s="51" t="s">
        <v>1</v>
      </c>
      <c r="U3145" s="51" t="s">
        <v>118</v>
      </c>
      <c r="V3145" s="51" t="s">
        <v>1</v>
      </c>
      <c r="W3145" s="51" t="s">
        <v>118</v>
      </c>
      <c r="X3145" s="51" t="s">
        <v>1</v>
      </c>
      <c r="Y3145" s="51" t="s">
        <v>118</v>
      </c>
      <c r="Z3145" s="51" t="s">
        <v>1</v>
      </c>
      <c r="AA3145" s="51" t="s">
        <v>118</v>
      </c>
      <c r="AB3145" s="51" t="s">
        <v>1</v>
      </c>
    </row>
    <row r="3146" spans="1:28">
      <c r="A3146" s="320"/>
      <c r="B3146" t="s">
        <v>67</v>
      </c>
      <c r="C3146" s="320"/>
      <c r="D3146" t="s">
        <v>77</v>
      </c>
      <c r="E3146" s="320"/>
      <c r="G3146" s="320"/>
      <c r="I3146" s="320"/>
      <c r="K3146" s="320"/>
      <c r="M3146" s="320"/>
      <c r="P3146" s="130" t="s">
        <v>150</v>
      </c>
      <c r="Q3146" s="24"/>
      <c r="R3146" s="24"/>
      <c r="S3146" s="140"/>
      <c r="T3146" s="140"/>
      <c r="U3146" s="24"/>
      <c r="V3146" s="24"/>
      <c r="W3146" s="24">
        <v>20</v>
      </c>
      <c r="X3146" s="24">
        <v>12</v>
      </c>
      <c r="Y3146" s="24"/>
      <c r="Z3146" s="24"/>
      <c r="AA3146" s="24"/>
      <c r="AB3146" s="24"/>
    </row>
    <row r="3147" spans="1:28">
      <c r="A3147" s="320"/>
      <c r="C3147" s="320"/>
      <c r="E3147" s="320"/>
      <c r="G3147" s="320"/>
      <c r="I3147" s="320"/>
      <c r="K3147" s="320"/>
      <c r="M3147" s="320"/>
      <c r="P3147" s="48" t="s">
        <v>125</v>
      </c>
      <c r="Q3147" s="53"/>
      <c r="R3147" s="53"/>
      <c r="S3147" s="20"/>
      <c r="T3147" s="20"/>
      <c r="U3147" s="53"/>
      <c r="V3147" s="53"/>
      <c r="W3147" s="53">
        <v>100</v>
      </c>
      <c r="X3147" s="53">
        <v>60</v>
      </c>
      <c r="Y3147" s="20"/>
      <c r="Z3147" s="20"/>
      <c r="AA3147" s="53"/>
      <c r="AB3147" s="53"/>
    </row>
    <row r="3148" spans="1:28">
      <c r="A3148" s="320" t="s">
        <v>9</v>
      </c>
      <c r="B3148" t="s">
        <v>3</v>
      </c>
      <c r="C3148" s="320" t="s">
        <v>3</v>
      </c>
      <c r="D3148" t="s">
        <v>3</v>
      </c>
      <c r="E3148" s="320" t="s">
        <v>49</v>
      </c>
      <c r="F3148" t="s">
        <v>3</v>
      </c>
      <c r="G3148" s="320" t="s">
        <v>3</v>
      </c>
      <c r="H3148" t="s">
        <v>3</v>
      </c>
      <c r="I3148" s="320" t="s">
        <v>150</v>
      </c>
      <c r="J3148" t="s">
        <v>3</v>
      </c>
      <c r="K3148" s="320" t="s">
        <v>95</v>
      </c>
      <c r="L3148" t="s">
        <v>3</v>
      </c>
      <c r="M3148" s="320" t="s">
        <v>95</v>
      </c>
      <c r="P3148" s="130" t="s">
        <v>464</v>
      </c>
      <c r="Q3148" s="34"/>
      <c r="R3148" s="34"/>
      <c r="S3148" s="144"/>
      <c r="T3148" s="144"/>
      <c r="U3148" s="34"/>
      <c r="V3148" s="34"/>
      <c r="W3148" s="34"/>
      <c r="X3148" s="34"/>
      <c r="Y3148" s="34">
        <v>20</v>
      </c>
      <c r="Z3148" s="34">
        <v>12</v>
      </c>
      <c r="AA3148" s="34">
        <v>19</v>
      </c>
      <c r="AB3148" s="34">
        <v>9</v>
      </c>
    </row>
    <row r="3149" spans="1:28">
      <c r="A3149" s="320"/>
      <c r="B3149" t="s">
        <v>49</v>
      </c>
      <c r="C3149" s="320"/>
      <c r="D3149" t="s">
        <v>49</v>
      </c>
      <c r="E3149" s="320"/>
      <c r="F3149" t="s">
        <v>49</v>
      </c>
      <c r="G3149" s="320"/>
      <c r="H3149" t="s">
        <v>50</v>
      </c>
      <c r="I3149" s="320"/>
      <c r="J3149" t="s">
        <v>50</v>
      </c>
      <c r="K3149" s="320"/>
      <c r="L3149" t="s">
        <v>50</v>
      </c>
      <c r="M3149" s="320"/>
      <c r="P3149" s="48" t="s">
        <v>125</v>
      </c>
      <c r="Q3149" s="53"/>
      <c r="R3149" s="53"/>
      <c r="S3149" s="143"/>
      <c r="T3149" s="143"/>
      <c r="U3149" s="20"/>
      <c r="V3149" s="20"/>
      <c r="W3149" s="53"/>
      <c r="X3149" s="53"/>
      <c r="Y3149" s="53">
        <v>100</v>
      </c>
      <c r="Z3149" s="53">
        <v>60</v>
      </c>
      <c r="AA3149" s="53">
        <v>95</v>
      </c>
      <c r="AB3149" s="53">
        <v>45</v>
      </c>
    </row>
    <row r="3150" spans="1:28">
      <c r="A3150" s="320"/>
      <c r="B3150" t="s">
        <v>50</v>
      </c>
      <c r="C3150" s="320"/>
      <c r="D3150" t="s">
        <v>50</v>
      </c>
      <c r="E3150" s="320"/>
      <c r="F3150" t="s">
        <v>50</v>
      </c>
      <c r="G3150" s="320"/>
      <c r="H3150" t="s">
        <v>51</v>
      </c>
      <c r="I3150" s="320"/>
      <c r="J3150" t="s">
        <v>95</v>
      </c>
      <c r="K3150" s="320"/>
      <c r="L3150" t="s">
        <v>51</v>
      </c>
      <c r="M3150" s="320"/>
      <c r="P3150" s="129"/>
      <c r="Q3150" s="34"/>
      <c r="R3150" s="34"/>
      <c r="S3150" s="144"/>
      <c r="T3150" s="144"/>
      <c r="U3150" s="34"/>
      <c r="V3150" s="34"/>
      <c r="W3150" s="34"/>
      <c r="X3150" s="34"/>
      <c r="Y3150" s="147"/>
      <c r="Z3150" s="34"/>
      <c r="AA3150" s="34"/>
      <c r="AB3150" s="34"/>
    </row>
    <row r="3151" spans="1:28">
      <c r="A3151" s="320"/>
      <c r="B3151" t="s">
        <v>51</v>
      </c>
      <c r="C3151" s="320"/>
      <c r="D3151" t="s">
        <v>51</v>
      </c>
      <c r="E3151" s="320"/>
      <c r="F3151" t="s">
        <v>52</v>
      </c>
      <c r="G3151" s="320"/>
      <c r="H3151" t="s">
        <v>52</v>
      </c>
      <c r="I3151" s="320"/>
      <c r="J3151" t="s">
        <v>66</v>
      </c>
      <c r="K3151" s="320"/>
      <c r="L3151" t="s">
        <v>95</v>
      </c>
      <c r="M3151" s="320"/>
    </row>
    <row r="3152" spans="1:28">
      <c r="A3152" s="320"/>
      <c r="B3152" t="s">
        <v>52</v>
      </c>
      <c r="C3152" s="320"/>
      <c r="D3152" t="s">
        <v>52</v>
      </c>
      <c r="E3152" s="320"/>
      <c r="F3152" t="s">
        <v>53</v>
      </c>
      <c r="G3152" s="320"/>
      <c r="H3152" t="s">
        <v>53</v>
      </c>
      <c r="I3152" s="320"/>
      <c r="J3152" t="s">
        <v>58</v>
      </c>
      <c r="K3152" s="320"/>
      <c r="L3152" t="s">
        <v>66</v>
      </c>
      <c r="M3152" s="320"/>
    </row>
    <row r="3153" spans="1:13">
      <c r="A3153" s="320"/>
      <c r="B3153" t="s">
        <v>53</v>
      </c>
      <c r="C3153" s="320"/>
      <c r="D3153" t="s">
        <v>605</v>
      </c>
      <c r="E3153" s="320"/>
      <c r="F3153" t="s">
        <v>606</v>
      </c>
      <c r="G3153" s="320"/>
      <c r="H3153" t="s">
        <v>67</v>
      </c>
      <c r="I3153" s="320"/>
      <c r="K3153" s="320"/>
      <c r="L3153" t="s">
        <v>442</v>
      </c>
      <c r="M3153" s="320"/>
    </row>
    <row r="3154" spans="1:13">
      <c r="A3154" s="320"/>
      <c r="B3154" t="s">
        <v>272</v>
      </c>
      <c r="C3154" s="320"/>
      <c r="D3154" t="s">
        <v>54</v>
      </c>
      <c r="E3154" s="320"/>
      <c r="F3154" t="s">
        <v>607</v>
      </c>
      <c r="G3154" s="320"/>
      <c r="H3154" t="s">
        <v>150</v>
      </c>
      <c r="I3154" s="320"/>
      <c r="K3154" s="320"/>
      <c r="L3154" t="s">
        <v>97</v>
      </c>
      <c r="M3154" s="320"/>
    </row>
    <row r="3155" spans="1:13">
      <c r="A3155" s="320"/>
      <c r="B3155" t="s">
        <v>54</v>
      </c>
      <c r="C3155" s="320"/>
      <c r="D3155" t="s">
        <v>55</v>
      </c>
      <c r="E3155" s="320"/>
      <c r="G3155" s="320"/>
      <c r="I3155" s="320"/>
      <c r="K3155" s="320"/>
      <c r="L3155" t="s">
        <v>98</v>
      </c>
      <c r="M3155" s="320"/>
    </row>
    <row r="3156" spans="1:13">
      <c r="A3156" s="320"/>
      <c r="B3156" t="s">
        <v>268</v>
      </c>
      <c r="C3156" s="320"/>
      <c r="D3156" t="s">
        <v>75</v>
      </c>
      <c r="E3156" s="320"/>
      <c r="G3156" s="320"/>
      <c r="I3156" s="320"/>
      <c r="K3156" s="320"/>
      <c r="L3156" t="s">
        <v>58</v>
      </c>
      <c r="M3156" s="320"/>
    </row>
    <row r="3157" spans="1:13">
      <c r="A3157" s="320"/>
      <c r="B3157" t="s">
        <v>55</v>
      </c>
      <c r="C3157" s="320"/>
      <c r="D3157" t="s">
        <v>76</v>
      </c>
      <c r="E3157" s="320"/>
      <c r="G3157" s="320"/>
      <c r="I3157" s="320"/>
      <c r="K3157" s="320"/>
      <c r="M3157" s="320"/>
    </row>
    <row r="3158" spans="1:13">
      <c r="A3158" s="320"/>
      <c r="B3158" t="s">
        <v>67</v>
      </c>
      <c r="C3158" s="320"/>
      <c r="D3158" t="s">
        <v>77</v>
      </c>
      <c r="E3158" s="320"/>
      <c r="G3158" s="320"/>
      <c r="I3158" s="320"/>
      <c r="K3158" s="320"/>
      <c r="M3158" s="320"/>
    </row>
    <row r="3159" spans="1:13">
      <c r="A3159" s="320"/>
      <c r="C3159" s="320"/>
      <c r="E3159" s="320"/>
      <c r="G3159" s="320"/>
      <c r="I3159" s="320"/>
      <c r="K3159" s="320"/>
      <c r="M3159" s="320"/>
    </row>
    <row r="3160" spans="1:13">
      <c r="A3160" s="320" t="s">
        <v>10</v>
      </c>
      <c r="B3160" t="s">
        <v>3</v>
      </c>
      <c r="C3160" s="320" t="s">
        <v>3</v>
      </c>
      <c r="D3160" t="s">
        <v>3</v>
      </c>
      <c r="E3160" s="320" t="s">
        <v>3</v>
      </c>
      <c r="F3160" t="s">
        <v>3</v>
      </c>
      <c r="G3160" s="320" t="s">
        <v>3</v>
      </c>
      <c r="H3160" t="s">
        <v>3</v>
      </c>
      <c r="I3160" s="320" t="s">
        <v>150</v>
      </c>
      <c r="J3160" t="s">
        <v>3</v>
      </c>
      <c r="K3160" s="320" t="s">
        <v>95</v>
      </c>
      <c r="L3160" t="s">
        <v>3</v>
      </c>
      <c r="M3160" s="320" t="s">
        <v>95</v>
      </c>
    </row>
    <row r="3161" spans="1:13">
      <c r="A3161" s="320"/>
      <c r="B3161" t="s">
        <v>49</v>
      </c>
      <c r="C3161" s="320"/>
      <c r="D3161" t="s">
        <v>49</v>
      </c>
      <c r="E3161" s="320"/>
      <c r="F3161" t="s">
        <v>49</v>
      </c>
      <c r="G3161" s="320"/>
      <c r="H3161" t="s">
        <v>50</v>
      </c>
      <c r="I3161" s="320"/>
      <c r="J3161" t="s">
        <v>50</v>
      </c>
      <c r="K3161" s="320"/>
      <c r="L3161" t="s">
        <v>50</v>
      </c>
      <c r="M3161" s="320"/>
    </row>
    <row r="3162" spans="1:13">
      <c r="A3162" s="320"/>
      <c r="B3162" t="s">
        <v>50</v>
      </c>
      <c r="C3162" s="320"/>
      <c r="D3162" t="s">
        <v>50</v>
      </c>
      <c r="E3162" s="320"/>
      <c r="F3162" t="s">
        <v>50</v>
      </c>
      <c r="G3162" s="320"/>
      <c r="H3162" t="s">
        <v>51</v>
      </c>
      <c r="I3162" s="320"/>
      <c r="J3162" t="s">
        <v>95</v>
      </c>
      <c r="K3162" s="320"/>
      <c r="L3162" t="s">
        <v>51</v>
      </c>
      <c r="M3162" s="320"/>
    </row>
    <row r="3163" spans="1:13">
      <c r="A3163" s="320"/>
      <c r="B3163" t="s">
        <v>51</v>
      </c>
      <c r="C3163" s="320"/>
      <c r="D3163" t="s">
        <v>51</v>
      </c>
      <c r="E3163" s="320"/>
      <c r="F3163" t="s">
        <v>52</v>
      </c>
      <c r="G3163" s="320"/>
      <c r="H3163" t="s">
        <v>52</v>
      </c>
      <c r="I3163" s="320"/>
      <c r="J3163" t="s">
        <v>66</v>
      </c>
      <c r="K3163" s="320"/>
      <c r="L3163" t="s">
        <v>95</v>
      </c>
      <c r="M3163" s="320"/>
    </row>
    <row r="3164" spans="1:13">
      <c r="A3164" s="320"/>
      <c r="B3164" t="s">
        <v>52</v>
      </c>
      <c r="C3164" s="320"/>
      <c r="D3164" t="s">
        <v>52</v>
      </c>
      <c r="E3164" s="320"/>
      <c r="F3164" t="s">
        <v>53</v>
      </c>
      <c r="G3164" s="320"/>
      <c r="H3164" t="s">
        <v>53</v>
      </c>
      <c r="I3164" s="320"/>
      <c r="J3164" t="s">
        <v>58</v>
      </c>
      <c r="K3164" s="320"/>
      <c r="L3164" t="s">
        <v>66</v>
      </c>
      <c r="M3164" s="320"/>
    </row>
    <row r="3165" spans="1:13">
      <c r="A3165" s="320"/>
      <c r="B3165" t="s">
        <v>53</v>
      </c>
      <c r="C3165" s="320"/>
      <c r="D3165" t="s">
        <v>605</v>
      </c>
      <c r="E3165" s="320"/>
      <c r="F3165" t="s">
        <v>606</v>
      </c>
      <c r="G3165" s="320"/>
      <c r="H3165" t="s">
        <v>67</v>
      </c>
      <c r="I3165" s="320"/>
      <c r="K3165" s="320"/>
      <c r="L3165" t="s">
        <v>442</v>
      </c>
      <c r="M3165" s="320"/>
    </row>
    <row r="3166" spans="1:13">
      <c r="A3166" s="320"/>
      <c r="B3166" t="s">
        <v>272</v>
      </c>
      <c r="C3166" s="320"/>
      <c r="D3166" t="s">
        <v>54</v>
      </c>
      <c r="E3166" s="320"/>
      <c r="F3166" t="s">
        <v>607</v>
      </c>
      <c r="G3166" s="320"/>
      <c r="H3166" t="s">
        <v>150</v>
      </c>
      <c r="I3166" s="320"/>
      <c r="K3166" s="320"/>
      <c r="L3166" t="s">
        <v>97</v>
      </c>
      <c r="M3166" s="320"/>
    </row>
    <row r="3167" spans="1:13">
      <c r="A3167" s="320"/>
      <c r="B3167" t="s">
        <v>54</v>
      </c>
      <c r="C3167" s="320"/>
      <c r="D3167" t="s">
        <v>55</v>
      </c>
      <c r="E3167" s="320"/>
      <c r="G3167" s="320"/>
      <c r="I3167" s="320"/>
      <c r="K3167" s="320"/>
      <c r="L3167" t="s">
        <v>98</v>
      </c>
      <c r="M3167" s="320"/>
    </row>
    <row r="3168" spans="1:13">
      <c r="A3168" s="320"/>
      <c r="B3168" t="s">
        <v>268</v>
      </c>
      <c r="C3168" s="320"/>
      <c r="D3168" t="s">
        <v>75</v>
      </c>
      <c r="E3168" s="320"/>
      <c r="G3168" s="320"/>
      <c r="I3168" s="320"/>
      <c r="K3168" s="320"/>
      <c r="L3168" t="s">
        <v>58</v>
      </c>
      <c r="M3168" s="320"/>
    </row>
    <row r="3169" spans="1:13">
      <c r="A3169" s="320"/>
      <c r="B3169" t="s">
        <v>55</v>
      </c>
      <c r="C3169" s="320"/>
      <c r="D3169" t="s">
        <v>76</v>
      </c>
      <c r="E3169" s="320"/>
      <c r="G3169" s="320"/>
      <c r="I3169" s="320"/>
      <c r="K3169" s="320"/>
      <c r="M3169" s="320"/>
    </row>
    <row r="3170" spans="1:13">
      <c r="A3170" s="320"/>
      <c r="B3170" t="s">
        <v>67</v>
      </c>
      <c r="C3170" s="320"/>
      <c r="D3170" t="s">
        <v>77</v>
      </c>
      <c r="E3170" s="320"/>
      <c r="G3170" s="320"/>
      <c r="I3170" s="320"/>
      <c r="K3170" s="320"/>
      <c r="M3170" s="320"/>
    </row>
    <row r="3171" spans="1:13">
      <c r="A3171" s="320"/>
      <c r="C3171" s="320"/>
      <c r="E3171" s="320"/>
      <c r="G3171" s="320"/>
      <c r="I3171" s="320"/>
      <c r="K3171" s="320"/>
      <c r="M3171" s="320"/>
    </row>
    <row r="3172" spans="1:13">
      <c r="A3172" s="320" t="s">
        <v>11</v>
      </c>
      <c r="B3172" t="s">
        <v>3</v>
      </c>
      <c r="C3172" s="320" t="s">
        <v>3</v>
      </c>
      <c r="D3172" t="s">
        <v>3</v>
      </c>
      <c r="E3172" s="320" t="s">
        <v>49</v>
      </c>
      <c r="F3172" t="s">
        <v>3</v>
      </c>
      <c r="G3172" s="320" t="s">
        <v>3</v>
      </c>
      <c r="H3172" t="s">
        <v>3</v>
      </c>
      <c r="I3172" s="320" t="s">
        <v>150</v>
      </c>
      <c r="J3172" t="s">
        <v>3</v>
      </c>
      <c r="K3172" s="320" t="s">
        <v>58</v>
      </c>
      <c r="L3172" t="s">
        <v>3</v>
      </c>
      <c r="M3172" s="320" t="s">
        <v>95</v>
      </c>
    </row>
    <row r="3173" spans="1:13">
      <c r="A3173" s="320"/>
      <c r="B3173" t="s">
        <v>49</v>
      </c>
      <c r="C3173" s="320"/>
      <c r="D3173" t="s">
        <v>49</v>
      </c>
      <c r="E3173" s="320"/>
      <c r="F3173" t="s">
        <v>49</v>
      </c>
      <c r="G3173" s="320"/>
      <c r="H3173" t="s">
        <v>50</v>
      </c>
      <c r="I3173" s="320"/>
      <c r="J3173" t="s">
        <v>50</v>
      </c>
      <c r="K3173" s="320"/>
      <c r="L3173" t="s">
        <v>50</v>
      </c>
      <c r="M3173" s="320"/>
    </row>
    <row r="3174" spans="1:13">
      <c r="A3174" s="320"/>
      <c r="B3174" t="s">
        <v>50</v>
      </c>
      <c r="C3174" s="320"/>
      <c r="D3174" t="s">
        <v>50</v>
      </c>
      <c r="E3174" s="320"/>
      <c r="F3174" t="s">
        <v>50</v>
      </c>
      <c r="G3174" s="320"/>
      <c r="H3174" t="s">
        <v>51</v>
      </c>
      <c r="I3174" s="320"/>
      <c r="J3174" t="s">
        <v>95</v>
      </c>
      <c r="K3174" s="320"/>
      <c r="L3174" t="s">
        <v>51</v>
      </c>
      <c r="M3174" s="320"/>
    </row>
    <row r="3175" spans="1:13">
      <c r="A3175" s="320"/>
      <c r="B3175" t="s">
        <v>51</v>
      </c>
      <c r="C3175" s="320"/>
      <c r="D3175" t="s">
        <v>51</v>
      </c>
      <c r="E3175" s="320"/>
      <c r="F3175" t="s">
        <v>52</v>
      </c>
      <c r="G3175" s="320"/>
      <c r="H3175" t="s">
        <v>52</v>
      </c>
      <c r="I3175" s="320"/>
      <c r="J3175" t="s">
        <v>66</v>
      </c>
      <c r="K3175" s="320"/>
      <c r="L3175" t="s">
        <v>95</v>
      </c>
      <c r="M3175" s="320"/>
    </row>
    <row r="3176" spans="1:13">
      <c r="A3176" s="320"/>
      <c r="B3176" t="s">
        <v>52</v>
      </c>
      <c r="C3176" s="320"/>
      <c r="D3176" t="s">
        <v>52</v>
      </c>
      <c r="E3176" s="320"/>
      <c r="F3176" t="s">
        <v>53</v>
      </c>
      <c r="G3176" s="320"/>
      <c r="H3176" t="s">
        <v>53</v>
      </c>
      <c r="I3176" s="320"/>
      <c r="J3176" t="s">
        <v>58</v>
      </c>
      <c r="K3176" s="320"/>
      <c r="L3176" t="s">
        <v>66</v>
      </c>
      <c r="M3176" s="320"/>
    </row>
    <row r="3177" spans="1:13">
      <c r="A3177" s="320"/>
      <c r="B3177" t="s">
        <v>53</v>
      </c>
      <c r="C3177" s="320"/>
      <c r="D3177" t="s">
        <v>605</v>
      </c>
      <c r="E3177" s="320"/>
      <c r="F3177" t="s">
        <v>606</v>
      </c>
      <c r="G3177" s="320"/>
      <c r="H3177" t="s">
        <v>67</v>
      </c>
      <c r="I3177" s="320"/>
      <c r="K3177" s="320"/>
      <c r="L3177" t="s">
        <v>442</v>
      </c>
      <c r="M3177" s="320"/>
    </row>
    <row r="3178" spans="1:13">
      <c r="A3178" s="320"/>
      <c r="B3178" t="s">
        <v>272</v>
      </c>
      <c r="C3178" s="320"/>
      <c r="D3178" t="s">
        <v>54</v>
      </c>
      <c r="E3178" s="320"/>
      <c r="F3178" t="s">
        <v>607</v>
      </c>
      <c r="G3178" s="320"/>
      <c r="H3178" t="s">
        <v>150</v>
      </c>
      <c r="I3178" s="320"/>
      <c r="K3178" s="320"/>
      <c r="L3178" t="s">
        <v>97</v>
      </c>
      <c r="M3178" s="320"/>
    </row>
    <row r="3179" spans="1:13">
      <c r="A3179" s="320"/>
      <c r="B3179" t="s">
        <v>54</v>
      </c>
      <c r="C3179" s="320"/>
      <c r="D3179" t="s">
        <v>55</v>
      </c>
      <c r="E3179" s="320"/>
      <c r="G3179" s="320"/>
      <c r="I3179" s="320"/>
      <c r="K3179" s="320"/>
      <c r="L3179" t="s">
        <v>98</v>
      </c>
      <c r="M3179" s="320"/>
    </row>
    <row r="3180" spans="1:13">
      <c r="A3180" s="320"/>
      <c r="B3180" t="s">
        <v>268</v>
      </c>
      <c r="C3180" s="320"/>
      <c r="D3180" t="s">
        <v>75</v>
      </c>
      <c r="E3180" s="320"/>
      <c r="G3180" s="320"/>
      <c r="I3180" s="320"/>
      <c r="K3180" s="320"/>
      <c r="L3180" t="s">
        <v>58</v>
      </c>
      <c r="M3180" s="320"/>
    </row>
    <row r="3181" spans="1:13">
      <c r="A3181" s="320"/>
      <c r="B3181" t="s">
        <v>55</v>
      </c>
      <c r="C3181" s="320"/>
      <c r="D3181" t="s">
        <v>76</v>
      </c>
      <c r="E3181" s="320"/>
      <c r="G3181" s="320"/>
      <c r="I3181" s="320"/>
      <c r="K3181" s="320"/>
      <c r="M3181" s="320"/>
    </row>
    <row r="3182" spans="1:13">
      <c r="A3182" s="320"/>
      <c r="B3182" t="s">
        <v>67</v>
      </c>
      <c r="C3182" s="320"/>
      <c r="D3182" t="s">
        <v>77</v>
      </c>
      <c r="E3182" s="320"/>
      <c r="G3182" s="320"/>
      <c r="I3182" s="320"/>
      <c r="K3182" s="320"/>
      <c r="M3182" s="320"/>
    </row>
    <row r="3183" spans="1:13">
      <c r="A3183" s="320"/>
      <c r="C3183" s="320"/>
      <c r="E3183" s="320"/>
      <c r="G3183" s="320"/>
      <c r="I3183" s="320"/>
      <c r="K3183" s="320"/>
      <c r="M3183" s="320"/>
    </row>
    <row r="3184" spans="1:13">
      <c r="A3184" s="320" t="s">
        <v>12</v>
      </c>
      <c r="B3184" t="s">
        <v>3</v>
      </c>
      <c r="C3184" s="320" t="s">
        <v>3</v>
      </c>
      <c r="D3184" t="s">
        <v>3</v>
      </c>
      <c r="E3184" s="320" t="s">
        <v>3</v>
      </c>
      <c r="F3184" t="s">
        <v>3</v>
      </c>
      <c r="G3184" s="320" t="s">
        <v>3</v>
      </c>
      <c r="H3184" t="s">
        <v>3</v>
      </c>
      <c r="I3184" s="320" t="s">
        <v>3</v>
      </c>
      <c r="J3184" t="s">
        <v>3</v>
      </c>
      <c r="K3184" s="320" t="s">
        <v>95</v>
      </c>
      <c r="L3184" t="s">
        <v>3</v>
      </c>
      <c r="M3184" s="319" t="s">
        <v>353</v>
      </c>
    </row>
    <row r="3185" spans="1:13">
      <c r="A3185" s="320"/>
      <c r="B3185" t="s">
        <v>49</v>
      </c>
      <c r="C3185" s="320"/>
      <c r="D3185" t="s">
        <v>49</v>
      </c>
      <c r="E3185" s="320"/>
      <c r="F3185" t="s">
        <v>49</v>
      </c>
      <c r="G3185" s="320"/>
      <c r="H3185" t="s">
        <v>50</v>
      </c>
      <c r="I3185" s="320"/>
      <c r="J3185" t="s">
        <v>50</v>
      </c>
      <c r="K3185" s="320"/>
      <c r="L3185" t="s">
        <v>50</v>
      </c>
      <c r="M3185" s="319"/>
    </row>
    <row r="3186" spans="1:13">
      <c r="A3186" s="320"/>
      <c r="B3186" t="s">
        <v>50</v>
      </c>
      <c r="C3186" s="320"/>
      <c r="D3186" t="s">
        <v>50</v>
      </c>
      <c r="E3186" s="320"/>
      <c r="F3186" t="s">
        <v>50</v>
      </c>
      <c r="G3186" s="320"/>
      <c r="H3186" t="s">
        <v>51</v>
      </c>
      <c r="I3186" s="320"/>
      <c r="J3186" t="s">
        <v>95</v>
      </c>
      <c r="K3186" s="320"/>
      <c r="L3186" t="s">
        <v>51</v>
      </c>
      <c r="M3186" s="319"/>
    </row>
    <row r="3187" spans="1:13">
      <c r="A3187" s="320"/>
      <c r="B3187" t="s">
        <v>51</v>
      </c>
      <c r="C3187" s="320"/>
      <c r="D3187" t="s">
        <v>51</v>
      </c>
      <c r="E3187" s="320"/>
      <c r="F3187" t="s">
        <v>52</v>
      </c>
      <c r="G3187" s="320"/>
      <c r="H3187" t="s">
        <v>52</v>
      </c>
      <c r="I3187" s="320"/>
      <c r="J3187" t="s">
        <v>66</v>
      </c>
      <c r="K3187" s="320"/>
      <c r="L3187" t="s">
        <v>95</v>
      </c>
      <c r="M3187" s="319"/>
    </row>
    <row r="3188" spans="1:13">
      <c r="A3188" s="320"/>
      <c r="B3188" t="s">
        <v>52</v>
      </c>
      <c r="C3188" s="320"/>
      <c r="D3188" t="s">
        <v>52</v>
      </c>
      <c r="E3188" s="320"/>
      <c r="F3188" t="s">
        <v>53</v>
      </c>
      <c r="G3188" s="320"/>
      <c r="H3188" t="s">
        <v>53</v>
      </c>
      <c r="I3188" s="320"/>
      <c r="J3188" t="s">
        <v>58</v>
      </c>
      <c r="K3188" s="320"/>
      <c r="L3188" t="s">
        <v>66</v>
      </c>
      <c r="M3188" s="319"/>
    </row>
    <row r="3189" spans="1:13">
      <c r="A3189" s="320"/>
      <c r="B3189" t="s">
        <v>53</v>
      </c>
      <c r="C3189" s="320"/>
      <c r="D3189" t="s">
        <v>605</v>
      </c>
      <c r="E3189" s="320"/>
      <c r="F3189" t="s">
        <v>606</v>
      </c>
      <c r="G3189" s="320"/>
      <c r="H3189" t="s">
        <v>67</v>
      </c>
      <c r="I3189" s="320"/>
      <c r="K3189" s="320"/>
      <c r="L3189" t="s">
        <v>442</v>
      </c>
      <c r="M3189" s="319"/>
    </row>
    <row r="3190" spans="1:13">
      <c r="A3190" s="320"/>
      <c r="B3190" t="s">
        <v>272</v>
      </c>
      <c r="C3190" s="320"/>
      <c r="D3190" t="s">
        <v>54</v>
      </c>
      <c r="E3190" s="320"/>
      <c r="F3190" t="s">
        <v>607</v>
      </c>
      <c r="G3190" s="320"/>
      <c r="H3190" t="s">
        <v>150</v>
      </c>
      <c r="I3190" s="320"/>
      <c r="K3190" s="320"/>
      <c r="L3190" t="s">
        <v>97</v>
      </c>
      <c r="M3190" s="319"/>
    </row>
    <row r="3191" spans="1:13">
      <c r="A3191" s="320"/>
      <c r="B3191" t="s">
        <v>54</v>
      </c>
      <c r="C3191" s="320"/>
      <c r="D3191" t="s">
        <v>55</v>
      </c>
      <c r="E3191" s="320"/>
      <c r="G3191" s="320"/>
      <c r="I3191" s="320"/>
      <c r="K3191" s="320"/>
      <c r="L3191" t="s">
        <v>98</v>
      </c>
      <c r="M3191" s="319"/>
    </row>
    <row r="3192" spans="1:13">
      <c r="A3192" s="320"/>
      <c r="B3192" t="s">
        <v>268</v>
      </c>
      <c r="C3192" s="320"/>
      <c r="D3192" t="s">
        <v>75</v>
      </c>
      <c r="E3192" s="320"/>
      <c r="G3192" s="320"/>
      <c r="I3192" s="320"/>
      <c r="K3192" s="320"/>
      <c r="L3192" t="s">
        <v>58</v>
      </c>
      <c r="M3192" s="319"/>
    </row>
    <row r="3193" spans="1:13" ht="32">
      <c r="A3193" s="320"/>
      <c r="B3193" t="s">
        <v>55</v>
      </c>
      <c r="C3193" s="320"/>
      <c r="D3193" t="s">
        <v>76</v>
      </c>
      <c r="E3193" s="320"/>
      <c r="G3193" s="320"/>
      <c r="I3193" s="320"/>
      <c r="K3193" s="320"/>
      <c r="L3193" s="126" t="s">
        <v>353</v>
      </c>
      <c r="M3193" s="319"/>
    </row>
    <row r="3194" spans="1:13">
      <c r="A3194" s="320"/>
      <c r="B3194" t="s">
        <v>67</v>
      </c>
      <c r="C3194" s="320"/>
      <c r="D3194" t="s">
        <v>77</v>
      </c>
      <c r="E3194" s="320"/>
      <c r="G3194" s="320"/>
      <c r="I3194" s="320"/>
      <c r="K3194" s="320"/>
      <c r="M3194" s="319"/>
    </row>
    <row r="3195" spans="1:13">
      <c r="A3195" s="320"/>
      <c r="C3195" s="320"/>
      <c r="E3195" s="320"/>
      <c r="G3195" s="320"/>
      <c r="I3195" s="320"/>
      <c r="K3195" s="320"/>
      <c r="M3195" s="319"/>
    </row>
    <row r="3196" spans="1:13">
      <c r="A3196" s="320" t="s">
        <v>13</v>
      </c>
      <c r="B3196" t="s">
        <v>3</v>
      </c>
      <c r="C3196" s="320" t="s">
        <v>3</v>
      </c>
      <c r="D3196" t="s">
        <v>3</v>
      </c>
      <c r="E3196" s="320" t="s">
        <v>49</v>
      </c>
      <c r="F3196" t="s">
        <v>3</v>
      </c>
      <c r="G3196" s="320" t="s">
        <v>3</v>
      </c>
      <c r="H3196" t="s">
        <v>3</v>
      </c>
      <c r="I3196" s="320" t="s">
        <v>150</v>
      </c>
      <c r="J3196" t="s">
        <v>3</v>
      </c>
      <c r="K3196" s="320" t="s">
        <v>95</v>
      </c>
      <c r="L3196" t="s">
        <v>3</v>
      </c>
      <c r="M3196" s="320" t="s">
        <v>95</v>
      </c>
    </row>
    <row r="3197" spans="1:13">
      <c r="A3197" s="320"/>
      <c r="B3197" t="s">
        <v>49</v>
      </c>
      <c r="C3197" s="320"/>
      <c r="D3197" t="s">
        <v>49</v>
      </c>
      <c r="E3197" s="320"/>
      <c r="F3197" t="s">
        <v>49</v>
      </c>
      <c r="G3197" s="320"/>
      <c r="H3197" t="s">
        <v>50</v>
      </c>
      <c r="I3197" s="320"/>
      <c r="J3197" t="s">
        <v>50</v>
      </c>
      <c r="K3197" s="320"/>
      <c r="L3197" t="s">
        <v>50</v>
      </c>
      <c r="M3197" s="320"/>
    </row>
    <row r="3198" spans="1:13">
      <c r="A3198" s="320"/>
      <c r="B3198" t="s">
        <v>50</v>
      </c>
      <c r="C3198" s="320"/>
      <c r="D3198" t="s">
        <v>50</v>
      </c>
      <c r="E3198" s="320"/>
      <c r="F3198" t="s">
        <v>50</v>
      </c>
      <c r="G3198" s="320"/>
      <c r="H3198" t="s">
        <v>51</v>
      </c>
      <c r="I3198" s="320"/>
      <c r="J3198" t="s">
        <v>95</v>
      </c>
      <c r="K3198" s="320"/>
      <c r="L3198" t="s">
        <v>51</v>
      </c>
      <c r="M3198" s="320"/>
    </row>
    <row r="3199" spans="1:13">
      <c r="A3199" s="320"/>
      <c r="B3199" t="s">
        <v>51</v>
      </c>
      <c r="C3199" s="320"/>
      <c r="D3199" t="s">
        <v>51</v>
      </c>
      <c r="E3199" s="320"/>
      <c r="F3199" t="s">
        <v>52</v>
      </c>
      <c r="G3199" s="320"/>
      <c r="H3199" t="s">
        <v>52</v>
      </c>
      <c r="I3199" s="320"/>
      <c r="J3199" t="s">
        <v>66</v>
      </c>
      <c r="K3199" s="320"/>
      <c r="L3199" t="s">
        <v>95</v>
      </c>
      <c r="M3199" s="320"/>
    </row>
    <row r="3200" spans="1:13">
      <c r="A3200" s="320"/>
      <c r="B3200" t="s">
        <v>52</v>
      </c>
      <c r="C3200" s="320"/>
      <c r="D3200" t="s">
        <v>52</v>
      </c>
      <c r="E3200" s="320"/>
      <c r="F3200" t="s">
        <v>53</v>
      </c>
      <c r="G3200" s="320"/>
      <c r="H3200" t="s">
        <v>53</v>
      </c>
      <c r="I3200" s="320"/>
      <c r="J3200" t="s">
        <v>58</v>
      </c>
      <c r="K3200" s="320"/>
      <c r="L3200" t="s">
        <v>66</v>
      </c>
      <c r="M3200" s="320"/>
    </row>
    <row r="3201" spans="1:13">
      <c r="A3201" s="320"/>
      <c r="B3201" t="s">
        <v>53</v>
      </c>
      <c r="C3201" s="320"/>
      <c r="D3201" t="s">
        <v>605</v>
      </c>
      <c r="E3201" s="320"/>
      <c r="F3201" t="s">
        <v>606</v>
      </c>
      <c r="G3201" s="320"/>
      <c r="H3201" t="s">
        <v>67</v>
      </c>
      <c r="I3201" s="320"/>
      <c r="K3201" s="320"/>
      <c r="L3201" t="s">
        <v>442</v>
      </c>
      <c r="M3201" s="320"/>
    </row>
    <row r="3202" spans="1:13">
      <c r="A3202" s="320"/>
      <c r="B3202" t="s">
        <v>272</v>
      </c>
      <c r="C3202" s="320"/>
      <c r="D3202" t="s">
        <v>54</v>
      </c>
      <c r="E3202" s="320"/>
      <c r="F3202" t="s">
        <v>607</v>
      </c>
      <c r="G3202" s="320"/>
      <c r="H3202" t="s">
        <v>150</v>
      </c>
      <c r="I3202" s="320"/>
      <c r="K3202" s="320"/>
      <c r="L3202" t="s">
        <v>97</v>
      </c>
      <c r="M3202" s="320"/>
    </row>
    <row r="3203" spans="1:13">
      <c r="A3203" s="320"/>
      <c r="B3203" t="s">
        <v>54</v>
      </c>
      <c r="C3203" s="320"/>
      <c r="D3203" t="s">
        <v>55</v>
      </c>
      <c r="E3203" s="320"/>
      <c r="G3203" s="320"/>
      <c r="I3203" s="320"/>
      <c r="K3203" s="320"/>
      <c r="L3203" t="s">
        <v>98</v>
      </c>
      <c r="M3203" s="320"/>
    </row>
    <row r="3204" spans="1:13">
      <c r="A3204" s="320"/>
      <c r="B3204" t="s">
        <v>268</v>
      </c>
      <c r="C3204" s="320"/>
      <c r="D3204" t="s">
        <v>75</v>
      </c>
      <c r="E3204" s="320"/>
      <c r="G3204" s="320"/>
      <c r="I3204" s="320"/>
      <c r="K3204" s="320"/>
      <c r="L3204" t="s">
        <v>58</v>
      </c>
      <c r="M3204" s="320"/>
    </row>
    <row r="3205" spans="1:13">
      <c r="A3205" s="320"/>
      <c r="B3205" t="s">
        <v>55</v>
      </c>
      <c r="C3205" s="320"/>
      <c r="D3205" t="s">
        <v>76</v>
      </c>
      <c r="E3205" s="320"/>
      <c r="G3205" s="320"/>
      <c r="I3205" s="320"/>
      <c r="K3205" s="320"/>
      <c r="M3205" s="320"/>
    </row>
    <row r="3206" spans="1:13">
      <c r="A3206" s="320"/>
      <c r="B3206" t="s">
        <v>67</v>
      </c>
      <c r="C3206" s="320"/>
      <c r="D3206" t="s">
        <v>77</v>
      </c>
      <c r="E3206" s="320"/>
      <c r="G3206" s="320"/>
      <c r="I3206" s="320"/>
      <c r="K3206" s="320"/>
      <c r="M3206" s="320"/>
    </row>
    <row r="3207" spans="1:13">
      <c r="A3207" s="320"/>
      <c r="C3207" s="320"/>
      <c r="E3207" s="320"/>
      <c r="G3207" s="320"/>
      <c r="I3207" s="320"/>
      <c r="K3207" s="320"/>
      <c r="M3207" s="320"/>
    </row>
    <row r="3208" spans="1:13">
      <c r="A3208" s="320" t="s">
        <v>14</v>
      </c>
      <c r="B3208" t="s">
        <v>3</v>
      </c>
      <c r="C3208" s="320" t="s">
        <v>3</v>
      </c>
      <c r="D3208" t="s">
        <v>3</v>
      </c>
      <c r="E3208" s="320" t="s">
        <v>3</v>
      </c>
      <c r="F3208" t="s">
        <v>3</v>
      </c>
      <c r="G3208" s="320" t="s">
        <v>3</v>
      </c>
      <c r="H3208" t="s">
        <v>3</v>
      </c>
      <c r="I3208" s="320" t="s">
        <v>3</v>
      </c>
      <c r="J3208" t="s">
        <v>3</v>
      </c>
      <c r="K3208" s="320" t="s">
        <v>95</v>
      </c>
      <c r="L3208" t="s">
        <v>3</v>
      </c>
      <c r="M3208" s="320" t="s">
        <v>95</v>
      </c>
    </row>
    <row r="3209" spans="1:13">
      <c r="A3209" s="320"/>
      <c r="B3209" t="s">
        <v>49</v>
      </c>
      <c r="C3209" s="320"/>
      <c r="D3209" t="s">
        <v>49</v>
      </c>
      <c r="E3209" s="320"/>
      <c r="F3209" t="s">
        <v>49</v>
      </c>
      <c r="G3209" s="320"/>
      <c r="H3209" t="s">
        <v>50</v>
      </c>
      <c r="I3209" s="320"/>
      <c r="J3209" t="s">
        <v>50</v>
      </c>
      <c r="K3209" s="320"/>
      <c r="L3209" t="s">
        <v>50</v>
      </c>
      <c r="M3209" s="320"/>
    </row>
    <row r="3210" spans="1:13">
      <c r="A3210" s="320"/>
      <c r="B3210" t="s">
        <v>50</v>
      </c>
      <c r="C3210" s="320"/>
      <c r="D3210" t="s">
        <v>50</v>
      </c>
      <c r="E3210" s="320"/>
      <c r="F3210" t="s">
        <v>50</v>
      </c>
      <c r="G3210" s="320"/>
      <c r="H3210" t="s">
        <v>51</v>
      </c>
      <c r="I3210" s="320"/>
      <c r="J3210" t="s">
        <v>95</v>
      </c>
      <c r="K3210" s="320"/>
      <c r="L3210" t="s">
        <v>51</v>
      </c>
      <c r="M3210" s="320"/>
    </row>
    <row r="3211" spans="1:13">
      <c r="A3211" s="320"/>
      <c r="B3211" t="s">
        <v>51</v>
      </c>
      <c r="C3211" s="320"/>
      <c r="D3211" t="s">
        <v>51</v>
      </c>
      <c r="E3211" s="320"/>
      <c r="F3211" t="s">
        <v>52</v>
      </c>
      <c r="G3211" s="320"/>
      <c r="H3211" t="s">
        <v>52</v>
      </c>
      <c r="I3211" s="320"/>
      <c r="J3211" t="s">
        <v>66</v>
      </c>
      <c r="K3211" s="320"/>
      <c r="L3211" t="s">
        <v>95</v>
      </c>
      <c r="M3211" s="320"/>
    </row>
    <row r="3212" spans="1:13">
      <c r="A3212" s="320"/>
      <c r="B3212" t="s">
        <v>52</v>
      </c>
      <c r="C3212" s="320"/>
      <c r="D3212" t="s">
        <v>52</v>
      </c>
      <c r="E3212" s="320"/>
      <c r="F3212" t="s">
        <v>53</v>
      </c>
      <c r="G3212" s="320"/>
      <c r="H3212" t="s">
        <v>53</v>
      </c>
      <c r="I3212" s="320"/>
      <c r="J3212" t="s">
        <v>58</v>
      </c>
      <c r="K3212" s="320"/>
      <c r="L3212" t="s">
        <v>66</v>
      </c>
      <c r="M3212" s="320"/>
    </row>
    <row r="3213" spans="1:13">
      <c r="A3213" s="320"/>
      <c r="B3213" t="s">
        <v>53</v>
      </c>
      <c r="C3213" s="320"/>
      <c r="D3213" t="s">
        <v>605</v>
      </c>
      <c r="E3213" s="320"/>
      <c r="F3213" t="s">
        <v>606</v>
      </c>
      <c r="G3213" s="320"/>
      <c r="H3213" t="s">
        <v>67</v>
      </c>
      <c r="I3213" s="320"/>
      <c r="K3213" s="320"/>
      <c r="L3213" t="s">
        <v>442</v>
      </c>
      <c r="M3213" s="320"/>
    </row>
    <row r="3214" spans="1:13">
      <c r="A3214" s="320"/>
      <c r="B3214" t="s">
        <v>272</v>
      </c>
      <c r="C3214" s="320"/>
      <c r="D3214" t="s">
        <v>54</v>
      </c>
      <c r="E3214" s="320"/>
      <c r="F3214" t="s">
        <v>607</v>
      </c>
      <c r="G3214" s="320"/>
      <c r="H3214" t="s">
        <v>150</v>
      </c>
      <c r="I3214" s="320"/>
      <c r="K3214" s="320"/>
      <c r="L3214" t="s">
        <v>97</v>
      </c>
      <c r="M3214" s="320"/>
    </row>
    <row r="3215" spans="1:13">
      <c r="A3215" s="320"/>
      <c r="B3215" t="s">
        <v>54</v>
      </c>
      <c r="C3215" s="320"/>
      <c r="D3215" t="s">
        <v>55</v>
      </c>
      <c r="E3215" s="320"/>
      <c r="G3215" s="320"/>
      <c r="I3215" s="320"/>
      <c r="K3215" s="320"/>
      <c r="L3215" t="s">
        <v>98</v>
      </c>
      <c r="M3215" s="320"/>
    </row>
    <row r="3216" spans="1:13">
      <c r="A3216" s="320"/>
      <c r="B3216" t="s">
        <v>268</v>
      </c>
      <c r="C3216" s="320"/>
      <c r="D3216" t="s">
        <v>75</v>
      </c>
      <c r="E3216" s="320"/>
      <c r="G3216" s="320"/>
      <c r="I3216" s="320"/>
      <c r="K3216" s="320"/>
      <c r="L3216" t="s">
        <v>58</v>
      </c>
      <c r="M3216" s="320"/>
    </row>
    <row r="3217" spans="1:13">
      <c r="A3217" s="320"/>
      <c r="B3217" t="s">
        <v>55</v>
      </c>
      <c r="C3217" s="320"/>
      <c r="D3217" t="s">
        <v>76</v>
      </c>
      <c r="E3217" s="320"/>
      <c r="G3217" s="320"/>
      <c r="I3217" s="320"/>
      <c r="K3217" s="320"/>
      <c r="M3217" s="320"/>
    </row>
    <row r="3218" spans="1:13">
      <c r="A3218" s="320"/>
      <c r="B3218" t="s">
        <v>67</v>
      </c>
      <c r="C3218" s="320"/>
      <c r="D3218" t="s">
        <v>77</v>
      </c>
      <c r="E3218" s="320"/>
      <c r="G3218" s="320"/>
      <c r="I3218" s="320"/>
      <c r="K3218" s="320"/>
      <c r="M3218" s="320"/>
    </row>
    <row r="3219" spans="1:13">
      <c r="A3219" s="320"/>
      <c r="C3219" s="320"/>
      <c r="E3219" s="320"/>
      <c r="G3219" s="320"/>
      <c r="I3219" s="320"/>
      <c r="K3219" s="320"/>
      <c r="M3219" s="320"/>
    </row>
    <row r="3220" spans="1:13">
      <c r="A3220" s="320" t="s">
        <v>15</v>
      </c>
      <c r="B3220" t="s">
        <v>3</v>
      </c>
      <c r="C3220" s="320" t="s">
        <v>3</v>
      </c>
      <c r="D3220" t="s">
        <v>3</v>
      </c>
      <c r="E3220" s="320" t="s">
        <v>49</v>
      </c>
      <c r="F3220" t="s">
        <v>3</v>
      </c>
      <c r="G3220" s="320" t="s">
        <v>3</v>
      </c>
      <c r="H3220" t="s">
        <v>3</v>
      </c>
      <c r="I3220" s="320" t="s">
        <v>150</v>
      </c>
      <c r="J3220" t="s">
        <v>3</v>
      </c>
      <c r="K3220" s="320" t="s">
        <v>95</v>
      </c>
      <c r="L3220" t="s">
        <v>3</v>
      </c>
      <c r="M3220" s="320" t="s">
        <v>95</v>
      </c>
    </row>
    <row r="3221" spans="1:13">
      <c r="A3221" s="320"/>
      <c r="B3221" t="s">
        <v>49</v>
      </c>
      <c r="C3221" s="320"/>
      <c r="D3221" t="s">
        <v>49</v>
      </c>
      <c r="E3221" s="320"/>
      <c r="F3221" t="s">
        <v>49</v>
      </c>
      <c r="G3221" s="320"/>
      <c r="H3221" t="s">
        <v>50</v>
      </c>
      <c r="I3221" s="320"/>
      <c r="J3221" t="s">
        <v>50</v>
      </c>
      <c r="K3221" s="320"/>
      <c r="L3221" t="s">
        <v>50</v>
      </c>
      <c r="M3221" s="320"/>
    </row>
    <row r="3222" spans="1:13">
      <c r="A3222" s="320"/>
      <c r="B3222" t="s">
        <v>50</v>
      </c>
      <c r="C3222" s="320"/>
      <c r="D3222" t="s">
        <v>50</v>
      </c>
      <c r="E3222" s="320"/>
      <c r="F3222" t="s">
        <v>50</v>
      </c>
      <c r="G3222" s="320"/>
      <c r="H3222" t="s">
        <v>51</v>
      </c>
      <c r="I3222" s="320"/>
      <c r="J3222" t="s">
        <v>95</v>
      </c>
      <c r="K3222" s="320"/>
      <c r="L3222" t="s">
        <v>51</v>
      </c>
      <c r="M3222" s="320"/>
    </row>
    <row r="3223" spans="1:13">
      <c r="A3223" s="320"/>
      <c r="B3223" t="s">
        <v>51</v>
      </c>
      <c r="C3223" s="320"/>
      <c r="D3223" t="s">
        <v>51</v>
      </c>
      <c r="E3223" s="320"/>
      <c r="F3223" t="s">
        <v>52</v>
      </c>
      <c r="G3223" s="320"/>
      <c r="H3223" t="s">
        <v>52</v>
      </c>
      <c r="I3223" s="320"/>
      <c r="J3223" t="s">
        <v>66</v>
      </c>
      <c r="K3223" s="320"/>
      <c r="L3223" t="s">
        <v>95</v>
      </c>
      <c r="M3223" s="320"/>
    </row>
    <row r="3224" spans="1:13">
      <c r="A3224" s="320"/>
      <c r="B3224" t="s">
        <v>52</v>
      </c>
      <c r="C3224" s="320"/>
      <c r="D3224" t="s">
        <v>52</v>
      </c>
      <c r="E3224" s="320"/>
      <c r="F3224" t="s">
        <v>53</v>
      </c>
      <c r="G3224" s="320"/>
      <c r="H3224" t="s">
        <v>53</v>
      </c>
      <c r="I3224" s="320"/>
      <c r="J3224" t="s">
        <v>58</v>
      </c>
      <c r="K3224" s="320"/>
      <c r="L3224" t="s">
        <v>66</v>
      </c>
      <c r="M3224" s="320"/>
    </row>
    <row r="3225" spans="1:13">
      <c r="A3225" s="320"/>
      <c r="B3225" t="s">
        <v>53</v>
      </c>
      <c r="C3225" s="320"/>
      <c r="D3225" t="s">
        <v>605</v>
      </c>
      <c r="E3225" s="320"/>
      <c r="F3225" t="s">
        <v>606</v>
      </c>
      <c r="G3225" s="320"/>
      <c r="H3225" t="s">
        <v>67</v>
      </c>
      <c r="I3225" s="320"/>
      <c r="K3225" s="320"/>
      <c r="L3225" t="s">
        <v>442</v>
      </c>
      <c r="M3225" s="320"/>
    </row>
    <row r="3226" spans="1:13">
      <c r="A3226" s="320"/>
      <c r="B3226" t="s">
        <v>272</v>
      </c>
      <c r="C3226" s="320"/>
      <c r="D3226" t="s">
        <v>54</v>
      </c>
      <c r="E3226" s="320"/>
      <c r="F3226" t="s">
        <v>607</v>
      </c>
      <c r="G3226" s="320"/>
      <c r="H3226" t="s">
        <v>150</v>
      </c>
      <c r="I3226" s="320"/>
      <c r="K3226" s="320"/>
      <c r="L3226" t="s">
        <v>97</v>
      </c>
      <c r="M3226" s="320"/>
    </row>
    <row r="3227" spans="1:13">
      <c r="A3227" s="320"/>
      <c r="B3227" t="s">
        <v>54</v>
      </c>
      <c r="C3227" s="320"/>
      <c r="D3227" t="s">
        <v>55</v>
      </c>
      <c r="E3227" s="320"/>
      <c r="G3227" s="320"/>
      <c r="I3227" s="320"/>
      <c r="K3227" s="320"/>
      <c r="L3227" t="s">
        <v>98</v>
      </c>
      <c r="M3227" s="320"/>
    </row>
    <row r="3228" spans="1:13">
      <c r="A3228" s="320"/>
      <c r="B3228" t="s">
        <v>268</v>
      </c>
      <c r="C3228" s="320"/>
      <c r="D3228" t="s">
        <v>75</v>
      </c>
      <c r="E3228" s="320"/>
      <c r="G3228" s="320"/>
      <c r="I3228" s="320"/>
      <c r="K3228" s="320"/>
      <c r="L3228" t="s">
        <v>58</v>
      </c>
      <c r="M3228" s="320"/>
    </row>
    <row r="3229" spans="1:13">
      <c r="A3229" s="320"/>
      <c r="B3229" t="s">
        <v>55</v>
      </c>
      <c r="C3229" s="320"/>
      <c r="D3229" t="s">
        <v>76</v>
      </c>
      <c r="E3229" s="320"/>
      <c r="G3229" s="320"/>
      <c r="I3229" s="320"/>
      <c r="K3229" s="320"/>
      <c r="M3229" s="320"/>
    </row>
    <row r="3230" spans="1:13">
      <c r="A3230" s="320"/>
      <c r="B3230" t="s">
        <v>67</v>
      </c>
      <c r="C3230" s="320"/>
      <c r="D3230" t="s">
        <v>77</v>
      </c>
      <c r="E3230" s="320"/>
      <c r="G3230" s="320"/>
      <c r="I3230" s="320"/>
      <c r="K3230" s="320"/>
      <c r="M3230" s="320"/>
    </row>
    <row r="3231" spans="1:13">
      <c r="A3231" s="320"/>
      <c r="C3231" s="320"/>
      <c r="E3231" s="320"/>
      <c r="G3231" s="320"/>
      <c r="I3231" s="320"/>
      <c r="K3231" s="320"/>
      <c r="M3231" s="320"/>
    </row>
    <row r="3232" spans="1:13">
      <c r="A3232" s="320" t="s">
        <v>16</v>
      </c>
      <c r="B3232" t="s">
        <v>3</v>
      </c>
      <c r="C3232" s="320" t="s">
        <v>3</v>
      </c>
      <c r="D3232" t="s">
        <v>3</v>
      </c>
      <c r="E3232" s="320" t="s">
        <v>3</v>
      </c>
      <c r="F3232" t="s">
        <v>3</v>
      </c>
      <c r="G3232" s="320" t="s">
        <v>3</v>
      </c>
      <c r="H3232" t="s">
        <v>3</v>
      </c>
      <c r="I3232" s="320" t="s">
        <v>150</v>
      </c>
      <c r="J3232" t="s">
        <v>3</v>
      </c>
      <c r="K3232" s="320" t="s">
        <v>95</v>
      </c>
      <c r="L3232" t="s">
        <v>3</v>
      </c>
      <c r="M3232" s="320" t="s">
        <v>95</v>
      </c>
    </row>
    <row r="3233" spans="1:13">
      <c r="A3233" s="320"/>
      <c r="B3233" t="s">
        <v>49</v>
      </c>
      <c r="C3233" s="320"/>
      <c r="D3233" t="s">
        <v>49</v>
      </c>
      <c r="E3233" s="320"/>
      <c r="F3233" t="s">
        <v>49</v>
      </c>
      <c r="G3233" s="320"/>
      <c r="H3233" t="s">
        <v>50</v>
      </c>
      <c r="I3233" s="320"/>
      <c r="J3233" t="s">
        <v>50</v>
      </c>
      <c r="K3233" s="320"/>
      <c r="L3233" t="s">
        <v>50</v>
      </c>
      <c r="M3233" s="320"/>
    </row>
    <row r="3234" spans="1:13">
      <c r="A3234" s="320"/>
      <c r="B3234" t="s">
        <v>50</v>
      </c>
      <c r="C3234" s="320"/>
      <c r="D3234" t="s">
        <v>50</v>
      </c>
      <c r="E3234" s="320"/>
      <c r="F3234" t="s">
        <v>50</v>
      </c>
      <c r="G3234" s="320"/>
      <c r="H3234" t="s">
        <v>51</v>
      </c>
      <c r="I3234" s="320"/>
      <c r="J3234" t="s">
        <v>95</v>
      </c>
      <c r="K3234" s="320"/>
      <c r="L3234" t="s">
        <v>51</v>
      </c>
      <c r="M3234" s="320"/>
    </row>
    <row r="3235" spans="1:13">
      <c r="A3235" s="320"/>
      <c r="B3235" t="s">
        <v>51</v>
      </c>
      <c r="C3235" s="320"/>
      <c r="D3235" t="s">
        <v>51</v>
      </c>
      <c r="E3235" s="320"/>
      <c r="F3235" t="s">
        <v>52</v>
      </c>
      <c r="G3235" s="320"/>
      <c r="H3235" t="s">
        <v>52</v>
      </c>
      <c r="I3235" s="320"/>
      <c r="J3235" t="s">
        <v>66</v>
      </c>
      <c r="K3235" s="320"/>
      <c r="L3235" t="s">
        <v>95</v>
      </c>
      <c r="M3235" s="320"/>
    </row>
    <row r="3236" spans="1:13">
      <c r="A3236" s="320"/>
      <c r="B3236" t="s">
        <v>52</v>
      </c>
      <c r="C3236" s="320"/>
      <c r="D3236" t="s">
        <v>52</v>
      </c>
      <c r="E3236" s="320"/>
      <c r="F3236" t="s">
        <v>53</v>
      </c>
      <c r="G3236" s="320"/>
      <c r="H3236" t="s">
        <v>53</v>
      </c>
      <c r="I3236" s="320"/>
      <c r="J3236" t="s">
        <v>58</v>
      </c>
      <c r="K3236" s="320"/>
      <c r="L3236" t="s">
        <v>66</v>
      </c>
      <c r="M3236" s="320"/>
    </row>
    <row r="3237" spans="1:13">
      <c r="A3237" s="320"/>
      <c r="B3237" t="s">
        <v>53</v>
      </c>
      <c r="C3237" s="320"/>
      <c r="D3237" t="s">
        <v>605</v>
      </c>
      <c r="E3237" s="320"/>
      <c r="F3237" t="s">
        <v>606</v>
      </c>
      <c r="G3237" s="320"/>
      <c r="H3237" t="s">
        <v>67</v>
      </c>
      <c r="I3237" s="320"/>
      <c r="K3237" s="320"/>
      <c r="L3237" t="s">
        <v>442</v>
      </c>
      <c r="M3237" s="320"/>
    </row>
    <row r="3238" spans="1:13">
      <c r="A3238" s="320"/>
      <c r="B3238" t="s">
        <v>272</v>
      </c>
      <c r="C3238" s="320"/>
      <c r="D3238" t="s">
        <v>54</v>
      </c>
      <c r="E3238" s="320"/>
      <c r="F3238" t="s">
        <v>607</v>
      </c>
      <c r="G3238" s="320"/>
      <c r="H3238" t="s">
        <v>150</v>
      </c>
      <c r="I3238" s="320"/>
      <c r="K3238" s="320"/>
      <c r="L3238" t="s">
        <v>97</v>
      </c>
      <c r="M3238" s="320"/>
    </row>
    <row r="3239" spans="1:13">
      <c r="A3239" s="320"/>
      <c r="B3239" t="s">
        <v>54</v>
      </c>
      <c r="C3239" s="320"/>
      <c r="D3239" t="s">
        <v>55</v>
      </c>
      <c r="E3239" s="320"/>
      <c r="G3239" s="320"/>
      <c r="I3239" s="320"/>
      <c r="K3239" s="320"/>
      <c r="L3239" t="s">
        <v>98</v>
      </c>
      <c r="M3239" s="320"/>
    </row>
    <row r="3240" spans="1:13">
      <c r="A3240" s="320"/>
      <c r="B3240" t="s">
        <v>268</v>
      </c>
      <c r="C3240" s="320"/>
      <c r="D3240" t="s">
        <v>75</v>
      </c>
      <c r="E3240" s="320"/>
      <c r="G3240" s="320"/>
      <c r="I3240" s="320"/>
      <c r="K3240" s="320"/>
      <c r="L3240" t="s">
        <v>58</v>
      </c>
      <c r="M3240" s="320"/>
    </row>
    <row r="3241" spans="1:13">
      <c r="A3241" s="320"/>
      <c r="B3241" t="s">
        <v>55</v>
      </c>
      <c r="C3241" s="320"/>
      <c r="D3241" t="s">
        <v>76</v>
      </c>
      <c r="E3241" s="320"/>
      <c r="G3241" s="320"/>
      <c r="I3241" s="320"/>
      <c r="K3241" s="320"/>
      <c r="M3241" s="320"/>
    </row>
    <row r="3242" spans="1:13">
      <c r="A3242" s="320"/>
      <c r="B3242" t="s">
        <v>67</v>
      </c>
      <c r="C3242" s="320"/>
      <c r="D3242" t="s">
        <v>77</v>
      </c>
      <c r="E3242" s="320"/>
      <c r="G3242" s="320"/>
      <c r="I3242" s="320"/>
      <c r="K3242" s="320"/>
      <c r="M3242" s="320"/>
    </row>
    <row r="3243" spans="1:13">
      <c r="A3243" s="320"/>
      <c r="C3243" s="320"/>
      <c r="E3243" s="320"/>
      <c r="G3243" s="320"/>
      <c r="I3243" s="320"/>
      <c r="K3243" s="320"/>
      <c r="M3243" s="320"/>
    </row>
    <row r="3244" spans="1:13">
      <c r="A3244" s="320" t="s">
        <v>17</v>
      </c>
      <c r="B3244" t="s">
        <v>3</v>
      </c>
      <c r="C3244" s="320" t="s">
        <v>3</v>
      </c>
      <c r="D3244" t="s">
        <v>3</v>
      </c>
      <c r="E3244" s="320" t="s">
        <v>49</v>
      </c>
      <c r="F3244" t="s">
        <v>3</v>
      </c>
      <c r="G3244" s="320" t="s">
        <v>3</v>
      </c>
      <c r="H3244" t="s">
        <v>3</v>
      </c>
      <c r="I3244" s="320" t="s">
        <v>3</v>
      </c>
      <c r="J3244" t="s">
        <v>3</v>
      </c>
      <c r="K3244" s="320" t="s">
        <v>58</v>
      </c>
      <c r="L3244" t="s">
        <v>3</v>
      </c>
      <c r="M3244" s="320" t="s">
        <v>58</v>
      </c>
    </row>
    <row r="3245" spans="1:13">
      <c r="A3245" s="320"/>
      <c r="B3245" t="s">
        <v>49</v>
      </c>
      <c r="C3245" s="320"/>
      <c r="D3245" t="s">
        <v>49</v>
      </c>
      <c r="E3245" s="320"/>
      <c r="F3245" t="s">
        <v>49</v>
      </c>
      <c r="G3245" s="320"/>
      <c r="H3245" t="s">
        <v>50</v>
      </c>
      <c r="I3245" s="320"/>
      <c r="J3245" t="s">
        <v>50</v>
      </c>
      <c r="K3245" s="320"/>
      <c r="L3245" t="s">
        <v>50</v>
      </c>
      <c r="M3245" s="320"/>
    </row>
    <row r="3246" spans="1:13">
      <c r="A3246" s="320"/>
      <c r="B3246" t="s">
        <v>50</v>
      </c>
      <c r="C3246" s="320"/>
      <c r="D3246" t="s">
        <v>50</v>
      </c>
      <c r="E3246" s="320"/>
      <c r="F3246" t="s">
        <v>50</v>
      </c>
      <c r="G3246" s="320"/>
      <c r="H3246" t="s">
        <v>51</v>
      </c>
      <c r="I3246" s="320"/>
      <c r="J3246" t="s">
        <v>95</v>
      </c>
      <c r="K3246" s="320"/>
      <c r="L3246" t="s">
        <v>51</v>
      </c>
      <c r="M3246" s="320"/>
    </row>
    <row r="3247" spans="1:13">
      <c r="A3247" s="320"/>
      <c r="B3247" t="s">
        <v>51</v>
      </c>
      <c r="C3247" s="320"/>
      <c r="D3247" t="s">
        <v>51</v>
      </c>
      <c r="E3247" s="320"/>
      <c r="F3247" t="s">
        <v>52</v>
      </c>
      <c r="G3247" s="320"/>
      <c r="H3247" t="s">
        <v>52</v>
      </c>
      <c r="I3247" s="320"/>
      <c r="J3247" t="s">
        <v>66</v>
      </c>
      <c r="K3247" s="320"/>
      <c r="L3247" t="s">
        <v>95</v>
      </c>
      <c r="M3247" s="320"/>
    </row>
    <row r="3248" spans="1:13">
      <c r="A3248" s="320"/>
      <c r="B3248" t="s">
        <v>52</v>
      </c>
      <c r="C3248" s="320"/>
      <c r="D3248" t="s">
        <v>52</v>
      </c>
      <c r="E3248" s="320"/>
      <c r="F3248" t="s">
        <v>53</v>
      </c>
      <c r="G3248" s="320"/>
      <c r="H3248" t="s">
        <v>53</v>
      </c>
      <c r="I3248" s="320"/>
      <c r="J3248" t="s">
        <v>58</v>
      </c>
      <c r="K3248" s="320"/>
      <c r="L3248" t="s">
        <v>66</v>
      </c>
      <c r="M3248" s="320"/>
    </row>
    <row r="3249" spans="1:13">
      <c r="A3249" s="320"/>
      <c r="B3249" t="s">
        <v>53</v>
      </c>
      <c r="C3249" s="320"/>
      <c r="D3249" t="s">
        <v>605</v>
      </c>
      <c r="E3249" s="320"/>
      <c r="F3249" t="s">
        <v>606</v>
      </c>
      <c r="G3249" s="320"/>
      <c r="H3249" t="s">
        <v>67</v>
      </c>
      <c r="I3249" s="320"/>
      <c r="K3249" s="320"/>
      <c r="L3249" t="s">
        <v>442</v>
      </c>
      <c r="M3249" s="320"/>
    </row>
    <row r="3250" spans="1:13">
      <c r="A3250" s="320"/>
      <c r="B3250" t="s">
        <v>272</v>
      </c>
      <c r="C3250" s="320"/>
      <c r="D3250" t="s">
        <v>54</v>
      </c>
      <c r="E3250" s="320"/>
      <c r="F3250" t="s">
        <v>607</v>
      </c>
      <c r="G3250" s="320"/>
      <c r="H3250" t="s">
        <v>150</v>
      </c>
      <c r="I3250" s="320"/>
      <c r="K3250" s="320"/>
      <c r="L3250" t="s">
        <v>97</v>
      </c>
      <c r="M3250" s="320"/>
    </row>
    <row r="3251" spans="1:13">
      <c r="A3251" s="320"/>
      <c r="B3251" t="s">
        <v>54</v>
      </c>
      <c r="C3251" s="320"/>
      <c r="D3251" t="s">
        <v>55</v>
      </c>
      <c r="E3251" s="320"/>
      <c r="G3251" s="320"/>
      <c r="I3251" s="320"/>
      <c r="K3251" s="320"/>
      <c r="L3251" t="s">
        <v>98</v>
      </c>
      <c r="M3251" s="320"/>
    </row>
    <row r="3252" spans="1:13">
      <c r="A3252" s="320"/>
      <c r="B3252" t="s">
        <v>268</v>
      </c>
      <c r="C3252" s="320"/>
      <c r="D3252" t="s">
        <v>75</v>
      </c>
      <c r="E3252" s="320"/>
      <c r="G3252" s="320"/>
      <c r="I3252" s="320"/>
      <c r="K3252" s="320"/>
      <c r="L3252" t="s">
        <v>58</v>
      </c>
      <c r="M3252" s="320"/>
    </row>
    <row r="3253" spans="1:13">
      <c r="A3253" s="320"/>
      <c r="B3253" t="s">
        <v>55</v>
      </c>
      <c r="C3253" s="320"/>
      <c r="D3253" t="s">
        <v>76</v>
      </c>
      <c r="E3253" s="320"/>
      <c r="G3253" s="320"/>
      <c r="I3253" s="320"/>
      <c r="K3253" s="320"/>
      <c r="M3253" s="320"/>
    </row>
    <row r="3254" spans="1:13">
      <c r="A3254" s="320"/>
      <c r="B3254" t="s">
        <v>67</v>
      </c>
      <c r="C3254" s="320"/>
      <c r="D3254" t="s">
        <v>77</v>
      </c>
      <c r="E3254" s="320"/>
      <c r="G3254" s="320"/>
      <c r="I3254" s="320"/>
      <c r="K3254" s="320"/>
      <c r="M3254" s="320"/>
    </row>
    <row r="3255" spans="1:13">
      <c r="A3255" s="320"/>
      <c r="C3255" s="320"/>
      <c r="E3255" s="320"/>
      <c r="G3255" s="320"/>
      <c r="I3255" s="320"/>
      <c r="K3255" s="320"/>
      <c r="M3255" s="320"/>
    </row>
    <row r="3256" spans="1:13">
      <c r="A3256" s="320" t="s">
        <v>18</v>
      </c>
      <c r="B3256" t="s">
        <v>3</v>
      </c>
      <c r="C3256" s="320" t="s">
        <v>3</v>
      </c>
      <c r="D3256" t="s">
        <v>3</v>
      </c>
      <c r="E3256" s="320" t="s">
        <v>49</v>
      </c>
      <c r="F3256" t="s">
        <v>3</v>
      </c>
      <c r="G3256" s="320" t="s">
        <v>3</v>
      </c>
      <c r="H3256" t="s">
        <v>3</v>
      </c>
      <c r="I3256" s="320" t="s">
        <v>150</v>
      </c>
      <c r="J3256" t="s">
        <v>3</v>
      </c>
      <c r="K3256" s="320" t="s">
        <v>58</v>
      </c>
      <c r="L3256" t="s">
        <v>3</v>
      </c>
      <c r="M3256" s="320" t="s">
        <v>58</v>
      </c>
    </row>
    <row r="3257" spans="1:13">
      <c r="A3257" s="320"/>
      <c r="B3257" t="s">
        <v>49</v>
      </c>
      <c r="C3257" s="320"/>
      <c r="D3257" t="s">
        <v>49</v>
      </c>
      <c r="E3257" s="320"/>
      <c r="F3257" t="s">
        <v>49</v>
      </c>
      <c r="G3257" s="320"/>
      <c r="H3257" t="s">
        <v>50</v>
      </c>
      <c r="I3257" s="320"/>
      <c r="J3257" t="s">
        <v>50</v>
      </c>
      <c r="K3257" s="320"/>
      <c r="L3257" t="s">
        <v>50</v>
      </c>
      <c r="M3257" s="320"/>
    </row>
    <row r="3258" spans="1:13">
      <c r="A3258" s="320"/>
      <c r="B3258" t="s">
        <v>50</v>
      </c>
      <c r="C3258" s="320"/>
      <c r="D3258" t="s">
        <v>50</v>
      </c>
      <c r="E3258" s="320"/>
      <c r="F3258" t="s">
        <v>50</v>
      </c>
      <c r="G3258" s="320"/>
      <c r="H3258" t="s">
        <v>51</v>
      </c>
      <c r="I3258" s="320"/>
      <c r="J3258" t="s">
        <v>95</v>
      </c>
      <c r="K3258" s="320"/>
      <c r="L3258" t="s">
        <v>51</v>
      </c>
      <c r="M3258" s="320"/>
    </row>
    <row r="3259" spans="1:13">
      <c r="A3259" s="320"/>
      <c r="B3259" t="s">
        <v>51</v>
      </c>
      <c r="C3259" s="320"/>
      <c r="D3259" t="s">
        <v>51</v>
      </c>
      <c r="E3259" s="320"/>
      <c r="F3259" t="s">
        <v>52</v>
      </c>
      <c r="G3259" s="320"/>
      <c r="H3259" t="s">
        <v>52</v>
      </c>
      <c r="I3259" s="320"/>
      <c r="J3259" t="s">
        <v>66</v>
      </c>
      <c r="K3259" s="320"/>
      <c r="L3259" t="s">
        <v>95</v>
      </c>
      <c r="M3259" s="320"/>
    </row>
    <row r="3260" spans="1:13">
      <c r="A3260" s="320"/>
      <c r="B3260" t="s">
        <v>52</v>
      </c>
      <c r="C3260" s="320"/>
      <c r="D3260" t="s">
        <v>52</v>
      </c>
      <c r="E3260" s="320"/>
      <c r="F3260" t="s">
        <v>53</v>
      </c>
      <c r="G3260" s="320"/>
      <c r="H3260" t="s">
        <v>53</v>
      </c>
      <c r="I3260" s="320"/>
      <c r="J3260" t="s">
        <v>58</v>
      </c>
      <c r="K3260" s="320"/>
      <c r="L3260" t="s">
        <v>66</v>
      </c>
      <c r="M3260" s="320"/>
    </row>
    <row r="3261" spans="1:13">
      <c r="A3261" s="320"/>
      <c r="B3261" t="s">
        <v>53</v>
      </c>
      <c r="C3261" s="320"/>
      <c r="D3261" t="s">
        <v>605</v>
      </c>
      <c r="E3261" s="320"/>
      <c r="F3261" t="s">
        <v>606</v>
      </c>
      <c r="G3261" s="320"/>
      <c r="H3261" t="s">
        <v>67</v>
      </c>
      <c r="I3261" s="320"/>
      <c r="K3261" s="320"/>
      <c r="L3261" t="s">
        <v>442</v>
      </c>
      <c r="M3261" s="320"/>
    </row>
    <row r="3262" spans="1:13">
      <c r="A3262" s="320"/>
      <c r="B3262" t="s">
        <v>272</v>
      </c>
      <c r="C3262" s="320"/>
      <c r="D3262" t="s">
        <v>54</v>
      </c>
      <c r="E3262" s="320"/>
      <c r="F3262" t="s">
        <v>607</v>
      </c>
      <c r="G3262" s="320"/>
      <c r="H3262" t="s">
        <v>150</v>
      </c>
      <c r="I3262" s="320"/>
      <c r="K3262" s="320"/>
      <c r="L3262" t="s">
        <v>97</v>
      </c>
      <c r="M3262" s="320"/>
    </row>
    <row r="3263" spans="1:13">
      <c r="A3263" s="320"/>
      <c r="B3263" t="s">
        <v>54</v>
      </c>
      <c r="C3263" s="320"/>
      <c r="D3263" t="s">
        <v>55</v>
      </c>
      <c r="E3263" s="320"/>
      <c r="G3263" s="320"/>
      <c r="I3263" s="320"/>
      <c r="K3263" s="320"/>
      <c r="L3263" t="s">
        <v>98</v>
      </c>
      <c r="M3263" s="320"/>
    </row>
    <row r="3264" spans="1:13">
      <c r="A3264" s="320"/>
      <c r="B3264" t="s">
        <v>268</v>
      </c>
      <c r="C3264" s="320"/>
      <c r="D3264" t="s">
        <v>75</v>
      </c>
      <c r="E3264" s="320"/>
      <c r="G3264" s="320"/>
      <c r="I3264" s="320"/>
      <c r="K3264" s="320"/>
      <c r="L3264" t="s">
        <v>58</v>
      </c>
      <c r="M3264" s="320"/>
    </row>
    <row r="3265" spans="1:13">
      <c r="A3265" s="320"/>
      <c r="B3265" t="s">
        <v>55</v>
      </c>
      <c r="C3265" s="320"/>
      <c r="D3265" t="s">
        <v>76</v>
      </c>
      <c r="E3265" s="320"/>
      <c r="G3265" s="320"/>
      <c r="I3265" s="320"/>
      <c r="K3265" s="320"/>
      <c r="M3265" s="320"/>
    </row>
    <row r="3266" spans="1:13">
      <c r="A3266" s="320"/>
      <c r="B3266" t="s">
        <v>67</v>
      </c>
      <c r="C3266" s="320"/>
      <c r="D3266" t="s">
        <v>77</v>
      </c>
      <c r="E3266" s="320"/>
      <c r="G3266" s="320"/>
      <c r="I3266" s="320"/>
      <c r="K3266" s="320"/>
      <c r="M3266" s="320"/>
    </row>
    <row r="3267" spans="1:13">
      <c r="A3267" s="320"/>
      <c r="C3267" s="320"/>
      <c r="E3267" s="320"/>
      <c r="G3267" s="320"/>
      <c r="I3267" s="320"/>
      <c r="K3267" s="320"/>
      <c r="M3267" s="320"/>
    </row>
    <row r="3268" spans="1:13">
      <c r="A3268" s="320" t="s">
        <v>19</v>
      </c>
      <c r="B3268" t="s">
        <v>3</v>
      </c>
      <c r="C3268" s="320" t="s">
        <v>49</v>
      </c>
      <c r="D3268" t="s">
        <v>3</v>
      </c>
      <c r="E3268" s="320" t="s">
        <v>49</v>
      </c>
      <c r="F3268" t="s">
        <v>3</v>
      </c>
      <c r="G3268" s="320" t="s">
        <v>3</v>
      </c>
      <c r="H3268" t="s">
        <v>3</v>
      </c>
      <c r="I3268" s="320" t="s">
        <v>3</v>
      </c>
      <c r="J3268" t="s">
        <v>3</v>
      </c>
      <c r="K3268" s="320" t="s">
        <v>58</v>
      </c>
      <c r="L3268" t="s">
        <v>3</v>
      </c>
      <c r="M3268" s="320" t="s">
        <v>58</v>
      </c>
    </row>
    <row r="3269" spans="1:13">
      <c r="A3269" s="320"/>
      <c r="B3269" t="s">
        <v>49</v>
      </c>
      <c r="C3269" s="320"/>
      <c r="D3269" t="s">
        <v>49</v>
      </c>
      <c r="E3269" s="320"/>
      <c r="F3269" t="s">
        <v>49</v>
      </c>
      <c r="G3269" s="320"/>
      <c r="H3269" t="s">
        <v>50</v>
      </c>
      <c r="I3269" s="320"/>
      <c r="J3269" t="s">
        <v>50</v>
      </c>
      <c r="K3269" s="320"/>
      <c r="L3269" t="s">
        <v>50</v>
      </c>
      <c r="M3269" s="320"/>
    </row>
    <row r="3270" spans="1:13">
      <c r="A3270" s="320"/>
      <c r="B3270" t="s">
        <v>50</v>
      </c>
      <c r="C3270" s="320"/>
      <c r="D3270" t="s">
        <v>50</v>
      </c>
      <c r="E3270" s="320"/>
      <c r="F3270" t="s">
        <v>50</v>
      </c>
      <c r="G3270" s="320"/>
      <c r="H3270" t="s">
        <v>51</v>
      </c>
      <c r="I3270" s="320"/>
      <c r="J3270" t="s">
        <v>95</v>
      </c>
      <c r="K3270" s="320"/>
      <c r="L3270" t="s">
        <v>51</v>
      </c>
      <c r="M3270" s="320"/>
    </row>
    <row r="3271" spans="1:13">
      <c r="A3271" s="320"/>
      <c r="B3271" t="s">
        <v>51</v>
      </c>
      <c r="C3271" s="320"/>
      <c r="D3271" t="s">
        <v>51</v>
      </c>
      <c r="E3271" s="320"/>
      <c r="F3271" t="s">
        <v>52</v>
      </c>
      <c r="G3271" s="320"/>
      <c r="H3271" t="s">
        <v>52</v>
      </c>
      <c r="I3271" s="320"/>
      <c r="J3271" t="s">
        <v>66</v>
      </c>
      <c r="K3271" s="320"/>
      <c r="L3271" t="s">
        <v>95</v>
      </c>
      <c r="M3271" s="320"/>
    </row>
    <row r="3272" spans="1:13">
      <c r="A3272" s="320"/>
      <c r="B3272" t="s">
        <v>52</v>
      </c>
      <c r="C3272" s="320"/>
      <c r="D3272" t="s">
        <v>52</v>
      </c>
      <c r="E3272" s="320"/>
      <c r="F3272" t="s">
        <v>53</v>
      </c>
      <c r="G3272" s="320"/>
      <c r="H3272" t="s">
        <v>53</v>
      </c>
      <c r="I3272" s="320"/>
      <c r="J3272" t="s">
        <v>58</v>
      </c>
      <c r="K3272" s="320"/>
      <c r="L3272" t="s">
        <v>66</v>
      </c>
      <c r="M3272" s="320"/>
    </row>
    <row r="3273" spans="1:13">
      <c r="A3273" s="320"/>
      <c r="B3273" t="s">
        <v>53</v>
      </c>
      <c r="C3273" s="320"/>
      <c r="D3273" t="s">
        <v>605</v>
      </c>
      <c r="E3273" s="320"/>
      <c r="F3273" t="s">
        <v>606</v>
      </c>
      <c r="G3273" s="320"/>
      <c r="H3273" t="s">
        <v>67</v>
      </c>
      <c r="I3273" s="320"/>
      <c r="K3273" s="320"/>
      <c r="L3273" t="s">
        <v>442</v>
      </c>
      <c r="M3273" s="320"/>
    </row>
    <row r="3274" spans="1:13">
      <c r="A3274" s="320"/>
      <c r="B3274" t="s">
        <v>272</v>
      </c>
      <c r="C3274" s="320"/>
      <c r="D3274" t="s">
        <v>54</v>
      </c>
      <c r="E3274" s="320"/>
      <c r="F3274" t="s">
        <v>607</v>
      </c>
      <c r="G3274" s="320"/>
      <c r="H3274" t="s">
        <v>150</v>
      </c>
      <c r="I3274" s="320"/>
      <c r="K3274" s="320"/>
      <c r="L3274" t="s">
        <v>97</v>
      </c>
      <c r="M3274" s="320"/>
    </row>
    <row r="3275" spans="1:13">
      <c r="A3275" s="320"/>
      <c r="B3275" t="s">
        <v>54</v>
      </c>
      <c r="C3275" s="320"/>
      <c r="D3275" t="s">
        <v>55</v>
      </c>
      <c r="E3275" s="320"/>
      <c r="G3275" s="320"/>
      <c r="I3275" s="320"/>
      <c r="K3275" s="320"/>
      <c r="L3275" t="s">
        <v>98</v>
      </c>
      <c r="M3275" s="320"/>
    </row>
    <row r="3276" spans="1:13">
      <c r="A3276" s="320"/>
      <c r="B3276" t="s">
        <v>268</v>
      </c>
      <c r="C3276" s="320"/>
      <c r="D3276" t="s">
        <v>75</v>
      </c>
      <c r="E3276" s="320"/>
      <c r="G3276" s="320"/>
      <c r="I3276" s="320"/>
      <c r="K3276" s="320"/>
      <c r="L3276" t="s">
        <v>58</v>
      </c>
      <c r="M3276" s="320"/>
    </row>
    <row r="3277" spans="1:13">
      <c r="A3277" s="320"/>
      <c r="B3277" t="s">
        <v>55</v>
      </c>
      <c r="C3277" s="320"/>
      <c r="D3277" t="s">
        <v>76</v>
      </c>
      <c r="E3277" s="320"/>
      <c r="G3277" s="320"/>
      <c r="I3277" s="320"/>
      <c r="K3277" s="320"/>
      <c r="M3277" s="320"/>
    </row>
    <row r="3278" spans="1:13">
      <c r="A3278" s="320"/>
      <c r="B3278" t="s">
        <v>67</v>
      </c>
      <c r="C3278" s="320"/>
      <c r="D3278" t="s">
        <v>77</v>
      </c>
      <c r="E3278" s="320"/>
      <c r="G3278" s="320"/>
      <c r="I3278" s="320"/>
      <c r="K3278" s="320"/>
      <c r="M3278" s="320"/>
    </row>
    <row r="3279" spans="1:13">
      <c r="A3279" s="320"/>
      <c r="C3279" s="320"/>
      <c r="E3279" s="320"/>
      <c r="G3279" s="320"/>
      <c r="I3279" s="320"/>
      <c r="K3279" s="320"/>
      <c r="M3279" s="320"/>
    </row>
    <row r="3280" spans="1:13">
      <c r="A3280" s="320" t="s">
        <v>20</v>
      </c>
      <c r="B3280" t="s">
        <v>3</v>
      </c>
      <c r="C3280" s="320" t="s">
        <v>49</v>
      </c>
      <c r="D3280" t="s">
        <v>3</v>
      </c>
      <c r="E3280" s="320" t="s">
        <v>49</v>
      </c>
      <c r="F3280" t="s">
        <v>3</v>
      </c>
      <c r="G3280" s="320" t="s">
        <v>3</v>
      </c>
      <c r="H3280" t="s">
        <v>3</v>
      </c>
      <c r="I3280" s="320" t="s">
        <v>3</v>
      </c>
      <c r="J3280" t="s">
        <v>3</v>
      </c>
      <c r="K3280" s="320" t="s">
        <v>58</v>
      </c>
      <c r="L3280" t="s">
        <v>3</v>
      </c>
      <c r="M3280" s="320" t="s">
        <v>58</v>
      </c>
    </row>
    <row r="3281" spans="1:13">
      <c r="A3281" s="320"/>
      <c r="B3281" t="s">
        <v>49</v>
      </c>
      <c r="C3281" s="320"/>
      <c r="D3281" t="s">
        <v>49</v>
      </c>
      <c r="E3281" s="320"/>
      <c r="F3281" t="s">
        <v>49</v>
      </c>
      <c r="G3281" s="320"/>
      <c r="H3281" t="s">
        <v>50</v>
      </c>
      <c r="I3281" s="320"/>
      <c r="J3281" t="s">
        <v>50</v>
      </c>
      <c r="K3281" s="320"/>
      <c r="L3281" t="s">
        <v>50</v>
      </c>
      <c r="M3281" s="320"/>
    </row>
    <row r="3282" spans="1:13">
      <c r="A3282" s="320"/>
      <c r="B3282" t="s">
        <v>50</v>
      </c>
      <c r="C3282" s="320"/>
      <c r="D3282" t="s">
        <v>50</v>
      </c>
      <c r="E3282" s="320"/>
      <c r="F3282" t="s">
        <v>50</v>
      </c>
      <c r="G3282" s="320"/>
      <c r="H3282" t="s">
        <v>51</v>
      </c>
      <c r="I3282" s="320"/>
      <c r="J3282" t="s">
        <v>95</v>
      </c>
      <c r="K3282" s="320"/>
      <c r="L3282" t="s">
        <v>51</v>
      </c>
      <c r="M3282" s="320"/>
    </row>
    <row r="3283" spans="1:13">
      <c r="A3283" s="320"/>
      <c r="B3283" t="s">
        <v>51</v>
      </c>
      <c r="C3283" s="320"/>
      <c r="D3283" t="s">
        <v>51</v>
      </c>
      <c r="E3283" s="320"/>
      <c r="F3283" t="s">
        <v>52</v>
      </c>
      <c r="G3283" s="320"/>
      <c r="H3283" t="s">
        <v>52</v>
      </c>
      <c r="I3283" s="320"/>
      <c r="J3283" t="s">
        <v>66</v>
      </c>
      <c r="K3283" s="320"/>
      <c r="L3283" t="s">
        <v>95</v>
      </c>
      <c r="M3283" s="320"/>
    </row>
    <row r="3284" spans="1:13">
      <c r="A3284" s="320"/>
      <c r="B3284" t="s">
        <v>52</v>
      </c>
      <c r="C3284" s="320"/>
      <c r="D3284" t="s">
        <v>52</v>
      </c>
      <c r="E3284" s="320"/>
      <c r="F3284" t="s">
        <v>53</v>
      </c>
      <c r="G3284" s="320"/>
      <c r="H3284" t="s">
        <v>53</v>
      </c>
      <c r="I3284" s="320"/>
      <c r="J3284" t="s">
        <v>58</v>
      </c>
      <c r="K3284" s="320"/>
      <c r="L3284" t="s">
        <v>66</v>
      </c>
      <c r="M3284" s="320"/>
    </row>
    <row r="3285" spans="1:13">
      <c r="A3285" s="320"/>
      <c r="B3285" t="s">
        <v>53</v>
      </c>
      <c r="C3285" s="320"/>
      <c r="D3285" t="s">
        <v>605</v>
      </c>
      <c r="E3285" s="320"/>
      <c r="F3285" t="s">
        <v>606</v>
      </c>
      <c r="G3285" s="320"/>
      <c r="H3285" t="s">
        <v>67</v>
      </c>
      <c r="I3285" s="320"/>
      <c r="K3285" s="320"/>
      <c r="L3285" t="s">
        <v>442</v>
      </c>
      <c r="M3285" s="320"/>
    </row>
    <row r="3286" spans="1:13">
      <c r="A3286" s="320"/>
      <c r="B3286" t="s">
        <v>272</v>
      </c>
      <c r="C3286" s="320"/>
      <c r="D3286" t="s">
        <v>54</v>
      </c>
      <c r="E3286" s="320"/>
      <c r="F3286" t="s">
        <v>607</v>
      </c>
      <c r="G3286" s="320"/>
      <c r="H3286" t="s">
        <v>150</v>
      </c>
      <c r="I3286" s="320"/>
      <c r="K3286" s="320"/>
      <c r="L3286" t="s">
        <v>97</v>
      </c>
      <c r="M3286" s="320"/>
    </row>
    <row r="3287" spans="1:13">
      <c r="A3287" s="320"/>
      <c r="B3287" t="s">
        <v>54</v>
      </c>
      <c r="C3287" s="320"/>
      <c r="D3287" t="s">
        <v>55</v>
      </c>
      <c r="E3287" s="320"/>
      <c r="G3287" s="320"/>
      <c r="I3287" s="320"/>
      <c r="K3287" s="320"/>
      <c r="L3287" t="s">
        <v>98</v>
      </c>
      <c r="M3287" s="320"/>
    </row>
    <row r="3288" spans="1:13">
      <c r="A3288" s="320"/>
      <c r="B3288" t="s">
        <v>268</v>
      </c>
      <c r="C3288" s="320"/>
      <c r="D3288" t="s">
        <v>75</v>
      </c>
      <c r="E3288" s="320"/>
      <c r="G3288" s="320"/>
      <c r="I3288" s="320"/>
      <c r="K3288" s="320"/>
      <c r="L3288" t="s">
        <v>58</v>
      </c>
      <c r="M3288" s="320"/>
    </row>
    <row r="3289" spans="1:13">
      <c r="A3289" s="320"/>
      <c r="B3289" t="s">
        <v>55</v>
      </c>
      <c r="C3289" s="320"/>
      <c r="D3289" t="s">
        <v>76</v>
      </c>
      <c r="E3289" s="320"/>
      <c r="G3289" s="320"/>
      <c r="I3289" s="320"/>
      <c r="K3289" s="320"/>
      <c r="M3289" s="320"/>
    </row>
    <row r="3290" spans="1:13">
      <c r="A3290" s="320"/>
      <c r="B3290" t="s">
        <v>67</v>
      </c>
      <c r="C3290" s="320"/>
      <c r="D3290" t="s">
        <v>77</v>
      </c>
      <c r="E3290" s="320"/>
      <c r="G3290" s="320"/>
      <c r="I3290" s="320"/>
      <c r="K3290" s="320"/>
      <c r="M3290" s="320"/>
    </row>
    <row r="3291" spans="1:13">
      <c r="A3291" s="320"/>
      <c r="C3291" s="320"/>
      <c r="E3291" s="320"/>
      <c r="G3291" s="320"/>
      <c r="I3291" s="320"/>
      <c r="K3291" s="320"/>
      <c r="M3291" s="320"/>
    </row>
    <row r="3292" spans="1:13">
      <c r="A3292" s="320" t="s">
        <v>22</v>
      </c>
      <c r="B3292" t="s">
        <v>3</v>
      </c>
      <c r="C3292" s="320" t="s">
        <v>49</v>
      </c>
      <c r="D3292" t="s">
        <v>3</v>
      </c>
      <c r="E3292" s="320" t="s">
        <v>49</v>
      </c>
      <c r="F3292" t="s">
        <v>3</v>
      </c>
      <c r="G3292" s="320" t="s">
        <v>49</v>
      </c>
      <c r="H3292" t="s">
        <v>3</v>
      </c>
      <c r="I3292" s="320" t="s">
        <v>150</v>
      </c>
      <c r="J3292" t="s">
        <v>3</v>
      </c>
      <c r="K3292" s="320" t="s">
        <v>58</v>
      </c>
      <c r="L3292" t="s">
        <v>3</v>
      </c>
      <c r="M3292" s="320" t="s">
        <v>58</v>
      </c>
    </row>
    <row r="3293" spans="1:13">
      <c r="A3293" s="320"/>
      <c r="B3293" t="s">
        <v>49</v>
      </c>
      <c r="C3293" s="320"/>
      <c r="D3293" t="s">
        <v>49</v>
      </c>
      <c r="E3293" s="320"/>
      <c r="F3293" t="s">
        <v>49</v>
      </c>
      <c r="G3293" s="320"/>
      <c r="H3293" t="s">
        <v>50</v>
      </c>
      <c r="I3293" s="320"/>
      <c r="J3293" t="s">
        <v>50</v>
      </c>
      <c r="K3293" s="320"/>
      <c r="L3293" t="s">
        <v>50</v>
      </c>
      <c r="M3293" s="320"/>
    </row>
    <row r="3294" spans="1:13">
      <c r="A3294" s="320"/>
      <c r="B3294" t="s">
        <v>50</v>
      </c>
      <c r="C3294" s="320"/>
      <c r="D3294" t="s">
        <v>50</v>
      </c>
      <c r="E3294" s="320"/>
      <c r="F3294" t="s">
        <v>50</v>
      </c>
      <c r="G3294" s="320"/>
      <c r="H3294" t="s">
        <v>51</v>
      </c>
      <c r="I3294" s="320"/>
      <c r="J3294" t="s">
        <v>95</v>
      </c>
      <c r="K3294" s="320"/>
      <c r="L3294" t="s">
        <v>51</v>
      </c>
      <c r="M3294" s="320"/>
    </row>
    <row r="3295" spans="1:13">
      <c r="A3295" s="320"/>
      <c r="B3295" t="s">
        <v>51</v>
      </c>
      <c r="C3295" s="320"/>
      <c r="D3295" t="s">
        <v>51</v>
      </c>
      <c r="E3295" s="320"/>
      <c r="F3295" t="s">
        <v>52</v>
      </c>
      <c r="G3295" s="320"/>
      <c r="H3295" t="s">
        <v>52</v>
      </c>
      <c r="I3295" s="320"/>
      <c r="J3295" t="s">
        <v>66</v>
      </c>
      <c r="K3295" s="320"/>
      <c r="L3295" t="s">
        <v>95</v>
      </c>
      <c r="M3295" s="320"/>
    </row>
    <row r="3296" spans="1:13">
      <c r="A3296" s="320"/>
      <c r="B3296" t="s">
        <v>52</v>
      </c>
      <c r="C3296" s="320"/>
      <c r="D3296" t="s">
        <v>52</v>
      </c>
      <c r="E3296" s="320"/>
      <c r="F3296" t="s">
        <v>53</v>
      </c>
      <c r="G3296" s="320"/>
      <c r="H3296" t="s">
        <v>53</v>
      </c>
      <c r="I3296" s="320"/>
      <c r="J3296" t="s">
        <v>58</v>
      </c>
      <c r="K3296" s="320"/>
      <c r="L3296" t="s">
        <v>66</v>
      </c>
      <c r="M3296" s="320"/>
    </row>
    <row r="3297" spans="1:13">
      <c r="A3297" s="320"/>
      <c r="B3297" t="s">
        <v>53</v>
      </c>
      <c r="C3297" s="320"/>
      <c r="D3297" t="s">
        <v>605</v>
      </c>
      <c r="E3297" s="320"/>
      <c r="F3297" t="s">
        <v>606</v>
      </c>
      <c r="G3297" s="320"/>
      <c r="H3297" t="s">
        <v>67</v>
      </c>
      <c r="I3297" s="320"/>
      <c r="K3297" s="320"/>
      <c r="L3297" t="s">
        <v>442</v>
      </c>
      <c r="M3297" s="320"/>
    </row>
    <row r="3298" spans="1:13">
      <c r="A3298" s="320"/>
      <c r="B3298" t="s">
        <v>272</v>
      </c>
      <c r="C3298" s="320"/>
      <c r="D3298" t="s">
        <v>54</v>
      </c>
      <c r="E3298" s="320"/>
      <c r="F3298" t="s">
        <v>607</v>
      </c>
      <c r="G3298" s="320"/>
      <c r="H3298" t="s">
        <v>150</v>
      </c>
      <c r="I3298" s="320"/>
      <c r="K3298" s="320"/>
      <c r="L3298" t="s">
        <v>97</v>
      </c>
      <c r="M3298" s="320"/>
    </row>
    <row r="3299" spans="1:13">
      <c r="A3299" s="320"/>
      <c r="B3299" t="s">
        <v>54</v>
      </c>
      <c r="C3299" s="320"/>
      <c r="D3299" t="s">
        <v>55</v>
      </c>
      <c r="E3299" s="320"/>
      <c r="G3299" s="320"/>
      <c r="I3299" s="320"/>
      <c r="K3299" s="320"/>
      <c r="L3299" t="s">
        <v>98</v>
      </c>
      <c r="M3299" s="320"/>
    </row>
    <row r="3300" spans="1:13">
      <c r="A3300" s="320"/>
      <c r="B3300" t="s">
        <v>268</v>
      </c>
      <c r="C3300" s="320"/>
      <c r="D3300" t="s">
        <v>75</v>
      </c>
      <c r="E3300" s="320"/>
      <c r="G3300" s="320"/>
      <c r="I3300" s="320"/>
      <c r="K3300" s="320"/>
      <c r="L3300" t="s">
        <v>58</v>
      </c>
      <c r="M3300" s="320"/>
    </row>
    <row r="3301" spans="1:13">
      <c r="A3301" s="320"/>
      <c r="B3301" t="s">
        <v>55</v>
      </c>
      <c r="C3301" s="320"/>
      <c r="D3301" t="s">
        <v>76</v>
      </c>
      <c r="E3301" s="320"/>
      <c r="G3301" s="320"/>
      <c r="I3301" s="320"/>
      <c r="K3301" s="320"/>
      <c r="M3301" s="320"/>
    </row>
    <row r="3302" spans="1:13">
      <c r="A3302" s="320"/>
      <c r="B3302" t="s">
        <v>67</v>
      </c>
      <c r="C3302" s="320"/>
      <c r="D3302" t="s">
        <v>77</v>
      </c>
      <c r="E3302" s="320"/>
      <c r="G3302" s="320"/>
      <c r="I3302" s="320"/>
      <c r="K3302" s="320"/>
      <c r="M3302" s="320"/>
    </row>
    <row r="3303" spans="1:13">
      <c r="A3303" s="320"/>
      <c r="C3303" s="320"/>
      <c r="E3303" s="320"/>
      <c r="G3303" s="320"/>
      <c r="I3303" s="320"/>
      <c r="K3303" s="320"/>
      <c r="M3303" s="320"/>
    </row>
    <row r="3304" spans="1:13">
      <c r="A3304" s="320" t="s">
        <v>23</v>
      </c>
      <c r="B3304" t="s">
        <v>3</v>
      </c>
      <c r="C3304" s="320" t="s">
        <v>49</v>
      </c>
      <c r="D3304" t="s">
        <v>3</v>
      </c>
      <c r="E3304" s="320" t="s">
        <v>49</v>
      </c>
      <c r="F3304" t="s">
        <v>3</v>
      </c>
      <c r="G3304" s="320" t="s">
        <v>3</v>
      </c>
      <c r="H3304" t="s">
        <v>3</v>
      </c>
      <c r="I3304" s="320" t="s">
        <v>150</v>
      </c>
      <c r="J3304" t="s">
        <v>3</v>
      </c>
      <c r="K3304" s="320" t="s">
        <v>58</v>
      </c>
      <c r="L3304" t="s">
        <v>3</v>
      </c>
      <c r="M3304" s="320" t="s">
        <v>49</v>
      </c>
    </row>
    <row r="3305" spans="1:13">
      <c r="A3305" s="320"/>
      <c r="B3305" t="s">
        <v>49</v>
      </c>
      <c r="C3305" s="320"/>
      <c r="D3305" t="s">
        <v>49</v>
      </c>
      <c r="E3305" s="320"/>
      <c r="F3305" t="s">
        <v>49</v>
      </c>
      <c r="G3305" s="320"/>
      <c r="H3305" t="s">
        <v>50</v>
      </c>
      <c r="I3305" s="320"/>
      <c r="J3305" t="s">
        <v>50</v>
      </c>
      <c r="K3305" s="320"/>
      <c r="L3305" t="s">
        <v>58</v>
      </c>
      <c r="M3305" s="320"/>
    </row>
    <row r="3306" spans="1:13">
      <c r="A3306" s="320"/>
      <c r="B3306" t="s">
        <v>50</v>
      </c>
      <c r="C3306" s="320"/>
      <c r="D3306" t="s">
        <v>50</v>
      </c>
      <c r="E3306" s="320"/>
      <c r="F3306" t="s">
        <v>50</v>
      </c>
      <c r="G3306" s="320"/>
      <c r="H3306" t="s">
        <v>51</v>
      </c>
      <c r="I3306" s="320"/>
      <c r="J3306" t="s">
        <v>95</v>
      </c>
      <c r="K3306" s="320"/>
      <c r="L3306" t="s">
        <v>50</v>
      </c>
      <c r="M3306" s="320"/>
    </row>
    <row r="3307" spans="1:13">
      <c r="A3307" s="320"/>
      <c r="B3307" t="s">
        <v>51</v>
      </c>
      <c r="C3307" s="320"/>
      <c r="D3307" t="s">
        <v>51</v>
      </c>
      <c r="E3307" s="320"/>
      <c r="F3307" t="s">
        <v>52</v>
      </c>
      <c r="G3307" s="320"/>
      <c r="H3307" t="s">
        <v>52</v>
      </c>
      <c r="I3307" s="320"/>
      <c r="J3307" t="s">
        <v>66</v>
      </c>
      <c r="K3307" s="320"/>
      <c r="L3307" t="s">
        <v>52</v>
      </c>
      <c r="M3307" s="320"/>
    </row>
    <row r="3308" spans="1:13">
      <c r="A3308" s="320"/>
      <c r="B3308" t="s">
        <v>52</v>
      </c>
      <c r="C3308" s="320"/>
      <c r="D3308" t="s">
        <v>52</v>
      </c>
      <c r="E3308" s="320"/>
      <c r="F3308" t="s">
        <v>53</v>
      </c>
      <c r="G3308" s="320"/>
      <c r="H3308" t="s">
        <v>53</v>
      </c>
      <c r="I3308" s="320"/>
      <c r="J3308" t="s">
        <v>58</v>
      </c>
      <c r="K3308" s="320"/>
      <c r="L3308" t="s">
        <v>51</v>
      </c>
      <c r="M3308" s="320"/>
    </row>
    <row r="3309" spans="1:13">
      <c r="A3309" s="320"/>
      <c r="B3309" t="s">
        <v>53</v>
      </c>
      <c r="C3309" s="320"/>
      <c r="D3309" t="s">
        <v>605</v>
      </c>
      <c r="E3309" s="320"/>
      <c r="F3309" t="s">
        <v>606</v>
      </c>
      <c r="G3309" s="320"/>
      <c r="H3309" t="s">
        <v>67</v>
      </c>
      <c r="I3309" s="320"/>
      <c r="K3309" s="320"/>
      <c r="L3309" t="s">
        <v>95</v>
      </c>
      <c r="M3309" s="320"/>
    </row>
    <row r="3310" spans="1:13">
      <c r="A3310" s="320"/>
      <c r="B3310" t="s">
        <v>272</v>
      </c>
      <c r="C3310" s="320"/>
      <c r="D3310" t="s">
        <v>54</v>
      </c>
      <c r="E3310" s="320"/>
      <c r="F3310" t="s">
        <v>607</v>
      </c>
      <c r="G3310" s="320"/>
      <c r="H3310" t="s">
        <v>150</v>
      </c>
      <c r="I3310" s="320"/>
      <c r="K3310" s="320"/>
      <c r="L3310" t="s">
        <v>66</v>
      </c>
      <c r="M3310" s="320"/>
    </row>
    <row r="3311" spans="1:13">
      <c r="A3311" s="320"/>
      <c r="B3311" t="s">
        <v>54</v>
      </c>
      <c r="C3311" s="320"/>
      <c r="D3311" t="s">
        <v>55</v>
      </c>
      <c r="E3311" s="320"/>
      <c r="G3311" s="320"/>
      <c r="I3311" s="320"/>
      <c r="K3311" s="320"/>
      <c r="L3311" t="s">
        <v>442</v>
      </c>
      <c r="M3311" s="320"/>
    </row>
    <row r="3312" spans="1:13">
      <c r="A3312" s="320"/>
      <c r="B3312" t="s">
        <v>268</v>
      </c>
      <c r="C3312" s="320"/>
      <c r="D3312" t="s">
        <v>75</v>
      </c>
      <c r="E3312" s="320"/>
      <c r="G3312" s="320"/>
      <c r="I3312" s="320"/>
      <c r="K3312" s="320"/>
      <c r="L3312" t="s">
        <v>97</v>
      </c>
      <c r="M3312" s="320"/>
    </row>
    <row r="3313" spans="1:22">
      <c r="A3313" s="320"/>
      <c r="B3313" t="s">
        <v>55</v>
      </c>
      <c r="C3313" s="320"/>
      <c r="D3313" t="s">
        <v>76</v>
      </c>
      <c r="E3313" s="320"/>
      <c r="G3313" s="320"/>
      <c r="I3313" s="320"/>
      <c r="K3313" s="320"/>
      <c r="L3313" t="s">
        <v>98</v>
      </c>
      <c r="M3313" s="320"/>
    </row>
    <row r="3314" spans="1:22">
      <c r="A3314" s="320"/>
      <c r="B3314" t="s">
        <v>67</v>
      </c>
      <c r="C3314" s="320"/>
      <c r="D3314" t="s">
        <v>77</v>
      </c>
      <c r="E3314" s="320"/>
      <c r="G3314" s="320"/>
      <c r="I3314" s="320"/>
      <c r="K3314" s="320"/>
      <c r="M3314" s="320"/>
    </row>
    <row r="3315" spans="1:22">
      <c r="A3315" s="320"/>
      <c r="C3315" s="320"/>
      <c r="E3315" s="320"/>
      <c r="G3315" s="320"/>
      <c r="I3315" s="320"/>
      <c r="K3315" s="320"/>
      <c r="M3315" s="320"/>
    </row>
    <row r="3321" spans="1:22">
      <c r="A3321" s="335" t="s">
        <v>610</v>
      </c>
      <c r="B3321" s="335"/>
      <c r="C3321" s="335"/>
      <c r="D3321" s="335"/>
      <c r="E3321" s="335"/>
      <c r="F3321" s="335"/>
      <c r="G3321" s="335"/>
      <c r="H3321" s="335"/>
      <c r="I3321" s="335"/>
      <c r="J3321" s="335"/>
      <c r="K3321" s="335"/>
      <c r="L3321" s="335"/>
      <c r="M3321" s="335"/>
      <c r="P3321" s="329" t="s">
        <v>611</v>
      </c>
      <c r="Q3321" s="330"/>
      <c r="R3321" s="330"/>
      <c r="S3321" s="330"/>
      <c r="T3321" s="330"/>
      <c r="U3321" s="330"/>
      <c r="V3321" s="331"/>
    </row>
    <row r="3322" spans="1:22" ht="32">
      <c r="B3322" s="334">
        <v>2001</v>
      </c>
      <c r="C3322" s="334"/>
      <c r="D3322" s="334">
        <v>2004</v>
      </c>
      <c r="E3322" s="334"/>
      <c r="F3322" s="334">
        <v>2007</v>
      </c>
      <c r="G3322" s="334"/>
      <c r="H3322" s="334">
        <v>2011</v>
      </c>
      <c r="I3322" s="334"/>
      <c r="J3322" s="334">
        <v>2015</v>
      </c>
      <c r="K3322" s="334"/>
      <c r="L3322" s="334"/>
      <c r="M3322" s="334"/>
      <c r="P3322" s="128" t="s">
        <v>129</v>
      </c>
      <c r="Q3322" s="44">
        <v>24</v>
      </c>
      <c r="R3322" s="44">
        <v>24</v>
      </c>
      <c r="S3322" s="44">
        <v>24</v>
      </c>
      <c r="T3322" s="44">
        <v>24</v>
      </c>
      <c r="U3322" s="44">
        <v>24</v>
      </c>
      <c r="V3322" s="44"/>
    </row>
    <row r="3323" spans="1:22" ht="32">
      <c r="B3323" s="68" t="s">
        <v>0</v>
      </c>
      <c r="C3323" s="68" t="s">
        <v>1</v>
      </c>
      <c r="D3323" s="68" t="s">
        <v>0</v>
      </c>
      <c r="E3323" s="68" t="s">
        <v>1</v>
      </c>
      <c r="F3323" s="68" t="s">
        <v>0</v>
      </c>
      <c r="G3323" s="68" t="s">
        <v>1</v>
      </c>
      <c r="H3323" s="68" t="s">
        <v>0</v>
      </c>
      <c r="I3323" s="68" t="s">
        <v>1</v>
      </c>
      <c r="J3323" s="68" t="s">
        <v>0</v>
      </c>
      <c r="K3323" s="68" t="s">
        <v>1</v>
      </c>
      <c r="L3323" s="68"/>
      <c r="M3323" s="68"/>
      <c r="P3323" s="129" t="s">
        <v>103</v>
      </c>
      <c r="Q3323" s="51">
        <v>2001</v>
      </c>
      <c r="R3323" s="51">
        <v>2004</v>
      </c>
      <c r="S3323" s="51">
        <v>2007</v>
      </c>
      <c r="T3323" s="51">
        <v>2011</v>
      </c>
      <c r="U3323" s="51">
        <v>2015</v>
      </c>
      <c r="V3323" s="51"/>
    </row>
    <row r="3324" spans="1:22">
      <c r="A3324" s="320" t="s">
        <v>2</v>
      </c>
      <c r="B3324" t="s">
        <v>3</v>
      </c>
      <c r="C3324" s="320" t="s">
        <v>49</v>
      </c>
      <c r="D3324" t="s">
        <v>3</v>
      </c>
      <c r="E3324" s="320" t="s">
        <v>58</v>
      </c>
      <c r="F3324" t="s">
        <v>3</v>
      </c>
      <c r="G3324" s="319" t="s">
        <v>49</v>
      </c>
      <c r="H3324" t="s">
        <v>386</v>
      </c>
      <c r="I3324" s="320" t="s">
        <v>386</v>
      </c>
      <c r="J3324" t="s">
        <v>3</v>
      </c>
      <c r="K3324" s="320" t="s">
        <v>58</v>
      </c>
      <c r="P3324" s="29">
        <v>0</v>
      </c>
      <c r="Q3324" s="24"/>
      <c r="R3324" s="24"/>
      <c r="S3324" s="24"/>
      <c r="T3324" s="24"/>
      <c r="U3324" s="24"/>
      <c r="V3324" s="24"/>
    </row>
    <row r="3325" spans="1:22">
      <c r="A3325" s="320"/>
      <c r="B3325" t="s">
        <v>49</v>
      </c>
      <c r="C3325" s="320"/>
      <c r="D3325" t="s">
        <v>58</v>
      </c>
      <c r="E3325" s="320"/>
      <c r="F3325" t="s">
        <v>49</v>
      </c>
      <c r="G3325" s="319"/>
      <c r="H3325" t="s">
        <v>58</v>
      </c>
      <c r="I3325" s="320"/>
      <c r="J3325" t="s">
        <v>95</v>
      </c>
      <c r="K3325" s="320"/>
      <c r="P3325" s="29">
        <v>1</v>
      </c>
      <c r="Q3325" s="24">
        <v>24</v>
      </c>
      <c r="R3325" s="24"/>
      <c r="S3325" s="24">
        <v>14</v>
      </c>
      <c r="T3325" s="24"/>
      <c r="U3325" s="24">
        <v>4</v>
      </c>
      <c r="V3325" s="24"/>
    </row>
    <row r="3326" spans="1:22" ht="48">
      <c r="A3326" s="320"/>
      <c r="B3326" s="126" t="s">
        <v>612</v>
      </c>
      <c r="C3326" s="320"/>
      <c r="D3326" t="s">
        <v>212</v>
      </c>
      <c r="E3326" s="320"/>
      <c r="F3326" t="s">
        <v>191</v>
      </c>
      <c r="G3326" s="319"/>
      <c r="H3326" t="s">
        <v>59</v>
      </c>
      <c r="I3326" s="320"/>
      <c r="J3326" t="s">
        <v>66</v>
      </c>
      <c r="K3326" s="320"/>
      <c r="P3326" s="29">
        <v>2</v>
      </c>
      <c r="Q3326" s="24"/>
      <c r="R3326" s="24">
        <v>24</v>
      </c>
      <c r="S3326" s="24">
        <v>10</v>
      </c>
      <c r="T3326" s="24"/>
      <c r="U3326" s="24">
        <v>17</v>
      </c>
      <c r="V3326" s="24"/>
    </row>
    <row r="3327" spans="1:22">
      <c r="A3327" s="320"/>
      <c r="C3327" s="320"/>
      <c r="D3327" t="s">
        <v>51</v>
      </c>
      <c r="E3327" s="320"/>
      <c r="F3327" t="s">
        <v>52</v>
      </c>
      <c r="G3327" s="319"/>
      <c r="H3327" t="s">
        <v>53</v>
      </c>
      <c r="I3327" s="320"/>
      <c r="J3327" t="s">
        <v>442</v>
      </c>
      <c r="K3327" s="320"/>
      <c r="P3327" s="29">
        <v>3</v>
      </c>
      <c r="Q3327" s="24"/>
      <c r="R3327" s="24"/>
      <c r="S3327" s="24"/>
      <c r="T3327" s="24">
        <v>24</v>
      </c>
      <c r="U3327" s="24">
        <v>3</v>
      </c>
      <c r="V3327" s="24"/>
    </row>
    <row r="3328" spans="1:22">
      <c r="A3328" s="320"/>
      <c r="C3328" s="320"/>
      <c r="E3328" s="320"/>
      <c r="F3328" t="s">
        <v>66</v>
      </c>
      <c r="G3328" s="319"/>
      <c r="I3328" s="320"/>
      <c r="J3328" t="s">
        <v>58</v>
      </c>
      <c r="K3328" s="320"/>
      <c r="P3328" s="29" t="s">
        <v>104</v>
      </c>
      <c r="Q3328" s="24"/>
      <c r="R3328" s="24"/>
      <c r="S3328" s="24"/>
      <c r="T3328" s="24"/>
      <c r="U3328" s="24"/>
      <c r="V3328" s="24"/>
    </row>
    <row r="3329" spans="1:28" ht="32">
      <c r="A3329" s="320"/>
      <c r="C3329" s="320"/>
      <c r="E3329" s="320"/>
      <c r="F3329" t="s">
        <v>55</v>
      </c>
      <c r="G3329" s="319"/>
      <c r="I3329" s="320"/>
      <c r="J3329" s="126" t="s">
        <v>613</v>
      </c>
      <c r="K3329" s="320"/>
    </row>
    <row r="3330" spans="1:28">
      <c r="A3330" s="320" t="s">
        <v>4</v>
      </c>
      <c r="B3330" t="s">
        <v>3</v>
      </c>
      <c r="C3330" s="319" t="s">
        <v>612</v>
      </c>
      <c r="D3330" t="s">
        <v>3</v>
      </c>
      <c r="E3330" s="320" t="s">
        <v>212</v>
      </c>
      <c r="F3330" t="s">
        <v>49</v>
      </c>
      <c r="G3330" s="319" t="s">
        <v>191</v>
      </c>
      <c r="H3330" t="s">
        <v>386</v>
      </c>
      <c r="I3330" s="320" t="s">
        <v>59</v>
      </c>
      <c r="J3330" t="s">
        <v>3</v>
      </c>
      <c r="K3330" s="320" t="s">
        <v>50</v>
      </c>
      <c r="P3330" s="329" t="s">
        <v>608</v>
      </c>
      <c r="Q3330" s="330"/>
      <c r="R3330" s="330"/>
      <c r="S3330" s="330"/>
      <c r="T3330" s="330"/>
      <c r="U3330" s="330"/>
      <c r="V3330" s="331"/>
    </row>
    <row r="3331" spans="1:28">
      <c r="A3331" s="320"/>
      <c r="B3331" t="s">
        <v>49</v>
      </c>
      <c r="C3331" s="319"/>
      <c r="D3331" t="s">
        <v>58</v>
      </c>
      <c r="E3331" s="320"/>
      <c r="F3331" t="s">
        <v>191</v>
      </c>
      <c r="G3331" s="319"/>
      <c r="H3331" t="s">
        <v>58</v>
      </c>
      <c r="I3331" s="320"/>
      <c r="J3331" t="s">
        <v>598</v>
      </c>
      <c r="K3331" s="320"/>
      <c r="P3331" s="21"/>
      <c r="Q3331" s="51">
        <v>2001</v>
      </c>
      <c r="R3331" s="51">
        <v>2004</v>
      </c>
      <c r="S3331" s="51">
        <v>2007</v>
      </c>
      <c r="T3331" s="51">
        <v>2011</v>
      </c>
      <c r="U3331" s="51">
        <v>2015</v>
      </c>
      <c r="V3331" s="51"/>
    </row>
    <row r="3332" spans="1:28" ht="48">
      <c r="A3332" s="320"/>
      <c r="B3332" s="126" t="s">
        <v>612</v>
      </c>
      <c r="C3332" s="319"/>
      <c r="D3332" t="s">
        <v>212</v>
      </c>
      <c r="E3332" s="320"/>
      <c r="F3332" t="s">
        <v>52</v>
      </c>
      <c r="G3332" s="319"/>
      <c r="H3332" t="s">
        <v>59</v>
      </c>
      <c r="I3332" s="320"/>
      <c r="J3332" t="s">
        <v>51</v>
      </c>
      <c r="K3332" s="320"/>
      <c r="P3332" s="130" t="s">
        <v>106</v>
      </c>
      <c r="Q3332" s="24">
        <v>11</v>
      </c>
      <c r="R3332" s="24">
        <v>2</v>
      </c>
      <c r="S3332" s="24">
        <v>11</v>
      </c>
      <c r="T3332" s="24"/>
      <c r="U3332" s="24">
        <v>4</v>
      </c>
      <c r="V3332" s="24"/>
    </row>
    <row r="3333" spans="1:28">
      <c r="A3333" s="320"/>
      <c r="C3333" s="319"/>
      <c r="D3333" t="s">
        <v>51</v>
      </c>
      <c r="E3333" s="320"/>
      <c r="F3333" t="s">
        <v>55</v>
      </c>
      <c r="G3333" s="319"/>
      <c r="H3333" t="s">
        <v>53</v>
      </c>
      <c r="I3333" s="320"/>
      <c r="J3333" t="s">
        <v>66</v>
      </c>
      <c r="K3333" s="320"/>
      <c r="P3333" s="29" t="s">
        <v>107</v>
      </c>
      <c r="Q3333" s="24">
        <v>13</v>
      </c>
      <c r="R3333" s="24">
        <v>22</v>
      </c>
      <c r="S3333" s="24">
        <v>13</v>
      </c>
      <c r="T3333" s="24">
        <v>24</v>
      </c>
      <c r="U3333" s="24">
        <v>20</v>
      </c>
      <c r="V3333" s="24"/>
    </row>
    <row r="3334" spans="1:28" ht="32">
      <c r="A3334" s="320"/>
      <c r="C3334" s="319"/>
      <c r="E3334" s="320"/>
      <c r="F3334" s="126" t="s">
        <v>288</v>
      </c>
      <c r="G3334" s="319"/>
      <c r="I3334" s="320"/>
      <c r="J3334" t="s">
        <v>442</v>
      </c>
      <c r="K3334" s="320"/>
      <c r="P3334" s="27"/>
      <c r="Q3334" s="28"/>
      <c r="R3334" s="28"/>
      <c r="S3334" s="28"/>
      <c r="T3334" s="28"/>
      <c r="U3334" s="28"/>
      <c r="V3334" s="28"/>
    </row>
    <row r="3335" spans="1:28">
      <c r="A3335" s="320"/>
      <c r="C3335" s="319"/>
      <c r="E3335" s="320"/>
      <c r="G3335" s="319"/>
      <c r="I3335" s="320"/>
      <c r="J3335" t="s">
        <v>98</v>
      </c>
      <c r="K3335" s="320"/>
      <c r="P3335" s="27"/>
      <c r="Q3335" s="28"/>
      <c r="R3335" s="28"/>
      <c r="S3335" s="28"/>
      <c r="T3335" s="28"/>
      <c r="U3335" s="28"/>
      <c r="V3335" s="28"/>
    </row>
    <row r="3336" spans="1:28">
      <c r="A3336" s="320"/>
      <c r="C3336" s="319"/>
      <c r="E3336" s="320"/>
      <c r="G3336" s="319"/>
      <c r="I3336" s="320"/>
      <c r="J3336" t="s">
        <v>58</v>
      </c>
      <c r="K3336" s="320"/>
      <c r="P3336" s="332" t="s">
        <v>109</v>
      </c>
      <c r="Q3336" s="332"/>
      <c r="R3336" s="332"/>
      <c r="S3336" s="332"/>
      <c r="T3336" s="332"/>
      <c r="U3336" s="332"/>
      <c r="V3336" s="332"/>
      <c r="W3336" s="332"/>
      <c r="X3336" s="332"/>
      <c r="Y3336" s="332"/>
      <c r="Z3336" s="332"/>
      <c r="AA3336" s="332"/>
      <c r="AB3336" s="332"/>
    </row>
    <row r="3337" spans="1:28">
      <c r="A3337" s="320"/>
      <c r="C3337" s="319"/>
      <c r="E3337" s="320"/>
      <c r="G3337" s="319"/>
      <c r="I3337" s="320"/>
      <c r="J3337" t="s">
        <v>97</v>
      </c>
      <c r="K3337" s="320"/>
      <c r="P3337" s="20"/>
      <c r="Q3337" s="327">
        <v>2001</v>
      </c>
      <c r="R3337" s="327"/>
      <c r="S3337" s="327">
        <v>2004</v>
      </c>
      <c r="T3337" s="327"/>
      <c r="U3337" s="327">
        <v>2007</v>
      </c>
      <c r="V3337" s="327"/>
      <c r="W3337" s="327">
        <v>2011</v>
      </c>
      <c r="X3337" s="327"/>
      <c r="Y3337" s="327">
        <v>2015</v>
      </c>
      <c r="Z3337" s="327"/>
      <c r="AA3337" s="327"/>
      <c r="AB3337" s="327"/>
    </row>
    <row r="3338" spans="1:28">
      <c r="A3338" s="320"/>
      <c r="C3338" s="319"/>
      <c r="E3338" s="320"/>
      <c r="G3338" s="319"/>
      <c r="I3338" s="320"/>
      <c r="J3338" t="s">
        <v>95</v>
      </c>
      <c r="K3338" s="320"/>
      <c r="P3338" s="20"/>
      <c r="Q3338" s="51" t="s">
        <v>114</v>
      </c>
      <c r="R3338" s="51" t="s">
        <v>115</v>
      </c>
      <c r="S3338" s="51" t="s">
        <v>114</v>
      </c>
      <c r="T3338" s="51" t="s">
        <v>115</v>
      </c>
      <c r="U3338" s="51" t="s">
        <v>114</v>
      </c>
      <c r="V3338" s="51" t="s">
        <v>115</v>
      </c>
      <c r="W3338" s="51" t="s">
        <v>114</v>
      </c>
      <c r="X3338" s="51" t="s">
        <v>115</v>
      </c>
      <c r="Y3338" s="51" t="s">
        <v>114</v>
      </c>
      <c r="Z3338" s="51" t="s">
        <v>115</v>
      </c>
      <c r="AA3338" s="51" t="s">
        <v>114</v>
      </c>
      <c r="AB3338" s="51" t="s">
        <v>115</v>
      </c>
    </row>
    <row r="3339" spans="1:28" ht="32">
      <c r="A3339" s="320" t="s">
        <v>5</v>
      </c>
      <c r="B3339" t="s">
        <v>3</v>
      </c>
      <c r="C3339" s="319" t="s">
        <v>612</v>
      </c>
      <c r="D3339" t="s">
        <v>3</v>
      </c>
      <c r="E3339" s="320" t="s">
        <v>212</v>
      </c>
      <c r="F3339" t="s">
        <v>3</v>
      </c>
      <c r="G3339" s="319" t="s">
        <v>191</v>
      </c>
      <c r="H3339" t="s">
        <v>386</v>
      </c>
      <c r="I3339" s="320" t="s">
        <v>59</v>
      </c>
      <c r="J3339" t="s">
        <v>3</v>
      </c>
      <c r="K3339" s="320" t="s">
        <v>59</v>
      </c>
      <c r="P3339" s="130" t="s">
        <v>110</v>
      </c>
      <c r="Q3339" s="20">
        <v>24</v>
      </c>
      <c r="R3339" s="20">
        <v>100</v>
      </c>
      <c r="S3339" s="20">
        <v>24</v>
      </c>
      <c r="T3339" s="20">
        <v>100</v>
      </c>
      <c r="U3339" s="20">
        <v>15</v>
      </c>
      <c r="V3339" s="20">
        <v>62.5</v>
      </c>
      <c r="W3339" s="20"/>
      <c r="X3339" s="20"/>
      <c r="Y3339" s="20">
        <v>23</v>
      </c>
      <c r="Z3339" s="20">
        <v>95.83</v>
      </c>
      <c r="AA3339" s="20"/>
      <c r="AB3339" s="20"/>
    </row>
    <row r="3340" spans="1:28">
      <c r="A3340" s="320"/>
      <c r="B3340" t="s">
        <v>49</v>
      </c>
      <c r="C3340" s="319"/>
      <c r="D3340" t="s">
        <v>58</v>
      </c>
      <c r="E3340" s="320"/>
      <c r="F3340" t="s">
        <v>49</v>
      </c>
      <c r="G3340" s="319"/>
      <c r="H3340" t="s">
        <v>58</v>
      </c>
      <c r="I3340" s="320"/>
      <c r="J3340" t="s">
        <v>95</v>
      </c>
      <c r="K3340" s="320"/>
      <c r="P3340" s="29" t="s">
        <v>111</v>
      </c>
      <c r="Q3340" s="20">
        <v>1</v>
      </c>
      <c r="R3340" s="20">
        <v>4.17</v>
      </c>
      <c r="S3340" s="20">
        <v>2</v>
      </c>
      <c r="T3340" s="20">
        <v>8.34</v>
      </c>
      <c r="U3340" s="20">
        <v>5</v>
      </c>
      <c r="V3340" s="20">
        <v>20.83</v>
      </c>
      <c r="W3340" s="20"/>
      <c r="X3340" s="146"/>
      <c r="Y3340" s="20">
        <v>2</v>
      </c>
      <c r="Z3340" s="20">
        <v>8.33</v>
      </c>
      <c r="AA3340" s="20"/>
      <c r="AB3340" s="20"/>
    </row>
    <row r="3341" spans="1:28" ht="48">
      <c r="A3341" s="320"/>
      <c r="B3341" s="126" t="s">
        <v>612</v>
      </c>
      <c r="C3341" s="319"/>
      <c r="D3341" t="s">
        <v>212</v>
      </c>
      <c r="E3341" s="320"/>
      <c r="F3341" t="s">
        <v>191</v>
      </c>
      <c r="G3341" s="319"/>
      <c r="H3341" t="s">
        <v>59</v>
      </c>
      <c r="I3341" s="320"/>
      <c r="J3341" t="s">
        <v>66</v>
      </c>
      <c r="K3341" s="320"/>
      <c r="P3341" s="29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</row>
    <row r="3342" spans="1:28" ht="32">
      <c r="A3342" s="320"/>
      <c r="C3342" s="319"/>
      <c r="D3342" t="s">
        <v>51</v>
      </c>
      <c r="E3342" s="320"/>
      <c r="F3342" t="s">
        <v>52</v>
      </c>
      <c r="G3342" s="319"/>
      <c r="I3342" s="320"/>
      <c r="J3342" t="s">
        <v>442</v>
      </c>
      <c r="K3342" s="320"/>
      <c r="P3342" s="130" t="s">
        <v>112</v>
      </c>
      <c r="Q3342" s="20"/>
      <c r="R3342" s="20"/>
      <c r="S3342" s="20"/>
      <c r="T3342" s="20"/>
      <c r="U3342" s="20">
        <v>9</v>
      </c>
      <c r="V3342" s="20">
        <v>37.5</v>
      </c>
      <c r="W3342" s="20">
        <v>24</v>
      </c>
      <c r="X3342" s="20">
        <v>100</v>
      </c>
      <c r="Y3342" s="20">
        <v>1</v>
      </c>
      <c r="Z3342" s="20">
        <v>4.17</v>
      </c>
      <c r="AA3342" s="20"/>
      <c r="AB3342" s="20"/>
    </row>
    <row r="3343" spans="1:28" ht="32">
      <c r="A3343" s="320"/>
      <c r="C3343" s="319"/>
      <c r="E3343" s="320"/>
      <c r="F3343" t="s">
        <v>66</v>
      </c>
      <c r="G3343" s="319"/>
      <c r="I3343" s="320"/>
      <c r="J3343" t="s">
        <v>97</v>
      </c>
      <c r="K3343" s="320"/>
      <c r="P3343" s="130" t="s">
        <v>113</v>
      </c>
      <c r="Q3343" s="20"/>
      <c r="R3343" s="20"/>
      <c r="S3343" s="20"/>
      <c r="T3343" s="20"/>
      <c r="U3343" s="20">
        <v>2</v>
      </c>
      <c r="V3343" s="20">
        <v>6.17</v>
      </c>
      <c r="W3343" s="20">
        <v>6</v>
      </c>
      <c r="X3343" s="146">
        <v>0.25</v>
      </c>
      <c r="Y3343" s="20">
        <v>0</v>
      </c>
      <c r="Z3343" s="20">
        <v>0</v>
      </c>
      <c r="AA3343" s="20"/>
      <c r="AB3343" s="20"/>
    </row>
    <row r="3344" spans="1:28">
      <c r="A3344" s="320"/>
      <c r="C3344" s="319"/>
      <c r="E3344" s="320"/>
      <c r="F3344" t="s">
        <v>55</v>
      </c>
      <c r="G3344" s="319"/>
      <c r="I3344" s="320"/>
      <c r="J3344" t="s">
        <v>98</v>
      </c>
      <c r="K3344" s="320"/>
    </row>
    <row r="3345" spans="1:28">
      <c r="A3345" s="320"/>
      <c r="C3345" s="319"/>
      <c r="E3345" s="320"/>
      <c r="G3345" s="319"/>
      <c r="I3345" s="320"/>
      <c r="J3345" t="s">
        <v>58</v>
      </c>
      <c r="K3345" s="320"/>
    </row>
    <row r="3346" spans="1:28">
      <c r="A3346" s="320"/>
      <c r="C3346" s="319"/>
      <c r="E3346" s="320"/>
      <c r="G3346" s="319"/>
      <c r="I3346" s="320"/>
      <c r="J3346" t="s">
        <v>614</v>
      </c>
      <c r="K3346" s="320"/>
      <c r="P3346" s="326" t="s">
        <v>116</v>
      </c>
      <c r="Q3346" s="326"/>
      <c r="R3346" s="326"/>
      <c r="S3346" s="326"/>
      <c r="T3346" s="326"/>
      <c r="U3346" s="326"/>
      <c r="V3346" s="326"/>
      <c r="W3346" s="326"/>
      <c r="X3346" s="326"/>
      <c r="Y3346" s="326"/>
      <c r="Z3346" s="326"/>
      <c r="AA3346" s="326"/>
      <c r="AB3346" s="326"/>
    </row>
    <row r="3347" spans="1:28">
      <c r="A3347" s="320" t="s">
        <v>6</v>
      </c>
      <c r="B3347" t="s">
        <v>3</v>
      </c>
      <c r="C3347" s="320" t="s">
        <v>49</v>
      </c>
      <c r="D3347" t="s">
        <v>3</v>
      </c>
      <c r="E3347" s="320" t="s">
        <v>58</v>
      </c>
      <c r="F3347" t="s">
        <v>49</v>
      </c>
      <c r="G3347" s="319" t="s">
        <v>288</v>
      </c>
      <c r="H3347" t="s">
        <v>386</v>
      </c>
      <c r="I3347" s="320" t="s">
        <v>386</v>
      </c>
      <c r="J3347" t="s">
        <v>445</v>
      </c>
      <c r="K3347" s="320" t="s">
        <v>58</v>
      </c>
      <c r="P3347" s="20"/>
      <c r="Q3347" s="327">
        <v>2001</v>
      </c>
      <c r="R3347" s="327"/>
      <c r="S3347" s="327">
        <v>2004</v>
      </c>
      <c r="T3347" s="327"/>
      <c r="U3347" s="327">
        <v>2007</v>
      </c>
      <c r="V3347" s="327"/>
      <c r="W3347" s="327">
        <v>2011</v>
      </c>
      <c r="X3347" s="327"/>
      <c r="Y3347" s="327">
        <v>2015</v>
      </c>
      <c r="Z3347" s="327"/>
      <c r="AA3347" s="327"/>
      <c r="AB3347" s="327"/>
    </row>
    <row r="3348" spans="1:28">
      <c r="A3348" s="320"/>
      <c r="B3348" t="s">
        <v>49</v>
      </c>
      <c r="C3348" s="320"/>
      <c r="D3348" t="s">
        <v>58</v>
      </c>
      <c r="E3348" s="320"/>
      <c r="F3348" t="s">
        <v>191</v>
      </c>
      <c r="G3348" s="319"/>
      <c r="H3348" t="s">
        <v>58</v>
      </c>
      <c r="I3348" s="320"/>
      <c r="J3348" t="s">
        <v>95</v>
      </c>
      <c r="K3348" s="320"/>
      <c r="P3348" s="20"/>
      <c r="Q3348" s="51" t="s">
        <v>114</v>
      </c>
      <c r="R3348" s="51" t="s">
        <v>115</v>
      </c>
      <c r="S3348" s="51" t="s">
        <v>114</v>
      </c>
      <c r="T3348" s="51" t="s">
        <v>115</v>
      </c>
      <c r="U3348" s="51" t="s">
        <v>114</v>
      </c>
      <c r="V3348" s="51" t="s">
        <v>115</v>
      </c>
      <c r="W3348" s="51" t="s">
        <v>114</v>
      </c>
      <c r="X3348" s="51" t="s">
        <v>115</v>
      </c>
      <c r="Y3348" s="51" t="s">
        <v>114</v>
      </c>
      <c r="Z3348" s="51" t="s">
        <v>115</v>
      </c>
      <c r="AA3348" s="51" t="s">
        <v>114</v>
      </c>
      <c r="AB3348" s="51" t="s">
        <v>115</v>
      </c>
    </row>
    <row r="3349" spans="1:28" ht="48">
      <c r="A3349" s="320"/>
      <c r="B3349" s="126" t="s">
        <v>612</v>
      </c>
      <c r="C3349" s="320"/>
      <c r="D3349" t="s">
        <v>212</v>
      </c>
      <c r="E3349" s="320"/>
      <c r="F3349" t="s">
        <v>52</v>
      </c>
      <c r="G3349" s="319"/>
      <c r="H3349" t="s">
        <v>59</v>
      </c>
      <c r="I3349" s="320"/>
      <c r="J3349" t="s">
        <v>66</v>
      </c>
      <c r="K3349" s="320"/>
      <c r="P3349" s="130" t="s">
        <v>110</v>
      </c>
      <c r="Q3349" s="20">
        <v>24</v>
      </c>
      <c r="R3349" s="20">
        <v>100</v>
      </c>
      <c r="S3349" s="20"/>
      <c r="T3349" s="20"/>
      <c r="U3349" s="20">
        <v>23</v>
      </c>
      <c r="V3349" s="20">
        <v>95.83</v>
      </c>
      <c r="W3349" s="20"/>
      <c r="X3349" s="20"/>
      <c r="Y3349" s="20">
        <v>2</v>
      </c>
      <c r="Z3349" s="20">
        <v>8.33</v>
      </c>
      <c r="AA3349" s="20"/>
      <c r="AB3349" s="20"/>
    </row>
    <row r="3350" spans="1:28">
      <c r="A3350" s="320"/>
      <c r="C3350" s="320"/>
      <c r="D3350" t="s">
        <v>51</v>
      </c>
      <c r="E3350" s="320"/>
      <c r="F3350" t="s">
        <v>55</v>
      </c>
      <c r="G3350" s="319"/>
      <c r="H3350" t="s">
        <v>53</v>
      </c>
      <c r="I3350" s="320"/>
      <c r="J3350" t="s">
        <v>442</v>
      </c>
      <c r="K3350" s="320"/>
      <c r="P3350" s="29" t="s">
        <v>111</v>
      </c>
      <c r="Q3350" s="20">
        <v>10</v>
      </c>
      <c r="R3350" s="20">
        <v>41.67</v>
      </c>
      <c r="S3350" s="20"/>
      <c r="T3350" s="20"/>
      <c r="U3350" s="20">
        <v>6</v>
      </c>
      <c r="V3350" s="20">
        <v>25</v>
      </c>
      <c r="W3350" s="20"/>
      <c r="X3350" s="20"/>
      <c r="Y3350" s="20">
        <v>1</v>
      </c>
      <c r="Z3350" s="20">
        <v>4.17</v>
      </c>
      <c r="AA3350" s="20"/>
      <c r="AB3350" s="20"/>
    </row>
    <row r="3351" spans="1:28" ht="32">
      <c r="A3351" s="320"/>
      <c r="C3351" s="320"/>
      <c r="E3351" s="320"/>
      <c r="F3351" s="126" t="s">
        <v>288</v>
      </c>
      <c r="G3351" s="319"/>
      <c r="I3351" s="320"/>
      <c r="J3351" t="s">
        <v>97</v>
      </c>
      <c r="K3351" s="320"/>
      <c r="P3351" s="29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</row>
    <row r="3352" spans="1:28" ht="32">
      <c r="A3352" s="320"/>
      <c r="C3352" s="320"/>
      <c r="E3352" s="320"/>
      <c r="G3352" s="319"/>
      <c r="I3352" s="320"/>
      <c r="J3352" t="s">
        <v>58</v>
      </c>
      <c r="K3352" s="320"/>
      <c r="P3352" s="130" t="s">
        <v>112</v>
      </c>
      <c r="Q3352" s="20"/>
      <c r="R3352" s="20"/>
      <c r="S3352" s="20">
        <v>24</v>
      </c>
      <c r="T3352" s="20">
        <v>100</v>
      </c>
      <c r="U3352" s="20">
        <v>1</v>
      </c>
      <c r="V3352" s="20">
        <v>4.17</v>
      </c>
      <c r="W3352" s="20">
        <v>24</v>
      </c>
      <c r="X3352" s="20">
        <v>100</v>
      </c>
      <c r="Y3352" s="20">
        <v>22</v>
      </c>
      <c r="Z3352" s="20">
        <v>91.67</v>
      </c>
      <c r="AA3352" s="20"/>
      <c r="AB3352" s="20"/>
    </row>
    <row r="3353" spans="1:28" ht="32">
      <c r="A3353" s="320"/>
      <c r="C3353" s="320"/>
      <c r="E3353" s="320"/>
      <c r="G3353" s="319"/>
      <c r="I3353" s="320"/>
      <c r="J3353" t="s">
        <v>615</v>
      </c>
      <c r="K3353" s="320"/>
      <c r="P3353" s="130" t="s">
        <v>113</v>
      </c>
      <c r="Q3353" s="20"/>
      <c r="R3353" s="20"/>
      <c r="S3353" s="20">
        <v>11</v>
      </c>
      <c r="T3353" s="20">
        <v>45.83</v>
      </c>
      <c r="U3353" s="20">
        <v>0</v>
      </c>
      <c r="V3353" s="20">
        <v>0</v>
      </c>
      <c r="W3353" s="20">
        <v>11</v>
      </c>
      <c r="X3353" s="20">
        <v>45.83</v>
      </c>
      <c r="Y3353" s="20">
        <v>10</v>
      </c>
      <c r="Z3353" s="20">
        <v>41.67</v>
      </c>
      <c r="AA3353" s="20"/>
      <c r="AB3353" s="20"/>
    </row>
    <row r="3354" spans="1:28">
      <c r="A3354" s="320" t="s">
        <v>7</v>
      </c>
      <c r="B3354" t="s">
        <v>3</v>
      </c>
      <c r="C3354" s="319" t="s">
        <v>612</v>
      </c>
      <c r="D3354" t="s">
        <v>3</v>
      </c>
      <c r="E3354" s="320" t="s">
        <v>58</v>
      </c>
      <c r="F3354" t="s">
        <v>49</v>
      </c>
      <c r="G3354" s="319" t="s">
        <v>49</v>
      </c>
      <c r="H3354" t="s">
        <v>386</v>
      </c>
      <c r="I3354" s="320" t="s">
        <v>386</v>
      </c>
      <c r="J3354" t="s">
        <v>3</v>
      </c>
      <c r="K3354" s="320" t="s">
        <v>58</v>
      </c>
    </row>
    <row r="3355" spans="1:28">
      <c r="A3355" s="320"/>
      <c r="B3355" t="s">
        <v>49</v>
      </c>
      <c r="C3355" s="319"/>
      <c r="D3355" t="s">
        <v>58</v>
      </c>
      <c r="E3355" s="320"/>
      <c r="F3355" t="s">
        <v>191</v>
      </c>
      <c r="G3355" s="319"/>
      <c r="H3355" t="s">
        <v>58</v>
      </c>
      <c r="I3355" s="320"/>
      <c r="J3355" t="s">
        <v>95</v>
      </c>
      <c r="K3355" s="320"/>
    </row>
    <row r="3356" spans="1:28" ht="48">
      <c r="A3356" s="320"/>
      <c r="B3356" s="126" t="s">
        <v>612</v>
      </c>
      <c r="C3356" s="319"/>
      <c r="D3356" t="s">
        <v>212</v>
      </c>
      <c r="E3356" s="320"/>
      <c r="F3356" t="s">
        <v>52</v>
      </c>
      <c r="G3356" s="319"/>
      <c r="H3356" t="s">
        <v>59</v>
      </c>
      <c r="I3356" s="320"/>
      <c r="J3356" t="s">
        <v>66</v>
      </c>
      <c r="K3356" s="320"/>
      <c r="P3356" s="321" t="s">
        <v>117</v>
      </c>
      <c r="Q3356" s="322"/>
      <c r="R3356" s="322"/>
      <c r="S3356" s="322"/>
      <c r="T3356" s="322"/>
      <c r="U3356" s="322"/>
      <c r="V3356" s="322"/>
      <c r="W3356" s="322"/>
      <c r="X3356" s="322"/>
      <c r="Y3356" s="322"/>
      <c r="Z3356" s="322"/>
      <c r="AA3356" s="322"/>
      <c r="AB3356" s="323"/>
    </row>
    <row r="3357" spans="1:28">
      <c r="A3357" s="320"/>
      <c r="C3357" s="319"/>
      <c r="D3357" t="s">
        <v>51</v>
      </c>
      <c r="E3357" s="320"/>
      <c r="F3357" t="s">
        <v>55</v>
      </c>
      <c r="G3357" s="319"/>
      <c r="H3357" t="s">
        <v>53</v>
      </c>
      <c r="I3357" s="320"/>
      <c r="J3357" t="s">
        <v>442</v>
      </c>
      <c r="K3357" s="320"/>
      <c r="P3357" s="20"/>
      <c r="Q3357" s="327">
        <v>2001</v>
      </c>
      <c r="R3357" s="327"/>
      <c r="S3357" s="327">
        <v>2004</v>
      </c>
      <c r="T3357" s="327"/>
      <c r="U3357" s="327">
        <v>2007</v>
      </c>
      <c r="V3357" s="327"/>
      <c r="W3357" s="327">
        <v>2011</v>
      </c>
      <c r="X3357" s="327"/>
      <c r="Y3357" s="327">
        <v>2015</v>
      </c>
      <c r="Z3357" s="327"/>
      <c r="AA3357" s="327"/>
      <c r="AB3357" s="327"/>
    </row>
    <row r="3358" spans="1:28" ht="32">
      <c r="A3358" s="320"/>
      <c r="C3358" s="319"/>
      <c r="E3358" s="320"/>
      <c r="F3358" s="126" t="s">
        <v>288</v>
      </c>
      <c r="G3358" s="319"/>
      <c r="I3358" s="320"/>
      <c r="J3358" t="s">
        <v>98</v>
      </c>
      <c r="K3358" s="320"/>
      <c r="P3358" s="20"/>
      <c r="Q3358" s="51" t="s">
        <v>114</v>
      </c>
      <c r="R3358" s="51" t="s">
        <v>115</v>
      </c>
      <c r="S3358" s="51" t="s">
        <v>114</v>
      </c>
      <c r="T3358" s="51" t="s">
        <v>115</v>
      </c>
      <c r="U3358" s="51" t="s">
        <v>114</v>
      </c>
      <c r="V3358" s="51" t="s">
        <v>115</v>
      </c>
      <c r="W3358" s="51" t="s">
        <v>114</v>
      </c>
      <c r="X3358" s="51" t="s">
        <v>115</v>
      </c>
      <c r="Y3358" s="51" t="s">
        <v>114</v>
      </c>
      <c r="Z3358" s="51" t="s">
        <v>115</v>
      </c>
      <c r="AA3358" s="51" t="s">
        <v>114</v>
      </c>
      <c r="AB3358" s="51" t="s">
        <v>115</v>
      </c>
    </row>
    <row r="3359" spans="1:28" ht="32">
      <c r="A3359" s="320"/>
      <c r="C3359" s="319"/>
      <c r="E3359" s="320"/>
      <c r="G3359" s="319"/>
      <c r="I3359" s="320"/>
      <c r="J3359" t="s">
        <v>58</v>
      </c>
      <c r="K3359" s="320"/>
      <c r="P3359" s="130" t="s">
        <v>110</v>
      </c>
      <c r="Q3359" s="20"/>
      <c r="R3359" s="20"/>
      <c r="S3359" s="20"/>
      <c r="T3359" s="20"/>
      <c r="U3359" s="20"/>
      <c r="V3359" s="20"/>
      <c r="W3359" s="20"/>
      <c r="X3359" s="20"/>
      <c r="Y3359" s="20">
        <v>5</v>
      </c>
      <c r="Z3359" s="20">
        <v>20.83</v>
      </c>
      <c r="AA3359" s="20"/>
      <c r="AB3359" s="20"/>
    </row>
    <row r="3360" spans="1:28">
      <c r="A3360" s="320"/>
      <c r="C3360" s="319"/>
      <c r="E3360" s="320"/>
      <c r="G3360" s="319"/>
      <c r="I3360" s="320"/>
      <c r="J3360" t="s">
        <v>616</v>
      </c>
      <c r="K3360" s="320"/>
      <c r="P3360" s="29" t="s">
        <v>111</v>
      </c>
      <c r="Q3360" s="20"/>
      <c r="R3360" s="20"/>
      <c r="S3360" s="20"/>
      <c r="T3360" s="20"/>
      <c r="U3360" s="20"/>
      <c r="V3360" s="20"/>
      <c r="W3360" s="20"/>
      <c r="X3360" s="20"/>
      <c r="Y3360" s="20">
        <v>1</v>
      </c>
      <c r="Z3360" s="20">
        <v>4.17</v>
      </c>
      <c r="AA3360" s="20"/>
      <c r="AB3360" s="20"/>
    </row>
    <row r="3361" spans="1:28">
      <c r="A3361" s="320" t="s">
        <v>8</v>
      </c>
      <c r="B3361" t="s">
        <v>3</v>
      </c>
      <c r="C3361" s="319" t="s">
        <v>3</v>
      </c>
      <c r="D3361" t="s">
        <v>3</v>
      </c>
      <c r="E3361" s="320" t="s">
        <v>58</v>
      </c>
      <c r="F3361" t="s">
        <v>3</v>
      </c>
      <c r="G3361" s="319" t="s">
        <v>3</v>
      </c>
      <c r="H3361" t="s">
        <v>386</v>
      </c>
      <c r="I3361" s="320" t="s">
        <v>386</v>
      </c>
      <c r="J3361" t="s">
        <v>3</v>
      </c>
      <c r="K3361" s="320" t="s">
        <v>58</v>
      </c>
      <c r="P3361" s="29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</row>
    <row r="3362" spans="1:28" ht="32">
      <c r="A3362" s="320"/>
      <c r="B3362" t="s">
        <v>49</v>
      </c>
      <c r="C3362" s="319"/>
      <c r="D3362" t="s">
        <v>58</v>
      </c>
      <c r="E3362" s="320"/>
      <c r="F3362" t="s">
        <v>49</v>
      </c>
      <c r="G3362" s="319"/>
      <c r="H3362" t="s">
        <v>58</v>
      </c>
      <c r="I3362" s="320"/>
      <c r="J3362" t="s">
        <v>50</v>
      </c>
      <c r="K3362" s="320"/>
      <c r="P3362" s="130" t="s">
        <v>112</v>
      </c>
      <c r="Q3362" s="20">
        <v>24</v>
      </c>
      <c r="R3362" s="20">
        <v>100</v>
      </c>
      <c r="S3362" s="20">
        <v>24</v>
      </c>
      <c r="T3362" s="20">
        <v>100</v>
      </c>
      <c r="U3362" s="20">
        <v>24</v>
      </c>
      <c r="V3362" s="20">
        <v>100</v>
      </c>
      <c r="W3362" s="20">
        <v>24</v>
      </c>
      <c r="X3362" s="20">
        <v>100</v>
      </c>
      <c r="Y3362" s="20">
        <v>19</v>
      </c>
      <c r="Z3362" s="20">
        <v>79.17</v>
      </c>
      <c r="AA3362" s="20"/>
      <c r="AB3362" s="20"/>
    </row>
    <row r="3363" spans="1:28" ht="48">
      <c r="A3363" s="320"/>
      <c r="B3363" s="126" t="s">
        <v>612</v>
      </c>
      <c r="C3363" s="319"/>
      <c r="D3363" t="s">
        <v>212</v>
      </c>
      <c r="E3363" s="320"/>
      <c r="F3363" t="s">
        <v>191</v>
      </c>
      <c r="G3363" s="319"/>
      <c r="H3363" t="s">
        <v>59</v>
      </c>
      <c r="I3363" s="320"/>
      <c r="J3363" t="s">
        <v>95</v>
      </c>
      <c r="K3363" s="320"/>
      <c r="P3363" s="130" t="s">
        <v>113</v>
      </c>
      <c r="Q3363" s="20">
        <v>13</v>
      </c>
      <c r="R3363" s="20">
        <v>54.17</v>
      </c>
      <c r="S3363" s="20">
        <v>11</v>
      </c>
      <c r="T3363" s="20">
        <v>45.83</v>
      </c>
      <c r="U3363" s="20">
        <v>11</v>
      </c>
      <c r="V3363" s="20">
        <v>45.83</v>
      </c>
      <c r="W3363" s="20">
        <v>7</v>
      </c>
      <c r="X3363" s="146" t="s">
        <v>617</v>
      </c>
      <c r="Y3363" s="20">
        <v>10</v>
      </c>
      <c r="Z3363" s="20">
        <v>41.67</v>
      </c>
      <c r="AA3363" s="20"/>
      <c r="AB3363" s="20"/>
    </row>
    <row r="3364" spans="1:28">
      <c r="A3364" s="320"/>
      <c r="C3364" s="319"/>
      <c r="D3364" t="s">
        <v>51</v>
      </c>
      <c r="E3364" s="320"/>
      <c r="F3364" t="s">
        <v>52</v>
      </c>
      <c r="G3364" s="319"/>
      <c r="H3364" t="s">
        <v>53</v>
      </c>
      <c r="I3364" s="320"/>
      <c r="J3364" t="s">
        <v>66</v>
      </c>
      <c r="K3364" s="320"/>
    </row>
    <row r="3365" spans="1:28">
      <c r="A3365" s="320"/>
      <c r="C3365" s="319"/>
      <c r="E3365" s="320"/>
      <c r="F3365" t="s">
        <v>66</v>
      </c>
      <c r="G3365" s="319"/>
      <c r="I3365" s="320"/>
      <c r="J3365" t="s">
        <v>442</v>
      </c>
      <c r="K3365" s="320"/>
      <c r="P3365" s="35" t="s">
        <v>127</v>
      </c>
    </row>
    <row r="3366" spans="1:28">
      <c r="A3366" s="320"/>
      <c r="C3366" s="319"/>
      <c r="E3366" s="320"/>
      <c r="F3366" t="s">
        <v>55</v>
      </c>
      <c r="G3366" s="319"/>
      <c r="I3366" s="320"/>
      <c r="J3366" t="s">
        <v>58</v>
      </c>
      <c r="K3366" s="320"/>
    </row>
    <row r="3367" spans="1:28">
      <c r="A3367" s="320"/>
      <c r="C3367" s="319"/>
      <c r="E3367" s="320"/>
      <c r="G3367" s="319"/>
      <c r="I3367" s="320"/>
      <c r="J3367" t="s">
        <v>618</v>
      </c>
      <c r="K3367" s="320"/>
    </row>
    <row r="3368" spans="1:28">
      <c r="A3368" s="320" t="s">
        <v>9</v>
      </c>
      <c r="B3368" t="s">
        <v>3</v>
      </c>
      <c r="C3368" s="319" t="s">
        <v>49</v>
      </c>
      <c r="D3368" t="s">
        <v>3</v>
      </c>
      <c r="E3368" s="320" t="s">
        <v>212</v>
      </c>
      <c r="F3368" t="s">
        <v>3</v>
      </c>
      <c r="G3368" s="319" t="s">
        <v>191</v>
      </c>
      <c r="H3368" t="s">
        <v>386</v>
      </c>
      <c r="I3368" s="320" t="s">
        <v>59</v>
      </c>
      <c r="J3368" t="s">
        <v>3</v>
      </c>
      <c r="K3368" s="320" t="s">
        <v>615</v>
      </c>
      <c r="P3368" s="328" t="s">
        <v>130</v>
      </c>
      <c r="Q3368" s="328"/>
      <c r="R3368" s="328"/>
      <c r="S3368" s="328"/>
      <c r="T3368" s="328"/>
      <c r="U3368" s="328"/>
      <c r="V3368" s="328"/>
      <c r="W3368" s="328"/>
      <c r="X3368" s="328"/>
      <c r="Y3368" s="328"/>
      <c r="Z3368" s="328"/>
      <c r="AA3368" s="328"/>
      <c r="AB3368" s="328"/>
    </row>
    <row r="3369" spans="1:28">
      <c r="A3369" s="320"/>
      <c r="B3369" t="s">
        <v>49</v>
      </c>
      <c r="C3369" s="319"/>
      <c r="D3369" t="s">
        <v>58</v>
      </c>
      <c r="E3369" s="320"/>
      <c r="F3369" t="s">
        <v>191</v>
      </c>
      <c r="G3369" s="319"/>
      <c r="H3369" t="s">
        <v>58</v>
      </c>
      <c r="I3369" s="320"/>
      <c r="J3369" t="s">
        <v>95</v>
      </c>
      <c r="K3369" s="320"/>
      <c r="P3369" s="20"/>
      <c r="Q3369" s="327">
        <v>2001</v>
      </c>
      <c r="R3369" s="327"/>
      <c r="S3369" s="327">
        <v>2004</v>
      </c>
      <c r="T3369" s="327"/>
      <c r="U3369" s="327">
        <v>2007</v>
      </c>
      <c r="V3369" s="327"/>
      <c r="W3369" s="327">
        <v>2011</v>
      </c>
      <c r="X3369" s="327"/>
      <c r="Y3369" s="327">
        <v>2015</v>
      </c>
      <c r="Z3369" s="327"/>
      <c r="AA3369" s="327"/>
      <c r="AB3369" s="327"/>
    </row>
    <row r="3370" spans="1:28" ht="48">
      <c r="A3370" s="320"/>
      <c r="B3370" s="126" t="s">
        <v>612</v>
      </c>
      <c r="C3370" s="319"/>
      <c r="D3370" t="s">
        <v>212</v>
      </c>
      <c r="E3370" s="320"/>
      <c r="F3370" t="s">
        <v>52</v>
      </c>
      <c r="G3370" s="319"/>
      <c r="H3370" t="s">
        <v>59</v>
      </c>
      <c r="I3370" s="320"/>
      <c r="J3370" t="s">
        <v>66</v>
      </c>
      <c r="K3370" s="320"/>
      <c r="P3370" s="20"/>
      <c r="Q3370" s="51" t="s">
        <v>114</v>
      </c>
      <c r="R3370" s="51" t="s">
        <v>115</v>
      </c>
      <c r="S3370" s="51" t="s">
        <v>114</v>
      </c>
      <c r="T3370" s="51" t="s">
        <v>115</v>
      </c>
      <c r="U3370" s="51" t="s">
        <v>114</v>
      </c>
      <c r="V3370" s="51" t="s">
        <v>115</v>
      </c>
      <c r="W3370" s="51" t="s">
        <v>114</v>
      </c>
      <c r="X3370" s="51" t="s">
        <v>115</v>
      </c>
      <c r="Y3370" s="51" t="s">
        <v>114</v>
      </c>
      <c r="Z3370" s="51" t="s">
        <v>115</v>
      </c>
      <c r="AA3370" s="51" t="s">
        <v>114</v>
      </c>
      <c r="AB3370" s="51" t="s">
        <v>115</v>
      </c>
    </row>
    <row r="3371" spans="1:28" ht="32">
      <c r="A3371" s="320"/>
      <c r="C3371" s="319"/>
      <c r="D3371" t="s">
        <v>51</v>
      </c>
      <c r="E3371" s="320"/>
      <c r="F3371" t="s">
        <v>55</v>
      </c>
      <c r="G3371" s="319"/>
      <c r="H3371" t="s">
        <v>53</v>
      </c>
      <c r="I3371" s="320"/>
      <c r="J3371" t="s">
        <v>442</v>
      </c>
      <c r="K3371" s="320"/>
      <c r="P3371" s="130" t="s">
        <v>110</v>
      </c>
      <c r="Q3371" s="46"/>
      <c r="R3371" s="46"/>
      <c r="S3371" s="46"/>
      <c r="T3371" s="46"/>
      <c r="U3371" s="46"/>
      <c r="V3371" s="46"/>
      <c r="W3371" s="46"/>
      <c r="X3371" s="46"/>
      <c r="Y3371" s="46"/>
      <c r="Z3371" s="46"/>
      <c r="AA3371" s="20">
        <v>24</v>
      </c>
      <c r="AB3371" s="20">
        <v>100</v>
      </c>
    </row>
    <row r="3372" spans="1:28" ht="32">
      <c r="A3372" s="320"/>
      <c r="C3372" s="319"/>
      <c r="E3372" s="320"/>
      <c r="F3372" s="126" t="s">
        <v>519</v>
      </c>
      <c r="G3372" s="319"/>
      <c r="I3372" s="320"/>
      <c r="J3372" t="s">
        <v>97</v>
      </c>
      <c r="K3372" s="320"/>
      <c r="P3372" s="29" t="s">
        <v>111</v>
      </c>
      <c r="Q3372" s="46"/>
      <c r="R3372" s="46"/>
      <c r="S3372" s="46"/>
      <c r="T3372" s="46"/>
      <c r="U3372" s="46"/>
      <c r="V3372" s="46"/>
      <c r="W3372" s="46"/>
      <c r="X3372" s="46"/>
      <c r="Y3372" s="46"/>
      <c r="Z3372" s="46"/>
      <c r="AA3372" s="20">
        <v>0</v>
      </c>
      <c r="AB3372" s="20">
        <v>0</v>
      </c>
    </row>
    <row r="3373" spans="1:28">
      <c r="A3373" s="320"/>
      <c r="C3373" s="319"/>
      <c r="E3373" s="320"/>
      <c r="G3373" s="319"/>
      <c r="I3373" s="320"/>
      <c r="J3373" t="s">
        <v>58</v>
      </c>
      <c r="K3373" s="320"/>
      <c r="P3373" s="29"/>
      <c r="Q3373" s="46"/>
      <c r="R3373" s="46"/>
      <c r="S3373" s="46"/>
      <c r="T3373" s="46"/>
      <c r="U3373" s="46"/>
      <c r="V3373" s="46"/>
      <c r="W3373" s="46"/>
      <c r="X3373" s="46"/>
      <c r="Y3373" s="46"/>
      <c r="Z3373" s="46"/>
      <c r="AA3373" s="20"/>
      <c r="AB3373" s="20"/>
    </row>
    <row r="3374" spans="1:28" ht="32">
      <c r="A3374" s="320"/>
      <c r="C3374" s="319"/>
      <c r="E3374" s="320"/>
      <c r="G3374" s="319"/>
      <c r="I3374" s="320"/>
      <c r="J3374" t="s">
        <v>615</v>
      </c>
      <c r="K3374" s="320"/>
      <c r="P3374" s="130" t="s">
        <v>112</v>
      </c>
      <c r="Q3374" s="46"/>
      <c r="R3374" s="46"/>
      <c r="S3374" s="46"/>
      <c r="T3374" s="46"/>
      <c r="U3374" s="46"/>
      <c r="V3374" s="46"/>
      <c r="W3374" s="46"/>
      <c r="X3374" s="46"/>
      <c r="Y3374" s="46"/>
      <c r="Z3374" s="46"/>
      <c r="AA3374" s="128"/>
      <c r="AB3374" s="20"/>
    </row>
    <row r="3375" spans="1:28" ht="32">
      <c r="A3375" s="320" t="s">
        <v>10</v>
      </c>
      <c r="B3375" t="s">
        <v>3</v>
      </c>
      <c r="C3375" s="319" t="s">
        <v>49</v>
      </c>
      <c r="D3375" t="s">
        <v>3</v>
      </c>
      <c r="E3375" s="320" t="s">
        <v>212</v>
      </c>
      <c r="F3375" t="s">
        <v>49</v>
      </c>
      <c r="G3375" s="319" t="s">
        <v>191</v>
      </c>
      <c r="H3375" t="s">
        <v>386</v>
      </c>
      <c r="I3375" s="320" t="s">
        <v>58</v>
      </c>
      <c r="J3375" t="s">
        <v>3</v>
      </c>
      <c r="K3375" s="320" t="s">
        <v>59</v>
      </c>
      <c r="P3375" s="130" t="s">
        <v>113</v>
      </c>
      <c r="Q3375" s="46"/>
      <c r="R3375" s="46"/>
      <c r="S3375" s="46"/>
      <c r="T3375" s="46"/>
      <c r="U3375" s="46"/>
      <c r="V3375" s="46"/>
      <c r="W3375" s="46"/>
      <c r="X3375" s="46"/>
      <c r="Y3375" s="46"/>
      <c r="Z3375" s="46"/>
      <c r="AA3375" s="20"/>
      <c r="AB3375" s="20"/>
    </row>
    <row r="3376" spans="1:28">
      <c r="A3376" s="320"/>
      <c r="B3376" t="s">
        <v>49</v>
      </c>
      <c r="C3376" s="319"/>
      <c r="D3376" t="s">
        <v>58</v>
      </c>
      <c r="E3376" s="320"/>
      <c r="F3376" t="s">
        <v>191</v>
      </c>
      <c r="G3376" s="319"/>
      <c r="H3376" t="s">
        <v>58</v>
      </c>
      <c r="I3376" s="320"/>
      <c r="J3376" t="s">
        <v>95</v>
      </c>
      <c r="K3376" s="320"/>
    </row>
    <row r="3377" spans="1:28" ht="48">
      <c r="A3377" s="320"/>
      <c r="B3377" s="126" t="s">
        <v>612</v>
      </c>
      <c r="C3377" s="319"/>
      <c r="D3377" t="s">
        <v>212</v>
      </c>
      <c r="E3377" s="320"/>
      <c r="F3377" t="s">
        <v>52</v>
      </c>
      <c r="G3377" s="319"/>
      <c r="H3377" t="s">
        <v>59</v>
      </c>
      <c r="I3377" s="320"/>
      <c r="J3377" t="s">
        <v>66</v>
      </c>
      <c r="K3377" s="320"/>
    </row>
    <row r="3378" spans="1:28">
      <c r="A3378" s="320"/>
      <c r="C3378" s="319"/>
      <c r="D3378" t="s">
        <v>51</v>
      </c>
      <c r="E3378" s="320"/>
      <c r="F3378" t="s">
        <v>55</v>
      </c>
      <c r="G3378" s="319"/>
      <c r="H3378" t="s">
        <v>53</v>
      </c>
      <c r="I3378" s="320"/>
      <c r="J3378" t="s">
        <v>442</v>
      </c>
      <c r="K3378" s="320"/>
      <c r="P3378" s="332" t="s">
        <v>120</v>
      </c>
      <c r="Q3378" s="332"/>
      <c r="R3378" s="332"/>
      <c r="S3378" s="332"/>
      <c r="T3378" s="332"/>
      <c r="U3378" s="332"/>
      <c r="V3378" s="332"/>
      <c r="W3378" s="332"/>
      <c r="X3378" s="332"/>
      <c r="Y3378" s="332"/>
      <c r="Z3378" s="332"/>
      <c r="AA3378" s="332"/>
      <c r="AB3378" s="332"/>
    </row>
    <row r="3379" spans="1:28" ht="32">
      <c r="A3379" s="320"/>
      <c r="C3379" s="319"/>
      <c r="E3379" s="320"/>
      <c r="F3379" s="126" t="s">
        <v>288</v>
      </c>
      <c r="G3379" s="319"/>
      <c r="I3379" s="320"/>
      <c r="J3379" t="s">
        <v>97</v>
      </c>
      <c r="K3379" s="320"/>
      <c r="P3379" s="20"/>
      <c r="Q3379" s="327">
        <v>2001</v>
      </c>
      <c r="R3379" s="327"/>
      <c r="S3379" s="327">
        <v>2004</v>
      </c>
      <c r="T3379" s="327"/>
      <c r="U3379" s="327">
        <v>2007</v>
      </c>
      <c r="V3379" s="327"/>
      <c r="W3379" s="327">
        <v>2011</v>
      </c>
      <c r="X3379" s="327"/>
      <c r="Y3379" s="327">
        <v>2015</v>
      </c>
      <c r="Z3379" s="327"/>
      <c r="AA3379" s="327"/>
      <c r="AB3379" s="327"/>
    </row>
    <row r="3380" spans="1:28">
      <c r="A3380" s="320"/>
      <c r="C3380" s="319"/>
      <c r="E3380" s="320"/>
      <c r="G3380" s="319"/>
      <c r="I3380" s="320"/>
      <c r="J3380" t="s">
        <v>98</v>
      </c>
      <c r="K3380" s="320"/>
      <c r="P3380" s="20"/>
      <c r="Q3380" s="51" t="s">
        <v>118</v>
      </c>
      <c r="R3380" s="51" t="s">
        <v>1</v>
      </c>
      <c r="S3380" s="51" t="s">
        <v>118</v>
      </c>
      <c r="T3380" s="51" t="s">
        <v>1</v>
      </c>
      <c r="U3380" s="51" t="s">
        <v>118</v>
      </c>
      <c r="V3380" s="51" t="s">
        <v>1</v>
      </c>
      <c r="W3380" s="51" t="s">
        <v>118</v>
      </c>
      <c r="X3380" s="51" t="s">
        <v>1</v>
      </c>
      <c r="Y3380" s="51" t="s">
        <v>118</v>
      </c>
      <c r="Z3380" s="51" t="s">
        <v>1</v>
      </c>
      <c r="AA3380" s="51" t="s">
        <v>118</v>
      </c>
      <c r="AB3380" s="51" t="s">
        <v>1</v>
      </c>
    </row>
    <row r="3381" spans="1:28" ht="32">
      <c r="A3381" s="320"/>
      <c r="C3381" s="319"/>
      <c r="E3381" s="320"/>
      <c r="G3381" s="319"/>
      <c r="I3381" s="320"/>
      <c r="J3381" t="s">
        <v>58</v>
      </c>
      <c r="K3381" s="320"/>
      <c r="P3381" s="130" t="s">
        <v>288</v>
      </c>
      <c r="Q3381" s="140"/>
      <c r="R3381" s="140"/>
      <c r="S3381" s="140"/>
      <c r="T3381" s="140"/>
      <c r="U3381" s="24">
        <v>9</v>
      </c>
      <c r="V3381" s="24">
        <v>2</v>
      </c>
      <c r="W3381" s="24"/>
      <c r="X3381" s="24"/>
      <c r="Y3381" s="24"/>
      <c r="Z3381" s="24"/>
      <c r="AA3381" s="24"/>
      <c r="AB3381" s="24"/>
    </row>
    <row r="3382" spans="1:28">
      <c r="A3382" s="320"/>
      <c r="C3382" s="319"/>
      <c r="E3382" s="320"/>
      <c r="G3382" s="319"/>
      <c r="I3382" s="320"/>
      <c r="J3382" t="s">
        <v>59</v>
      </c>
      <c r="K3382" s="320"/>
      <c r="P3382" s="47" t="s">
        <v>125</v>
      </c>
      <c r="Q3382" s="141"/>
      <c r="R3382" s="142"/>
      <c r="S3382" s="141"/>
      <c r="T3382" s="142"/>
      <c r="U3382" s="32">
        <v>0.375</v>
      </c>
      <c r="V3382" s="32">
        <f>V3381*U3382/U3381</f>
        <v>8.3333333333333329E-2</v>
      </c>
      <c r="W3382" s="20"/>
      <c r="X3382" s="146"/>
      <c r="Y3382" s="32"/>
      <c r="Z3382" s="32"/>
      <c r="AA3382" s="32"/>
      <c r="AB3382" s="32"/>
    </row>
    <row r="3383" spans="1:28">
      <c r="A3383" s="320" t="s">
        <v>11</v>
      </c>
      <c r="B3383" t="s">
        <v>3</v>
      </c>
      <c r="C3383" s="319" t="s">
        <v>612</v>
      </c>
      <c r="D3383" t="s">
        <v>3</v>
      </c>
      <c r="E3383" s="320" t="s">
        <v>58</v>
      </c>
      <c r="F3383" t="s">
        <v>49</v>
      </c>
      <c r="G3383" s="319" t="s">
        <v>288</v>
      </c>
      <c r="H3383" t="s">
        <v>386</v>
      </c>
      <c r="I3383" s="320" t="s">
        <v>386</v>
      </c>
      <c r="J3383" t="s">
        <v>3</v>
      </c>
      <c r="K3383" s="320" t="s">
        <v>58</v>
      </c>
      <c r="P3383" s="130" t="s">
        <v>386</v>
      </c>
      <c r="Q3383" s="140"/>
      <c r="R3383" s="140"/>
      <c r="S3383" s="24"/>
      <c r="T3383" s="24"/>
      <c r="U3383" s="24"/>
      <c r="V3383" s="24"/>
      <c r="W3383" s="24">
        <v>24</v>
      </c>
      <c r="X3383" s="24">
        <v>6</v>
      </c>
      <c r="Y3383" s="24"/>
      <c r="Z3383" s="24"/>
      <c r="AA3383" s="24"/>
      <c r="AB3383" s="24"/>
    </row>
    <row r="3384" spans="1:28">
      <c r="A3384" s="320"/>
      <c r="B3384" t="s">
        <v>49</v>
      </c>
      <c r="C3384" s="319"/>
      <c r="D3384" t="s">
        <v>58</v>
      </c>
      <c r="E3384" s="320"/>
      <c r="F3384" t="s">
        <v>191</v>
      </c>
      <c r="G3384" s="319"/>
      <c r="H3384" t="s">
        <v>58</v>
      </c>
      <c r="I3384" s="320"/>
      <c r="J3384" t="s">
        <v>95</v>
      </c>
      <c r="K3384" s="320"/>
      <c r="P3384" s="47" t="s">
        <v>125</v>
      </c>
      <c r="Q3384" s="141"/>
      <c r="R3384" s="142"/>
      <c r="S3384" s="32"/>
      <c r="T3384" s="32"/>
      <c r="U3384" s="32"/>
      <c r="V3384" s="32"/>
      <c r="W3384" s="32">
        <v>1</v>
      </c>
      <c r="X3384" s="32">
        <f>X3383*W3384/W3383</f>
        <v>0.25</v>
      </c>
      <c r="Y3384" s="32"/>
      <c r="Z3384" s="32"/>
      <c r="AA3384" s="32"/>
      <c r="AB3384" s="32"/>
    </row>
    <row r="3385" spans="1:28" ht="48">
      <c r="A3385" s="320"/>
      <c r="B3385" s="126" t="s">
        <v>612</v>
      </c>
      <c r="C3385" s="319"/>
      <c r="D3385" t="s">
        <v>212</v>
      </c>
      <c r="E3385" s="320"/>
      <c r="F3385" t="s">
        <v>52</v>
      </c>
      <c r="G3385" s="319"/>
      <c r="H3385" t="s">
        <v>59</v>
      </c>
      <c r="I3385" s="320"/>
      <c r="J3385" t="s">
        <v>66</v>
      </c>
      <c r="K3385" s="320"/>
      <c r="P3385" s="130" t="s">
        <v>300</v>
      </c>
      <c r="Q3385" s="140"/>
      <c r="R3385" s="140"/>
      <c r="S3385" s="24"/>
      <c r="T3385" s="24"/>
      <c r="U3385" s="24"/>
      <c r="V3385" s="24"/>
      <c r="W3385" s="24"/>
      <c r="X3385" s="24"/>
      <c r="Y3385" s="24">
        <v>1</v>
      </c>
      <c r="Z3385" s="24">
        <v>0</v>
      </c>
      <c r="AA3385" s="24"/>
      <c r="AB3385" s="24"/>
    </row>
    <row r="3386" spans="1:28">
      <c r="A3386" s="320"/>
      <c r="C3386" s="319"/>
      <c r="D3386" t="s">
        <v>51</v>
      </c>
      <c r="E3386" s="320"/>
      <c r="F3386" t="s">
        <v>55</v>
      </c>
      <c r="G3386" s="319"/>
      <c r="H3386" t="s">
        <v>53</v>
      </c>
      <c r="I3386" s="320"/>
      <c r="J3386" t="s">
        <v>442</v>
      </c>
      <c r="K3386" s="320"/>
      <c r="P3386" s="47" t="s">
        <v>125</v>
      </c>
      <c r="Q3386" s="141"/>
      <c r="R3386" s="142"/>
      <c r="S3386" s="32"/>
      <c r="T3386" s="32"/>
      <c r="U3386" s="32"/>
      <c r="V3386" s="32"/>
      <c r="W3386" s="32"/>
      <c r="X3386" s="32"/>
      <c r="Y3386" s="32">
        <v>4.1700000000000001E-2</v>
      </c>
      <c r="Z3386" s="32">
        <v>0</v>
      </c>
      <c r="AA3386" s="32"/>
      <c r="AB3386" s="32"/>
    </row>
    <row r="3387" spans="1:28" ht="32">
      <c r="A3387" s="320"/>
      <c r="C3387" s="319"/>
      <c r="E3387" s="320"/>
      <c r="F3387" s="126" t="s">
        <v>288</v>
      </c>
      <c r="G3387" s="319"/>
      <c r="I3387" s="320"/>
      <c r="J3387" t="s">
        <v>97</v>
      </c>
      <c r="K3387" s="320"/>
    </row>
    <row r="3388" spans="1:28">
      <c r="A3388" s="320"/>
      <c r="C3388" s="319"/>
      <c r="E3388" s="320"/>
      <c r="G3388" s="319"/>
      <c r="I3388" s="320"/>
      <c r="J3388" t="s">
        <v>58</v>
      </c>
      <c r="K3388" s="320"/>
      <c r="P3388" s="35" t="s">
        <v>127</v>
      </c>
    </row>
    <row r="3389" spans="1:28">
      <c r="A3389" s="320"/>
      <c r="C3389" s="319"/>
      <c r="E3389" s="320"/>
      <c r="G3389" s="319"/>
      <c r="I3389" s="320"/>
      <c r="J3389" t="s">
        <v>615</v>
      </c>
      <c r="K3389" s="320"/>
    </row>
    <row r="3390" spans="1:28">
      <c r="A3390" s="320" t="s">
        <v>12</v>
      </c>
      <c r="B3390" t="s">
        <v>3</v>
      </c>
      <c r="C3390" s="319" t="s">
        <v>612</v>
      </c>
      <c r="D3390" t="s">
        <v>3</v>
      </c>
      <c r="E3390" s="320" t="s">
        <v>58</v>
      </c>
      <c r="F3390" t="s">
        <v>3</v>
      </c>
      <c r="G3390" s="319" t="s">
        <v>49</v>
      </c>
      <c r="H3390" t="s">
        <v>386</v>
      </c>
      <c r="I3390" s="320" t="s">
        <v>58</v>
      </c>
      <c r="J3390" t="s">
        <v>3</v>
      </c>
      <c r="K3390" s="320" t="s">
        <v>446</v>
      </c>
    </row>
    <row r="3391" spans="1:28">
      <c r="A3391" s="320"/>
      <c r="B3391" t="s">
        <v>49</v>
      </c>
      <c r="C3391" s="319"/>
      <c r="D3391" t="s">
        <v>58</v>
      </c>
      <c r="E3391" s="320"/>
      <c r="F3391" t="s">
        <v>49</v>
      </c>
      <c r="G3391" s="319"/>
      <c r="H3391" t="s">
        <v>58</v>
      </c>
      <c r="I3391" s="320"/>
      <c r="J3391" t="s">
        <v>446</v>
      </c>
      <c r="K3391" s="320"/>
    </row>
    <row r="3392" spans="1:28" ht="48">
      <c r="A3392" s="320"/>
      <c r="B3392" s="126" t="s">
        <v>612</v>
      </c>
      <c r="C3392" s="319"/>
      <c r="D3392" t="s">
        <v>212</v>
      </c>
      <c r="E3392" s="320"/>
      <c r="F3392" t="s">
        <v>191</v>
      </c>
      <c r="G3392" s="319"/>
      <c r="H3392" t="s">
        <v>59</v>
      </c>
      <c r="I3392" s="320"/>
      <c r="J3392" t="s">
        <v>52</v>
      </c>
      <c r="K3392" s="320"/>
      <c r="P3392" s="326" t="s">
        <v>121</v>
      </c>
      <c r="Q3392" s="326"/>
      <c r="R3392" s="326"/>
      <c r="S3392" s="326"/>
      <c r="T3392" s="326"/>
      <c r="U3392" s="326"/>
      <c r="V3392" s="326"/>
      <c r="W3392" s="326"/>
      <c r="X3392" s="326"/>
      <c r="Y3392" s="326"/>
      <c r="Z3392" s="326"/>
      <c r="AA3392" s="326"/>
      <c r="AB3392" s="326"/>
    </row>
    <row r="3393" spans="1:28">
      <c r="A3393" s="320"/>
      <c r="C3393" s="319"/>
      <c r="D3393" t="s">
        <v>51</v>
      </c>
      <c r="E3393" s="320"/>
      <c r="F3393" t="s">
        <v>52</v>
      </c>
      <c r="G3393" s="319"/>
      <c r="H3393" t="s">
        <v>53</v>
      </c>
      <c r="I3393" s="320"/>
      <c r="J3393" t="s">
        <v>95</v>
      </c>
      <c r="K3393" s="320"/>
      <c r="P3393" s="20"/>
      <c r="Q3393" s="327">
        <v>2001</v>
      </c>
      <c r="R3393" s="327"/>
      <c r="S3393" s="327">
        <v>2004</v>
      </c>
      <c r="T3393" s="327"/>
      <c r="U3393" s="327">
        <v>2007</v>
      </c>
      <c r="V3393" s="327"/>
      <c r="W3393" s="327">
        <v>2011</v>
      </c>
      <c r="X3393" s="327"/>
      <c r="Y3393" s="327">
        <v>2015</v>
      </c>
      <c r="Z3393" s="327"/>
      <c r="AA3393" s="327"/>
      <c r="AB3393" s="327"/>
    </row>
    <row r="3394" spans="1:28">
      <c r="A3394" s="320"/>
      <c r="C3394" s="319"/>
      <c r="E3394" s="320"/>
      <c r="F3394" t="s">
        <v>66</v>
      </c>
      <c r="G3394" s="319"/>
      <c r="I3394" s="320"/>
      <c r="J3394" t="s">
        <v>66</v>
      </c>
      <c r="K3394" s="320"/>
      <c r="P3394" s="20"/>
      <c r="Q3394" s="51" t="s">
        <v>118</v>
      </c>
      <c r="R3394" s="51" t="s">
        <v>1</v>
      </c>
      <c r="S3394" s="51" t="s">
        <v>118</v>
      </c>
      <c r="T3394" s="51" t="s">
        <v>1</v>
      </c>
      <c r="U3394" s="51" t="s">
        <v>118</v>
      </c>
      <c r="V3394" s="51" t="s">
        <v>1</v>
      </c>
      <c r="W3394" s="51" t="s">
        <v>118</v>
      </c>
      <c r="X3394" s="51" t="s">
        <v>1</v>
      </c>
      <c r="Y3394" s="51" t="s">
        <v>118</v>
      </c>
      <c r="Z3394" s="51" t="s">
        <v>1</v>
      </c>
      <c r="AA3394" s="51" t="s">
        <v>118</v>
      </c>
      <c r="AB3394" s="51" t="s">
        <v>1</v>
      </c>
    </row>
    <row r="3395" spans="1:28">
      <c r="A3395" s="320"/>
      <c r="C3395" s="319"/>
      <c r="E3395" s="320"/>
      <c r="F3395" t="s">
        <v>55</v>
      </c>
      <c r="G3395" s="319"/>
      <c r="I3395" s="320"/>
      <c r="J3395" t="s">
        <v>442</v>
      </c>
      <c r="K3395" s="320"/>
      <c r="P3395" s="130" t="s">
        <v>58</v>
      </c>
      <c r="Q3395" s="24"/>
      <c r="R3395" s="24"/>
      <c r="S3395" s="140">
        <v>24</v>
      </c>
      <c r="T3395" s="140">
        <v>11</v>
      </c>
      <c r="U3395" s="24"/>
      <c r="V3395" s="24"/>
      <c r="W3395" s="24">
        <v>24</v>
      </c>
      <c r="X3395" s="24">
        <v>11</v>
      </c>
      <c r="Y3395" s="24">
        <v>22</v>
      </c>
      <c r="Z3395" s="24">
        <v>10</v>
      </c>
      <c r="AA3395" s="24"/>
      <c r="AB3395" s="24"/>
    </row>
    <row r="3396" spans="1:28">
      <c r="A3396" s="320"/>
      <c r="C3396" s="319"/>
      <c r="E3396" s="320"/>
      <c r="G3396" s="319"/>
      <c r="I3396" s="320"/>
      <c r="J3396" t="s">
        <v>97</v>
      </c>
      <c r="K3396" s="320"/>
      <c r="P3396" s="48" t="s">
        <v>125</v>
      </c>
      <c r="Q3396" s="53"/>
      <c r="R3396" s="53"/>
      <c r="S3396" s="20">
        <v>100</v>
      </c>
      <c r="T3396" s="20">
        <v>45.83</v>
      </c>
      <c r="U3396" s="53"/>
      <c r="V3396" s="53"/>
      <c r="W3396" s="53">
        <v>100</v>
      </c>
      <c r="X3396" s="53">
        <v>45.83</v>
      </c>
      <c r="Y3396" s="20">
        <v>91.67</v>
      </c>
      <c r="Z3396" s="20">
        <v>41.67</v>
      </c>
      <c r="AA3396" s="53"/>
      <c r="AB3396" s="53"/>
    </row>
    <row r="3397" spans="1:28" ht="32">
      <c r="A3397" s="320"/>
      <c r="C3397" s="319"/>
      <c r="E3397" s="320"/>
      <c r="G3397" s="319"/>
      <c r="I3397" s="320"/>
      <c r="J3397" t="s">
        <v>98</v>
      </c>
      <c r="K3397" s="320"/>
      <c r="P3397" s="130" t="s">
        <v>519</v>
      </c>
      <c r="Q3397" s="34"/>
      <c r="R3397" s="34"/>
      <c r="S3397" s="144"/>
      <c r="T3397" s="144"/>
      <c r="U3397" s="34">
        <v>1</v>
      </c>
      <c r="V3397" s="34">
        <v>0</v>
      </c>
      <c r="W3397" s="34"/>
      <c r="X3397" s="34"/>
      <c r="Y3397" s="34"/>
      <c r="Z3397" s="34"/>
      <c r="AA3397" s="34"/>
      <c r="AB3397" s="34"/>
    </row>
    <row r="3398" spans="1:28">
      <c r="A3398" s="320"/>
      <c r="C3398" s="319"/>
      <c r="E3398" s="320"/>
      <c r="G3398" s="319"/>
      <c r="I3398" s="320"/>
      <c r="J3398" t="s">
        <v>59</v>
      </c>
      <c r="K3398" s="320"/>
      <c r="P3398" s="48" t="s">
        <v>125</v>
      </c>
      <c r="Q3398" s="53"/>
      <c r="R3398" s="53"/>
      <c r="S3398" s="143"/>
      <c r="T3398" s="143"/>
      <c r="U3398" s="20">
        <v>4.17</v>
      </c>
      <c r="V3398" s="20">
        <v>0</v>
      </c>
      <c r="W3398" s="53"/>
      <c r="X3398" s="53"/>
      <c r="Y3398" s="53"/>
      <c r="Z3398" s="53"/>
      <c r="AA3398" s="53"/>
      <c r="AB3398" s="53"/>
    </row>
    <row r="3399" spans="1:28">
      <c r="A3399" s="320" t="s">
        <v>13</v>
      </c>
      <c r="B3399" t="s">
        <v>3</v>
      </c>
      <c r="C3399" s="319" t="s">
        <v>612</v>
      </c>
      <c r="D3399" t="s">
        <v>3</v>
      </c>
      <c r="E3399" s="320" t="s">
        <v>58</v>
      </c>
      <c r="F3399" t="s">
        <v>3</v>
      </c>
      <c r="G3399" s="319" t="s">
        <v>49</v>
      </c>
      <c r="H3399" t="s">
        <v>386</v>
      </c>
      <c r="I3399" s="320" t="s">
        <v>58</v>
      </c>
      <c r="J3399" t="s">
        <v>3</v>
      </c>
      <c r="K3399" s="320" t="s">
        <v>58</v>
      </c>
      <c r="P3399" s="129"/>
      <c r="Q3399" s="34"/>
      <c r="R3399" s="34"/>
      <c r="S3399" s="144"/>
      <c r="T3399" s="144"/>
      <c r="U3399" s="34"/>
      <c r="V3399" s="34"/>
      <c r="W3399" s="34"/>
      <c r="X3399" s="34"/>
      <c r="Y3399" s="147"/>
      <c r="Z3399" s="34"/>
      <c r="AA3399" s="34"/>
      <c r="AB3399" s="34"/>
    </row>
    <row r="3400" spans="1:28">
      <c r="A3400" s="320"/>
      <c r="B3400" t="s">
        <v>49</v>
      </c>
      <c r="C3400" s="319"/>
      <c r="D3400" t="s">
        <v>58</v>
      </c>
      <c r="E3400" s="320"/>
      <c r="F3400" t="s">
        <v>49</v>
      </c>
      <c r="G3400" s="319"/>
      <c r="H3400" t="s">
        <v>58</v>
      </c>
      <c r="I3400" s="320"/>
      <c r="J3400" t="s">
        <v>50</v>
      </c>
      <c r="K3400" s="320"/>
    </row>
    <row r="3401" spans="1:28" ht="48">
      <c r="A3401" s="320"/>
      <c r="B3401" s="126" t="s">
        <v>612</v>
      </c>
      <c r="C3401" s="319"/>
      <c r="D3401" t="s">
        <v>212</v>
      </c>
      <c r="E3401" s="320"/>
      <c r="F3401" t="s">
        <v>191</v>
      </c>
      <c r="G3401" s="319"/>
      <c r="H3401" t="s">
        <v>59</v>
      </c>
      <c r="I3401" s="320"/>
      <c r="J3401" t="s">
        <v>95</v>
      </c>
      <c r="K3401" s="320"/>
    </row>
    <row r="3402" spans="1:28">
      <c r="A3402" s="320"/>
      <c r="C3402" s="319"/>
      <c r="D3402" t="s">
        <v>51</v>
      </c>
      <c r="E3402" s="320"/>
      <c r="F3402" t="s">
        <v>52</v>
      </c>
      <c r="G3402" s="319"/>
      <c r="H3402" t="s">
        <v>53</v>
      </c>
      <c r="I3402" s="320"/>
      <c r="J3402" t="s">
        <v>66</v>
      </c>
      <c r="K3402" s="320"/>
      <c r="P3402" s="321" t="s">
        <v>122</v>
      </c>
      <c r="Q3402" s="322"/>
      <c r="R3402" s="322"/>
      <c r="S3402" s="322"/>
      <c r="T3402" s="322"/>
      <c r="U3402" s="322"/>
      <c r="V3402" s="322"/>
      <c r="W3402" s="322"/>
      <c r="X3402" s="322"/>
      <c r="Y3402" s="322"/>
      <c r="Z3402" s="322"/>
      <c r="AA3402" s="322"/>
      <c r="AB3402" s="323"/>
    </row>
    <row r="3403" spans="1:28">
      <c r="A3403" s="320"/>
      <c r="C3403" s="319"/>
      <c r="E3403" s="320"/>
      <c r="F3403" t="s">
        <v>66</v>
      </c>
      <c r="G3403" s="319"/>
      <c r="I3403" s="320"/>
      <c r="J3403" t="s">
        <v>442</v>
      </c>
      <c r="K3403" s="320"/>
      <c r="P3403" s="20"/>
      <c r="Q3403" s="327">
        <v>2001</v>
      </c>
      <c r="R3403" s="327"/>
      <c r="S3403" s="327">
        <v>2004</v>
      </c>
      <c r="T3403" s="327"/>
      <c r="U3403" s="327">
        <v>2007</v>
      </c>
      <c r="V3403" s="327"/>
      <c r="W3403" s="327">
        <v>2011</v>
      </c>
      <c r="X3403" s="327"/>
      <c r="Y3403" s="327">
        <v>2015</v>
      </c>
      <c r="Z3403" s="327"/>
      <c r="AA3403" s="327"/>
      <c r="AB3403" s="327"/>
    </row>
    <row r="3404" spans="1:28">
      <c r="A3404" s="320"/>
      <c r="C3404" s="319"/>
      <c r="E3404" s="320"/>
      <c r="F3404" t="s">
        <v>55</v>
      </c>
      <c r="G3404" s="319"/>
      <c r="I3404" s="320"/>
      <c r="J3404" t="s">
        <v>97</v>
      </c>
      <c r="K3404" s="320"/>
      <c r="P3404" s="20"/>
      <c r="Q3404" s="51" t="s">
        <v>118</v>
      </c>
      <c r="R3404" s="51" t="s">
        <v>1</v>
      </c>
      <c r="S3404" s="51" t="s">
        <v>118</v>
      </c>
      <c r="T3404" s="51" t="s">
        <v>1</v>
      </c>
      <c r="U3404" s="51" t="s">
        <v>118</v>
      </c>
      <c r="V3404" s="51" t="s">
        <v>1</v>
      </c>
      <c r="W3404" s="51" t="s">
        <v>118</v>
      </c>
      <c r="X3404" s="51" t="s">
        <v>1</v>
      </c>
      <c r="Y3404" s="51" t="s">
        <v>118</v>
      </c>
      <c r="Z3404" s="51" t="s">
        <v>1</v>
      </c>
      <c r="AA3404" s="51" t="s">
        <v>118</v>
      </c>
      <c r="AB3404" s="51" t="s">
        <v>1</v>
      </c>
    </row>
    <row r="3405" spans="1:28" ht="48">
      <c r="A3405" s="320"/>
      <c r="C3405" s="319"/>
      <c r="E3405" s="320"/>
      <c r="G3405" s="319"/>
      <c r="I3405" s="320"/>
      <c r="J3405" t="s">
        <v>58</v>
      </c>
      <c r="K3405" s="320"/>
      <c r="P3405" s="130" t="s">
        <v>612</v>
      </c>
      <c r="Q3405" s="140">
        <v>24</v>
      </c>
      <c r="R3405" s="140">
        <v>13</v>
      </c>
      <c r="S3405" s="140"/>
      <c r="T3405" s="140"/>
      <c r="U3405" s="24"/>
      <c r="V3405" s="24"/>
      <c r="W3405" s="140"/>
      <c r="X3405" s="140"/>
      <c r="Y3405" s="24"/>
      <c r="Z3405" s="24"/>
      <c r="AA3405" s="140"/>
      <c r="AB3405" s="140"/>
    </row>
    <row r="3406" spans="1:28">
      <c r="A3406" s="320"/>
      <c r="C3406" s="319"/>
      <c r="E3406" s="320"/>
      <c r="G3406" s="319"/>
      <c r="I3406" s="320"/>
      <c r="J3406" t="s">
        <v>619</v>
      </c>
      <c r="K3406" s="320"/>
      <c r="P3406" s="47" t="s">
        <v>125</v>
      </c>
      <c r="Q3406" s="141">
        <v>1</v>
      </c>
      <c r="R3406" s="141">
        <f>R3405*Q3406/Q3405</f>
        <v>0.54166666666666663</v>
      </c>
      <c r="S3406" s="141"/>
      <c r="T3406" s="142"/>
      <c r="U3406" s="32"/>
      <c r="V3406" s="40"/>
      <c r="W3406" s="20"/>
      <c r="X3406" s="146"/>
      <c r="Y3406" s="32"/>
      <c r="Z3406" s="32"/>
      <c r="AA3406" s="141"/>
      <c r="AB3406" s="141"/>
    </row>
    <row r="3407" spans="1:28">
      <c r="A3407" s="320"/>
      <c r="C3407" s="319"/>
      <c r="E3407" s="320"/>
      <c r="G3407" s="319"/>
      <c r="I3407" s="320"/>
      <c r="K3407" s="320"/>
      <c r="P3407" s="130" t="s">
        <v>620</v>
      </c>
      <c r="Q3407" s="140"/>
      <c r="R3407" s="140"/>
      <c r="S3407" s="24">
        <v>24</v>
      </c>
      <c r="T3407" s="24">
        <v>11</v>
      </c>
      <c r="U3407" s="24"/>
      <c r="V3407" s="24"/>
      <c r="W3407" s="24"/>
      <c r="X3407" s="24"/>
      <c r="Y3407" s="24"/>
      <c r="Z3407" s="24"/>
      <c r="AA3407" s="140"/>
      <c r="AB3407" s="140"/>
    </row>
    <row r="3408" spans="1:28">
      <c r="A3408" s="320" t="s">
        <v>14</v>
      </c>
      <c r="B3408" t="s">
        <v>3</v>
      </c>
      <c r="C3408" s="319" t="s">
        <v>49</v>
      </c>
      <c r="D3408" t="s">
        <v>3</v>
      </c>
      <c r="E3408" s="320" t="s">
        <v>212</v>
      </c>
      <c r="F3408" t="s">
        <v>3</v>
      </c>
      <c r="G3408" s="319" t="s">
        <v>3</v>
      </c>
      <c r="H3408" t="s">
        <v>386</v>
      </c>
      <c r="I3408" s="320" t="s">
        <v>58</v>
      </c>
      <c r="J3408" t="s">
        <v>3</v>
      </c>
      <c r="K3408" s="320" t="s">
        <v>621</v>
      </c>
      <c r="P3408" s="47" t="s">
        <v>125</v>
      </c>
      <c r="Q3408" s="141"/>
      <c r="R3408" s="149"/>
      <c r="S3408" s="32">
        <v>1</v>
      </c>
      <c r="T3408" s="32">
        <f>T3407*S3408/S3407</f>
        <v>0.45833333333333331</v>
      </c>
      <c r="U3408" s="32"/>
      <c r="V3408" s="32"/>
      <c r="W3408" s="32"/>
      <c r="X3408" s="32"/>
      <c r="Y3408" s="32"/>
      <c r="Z3408" s="32"/>
      <c r="AA3408" s="141"/>
      <c r="AB3408" s="141"/>
    </row>
    <row r="3409" spans="1:28">
      <c r="A3409" s="320"/>
      <c r="B3409" t="s">
        <v>49</v>
      </c>
      <c r="C3409" s="319"/>
      <c r="D3409" t="s">
        <v>58</v>
      </c>
      <c r="E3409" s="320"/>
      <c r="F3409" t="s">
        <v>49</v>
      </c>
      <c r="G3409" s="319"/>
      <c r="H3409" t="s">
        <v>58</v>
      </c>
      <c r="I3409" s="320"/>
      <c r="J3409" t="s">
        <v>95</v>
      </c>
      <c r="K3409" s="320"/>
      <c r="P3409" s="130" t="s">
        <v>191</v>
      </c>
      <c r="Q3409" s="140"/>
      <c r="R3409" s="140"/>
      <c r="S3409" s="24"/>
      <c r="T3409" s="24"/>
      <c r="U3409" s="24">
        <v>24</v>
      </c>
      <c r="V3409" s="24">
        <v>11</v>
      </c>
      <c r="W3409" s="140"/>
      <c r="X3409" s="140"/>
      <c r="Y3409" s="24"/>
      <c r="Z3409" s="24"/>
      <c r="AA3409" s="24"/>
      <c r="AB3409" s="24"/>
    </row>
    <row r="3410" spans="1:28" ht="48">
      <c r="A3410" s="320"/>
      <c r="B3410" s="126" t="s">
        <v>612</v>
      </c>
      <c r="C3410" s="319"/>
      <c r="D3410" t="s">
        <v>212</v>
      </c>
      <c r="E3410" s="320"/>
      <c r="F3410" t="s">
        <v>191</v>
      </c>
      <c r="G3410" s="319"/>
      <c r="H3410" t="s">
        <v>59</v>
      </c>
      <c r="I3410" s="320"/>
      <c r="J3410" t="s">
        <v>66</v>
      </c>
      <c r="K3410" s="320"/>
      <c r="P3410" s="47" t="s">
        <v>125</v>
      </c>
      <c r="Q3410" s="141"/>
      <c r="R3410" s="149"/>
      <c r="S3410" s="32"/>
      <c r="T3410" s="32"/>
      <c r="U3410" s="32">
        <v>1</v>
      </c>
      <c r="V3410" s="32">
        <f>V3409*U3410/U3409</f>
        <v>0.45833333333333331</v>
      </c>
      <c r="W3410" s="141"/>
      <c r="X3410" s="141"/>
      <c r="Y3410" s="53"/>
      <c r="Z3410" s="53"/>
      <c r="AA3410" s="32"/>
      <c r="AB3410" s="32"/>
    </row>
    <row r="3411" spans="1:28">
      <c r="A3411" s="320"/>
      <c r="C3411" s="319"/>
      <c r="D3411" t="s">
        <v>51</v>
      </c>
      <c r="E3411" s="320"/>
      <c r="F3411" t="s">
        <v>52</v>
      </c>
      <c r="G3411" s="319"/>
      <c r="H3411" t="s">
        <v>53</v>
      </c>
      <c r="I3411" s="320"/>
      <c r="J3411" t="s">
        <v>442</v>
      </c>
      <c r="K3411" s="320"/>
      <c r="P3411" s="130" t="s">
        <v>59</v>
      </c>
      <c r="Q3411" s="140"/>
      <c r="R3411" s="140"/>
      <c r="S3411" s="24"/>
      <c r="T3411" s="24"/>
      <c r="U3411" s="24"/>
      <c r="V3411" s="24"/>
      <c r="W3411" s="140">
        <v>24</v>
      </c>
      <c r="X3411" s="140">
        <v>7</v>
      </c>
      <c r="Y3411" s="24">
        <v>8</v>
      </c>
      <c r="Z3411" s="24">
        <v>5</v>
      </c>
      <c r="AA3411" s="140"/>
      <c r="AB3411" s="140"/>
    </row>
    <row r="3412" spans="1:28">
      <c r="A3412" s="320"/>
      <c r="C3412" s="319"/>
      <c r="E3412" s="320"/>
      <c r="F3412" t="s">
        <v>66</v>
      </c>
      <c r="G3412" s="319"/>
      <c r="I3412" s="320"/>
      <c r="J3412" t="s">
        <v>58</v>
      </c>
      <c r="K3412" s="320"/>
      <c r="P3412" s="47" t="s">
        <v>125</v>
      </c>
      <c r="Q3412" s="141"/>
      <c r="R3412" s="149"/>
      <c r="S3412" s="32"/>
      <c r="T3412" s="32"/>
      <c r="U3412" s="32"/>
      <c r="V3412" s="32"/>
      <c r="W3412" s="141">
        <v>1</v>
      </c>
      <c r="X3412" s="141">
        <f>X3411*W3412/W3411</f>
        <v>0.29166666666666669</v>
      </c>
      <c r="Y3412" s="32">
        <v>0.33329999999999999</v>
      </c>
      <c r="Z3412" s="32">
        <f>Z3411*Y3412/Y3411</f>
        <v>0.20831249999999998</v>
      </c>
      <c r="AA3412" s="141"/>
      <c r="AB3412" s="141"/>
    </row>
    <row r="3413" spans="1:28" ht="32">
      <c r="A3413" s="320"/>
      <c r="C3413" s="319"/>
      <c r="E3413" s="320"/>
      <c r="F3413" t="s">
        <v>55</v>
      </c>
      <c r="G3413" s="319"/>
      <c r="I3413" s="320"/>
      <c r="J3413" t="s">
        <v>621</v>
      </c>
      <c r="K3413" s="320"/>
      <c r="P3413" s="130" t="s">
        <v>613</v>
      </c>
      <c r="Q3413" s="140"/>
      <c r="R3413" s="140"/>
      <c r="S3413" s="24"/>
      <c r="T3413" s="24"/>
      <c r="U3413" s="24"/>
      <c r="V3413" s="24"/>
      <c r="W3413" s="140"/>
      <c r="X3413" s="140"/>
      <c r="Y3413" s="24">
        <v>2</v>
      </c>
      <c r="Z3413" s="24">
        <v>2</v>
      </c>
      <c r="AA3413" s="140"/>
      <c r="AB3413" s="140"/>
    </row>
    <row r="3414" spans="1:28">
      <c r="A3414" s="320"/>
      <c r="C3414" s="319"/>
      <c r="E3414" s="320"/>
      <c r="G3414" s="319"/>
      <c r="I3414" s="320"/>
      <c r="J3414" t="s">
        <v>622</v>
      </c>
      <c r="K3414" s="320"/>
      <c r="P3414" s="47" t="s">
        <v>125</v>
      </c>
      <c r="Q3414" s="32"/>
      <c r="R3414" s="40"/>
      <c r="S3414" s="32"/>
      <c r="T3414" s="32"/>
      <c r="U3414" s="32"/>
      <c r="V3414" s="32"/>
      <c r="W3414" s="32"/>
      <c r="X3414" s="32"/>
      <c r="Y3414" s="32">
        <v>8.3299999999999999E-2</v>
      </c>
      <c r="Z3414" s="32">
        <v>8.3299999999999999E-2</v>
      </c>
      <c r="AA3414" s="32"/>
      <c r="AB3414" s="32"/>
    </row>
    <row r="3415" spans="1:28">
      <c r="A3415" s="320" t="s">
        <v>15</v>
      </c>
      <c r="B3415" t="s">
        <v>3</v>
      </c>
      <c r="C3415" s="319" t="s">
        <v>49</v>
      </c>
      <c r="D3415" t="s">
        <v>3</v>
      </c>
      <c r="E3415" s="320" t="s">
        <v>58</v>
      </c>
      <c r="F3415" t="s">
        <v>3</v>
      </c>
      <c r="G3415" s="319" t="s">
        <v>49</v>
      </c>
      <c r="H3415" t="s">
        <v>386</v>
      </c>
      <c r="I3415" s="320" t="s">
        <v>58</v>
      </c>
      <c r="J3415" t="s">
        <v>3</v>
      </c>
      <c r="K3415" s="320" t="s">
        <v>59</v>
      </c>
      <c r="P3415" s="130" t="s">
        <v>616</v>
      </c>
      <c r="Q3415" s="140"/>
      <c r="R3415" s="140"/>
      <c r="S3415" s="24"/>
      <c r="T3415" s="24"/>
      <c r="U3415" s="24"/>
      <c r="V3415" s="24"/>
      <c r="W3415" s="140"/>
      <c r="X3415" s="140"/>
      <c r="Y3415" s="24">
        <v>1</v>
      </c>
      <c r="Z3415" s="24">
        <v>0</v>
      </c>
      <c r="AA3415" s="140"/>
      <c r="AB3415" s="140"/>
    </row>
    <row r="3416" spans="1:28">
      <c r="A3416" s="320"/>
      <c r="B3416" t="s">
        <v>49</v>
      </c>
      <c r="C3416" s="319"/>
      <c r="D3416" t="s">
        <v>58</v>
      </c>
      <c r="E3416" s="320"/>
      <c r="F3416" t="s">
        <v>49</v>
      </c>
      <c r="G3416" s="319"/>
      <c r="H3416" t="s">
        <v>58</v>
      </c>
      <c r="I3416" s="320"/>
      <c r="J3416" t="s">
        <v>95</v>
      </c>
      <c r="K3416" s="320"/>
      <c r="P3416" s="47" t="s">
        <v>125</v>
      </c>
      <c r="Q3416" s="32"/>
      <c r="R3416" s="40"/>
      <c r="S3416" s="32"/>
      <c r="T3416" s="32"/>
      <c r="U3416" s="32"/>
      <c r="V3416" s="32"/>
      <c r="W3416" s="32"/>
      <c r="X3416" s="32"/>
      <c r="Y3416" s="32" t="s">
        <v>623</v>
      </c>
      <c r="Z3416" s="32">
        <v>0</v>
      </c>
      <c r="AA3416" s="32"/>
      <c r="AB3416" s="32"/>
    </row>
    <row r="3417" spans="1:28" ht="48">
      <c r="A3417" s="320"/>
      <c r="B3417" s="126" t="s">
        <v>612</v>
      </c>
      <c r="C3417" s="319"/>
      <c r="D3417" t="s">
        <v>212</v>
      </c>
      <c r="E3417" s="320"/>
      <c r="F3417" t="s">
        <v>191</v>
      </c>
      <c r="G3417" s="319"/>
      <c r="H3417" t="s">
        <v>59</v>
      </c>
      <c r="I3417" s="320"/>
      <c r="J3417" t="s">
        <v>66</v>
      </c>
      <c r="K3417" s="320"/>
      <c r="P3417" s="130" t="s">
        <v>615</v>
      </c>
      <c r="Q3417" s="140"/>
      <c r="R3417" s="140"/>
      <c r="S3417" s="24"/>
      <c r="T3417" s="24"/>
      <c r="U3417" s="24"/>
      <c r="V3417" s="24"/>
      <c r="W3417" s="140"/>
      <c r="X3417" s="140"/>
      <c r="Y3417" s="24">
        <v>5</v>
      </c>
      <c r="Z3417" s="24">
        <v>1</v>
      </c>
      <c r="AA3417" s="140"/>
      <c r="AB3417" s="140"/>
    </row>
    <row r="3418" spans="1:28">
      <c r="A3418" s="320"/>
      <c r="C3418" s="319"/>
      <c r="D3418" t="s">
        <v>51</v>
      </c>
      <c r="E3418" s="320"/>
      <c r="F3418" t="s">
        <v>52</v>
      </c>
      <c r="G3418" s="319"/>
      <c r="H3418" t="s">
        <v>53</v>
      </c>
      <c r="I3418" s="320"/>
      <c r="J3418" t="s">
        <v>442</v>
      </c>
      <c r="K3418" s="320"/>
      <c r="P3418" s="47" t="s">
        <v>125</v>
      </c>
      <c r="Q3418" s="32"/>
      <c r="R3418" s="40"/>
      <c r="S3418" s="32"/>
      <c r="T3418" s="32"/>
      <c r="U3418" s="32"/>
      <c r="V3418" s="32"/>
      <c r="W3418" s="32"/>
      <c r="X3418" s="32"/>
      <c r="Y3418" s="32">
        <v>0.2883</v>
      </c>
      <c r="Z3418" s="32">
        <f>Y3418*Z3417/Y3417</f>
        <v>5.7660000000000003E-2</v>
      </c>
      <c r="AA3418" s="32"/>
      <c r="AB3418" s="32"/>
    </row>
    <row r="3419" spans="1:28">
      <c r="A3419" s="320"/>
      <c r="C3419" s="319"/>
      <c r="E3419" s="320"/>
      <c r="F3419" t="s">
        <v>66</v>
      </c>
      <c r="G3419" s="319"/>
      <c r="I3419" s="320"/>
      <c r="J3419" t="s">
        <v>97</v>
      </c>
      <c r="K3419" s="320"/>
      <c r="P3419" s="130" t="s">
        <v>621</v>
      </c>
      <c r="Q3419" s="140"/>
      <c r="R3419" s="140"/>
      <c r="S3419" s="24"/>
      <c r="T3419" s="24"/>
      <c r="U3419" s="24"/>
      <c r="V3419" s="24"/>
      <c r="W3419" s="140"/>
      <c r="X3419" s="140"/>
      <c r="Y3419" s="24">
        <v>3</v>
      </c>
      <c r="Z3419" s="24">
        <v>2</v>
      </c>
      <c r="AA3419" s="140"/>
      <c r="AB3419" s="140"/>
    </row>
    <row r="3420" spans="1:28">
      <c r="A3420" s="320"/>
      <c r="C3420" s="319"/>
      <c r="E3420" s="320"/>
      <c r="F3420" t="s">
        <v>55</v>
      </c>
      <c r="G3420" s="319"/>
      <c r="I3420" s="320"/>
      <c r="J3420" t="s">
        <v>98</v>
      </c>
      <c r="K3420" s="320"/>
      <c r="P3420" s="47" t="s">
        <v>125</v>
      </c>
      <c r="Q3420" s="32"/>
      <c r="R3420" s="40"/>
      <c r="S3420" s="32"/>
      <c r="T3420" s="32"/>
      <c r="U3420" s="32"/>
      <c r="V3420" s="32"/>
      <c r="W3420" s="32"/>
      <c r="X3420" s="32"/>
      <c r="Y3420" s="32">
        <v>0.125</v>
      </c>
      <c r="Z3420" s="32">
        <f>Z3419*Y3420/Y3419</f>
        <v>8.3333333333333329E-2</v>
      </c>
      <c r="AA3420" s="32"/>
      <c r="AB3420" s="32"/>
    </row>
    <row r="3421" spans="1:28">
      <c r="A3421" s="320"/>
      <c r="C3421" s="319"/>
      <c r="E3421" s="320"/>
      <c r="G3421" s="319"/>
      <c r="I3421" s="320"/>
      <c r="J3421" t="s">
        <v>58</v>
      </c>
      <c r="K3421" s="320"/>
      <c r="P3421" s="35" t="s">
        <v>127</v>
      </c>
    </row>
    <row r="3422" spans="1:28">
      <c r="A3422" s="320"/>
      <c r="C3422" s="319"/>
      <c r="E3422" s="320"/>
      <c r="G3422" s="319"/>
      <c r="I3422" s="320"/>
      <c r="J3422" t="s">
        <v>59</v>
      </c>
      <c r="K3422" s="320"/>
    </row>
    <row r="3423" spans="1:28">
      <c r="A3423" s="320" t="s">
        <v>16</v>
      </c>
      <c r="B3423" t="s">
        <v>3</v>
      </c>
      <c r="C3423" s="319" t="s">
        <v>612</v>
      </c>
      <c r="D3423" t="s">
        <v>3</v>
      </c>
      <c r="E3423" s="320" t="s">
        <v>212</v>
      </c>
      <c r="F3423" t="s">
        <v>49</v>
      </c>
      <c r="G3423" s="319" t="s">
        <v>191</v>
      </c>
      <c r="H3423" t="s">
        <v>386</v>
      </c>
      <c r="I3423" s="320" t="s">
        <v>58</v>
      </c>
      <c r="J3423" t="s">
        <v>3</v>
      </c>
      <c r="K3423" s="320" t="s">
        <v>59</v>
      </c>
    </row>
    <row r="3424" spans="1:28">
      <c r="A3424" s="320"/>
      <c r="B3424" t="s">
        <v>49</v>
      </c>
      <c r="C3424" s="319"/>
      <c r="D3424" t="s">
        <v>58</v>
      </c>
      <c r="E3424" s="320"/>
      <c r="F3424" t="s">
        <v>191</v>
      </c>
      <c r="G3424" s="319"/>
      <c r="H3424" t="s">
        <v>58</v>
      </c>
      <c r="I3424" s="320"/>
      <c r="J3424" t="s">
        <v>95</v>
      </c>
      <c r="K3424" s="320"/>
    </row>
    <row r="3425" spans="1:11" ht="48">
      <c r="A3425" s="320"/>
      <c r="B3425" s="126" t="s">
        <v>612</v>
      </c>
      <c r="C3425" s="319"/>
      <c r="D3425" t="s">
        <v>212</v>
      </c>
      <c r="E3425" s="320"/>
      <c r="F3425" t="s">
        <v>52</v>
      </c>
      <c r="G3425" s="319"/>
      <c r="H3425" t="s">
        <v>59</v>
      </c>
      <c r="I3425" s="320"/>
      <c r="J3425" t="s">
        <v>66</v>
      </c>
      <c r="K3425" s="320"/>
    </row>
    <row r="3426" spans="1:11">
      <c r="A3426" s="320"/>
      <c r="C3426" s="319"/>
      <c r="D3426" t="s">
        <v>51</v>
      </c>
      <c r="E3426" s="320"/>
      <c r="F3426" t="s">
        <v>55</v>
      </c>
      <c r="G3426" s="319"/>
      <c r="H3426" t="s">
        <v>53</v>
      </c>
      <c r="I3426" s="320"/>
      <c r="J3426" t="s">
        <v>442</v>
      </c>
      <c r="K3426" s="320"/>
    </row>
    <row r="3427" spans="1:11" ht="32">
      <c r="A3427" s="320"/>
      <c r="C3427" s="319"/>
      <c r="E3427" s="320"/>
      <c r="F3427" s="126" t="s">
        <v>288</v>
      </c>
      <c r="G3427" s="319"/>
      <c r="I3427" s="320"/>
      <c r="J3427" t="s">
        <v>97</v>
      </c>
      <c r="K3427" s="320"/>
    </row>
    <row r="3428" spans="1:11">
      <c r="A3428" s="320"/>
      <c r="C3428" s="319"/>
      <c r="E3428" s="320"/>
      <c r="G3428" s="319"/>
      <c r="I3428" s="320"/>
      <c r="J3428" t="s">
        <v>98</v>
      </c>
      <c r="K3428" s="320"/>
    </row>
    <row r="3429" spans="1:11">
      <c r="A3429" s="320"/>
      <c r="C3429" s="319"/>
      <c r="E3429" s="320"/>
      <c r="G3429" s="319"/>
      <c r="I3429" s="320"/>
      <c r="J3429" t="s">
        <v>58</v>
      </c>
      <c r="K3429" s="320"/>
    </row>
    <row r="3430" spans="1:11">
      <c r="A3430" s="320"/>
      <c r="C3430" s="319"/>
      <c r="E3430" s="320"/>
      <c r="G3430" s="319"/>
      <c r="I3430" s="320"/>
      <c r="J3430" t="s">
        <v>59</v>
      </c>
      <c r="K3430" s="320"/>
    </row>
    <row r="3431" spans="1:11">
      <c r="A3431" s="320" t="s">
        <v>17</v>
      </c>
      <c r="B3431" t="s">
        <v>3</v>
      </c>
      <c r="C3431" s="319" t="s">
        <v>612</v>
      </c>
      <c r="D3431" t="s">
        <v>3</v>
      </c>
      <c r="E3431" s="320" t="s">
        <v>212</v>
      </c>
      <c r="F3431" t="s">
        <v>3</v>
      </c>
      <c r="G3431" s="319" t="s">
        <v>191</v>
      </c>
      <c r="H3431" t="s">
        <v>386</v>
      </c>
      <c r="I3431" s="320" t="s">
        <v>59</v>
      </c>
      <c r="J3431" t="s">
        <v>3</v>
      </c>
      <c r="K3431" s="320" t="s">
        <v>59</v>
      </c>
    </row>
    <row r="3432" spans="1:11">
      <c r="A3432" s="320"/>
      <c r="B3432" t="s">
        <v>49</v>
      </c>
      <c r="C3432" s="319"/>
      <c r="D3432" t="s">
        <v>58</v>
      </c>
      <c r="E3432" s="320"/>
      <c r="F3432" t="s">
        <v>49</v>
      </c>
      <c r="G3432" s="319"/>
      <c r="H3432" t="s">
        <v>58</v>
      </c>
      <c r="I3432" s="320"/>
      <c r="J3432" t="s">
        <v>95</v>
      </c>
      <c r="K3432" s="320"/>
    </row>
    <row r="3433" spans="1:11" ht="48">
      <c r="A3433" s="320"/>
      <c r="B3433" s="126" t="s">
        <v>612</v>
      </c>
      <c r="C3433" s="319"/>
      <c r="D3433" t="s">
        <v>212</v>
      </c>
      <c r="E3433" s="320"/>
      <c r="F3433" t="s">
        <v>191</v>
      </c>
      <c r="G3433" s="319"/>
      <c r="H3433" t="s">
        <v>59</v>
      </c>
      <c r="I3433" s="320"/>
      <c r="J3433" t="s">
        <v>66</v>
      </c>
      <c r="K3433" s="320"/>
    </row>
    <row r="3434" spans="1:11">
      <c r="A3434" s="320"/>
      <c r="C3434" s="319"/>
      <c r="D3434" t="s">
        <v>51</v>
      </c>
      <c r="E3434" s="320"/>
      <c r="F3434" t="s">
        <v>52</v>
      </c>
      <c r="G3434" s="319"/>
      <c r="H3434" t="s">
        <v>53</v>
      </c>
      <c r="I3434" s="320"/>
      <c r="J3434" t="s">
        <v>442</v>
      </c>
      <c r="K3434" s="320"/>
    </row>
    <row r="3435" spans="1:11">
      <c r="A3435" s="320"/>
      <c r="C3435" s="319"/>
      <c r="E3435" s="320"/>
      <c r="F3435" t="s">
        <v>66</v>
      </c>
      <c r="G3435" s="319"/>
      <c r="I3435" s="320"/>
      <c r="J3435" t="s">
        <v>97</v>
      </c>
      <c r="K3435" s="320"/>
    </row>
    <row r="3436" spans="1:11">
      <c r="A3436" s="320"/>
      <c r="C3436" s="319"/>
      <c r="E3436" s="320"/>
      <c r="F3436" t="s">
        <v>55</v>
      </c>
      <c r="G3436" s="319"/>
      <c r="I3436" s="320"/>
      <c r="J3436" t="s">
        <v>98</v>
      </c>
      <c r="K3436" s="320"/>
    </row>
    <row r="3437" spans="1:11">
      <c r="A3437" s="320"/>
      <c r="C3437" s="319"/>
      <c r="E3437" s="320"/>
      <c r="G3437" s="319"/>
      <c r="I3437" s="320"/>
      <c r="J3437" t="s">
        <v>58</v>
      </c>
      <c r="K3437" s="320"/>
    </row>
    <row r="3438" spans="1:11">
      <c r="A3438" s="320"/>
      <c r="C3438" s="319"/>
      <c r="E3438" s="320"/>
      <c r="G3438" s="319"/>
      <c r="I3438" s="320"/>
      <c r="J3438" t="s">
        <v>59</v>
      </c>
      <c r="K3438" s="320"/>
    </row>
    <row r="3439" spans="1:11">
      <c r="A3439" s="320" t="s">
        <v>18</v>
      </c>
      <c r="B3439" t="s">
        <v>3</v>
      </c>
      <c r="C3439" s="319" t="s">
        <v>612</v>
      </c>
      <c r="D3439" t="s">
        <v>3</v>
      </c>
      <c r="E3439" s="320" t="s">
        <v>3</v>
      </c>
      <c r="F3439" t="s">
        <v>3</v>
      </c>
      <c r="G3439" s="319" t="s">
        <v>3</v>
      </c>
      <c r="H3439" t="s">
        <v>386</v>
      </c>
      <c r="I3439" s="320" t="s">
        <v>58</v>
      </c>
      <c r="J3439" t="s">
        <v>3</v>
      </c>
      <c r="K3439" s="319" t="s">
        <v>3</v>
      </c>
    </row>
    <row r="3440" spans="1:11">
      <c r="A3440" s="320"/>
      <c r="B3440" t="s">
        <v>49</v>
      </c>
      <c r="C3440" s="319"/>
      <c r="D3440" t="s">
        <v>58</v>
      </c>
      <c r="E3440" s="320"/>
      <c r="F3440" t="s">
        <v>49</v>
      </c>
      <c r="G3440" s="319"/>
      <c r="H3440" t="s">
        <v>58</v>
      </c>
      <c r="I3440" s="320"/>
      <c r="J3440" t="s">
        <v>446</v>
      </c>
      <c r="K3440" s="319"/>
    </row>
    <row r="3441" spans="1:11" ht="48">
      <c r="A3441" s="320"/>
      <c r="B3441" s="126" t="s">
        <v>612</v>
      </c>
      <c r="C3441" s="319"/>
      <c r="D3441" t="s">
        <v>212</v>
      </c>
      <c r="E3441" s="320"/>
      <c r="F3441" t="s">
        <v>191</v>
      </c>
      <c r="G3441" s="319"/>
      <c r="H3441" t="s">
        <v>59</v>
      </c>
      <c r="I3441" s="320"/>
      <c r="J3441" t="s">
        <v>52</v>
      </c>
      <c r="K3441" s="319"/>
    </row>
    <row r="3442" spans="1:11">
      <c r="A3442" s="320"/>
      <c r="C3442" s="319"/>
      <c r="D3442" t="s">
        <v>51</v>
      </c>
      <c r="E3442" s="320"/>
      <c r="F3442" t="s">
        <v>52</v>
      </c>
      <c r="G3442" s="319"/>
      <c r="H3442" t="s">
        <v>53</v>
      </c>
      <c r="I3442" s="320"/>
      <c r="J3442" t="s">
        <v>95</v>
      </c>
      <c r="K3442" s="319"/>
    </row>
    <row r="3443" spans="1:11">
      <c r="A3443" s="320"/>
      <c r="C3443" s="319"/>
      <c r="E3443" s="320"/>
      <c r="F3443" t="s">
        <v>66</v>
      </c>
      <c r="G3443" s="319"/>
      <c r="I3443" s="320"/>
      <c r="J3443" t="s">
        <v>66</v>
      </c>
      <c r="K3443" s="319"/>
    </row>
    <row r="3444" spans="1:11">
      <c r="A3444" s="320"/>
      <c r="C3444" s="319"/>
      <c r="E3444" s="320"/>
      <c r="F3444" t="s">
        <v>55</v>
      </c>
      <c r="G3444" s="319"/>
      <c r="I3444" s="320"/>
      <c r="J3444" t="s">
        <v>442</v>
      </c>
      <c r="K3444" s="319"/>
    </row>
    <row r="3445" spans="1:11">
      <c r="A3445" s="320"/>
      <c r="C3445" s="319"/>
      <c r="E3445" s="320"/>
      <c r="G3445" s="319"/>
      <c r="I3445" s="320"/>
      <c r="J3445" t="s">
        <v>97</v>
      </c>
      <c r="K3445" s="319"/>
    </row>
    <row r="3446" spans="1:11">
      <c r="A3446" s="320"/>
      <c r="C3446" s="319"/>
      <c r="E3446" s="320"/>
      <c r="G3446" s="319"/>
      <c r="I3446" s="320"/>
      <c r="J3446" t="s">
        <v>98</v>
      </c>
      <c r="K3446" s="319"/>
    </row>
    <row r="3447" spans="1:11">
      <c r="A3447" s="320"/>
      <c r="C3447" s="319"/>
      <c r="E3447" s="320"/>
      <c r="G3447" s="319"/>
      <c r="I3447" s="320"/>
      <c r="J3447" t="s">
        <v>59</v>
      </c>
      <c r="K3447" s="319"/>
    </row>
    <row r="3448" spans="1:11">
      <c r="A3448" s="320" t="s">
        <v>19</v>
      </c>
      <c r="B3448" t="s">
        <v>3</v>
      </c>
      <c r="C3448" s="319" t="s">
        <v>49</v>
      </c>
      <c r="D3448" t="s">
        <v>3</v>
      </c>
      <c r="E3448" s="320" t="s">
        <v>3</v>
      </c>
      <c r="F3448" t="s">
        <v>3</v>
      </c>
      <c r="G3448" s="319" t="s">
        <v>3</v>
      </c>
      <c r="H3448" t="s">
        <v>386</v>
      </c>
      <c r="I3448" s="320" t="s">
        <v>58</v>
      </c>
      <c r="J3448" t="s">
        <v>3</v>
      </c>
      <c r="K3448" s="319" t="s">
        <v>3</v>
      </c>
    </row>
    <row r="3449" spans="1:11">
      <c r="A3449" s="320"/>
      <c r="B3449" t="s">
        <v>49</v>
      </c>
      <c r="C3449" s="319"/>
      <c r="D3449" t="s">
        <v>58</v>
      </c>
      <c r="E3449" s="320"/>
      <c r="F3449" t="s">
        <v>49</v>
      </c>
      <c r="G3449" s="319"/>
      <c r="H3449" t="s">
        <v>58</v>
      </c>
      <c r="I3449" s="320"/>
      <c r="J3449" t="s">
        <v>598</v>
      </c>
      <c r="K3449" s="319"/>
    </row>
    <row r="3450" spans="1:11" ht="48">
      <c r="A3450" s="320"/>
      <c r="B3450" s="126" t="s">
        <v>612</v>
      </c>
      <c r="C3450" s="319"/>
      <c r="D3450" t="s">
        <v>212</v>
      </c>
      <c r="E3450" s="320"/>
      <c r="F3450" t="s">
        <v>191</v>
      </c>
      <c r="G3450" s="319"/>
      <c r="H3450" t="s">
        <v>59</v>
      </c>
      <c r="I3450" s="320"/>
      <c r="J3450" t="s">
        <v>95</v>
      </c>
      <c r="K3450" s="319"/>
    </row>
    <row r="3451" spans="1:11">
      <c r="A3451" s="320"/>
      <c r="C3451" s="319"/>
      <c r="D3451" t="s">
        <v>51</v>
      </c>
      <c r="E3451" s="320"/>
      <c r="F3451" t="s">
        <v>52</v>
      </c>
      <c r="G3451" s="319"/>
      <c r="H3451" t="s">
        <v>53</v>
      </c>
      <c r="I3451" s="320"/>
      <c r="J3451" t="s">
        <v>66</v>
      </c>
      <c r="K3451" s="319"/>
    </row>
    <row r="3452" spans="1:11">
      <c r="A3452" s="320"/>
      <c r="C3452" s="319"/>
      <c r="E3452" s="320"/>
      <c r="F3452" t="s">
        <v>66</v>
      </c>
      <c r="G3452" s="319"/>
      <c r="I3452" s="320"/>
      <c r="J3452" t="s">
        <v>442</v>
      </c>
      <c r="K3452" s="319"/>
    </row>
    <row r="3453" spans="1:11">
      <c r="A3453" s="320"/>
      <c r="C3453" s="319"/>
      <c r="E3453" s="320"/>
      <c r="F3453" t="s">
        <v>55</v>
      </c>
      <c r="G3453" s="319"/>
      <c r="I3453" s="320"/>
      <c r="J3453" t="s">
        <v>97</v>
      </c>
      <c r="K3453" s="319"/>
    </row>
    <row r="3454" spans="1:11">
      <c r="A3454" s="320"/>
      <c r="C3454" s="319"/>
      <c r="E3454" s="320"/>
      <c r="G3454" s="319"/>
      <c r="I3454" s="320"/>
      <c r="J3454" t="s">
        <v>58</v>
      </c>
      <c r="K3454" s="319"/>
    </row>
    <row r="3455" spans="1:11">
      <c r="A3455" s="320"/>
      <c r="C3455" s="319"/>
      <c r="E3455" s="320"/>
      <c r="G3455" s="319"/>
      <c r="I3455" s="320"/>
      <c r="J3455" t="s">
        <v>619</v>
      </c>
      <c r="K3455" s="319"/>
    </row>
    <row r="3456" spans="1:11">
      <c r="A3456" s="320" t="s">
        <v>20</v>
      </c>
      <c r="B3456" t="s">
        <v>3</v>
      </c>
      <c r="C3456" s="319" t="s">
        <v>49</v>
      </c>
      <c r="D3456" t="s">
        <v>3</v>
      </c>
      <c r="E3456" s="320" t="s">
        <v>58</v>
      </c>
      <c r="F3456" t="s">
        <v>49</v>
      </c>
      <c r="G3456" s="319" t="s">
        <v>191</v>
      </c>
      <c r="H3456" t="s">
        <v>386</v>
      </c>
      <c r="I3456" s="320" t="s">
        <v>59</v>
      </c>
      <c r="J3456" t="s">
        <v>3</v>
      </c>
      <c r="K3456" s="320" t="s">
        <v>621</v>
      </c>
    </row>
    <row r="3457" spans="1:11">
      <c r="A3457" s="320"/>
      <c r="B3457" t="s">
        <v>49</v>
      </c>
      <c r="C3457" s="319"/>
      <c r="D3457" t="s">
        <v>58</v>
      </c>
      <c r="E3457" s="320"/>
      <c r="F3457" t="s">
        <v>191</v>
      </c>
      <c r="G3457" s="319"/>
      <c r="H3457" t="s">
        <v>58</v>
      </c>
      <c r="I3457" s="320"/>
      <c r="J3457" t="s">
        <v>95</v>
      </c>
      <c r="K3457" s="320"/>
    </row>
    <row r="3458" spans="1:11" ht="48">
      <c r="A3458" s="320"/>
      <c r="B3458" s="126" t="s">
        <v>612</v>
      </c>
      <c r="C3458" s="319"/>
      <c r="D3458" t="s">
        <v>212</v>
      </c>
      <c r="E3458" s="320"/>
      <c r="F3458" t="s">
        <v>52</v>
      </c>
      <c r="G3458" s="319"/>
      <c r="H3458" t="s">
        <v>59</v>
      </c>
      <c r="I3458" s="320"/>
      <c r="J3458" t="s">
        <v>66</v>
      </c>
      <c r="K3458" s="320"/>
    </row>
    <row r="3459" spans="1:11">
      <c r="A3459" s="320"/>
      <c r="C3459" s="319"/>
      <c r="D3459" t="s">
        <v>51</v>
      </c>
      <c r="E3459" s="320"/>
      <c r="F3459" t="s">
        <v>55</v>
      </c>
      <c r="G3459" s="319"/>
      <c r="H3459" t="s">
        <v>53</v>
      </c>
      <c r="I3459" s="320"/>
      <c r="J3459" t="s">
        <v>442</v>
      </c>
      <c r="K3459" s="320"/>
    </row>
    <row r="3460" spans="1:11" ht="32">
      <c r="A3460" s="320"/>
      <c r="C3460" s="319"/>
      <c r="E3460" s="320"/>
      <c r="F3460" s="126" t="s">
        <v>288</v>
      </c>
      <c r="G3460" s="319"/>
      <c r="I3460" s="320"/>
      <c r="J3460" t="s">
        <v>58</v>
      </c>
      <c r="K3460" s="320"/>
    </row>
    <row r="3461" spans="1:11">
      <c r="A3461" s="320"/>
      <c r="C3461" s="319"/>
      <c r="E3461" s="320"/>
      <c r="G3461" s="319"/>
      <c r="I3461" s="320"/>
      <c r="J3461" t="s">
        <v>621</v>
      </c>
      <c r="K3461" s="320"/>
    </row>
    <row r="3462" spans="1:11">
      <c r="A3462" s="320"/>
      <c r="C3462" s="319"/>
      <c r="E3462" s="320"/>
      <c r="G3462" s="319"/>
      <c r="I3462" s="320"/>
      <c r="J3462" t="s">
        <v>624</v>
      </c>
      <c r="K3462" s="320"/>
    </row>
    <row r="3463" spans="1:11">
      <c r="A3463" s="320" t="s">
        <v>22</v>
      </c>
      <c r="B3463" t="s">
        <v>3</v>
      </c>
      <c r="C3463" s="319" t="s">
        <v>49</v>
      </c>
      <c r="D3463" t="s">
        <v>3</v>
      </c>
      <c r="E3463" s="320" t="s">
        <v>58</v>
      </c>
      <c r="F3463" t="s">
        <v>49</v>
      </c>
      <c r="G3463" s="319" t="s">
        <v>49</v>
      </c>
      <c r="H3463" t="s">
        <v>386</v>
      </c>
      <c r="I3463" s="320" t="s">
        <v>386</v>
      </c>
      <c r="J3463" t="s">
        <v>3</v>
      </c>
      <c r="K3463" s="320" t="s">
        <v>58</v>
      </c>
    </row>
    <row r="3464" spans="1:11">
      <c r="A3464" s="320"/>
      <c r="B3464" t="s">
        <v>49</v>
      </c>
      <c r="C3464" s="319"/>
      <c r="D3464" t="s">
        <v>58</v>
      </c>
      <c r="E3464" s="320"/>
      <c r="F3464" t="s">
        <v>191</v>
      </c>
      <c r="G3464" s="319"/>
      <c r="H3464" t="s">
        <v>58</v>
      </c>
      <c r="I3464" s="320"/>
      <c r="J3464" t="s">
        <v>95</v>
      </c>
      <c r="K3464" s="320"/>
    </row>
    <row r="3465" spans="1:11" ht="48">
      <c r="A3465" s="320"/>
      <c r="B3465" s="126" t="s">
        <v>612</v>
      </c>
      <c r="C3465" s="319"/>
      <c r="D3465" t="s">
        <v>212</v>
      </c>
      <c r="E3465" s="320"/>
      <c r="F3465" t="s">
        <v>52</v>
      </c>
      <c r="G3465" s="319"/>
      <c r="H3465" t="s">
        <v>59</v>
      </c>
      <c r="I3465" s="320"/>
      <c r="J3465" t="s">
        <v>66</v>
      </c>
      <c r="K3465" s="320"/>
    </row>
    <row r="3466" spans="1:11">
      <c r="A3466" s="320"/>
      <c r="C3466" s="319"/>
      <c r="D3466" t="s">
        <v>51</v>
      </c>
      <c r="E3466" s="320"/>
      <c r="F3466" t="s">
        <v>55</v>
      </c>
      <c r="G3466" s="319"/>
      <c r="H3466" t="s">
        <v>53</v>
      </c>
      <c r="I3466" s="320"/>
      <c r="J3466" t="s">
        <v>442</v>
      </c>
      <c r="K3466" s="320"/>
    </row>
    <row r="3467" spans="1:11" ht="32">
      <c r="A3467" s="320"/>
      <c r="C3467" s="319"/>
      <c r="E3467" s="320"/>
      <c r="F3467" s="126" t="s">
        <v>288</v>
      </c>
      <c r="G3467" s="319"/>
      <c r="I3467" s="320"/>
      <c r="J3467" t="s">
        <v>97</v>
      </c>
      <c r="K3467" s="320"/>
    </row>
    <row r="3468" spans="1:11">
      <c r="A3468" s="320"/>
      <c r="C3468" s="319"/>
      <c r="E3468" s="320"/>
      <c r="G3468" s="319"/>
      <c r="I3468" s="320"/>
      <c r="J3468" t="s">
        <v>58</v>
      </c>
      <c r="K3468" s="320"/>
    </row>
    <row r="3469" spans="1:11">
      <c r="A3469" s="320"/>
      <c r="C3469" s="319"/>
      <c r="E3469" s="320"/>
      <c r="G3469" s="319"/>
      <c r="I3469" s="320"/>
      <c r="J3469" t="s">
        <v>615</v>
      </c>
      <c r="K3469" s="320"/>
    </row>
    <row r="3470" spans="1:11">
      <c r="A3470" s="320" t="s">
        <v>23</v>
      </c>
      <c r="B3470" t="s">
        <v>3</v>
      </c>
      <c r="C3470" s="319" t="s">
        <v>612</v>
      </c>
      <c r="D3470" t="s">
        <v>3</v>
      </c>
      <c r="E3470" s="320" t="s">
        <v>212</v>
      </c>
      <c r="F3470" t="s">
        <v>3</v>
      </c>
      <c r="G3470" s="319" t="s">
        <v>3</v>
      </c>
      <c r="H3470" t="s">
        <v>386</v>
      </c>
      <c r="I3470" s="320" t="s">
        <v>58</v>
      </c>
      <c r="J3470" t="s">
        <v>3</v>
      </c>
      <c r="K3470" s="320" t="s">
        <v>58</v>
      </c>
    </row>
    <row r="3471" spans="1:11">
      <c r="A3471" s="320"/>
      <c r="B3471" t="s">
        <v>49</v>
      </c>
      <c r="C3471" s="319"/>
      <c r="D3471" t="s">
        <v>58</v>
      </c>
      <c r="E3471" s="320"/>
      <c r="F3471" t="s">
        <v>49</v>
      </c>
      <c r="G3471" s="319"/>
      <c r="H3471" t="s">
        <v>58</v>
      </c>
      <c r="I3471" s="320"/>
      <c r="J3471" t="s">
        <v>95</v>
      </c>
      <c r="K3471" s="320"/>
    </row>
    <row r="3472" spans="1:11" ht="48">
      <c r="A3472" s="320"/>
      <c r="B3472" s="126" t="s">
        <v>612</v>
      </c>
      <c r="C3472" s="319"/>
      <c r="D3472" t="s">
        <v>212</v>
      </c>
      <c r="E3472" s="320"/>
      <c r="F3472" t="s">
        <v>191</v>
      </c>
      <c r="G3472" s="319"/>
      <c r="H3472" t="s">
        <v>59</v>
      </c>
      <c r="I3472" s="320"/>
      <c r="J3472" t="s">
        <v>66</v>
      </c>
      <c r="K3472" s="320"/>
    </row>
    <row r="3473" spans="1:11">
      <c r="A3473" s="320"/>
      <c r="C3473" s="319"/>
      <c r="D3473" t="s">
        <v>51</v>
      </c>
      <c r="E3473" s="320"/>
      <c r="F3473" t="s">
        <v>52</v>
      </c>
      <c r="G3473" s="319"/>
      <c r="H3473" t="s">
        <v>53</v>
      </c>
      <c r="I3473" s="320"/>
      <c r="J3473" t="s">
        <v>442</v>
      </c>
      <c r="K3473" s="320"/>
    </row>
    <row r="3474" spans="1:11">
      <c r="A3474" s="320"/>
      <c r="C3474" s="319"/>
      <c r="E3474" s="320"/>
      <c r="F3474" t="s">
        <v>66</v>
      </c>
      <c r="G3474" s="319"/>
      <c r="I3474" s="320"/>
      <c r="J3474" t="s">
        <v>97</v>
      </c>
      <c r="K3474" s="320"/>
    </row>
    <row r="3475" spans="1:11">
      <c r="A3475" s="320"/>
      <c r="C3475" s="319"/>
      <c r="E3475" s="320"/>
      <c r="F3475" t="s">
        <v>55</v>
      </c>
      <c r="G3475" s="319"/>
      <c r="I3475" s="320"/>
      <c r="J3475" t="s">
        <v>58</v>
      </c>
      <c r="K3475" s="320"/>
    </row>
    <row r="3476" spans="1:11">
      <c r="A3476" s="320"/>
      <c r="C3476" s="319"/>
      <c r="E3476" s="320"/>
      <c r="G3476" s="319"/>
      <c r="I3476" s="320"/>
      <c r="J3476" t="s">
        <v>615</v>
      </c>
      <c r="K3476" s="320"/>
    </row>
    <row r="3477" spans="1:11">
      <c r="A3477" s="320" t="s">
        <v>24</v>
      </c>
      <c r="B3477" t="s">
        <v>3</v>
      </c>
      <c r="C3477" s="319" t="s">
        <v>612</v>
      </c>
      <c r="D3477" t="s">
        <v>3</v>
      </c>
      <c r="E3477" s="320" t="s">
        <v>58</v>
      </c>
      <c r="F3477" t="s">
        <v>3</v>
      </c>
      <c r="G3477" s="319" t="s">
        <v>191</v>
      </c>
      <c r="H3477" t="s">
        <v>386</v>
      </c>
      <c r="I3477" s="320" t="s">
        <v>59</v>
      </c>
      <c r="J3477" t="s">
        <v>3</v>
      </c>
      <c r="K3477" s="319" t="s">
        <v>613</v>
      </c>
    </row>
    <row r="3478" spans="1:11">
      <c r="A3478" s="320"/>
      <c r="B3478" t="s">
        <v>49</v>
      </c>
      <c r="C3478" s="319"/>
      <c r="D3478" t="s">
        <v>58</v>
      </c>
      <c r="E3478" s="320"/>
      <c r="F3478" t="s">
        <v>49</v>
      </c>
      <c r="G3478" s="319"/>
      <c r="H3478" t="s">
        <v>58</v>
      </c>
      <c r="I3478" s="320"/>
      <c r="J3478" t="s">
        <v>95</v>
      </c>
      <c r="K3478" s="319"/>
    </row>
    <row r="3479" spans="1:11" ht="48">
      <c r="A3479" s="320"/>
      <c r="B3479" s="126" t="s">
        <v>612</v>
      </c>
      <c r="C3479" s="319"/>
      <c r="D3479" t="s">
        <v>212</v>
      </c>
      <c r="E3479" s="320"/>
      <c r="F3479" t="s">
        <v>191</v>
      </c>
      <c r="G3479" s="319"/>
      <c r="H3479" t="s">
        <v>59</v>
      </c>
      <c r="I3479" s="320"/>
      <c r="J3479" t="s">
        <v>66</v>
      </c>
      <c r="K3479" s="319"/>
    </row>
    <row r="3480" spans="1:11">
      <c r="A3480" s="320"/>
      <c r="C3480" s="319"/>
      <c r="D3480" t="s">
        <v>51</v>
      </c>
      <c r="E3480" s="320"/>
      <c r="F3480" t="s">
        <v>52</v>
      </c>
      <c r="G3480" s="319"/>
      <c r="H3480" t="s">
        <v>53</v>
      </c>
      <c r="I3480" s="320"/>
      <c r="J3480" t="s">
        <v>442</v>
      </c>
      <c r="K3480" s="319"/>
    </row>
    <row r="3481" spans="1:11">
      <c r="A3481" s="320"/>
      <c r="C3481" s="319"/>
      <c r="E3481" s="320"/>
      <c r="F3481" t="s">
        <v>66</v>
      </c>
      <c r="G3481" s="319"/>
      <c r="I3481" s="320"/>
      <c r="J3481" t="s">
        <v>58</v>
      </c>
      <c r="K3481" s="319"/>
    </row>
    <row r="3482" spans="1:11" ht="32">
      <c r="A3482" s="320"/>
      <c r="C3482" s="319"/>
      <c r="E3482" s="320"/>
      <c r="F3482" t="s">
        <v>55</v>
      </c>
      <c r="G3482" s="319"/>
      <c r="I3482" s="320"/>
      <c r="J3482" s="126" t="s">
        <v>613</v>
      </c>
      <c r="K3482" s="319"/>
    </row>
    <row r="3483" spans="1:11">
      <c r="A3483" s="320" t="s">
        <v>25</v>
      </c>
      <c r="B3483" t="s">
        <v>3</v>
      </c>
      <c r="C3483" s="319" t="s">
        <v>49</v>
      </c>
      <c r="D3483" t="s">
        <v>3</v>
      </c>
      <c r="E3483" s="320" t="s">
        <v>212</v>
      </c>
      <c r="F3483" t="s">
        <v>3</v>
      </c>
      <c r="G3483" s="319" t="s">
        <v>191</v>
      </c>
      <c r="H3483" t="s">
        <v>386</v>
      </c>
      <c r="I3483" s="320" t="s">
        <v>58</v>
      </c>
      <c r="J3483" t="s">
        <v>95</v>
      </c>
      <c r="K3483" s="319" t="s">
        <v>613</v>
      </c>
    </row>
    <row r="3484" spans="1:11">
      <c r="A3484" s="320"/>
      <c r="B3484" t="s">
        <v>49</v>
      </c>
      <c r="C3484" s="319"/>
      <c r="D3484" t="s">
        <v>58</v>
      </c>
      <c r="E3484" s="320"/>
      <c r="F3484" t="s">
        <v>49</v>
      </c>
      <c r="G3484" s="319"/>
      <c r="H3484" t="s">
        <v>58</v>
      </c>
      <c r="I3484" s="320"/>
      <c r="J3484" t="s">
        <v>66</v>
      </c>
      <c r="K3484" s="319"/>
    </row>
    <row r="3485" spans="1:11" ht="48">
      <c r="A3485" s="320"/>
      <c r="B3485" s="126" t="s">
        <v>612</v>
      </c>
      <c r="C3485" s="319"/>
      <c r="D3485" t="s">
        <v>212</v>
      </c>
      <c r="E3485" s="320"/>
      <c r="F3485" t="s">
        <v>191</v>
      </c>
      <c r="G3485" s="319"/>
      <c r="H3485" t="s">
        <v>59</v>
      </c>
      <c r="I3485" s="320"/>
      <c r="J3485" t="s">
        <v>442</v>
      </c>
      <c r="K3485" s="319"/>
    </row>
    <row r="3486" spans="1:11">
      <c r="A3486" s="320"/>
      <c r="C3486" s="319"/>
      <c r="D3486" t="s">
        <v>51</v>
      </c>
      <c r="E3486" s="320"/>
      <c r="F3486" t="s">
        <v>52</v>
      </c>
      <c r="G3486" s="319"/>
      <c r="H3486" t="s">
        <v>53</v>
      </c>
      <c r="I3486" s="320"/>
      <c r="J3486" t="s">
        <v>58</v>
      </c>
      <c r="K3486" s="319"/>
    </row>
    <row r="3487" spans="1:11" ht="32">
      <c r="A3487" s="320"/>
      <c r="C3487" s="319"/>
      <c r="E3487" s="320"/>
      <c r="F3487" t="s">
        <v>66</v>
      </c>
      <c r="G3487" s="319"/>
      <c r="I3487" s="320"/>
      <c r="J3487" s="126" t="s">
        <v>613</v>
      </c>
      <c r="K3487" s="319"/>
    </row>
    <row r="3488" spans="1:11">
      <c r="A3488" s="320"/>
      <c r="C3488" s="319"/>
      <c r="E3488" s="320"/>
      <c r="F3488" t="s">
        <v>55</v>
      </c>
      <c r="G3488" s="319"/>
      <c r="I3488" s="320"/>
      <c r="K3488" s="319"/>
    </row>
    <row r="3489" spans="1:11">
      <c r="A3489" s="320" t="s">
        <v>26</v>
      </c>
      <c r="B3489" t="s">
        <v>3</v>
      </c>
      <c r="C3489" s="319" t="s">
        <v>612</v>
      </c>
      <c r="D3489" t="s">
        <v>3</v>
      </c>
      <c r="E3489" s="320" t="s">
        <v>212</v>
      </c>
      <c r="F3489" t="s">
        <v>3</v>
      </c>
      <c r="G3489" s="319" t="s">
        <v>191</v>
      </c>
      <c r="H3489" t="s">
        <v>386</v>
      </c>
      <c r="I3489" s="320" t="s">
        <v>58</v>
      </c>
      <c r="J3489" t="s">
        <v>3</v>
      </c>
      <c r="K3489" s="320" t="s">
        <v>58</v>
      </c>
    </row>
    <row r="3490" spans="1:11">
      <c r="A3490" s="320"/>
      <c r="B3490" t="s">
        <v>49</v>
      </c>
      <c r="C3490" s="319"/>
      <c r="D3490" t="s">
        <v>58</v>
      </c>
      <c r="E3490" s="320"/>
      <c r="F3490" t="s">
        <v>49</v>
      </c>
      <c r="G3490" s="319"/>
      <c r="H3490" t="s">
        <v>58</v>
      </c>
      <c r="I3490" s="320"/>
      <c r="J3490" t="s">
        <v>50</v>
      </c>
      <c r="K3490" s="320"/>
    </row>
    <row r="3491" spans="1:11" ht="48">
      <c r="A3491" s="320"/>
      <c r="B3491" s="126" t="s">
        <v>612</v>
      </c>
      <c r="C3491" s="319"/>
      <c r="D3491" t="s">
        <v>212</v>
      </c>
      <c r="E3491" s="320"/>
      <c r="F3491" t="s">
        <v>191</v>
      </c>
      <c r="G3491" s="319"/>
      <c r="H3491" t="s">
        <v>59</v>
      </c>
      <c r="I3491" s="320"/>
      <c r="J3491" t="s">
        <v>51</v>
      </c>
      <c r="K3491" s="320"/>
    </row>
    <row r="3492" spans="1:11">
      <c r="A3492" s="320"/>
      <c r="C3492" s="319"/>
      <c r="D3492" t="s">
        <v>51</v>
      </c>
      <c r="E3492" s="320"/>
      <c r="F3492" t="s">
        <v>52</v>
      </c>
      <c r="G3492" s="319"/>
      <c r="H3492" t="s">
        <v>53</v>
      </c>
      <c r="I3492" s="320"/>
      <c r="J3492" t="s">
        <v>95</v>
      </c>
      <c r="K3492" s="320"/>
    </row>
    <row r="3493" spans="1:11">
      <c r="A3493" s="320"/>
      <c r="C3493" s="319"/>
      <c r="E3493" s="320"/>
      <c r="F3493" t="s">
        <v>66</v>
      </c>
      <c r="G3493" s="319"/>
      <c r="I3493" s="320"/>
      <c r="J3493" t="s">
        <v>66</v>
      </c>
      <c r="K3493" s="320"/>
    </row>
    <row r="3494" spans="1:11">
      <c r="A3494" s="320"/>
      <c r="C3494" s="319"/>
      <c r="E3494" s="320"/>
      <c r="F3494" t="s">
        <v>55</v>
      </c>
      <c r="G3494" s="319"/>
      <c r="I3494" s="320"/>
      <c r="J3494" t="s">
        <v>442</v>
      </c>
      <c r="K3494" s="320"/>
    </row>
    <row r="3495" spans="1:11">
      <c r="A3495" s="320"/>
      <c r="C3495" s="319"/>
      <c r="E3495" s="320"/>
      <c r="G3495" s="319"/>
      <c r="I3495" s="320"/>
      <c r="J3495" t="s">
        <v>97</v>
      </c>
      <c r="K3495" s="320"/>
    </row>
    <row r="3496" spans="1:11">
      <c r="A3496" s="320"/>
      <c r="C3496" s="319"/>
      <c r="E3496" s="320"/>
      <c r="G3496" s="319"/>
      <c r="I3496" s="320"/>
      <c r="J3496" t="s">
        <v>98</v>
      </c>
      <c r="K3496" s="320"/>
    </row>
    <row r="3497" spans="1:11">
      <c r="A3497" s="320"/>
      <c r="C3497" s="319"/>
      <c r="E3497" s="320"/>
      <c r="G3497" s="319"/>
      <c r="I3497" s="320"/>
      <c r="J3497" t="s">
        <v>58</v>
      </c>
      <c r="K3497" s="320"/>
    </row>
    <row r="3498" spans="1:11">
      <c r="A3498" s="320" t="s">
        <v>27</v>
      </c>
      <c r="B3498" t="s">
        <v>3</v>
      </c>
      <c r="C3498" s="319" t="s">
        <v>612</v>
      </c>
      <c r="D3498" t="s">
        <v>3</v>
      </c>
      <c r="E3498" s="320" t="s">
        <v>212</v>
      </c>
      <c r="F3498" t="s">
        <v>49</v>
      </c>
      <c r="G3498" s="319" t="s">
        <v>191</v>
      </c>
      <c r="H3498" t="s">
        <v>386</v>
      </c>
      <c r="I3498" s="320" t="s">
        <v>59</v>
      </c>
      <c r="J3498" t="s">
        <v>3</v>
      </c>
      <c r="K3498" s="320" t="s">
        <v>58</v>
      </c>
    </row>
    <row r="3499" spans="1:11">
      <c r="A3499" s="320"/>
      <c r="B3499" t="s">
        <v>49</v>
      </c>
      <c r="C3499" s="319"/>
      <c r="D3499" t="s">
        <v>58</v>
      </c>
      <c r="E3499" s="320"/>
      <c r="F3499" t="s">
        <v>191</v>
      </c>
      <c r="G3499" s="319"/>
      <c r="H3499" t="s">
        <v>58</v>
      </c>
      <c r="I3499" s="320"/>
      <c r="J3499" t="s">
        <v>95</v>
      </c>
      <c r="K3499" s="320"/>
    </row>
    <row r="3500" spans="1:11" ht="48">
      <c r="A3500" s="320"/>
      <c r="B3500" s="126" t="s">
        <v>612</v>
      </c>
      <c r="C3500" s="319"/>
      <c r="D3500" t="s">
        <v>212</v>
      </c>
      <c r="E3500" s="320"/>
      <c r="F3500" t="s">
        <v>52</v>
      </c>
      <c r="G3500" s="319"/>
      <c r="H3500" t="s">
        <v>59</v>
      </c>
      <c r="I3500" s="320"/>
      <c r="J3500" t="s">
        <v>66</v>
      </c>
      <c r="K3500" s="320"/>
    </row>
    <row r="3501" spans="1:11">
      <c r="A3501" s="320"/>
      <c r="C3501" s="319"/>
      <c r="D3501" t="s">
        <v>51</v>
      </c>
      <c r="E3501" s="320"/>
      <c r="F3501" t="s">
        <v>55</v>
      </c>
      <c r="G3501" s="319"/>
      <c r="H3501" t="s">
        <v>53</v>
      </c>
      <c r="I3501" s="320"/>
      <c r="J3501" t="s">
        <v>442</v>
      </c>
      <c r="K3501" s="320"/>
    </row>
    <row r="3502" spans="1:11" ht="32">
      <c r="A3502" s="320"/>
      <c r="C3502" s="319"/>
      <c r="E3502" s="320"/>
      <c r="F3502" s="126" t="s">
        <v>288</v>
      </c>
      <c r="G3502" s="319"/>
      <c r="I3502" s="320"/>
      <c r="J3502" t="s">
        <v>97</v>
      </c>
      <c r="K3502" s="320"/>
    </row>
    <row r="3503" spans="1:11">
      <c r="A3503" s="320"/>
      <c r="C3503" s="319"/>
      <c r="E3503" s="320"/>
      <c r="G3503" s="319"/>
      <c r="I3503" s="320"/>
      <c r="J3503" t="s">
        <v>98</v>
      </c>
      <c r="K3503" s="320"/>
    </row>
    <row r="3504" spans="1:11" ht="32">
      <c r="A3504" s="320"/>
      <c r="C3504" s="319"/>
      <c r="E3504" s="320"/>
      <c r="G3504" s="319"/>
      <c r="I3504" s="320"/>
      <c r="J3504" s="126" t="s">
        <v>353</v>
      </c>
      <c r="K3504" s="320"/>
    </row>
    <row r="3505" spans="1:22">
      <c r="A3505" s="320"/>
      <c r="C3505" s="319"/>
      <c r="E3505" s="320"/>
      <c r="G3505" s="319"/>
      <c r="I3505" s="320"/>
      <c r="J3505" t="s">
        <v>58</v>
      </c>
      <c r="K3505" s="320"/>
    </row>
    <row r="3506" spans="1:22">
      <c r="A3506" s="320"/>
      <c r="C3506" s="319"/>
      <c r="E3506" s="320"/>
      <c r="G3506" s="319"/>
      <c r="I3506" s="320"/>
      <c r="J3506" t="s">
        <v>59</v>
      </c>
      <c r="K3506" s="320"/>
    </row>
    <row r="3512" spans="1:22">
      <c r="A3512" s="333" t="s">
        <v>625</v>
      </c>
      <c r="B3512" s="333"/>
      <c r="C3512" s="333"/>
      <c r="D3512" s="333"/>
      <c r="E3512" s="333"/>
      <c r="F3512" s="333"/>
      <c r="G3512" s="333"/>
      <c r="H3512" s="333"/>
      <c r="I3512" s="333"/>
      <c r="J3512" s="333"/>
      <c r="K3512" s="333"/>
      <c r="L3512" s="333"/>
      <c r="M3512" s="333"/>
      <c r="P3512" s="329" t="s">
        <v>626</v>
      </c>
      <c r="Q3512" s="330"/>
      <c r="R3512" s="330"/>
      <c r="S3512" s="330"/>
      <c r="T3512" s="330"/>
      <c r="U3512" s="330"/>
      <c r="V3512" s="331"/>
    </row>
    <row r="3513" spans="1:22" ht="32">
      <c r="B3513" s="334">
        <v>2000</v>
      </c>
      <c r="C3513" s="334"/>
      <c r="D3513" s="334">
        <v>2003</v>
      </c>
      <c r="E3513" s="334"/>
      <c r="F3513" s="334">
        <v>2006</v>
      </c>
      <c r="G3513" s="334"/>
      <c r="H3513" s="334">
        <v>2009</v>
      </c>
      <c r="I3513" s="334"/>
      <c r="J3513" s="334">
        <v>2012</v>
      </c>
      <c r="K3513" s="334"/>
      <c r="L3513" s="334">
        <v>2015</v>
      </c>
      <c r="M3513" s="334"/>
      <c r="P3513" s="128" t="s">
        <v>129</v>
      </c>
      <c r="Q3513" s="44">
        <v>18</v>
      </c>
      <c r="R3513" s="44">
        <v>18</v>
      </c>
      <c r="S3513" s="44">
        <v>18</v>
      </c>
      <c r="T3513" s="44">
        <v>18</v>
      </c>
      <c r="U3513" s="44">
        <v>18</v>
      </c>
      <c r="V3513" s="44">
        <v>18</v>
      </c>
    </row>
    <row r="3514" spans="1:22" ht="32">
      <c r="B3514" s="68" t="s">
        <v>0</v>
      </c>
      <c r="C3514" s="68" t="s">
        <v>1</v>
      </c>
      <c r="D3514" s="68" t="s">
        <v>0</v>
      </c>
      <c r="E3514" s="68" t="s">
        <v>1</v>
      </c>
      <c r="F3514" s="68" t="s">
        <v>0</v>
      </c>
      <c r="G3514" s="68" t="s">
        <v>1</v>
      </c>
      <c r="H3514" s="68" t="s">
        <v>0</v>
      </c>
      <c r="I3514" s="68" t="s">
        <v>1</v>
      </c>
      <c r="J3514" s="68" t="s">
        <v>0</v>
      </c>
      <c r="K3514" s="68" t="s">
        <v>1</v>
      </c>
      <c r="L3514" s="68" t="s">
        <v>0</v>
      </c>
      <c r="M3514" s="68" t="s">
        <v>1</v>
      </c>
      <c r="P3514" s="129" t="s">
        <v>103</v>
      </c>
      <c r="Q3514" s="51">
        <v>2000</v>
      </c>
      <c r="R3514" s="51">
        <v>2003</v>
      </c>
      <c r="S3514" s="51">
        <v>2006</v>
      </c>
      <c r="T3514" s="51">
        <v>2009</v>
      </c>
      <c r="U3514" s="51">
        <v>2012</v>
      </c>
      <c r="V3514" s="51">
        <v>2015</v>
      </c>
    </row>
    <row r="3515" spans="1:22">
      <c r="A3515" s="320" t="s">
        <v>2</v>
      </c>
      <c r="B3515" t="s">
        <v>3</v>
      </c>
      <c r="C3515" s="319" t="s">
        <v>3</v>
      </c>
      <c r="D3515" t="s">
        <v>3</v>
      </c>
      <c r="E3515" s="319" t="s">
        <v>3</v>
      </c>
      <c r="F3515" t="s">
        <v>3</v>
      </c>
      <c r="G3515" s="319" t="s">
        <v>3</v>
      </c>
      <c r="H3515" t="s">
        <v>3</v>
      </c>
      <c r="I3515" s="319" t="s">
        <v>3</v>
      </c>
      <c r="J3515" t="s">
        <v>3</v>
      </c>
      <c r="K3515" s="320" t="s">
        <v>351</v>
      </c>
      <c r="L3515" t="s">
        <v>3</v>
      </c>
      <c r="M3515" s="319" t="s">
        <v>3</v>
      </c>
      <c r="P3515" s="29">
        <v>0</v>
      </c>
      <c r="Q3515" s="24"/>
      <c r="R3515" s="24"/>
      <c r="S3515" s="24"/>
      <c r="T3515" s="24">
        <v>13</v>
      </c>
      <c r="U3515" s="24"/>
      <c r="V3515" s="24">
        <v>13</v>
      </c>
    </row>
    <row r="3516" spans="1:22">
      <c r="A3516" s="320"/>
      <c r="B3516" t="s">
        <v>49</v>
      </c>
      <c r="C3516" s="319"/>
      <c r="D3516" t="s">
        <v>49</v>
      </c>
      <c r="E3516" s="319"/>
      <c r="F3516" t="s">
        <v>191</v>
      </c>
      <c r="G3516" s="319"/>
      <c r="H3516" t="s">
        <v>52</v>
      </c>
      <c r="I3516" s="319"/>
      <c r="J3516" t="s">
        <v>52</v>
      </c>
      <c r="K3516" s="320"/>
      <c r="L3516" t="s">
        <v>49</v>
      </c>
      <c r="M3516" s="319"/>
      <c r="P3516" s="29">
        <v>1</v>
      </c>
      <c r="Q3516" s="24">
        <v>18</v>
      </c>
      <c r="R3516" s="24">
        <v>18</v>
      </c>
      <c r="S3516" s="24">
        <v>16</v>
      </c>
      <c r="T3516" s="24">
        <v>3</v>
      </c>
      <c r="U3516" s="24"/>
      <c r="V3516" s="24">
        <v>5</v>
      </c>
    </row>
    <row r="3517" spans="1:22" ht="32">
      <c r="A3517" s="320"/>
      <c r="B3517" s="126" t="s">
        <v>627</v>
      </c>
      <c r="C3517" s="319"/>
      <c r="D3517" t="s">
        <v>50</v>
      </c>
      <c r="E3517" s="319"/>
      <c r="F3517" t="s">
        <v>66</v>
      </c>
      <c r="G3517" s="319"/>
      <c r="H3517" t="s">
        <v>53</v>
      </c>
      <c r="I3517" s="319"/>
      <c r="J3517" t="s">
        <v>67</v>
      </c>
      <c r="K3517" s="320"/>
      <c r="L3517" t="s">
        <v>50</v>
      </c>
      <c r="M3517" s="319"/>
      <c r="P3517" s="29">
        <v>2</v>
      </c>
      <c r="Q3517" s="24"/>
      <c r="R3517" s="24"/>
      <c r="S3517" s="24">
        <v>2</v>
      </c>
      <c r="T3517" s="24">
        <v>2</v>
      </c>
      <c r="U3517" s="24">
        <v>18</v>
      </c>
      <c r="V3517" s="24"/>
    </row>
    <row r="3518" spans="1:22" ht="32">
      <c r="A3518" s="320"/>
      <c r="B3518" t="s">
        <v>51</v>
      </c>
      <c r="C3518" s="319"/>
      <c r="D3518" s="126" t="s">
        <v>628</v>
      </c>
      <c r="E3518" s="319"/>
      <c r="F3518" t="s">
        <v>443</v>
      </c>
      <c r="G3518" s="319"/>
      <c r="H3518" t="s">
        <v>66</v>
      </c>
      <c r="I3518" s="319"/>
      <c r="J3518" t="s">
        <v>351</v>
      </c>
      <c r="K3518" s="320"/>
      <c r="L3518" t="s">
        <v>51</v>
      </c>
      <c r="M3518" s="319"/>
      <c r="P3518" s="29">
        <v>3</v>
      </c>
      <c r="Q3518" s="24"/>
      <c r="R3518" s="24"/>
      <c r="S3518" s="24"/>
      <c r="T3518" s="24"/>
      <c r="U3518" s="24"/>
      <c r="V3518" s="24"/>
    </row>
    <row r="3519" spans="1:22" ht="32">
      <c r="A3519" s="320"/>
      <c r="B3519" t="s">
        <v>52</v>
      </c>
      <c r="C3519" s="319"/>
      <c r="D3519" t="s">
        <v>52</v>
      </c>
      <c r="E3519" s="319"/>
      <c r="F3519" s="126" t="s">
        <v>79</v>
      </c>
      <c r="G3519" s="319"/>
      <c r="H3519" t="s">
        <v>297</v>
      </c>
      <c r="I3519" s="319"/>
      <c r="J3519" t="s">
        <v>150</v>
      </c>
      <c r="K3519" s="320"/>
      <c r="L3519" t="s">
        <v>52</v>
      </c>
      <c r="M3519" s="319"/>
      <c r="P3519" s="29" t="s">
        <v>104</v>
      </c>
      <c r="Q3519" s="24"/>
      <c r="R3519" s="24"/>
      <c r="S3519" s="24"/>
      <c r="T3519" s="24"/>
      <c r="U3519" s="24"/>
      <c r="V3519" s="24"/>
    </row>
    <row r="3520" spans="1:22">
      <c r="A3520" s="320"/>
      <c r="B3520" t="s">
        <v>629</v>
      </c>
      <c r="C3520" s="319"/>
      <c r="D3520" t="s">
        <v>53</v>
      </c>
      <c r="E3520" s="319"/>
      <c r="G3520" s="319"/>
      <c r="H3520" t="s">
        <v>276</v>
      </c>
      <c r="I3520" s="319"/>
      <c r="K3520" s="320"/>
      <c r="L3520" t="s">
        <v>95</v>
      </c>
      <c r="M3520" s="319"/>
    </row>
    <row r="3521" spans="1:28">
      <c r="A3521" s="320"/>
      <c r="B3521" t="s">
        <v>268</v>
      </c>
      <c r="C3521" s="319"/>
      <c r="D3521" t="s">
        <v>54</v>
      </c>
      <c r="E3521" s="319"/>
      <c r="G3521" s="319"/>
      <c r="I3521" s="319"/>
      <c r="K3521" s="320"/>
      <c r="L3521" t="s">
        <v>66</v>
      </c>
      <c r="M3521" s="319"/>
      <c r="P3521" s="329" t="s">
        <v>630</v>
      </c>
      <c r="Q3521" s="330"/>
      <c r="R3521" s="330"/>
      <c r="S3521" s="330"/>
      <c r="T3521" s="330"/>
      <c r="U3521" s="330"/>
      <c r="V3521" s="331"/>
    </row>
    <row r="3522" spans="1:28">
      <c r="A3522" s="320"/>
      <c r="B3522" t="s">
        <v>269</v>
      </c>
      <c r="C3522" s="319"/>
      <c r="D3522" t="s">
        <v>55</v>
      </c>
      <c r="E3522" s="319"/>
      <c r="G3522" s="319"/>
      <c r="I3522" s="319"/>
      <c r="K3522" s="320"/>
      <c r="L3522" t="s">
        <v>67</v>
      </c>
      <c r="M3522" s="319"/>
      <c r="P3522" s="21"/>
      <c r="Q3522" s="51">
        <v>2000</v>
      </c>
      <c r="R3522" s="51">
        <v>2003</v>
      </c>
      <c r="S3522" s="51">
        <v>2006</v>
      </c>
      <c r="T3522" s="51">
        <v>2009</v>
      </c>
      <c r="U3522" s="51">
        <v>2012</v>
      </c>
      <c r="V3522" s="51">
        <v>2015</v>
      </c>
    </row>
    <row r="3523" spans="1:28" ht="32">
      <c r="A3523" s="320"/>
      <c r="B3523" t="s">
        <v>55</v>
      </c>
      <c r="C3523" s="319"/>
      <c r="D3523" t="s">
        <v>75</v>
      </c>
      <c r="E3523" s="319"/>
      <c r="G3523" s="319"/>
      <c r="I3523" s="319"/>
      <c r="K3523" s="320"/>
      <c r="L3523" t="s">
        <v>442</v>
      </c>
      <c r="M3523" s="319"/>
      <c r="P3523" s="130" t="s">
        <v>106</v>
      </c>
      <c r="Q3523" s="24">
        <v>18</v>
      </c>
      <c r="R3523" s="24">
        <v>14</v>
      </c>
      <c r="S3523" s="24">
        <v>9</v>
      </c>
      <c r="T3523" s="24">
        <v>17</v>
      </c>
      <c r="U3523" s="24">
        <v>1</v>
      </c>
      <c r="V3523" s="24">
        <v>16</v>
      </c>
    </row>
    <row r="3524" spans="1:28">
      <c r="A3524" s="320"/>
      <c r="C3524" s="319"/>
      <c r="D3524" t="s">
        <v>77</v>
      </c>
      <c r="E3524" s="319"/>
      <c r="G3524" s="319"/>
      <c r="I3524" s="319"/>
      <c r="K3524" s="320"/>
      <c r="L3524" t="s">
        <v>631</v>
      </c>
      <c r="M3524" s="319"/>
      <c r="P3524" s="29" t="s">
        <v>107</v>
      </c>
      <c r="Q3524" s="24"/>
      <c r="R3524" s="24">
        <v>4</v>
      </c>
      <c r="S3524" s="24">
        <v>9</v>
      </c>
      <c r="T3524" s="24">
        <v>1</v>
      </c>
      <c r="U3524" s="24">
        <v>17</v>
      </c>
      <c r="V3524" s="24">
        <v>2</v>
      </c>
    </row>
    <row r="3525" spans="1:28">
      <c r="A3525" s="320"/>
      <c r="C3525" s="319"/>
      <c r="E3525" s="319"/>
      <c r="G3525" s="319"/>
      <c r="I3525" s="319"/>
      <c r="K3525" s="320"/>
      <c r="L3525" t="s">
        <v>97</v>
      </c>
      <c r="M3525" s="319"/>
      <c r="P3525" s="27"/>
      <c r="Q3525" s="28"/>
      <c r="R3525" s="28"/>
      <c r="S3525" s="28"/>
      <c r="T3525" s="28"/>
      <c r="U3525" s="28"/>
      <c r="V3525" s="28"/>
    </row>
    <row r="3526" spans="1:28">
      <c r="A3526" s="320" t="s">
        <v>4</v>
      </c>
      <c r="B3526" t="s">
        <v>3</v>
      </c>
      <c r="C3526" s="319" t="s">
        <v>3</v>
      </c>
      <c r="D3526" t="s">
        <v>3</v>
      </c>
      <c r="E3526" s="319" t="s">
        <v>3</v>
      </c>
      <c r="F3526" t="s">
        <v>3</v>
      </c>
      <c r="G3526" s="319" t="s">
        <v>3</v>
      </c>
      <c r="H3526" t="s">
        <v>3</v>
      </c>
      <c r="I3526" s="319" t="s">
        <v>49</v>
      </c>
      <c r="J3526" t="s">
        <v>3</v>
      </c>
      <c r="K3526" s="320" t="s">
        <v>351</v>
      </c>
      <c r="L3526" t="s">
        <v>3</v>
      </c>
      <c r="M3526" s="319" t="s">
        <v>49</v>
      </c>
      <c r="P3526" s="27"/>
      <c r="Q3526" s="28"/>
      <c r="R3526" s="28"/>
      <c r="S3526" s="28"/>
      <c r="T3526" s="28"/>
      <c r="U3526" s="28"/>
      <c r="V3526" s="28"/>
    </row>
    <row r="3527" spans="1:28">
      <c r="A3527" s="320"/>
      <c r="B3527" t="s">
        <v>49</v>
      </c>
      <c r="C3527" s="319"/>
      <c r="D3527" t="s">
        <v>49</v>
      </c>
      <c r="E3527" s="319"/>
      <c r="F3527" t="s">
        <v>49</v>
      </c>
      <c r="G3527" s="319"/>
      <c r="H3527" t="s">
        <v>49</v>
      </c>
      <c r="I3527" s="319"/>
      <c r="J3527" t="s">
        <v>52</v>
      </c>
      <c r="K3527" s="320"/>
      <c r="L3527" t="s">
        <v>49</v>
      </c>
      <c r="M3527" s="319"/>
      <c r="P3527" s="332" t="s">
        <v>109</v>
      </c>
      <c r="Q3527" s="332"/>
      <c r="R3527" s="332"/>
      <c r="S3527" s="332"/>
      <c r="T3527" s="332"/>
      <c r="U3527" s="332"/>
      <c r="V3527" s="332"/>
      <c r="W3527" s="332"/>
      <c r="X3527" s="332"/>
      <c r="Y3527" s="332"/>
      <c r="Z3527" s="332"/>
      <c r="AA3527" s="332"/>
      <c r="AB3527" s="332"/>
    </row>
    <row r="3528" spans="1:28" ht="32">
      <c r="A3528" s="320"/>
      <c r="B3528" s="126" t="s">
        <v>627</v>
      </c>
      <c r="C3528" s="319"/>
      <c r="D3528" t="s">
        <v>50</v>
      </c>
      <c r="E3528" s="319"/>
      <c r="F3528" t="s">
        <v>191</v>
      </c>
      <c r="G3528" s="319"/>
      <c r="H3528" t="s">
        <v>50</v>
      </c>
      <c r="I3528" s="319"/>
      <c r="J3528" t="s">
        <v>67</v>
      </c>
      <c r="K3528" s="320"/>
      <c r="L3528" t="s">
        <v>50</v>
      </c>
      <c r="M3528" s="319"/>
      <c r="P3528" s="20"/>
      <c r="Q3528" s="327">
        <v>2000</v>
      </c>
      <c r="R3528" s="327"/>
      <c r="S3528" s="327">
        <v>2003</v>
      </c>
      <c r="T3528" s="327"/>
      <c r="U3528" s="327">
        <v>2006</v>
      </c>
      <c r="V3528" s="327"/>
      <c r="W3528" s="327">
        <v>2009</v>
      </c>
      <c r="X3528" s="327"/>
      <c r="Y3528" s="327">
        <v>2012</v>
      </c>
      <c r="Z3528" s="327"/>
      <c r="AA3528" s="327">
        <v>2015</v>
      </c>
      <c r="AB3528" s="327"/>
    </row>
    <row r="3529" spans="1:28" ht="32">
      <c r="A3529" s="320"/>
      <c r="B3529" t="s">
        <v>51</v>
      </c>
      <c r="C3529" s="319"/>
      <c r="D3529" s="126" t="s">
        <v>628</v>
      </c>
      <c r="E3529" s="319"/>
      <c r="F3529" t="s">
        <v>52</v>
      </c>
      <c r="G3529" s="319"/>
      <c r="H3529" t="s">
        <v>51</v>
      </c>
      <c r="I3529" s="319"/>
      <c r="J3529" t="s">
        <v>351</v>
      </c>
      <c r="K3529" s="320"/>
      <c r="L3529" t="s">
        <v>51</v>
      </c>
      <c r="M3529" s="319"/>
      <c r="P3529" s="20"/>
      <c r="Q3529" s="51" t="s">
        <v>114</v>
      </c>
      <c r="R3529" s="51" t="s">
        <v>115</v>
      </c>
      <c r="S3529" s="51" t="s">
        <v>114</v>
      </c>
      <c r="T3529" s="51" t="s">
        <v>115</v>
      </c>
      <c r="U3529" s="51" t="s">
        <v>114</v>
      </c>
      <c r="V3529" s="51" t="s">
        <v>115</v>
      </c>
      <c r="W3529" s="51" t="s">
        <v>114</v>
      </c>
      <c r="X3529" s="51" t="s">
        <v>115</v>
      </c>
      <c r="Y3529" s="51" t="s">
        <v>114</v>
      </c>
      <c r="Z3529" s="51" t="s">
        <v>115</v>
      </c>
      <c r="AA3529" s="51" t="s">
        <v>114</v>
      </c>
      <c r="AB3529" s="51" t="s">
        <v>115</v>
      </c>
    </row>
    <row r="3530" spans="1:28" ht="32">
      <c r="A3530" s="320"/>
      <c r="B3530" t="s">
        <v>52</v>
      </c>
      <c r="C3530" s="319"/>
      <c r="D3530" t="s">
        <v>52</v>
      </c>
      <c r="E3530" s="319"/>
      <c r="F3530" t="s">
        <v>66</v>
      </c>
      <c r="G3530" s="319"/>
      <c r="H3530" t="s">
        <v>52</v>
      </c>
      <c r="I3530" s="319"/>
      <c r="J3530" t="s">
        <v>150</v>
      </c>
      <c r="K3530" s="320"/>
      <c r="L3530" t="s">
        <v>52</v>
      </c>
      <c r="M3530" s="319"/>
      <c r="P3530" s="130" t="s">
        <v>110</v>
      </c>
      <c r="Q3530" s="20">
        <v>18</v>
      </c>
      <c r="R3530" s="20">
        <v>100</v>
      </c>
      <c r="S3530" s="20">
        <v>18</v>
      </c>
      <c r="T3530" s="20">
        <v>100</v>
      </c>
      <c r="U3530" s="20">
        <v>18</v>
      </c>
      <c r="V3530" s="20">
        <v>100</v>
      </c>
      <c r="W3530" s="20">
        <v>18</v>
      </c>
      <c r="X3530" s="20">
        <v>100</v>
      </c>
      <c r="Y3530" s="20">
        <v>18</v>
      </c>
      <c r="Z3530" s="20">
        <v>100</v>
      </c>
      <c r="AA3530" s="20">
        <v>18</v>
      </c>
      <c r="AB3530" s="20">
        <v>100</v>
      </c>
    </row>
    <row r="3531" spans="1:28">
      <c r="A3531" s="320"/>
      <c r="B3531" t="s">
        <v>629</v>
      </c>
      <c r="C3531" s="319"/>
      <c r="D3531" t="s">
        <v>53</v>
      </c>
      <c r="E3531" s="319"/>
      <c r="F3531" t="s">
        <v>443</v>
      </c>
      <c r="G3531" s="319"/>
      <c r="H3531" t="s">
        <v>53</v>
      </c>
      <c r="I3531" s="319"/>
      <c r="K3531" s="320"/>
      <c r="L3531" t="s">
        <v>95</v>
      </c>
      <c r="M3531" s="319"/>
      <c r="P3531" s="29" t="s">
        <v>111</v>
      </c>
      <c r="Q3531" s="20">
        <v>10</v>
      </c>
      <c r="R3531" s="20">
        <v>55.55</v>
      </c>
      <c r="S3531" s="20">
        <v>9</v>
      </c>
      <c r="T3531" s="20">
        <v>50</v>
      </c>
      <c r="U3531" s="20">
        <v>9</v>
      </c>
      <c r="V3531" s="20">
        <v>50</v>
      </c>
      <c r="W3531" s="20">
        <v>4</v>
      </c>
      <c r="X3531" s="146" t="s">
        <v>632</v>
      </c>
      <c r="Y3531" s="20">
        <v>0</v>
      </c>
      <c r="Z3531" s="20">
        <v>0</v>
      </c>
      <c r="AA3531" s="20">
        <v>3</v>
      </c>
      <c r="AB3531" s="20">
        <v>16.66</v>
      </c>
    </row>
    <row r="3532" spans="1:28">
      <c r="A3532" s="320"/>
      <c r="B3532" t="s">
        <v>268</v>
      </c>
      <c r="C3532" s="319"/>
      <c r="D3532" t="s">
        <v>54</v>
      </c>
      <c r="E3532" s="319"/>
      <c r="G3532" s="319"/>
      <c r="H3532" t="s">
        <v>66</v>
      </c>
      <c r="I3532" s="319"/>
      <c r="K3532" s="320"/>
      <c r="L3532" t="s">
        <v>66</v>
      </c>
      <c r="M3532" s="319"/>
      <c r="P3532" s="29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</row>
    <row r="3533" spans="1:28" ht="32">
      <c r="A3533" s="320"/>
      <c r="B3533" t="s">
        <v>269</v>
      </c>
      <c r="C3533" s="319"/>
      <c r="D3533" t="s">
        <v>55</v>
      </c>
      <c r="E3533" s="319"/>
      <c r="G3533" s="319"/>
      <c r="H3533" t="s">
        <v>67</v>
      </c>
      <c r="I3533" s="319"/>
      <c r="K3533" s="320"/>
      <c r="L3533" t="s">
        <v>67</v>
      </c>
      <c r="M3533" s="319"/>
      <c r="P3533" s="130" t="s">
        <v>112</v>
      </c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</row>
    <row r="3534" spans="1:28" ht="32">
      <c r="A3534" s="320"/>
      <c r="B3534" t="s">
        <v>55</v>
      </c>
      <c r="C3534" s="319"/>
      <c r="D3534" t="s">
        <v>75</v>
      </c>
      <c r="E3534" s="319"/>
      <c r="G3534" s="319"/>
      <c r="I3534" s="319"/>
      <c r="K3534" s="320"/>
      <c r="L3534" t="s">
        <v>442</v>
      </c>
      <c r="M3534" s="319"/>
      <c r="P3534" s="130" t="s">
        <v>113</v>
      </c>
      <c r="Q3534" s="20"/>
      <c r="R3534" s="20"/>
      <c r="S3534" s="20"/>
      <c r="T3534" s="20"/>
      <c r="U3534" s="20"/>
      <c r="V3534" s="20"/>
      <c r="W3534" s="20"/>
      <c r="X3534" s="146"/>
      <c r="Y3534" s="20"/>
      <c r="Z3534" s="20"/>
      <c r="AA3534" s="20"/>
      <c r="AB3534" s="20"/>
    </row>
    <row r="3535" spans="1:28">
      <c r="A3535" s="320"/>
      <c r="C3535" s="319"/>
      <c r="D3535" t="s">
        <v>77</v>
      </c>
      <c r="E3535" s="319"/>
      <c r="G3535" s="319"/>
      <c r="I3535" s="319"/>
      <c r="K3535" s="320"/>
      <c r="L3535" t="s">
        <v>631</v>
      </c>
      <c r="M3535" s="319"/>
    </row>
    <row r="3536" spans="1:28">
      <c r="A3536" s="320"/>
      <c r="C3536" s="319"/>
      <c r="E3536" s="319"/>
      <c r="G3536" s="319"/>
      <c r="I3536" s="319"/>
      <c r="K3536" s="320"/>
      <c r="L3536" t="s">
        <v>97</v>
      </c>
      <c r="M3536" s="319"/>
      <c r="P3536" s="15"/>
    </row>
    <row r="3537" spans="1:28">
      <c r="A3537" s="320" t="s">
        <v>5</v>
      </c>
      <c r="B3537" t="s">
        <v>3</v>
      </c>
      <c r="C3537" s="319" t="s">
        <v>3</v>
      </c>
      <c r="D3537" t="s">
        <v>3</v>
      </c>
      <c r="E3537" s="319" t="s">
        <v>3</v>
      </c>
      <c r="F3537" t="s">
        <v>3</v>
      </c>
      <c r="G3537" s="319" t="s">
        <v>3</v>
      </c>
      <c r="H3537" t="s">
        <v>3</v>
      </c>
      <c r="I3537" s="319" t="s">
        <v>297</v>
      </c>
      <c r="J3537" t="s">
        <v>3</v>
      </c>
      <c r="K3537" s="319" t="s">
        <v>91</v>
      </c>
      <c r="L3537" t="s">
        <v>3</v>
      </c>
      <c r="M3537" s="319" t="s">
        <v>65</v>
      </c>
      <c r="P3537" s="326" t="s">
        <v>116</v>
      </c>
      <c r="Q3537" s="326"/>
      <c r="R3537" s="326"/>
      <c r="S3537" s="326"/>
      <c r="T3537" s="326"/>
      <c r="U3537" s="326"/>
      <c r="V3537" s="326"/>
      <c r="W3537" s="326"/>
      <c r="X3537" s="326"/>
      <c r="Y3537" s="326"/>
      <c r="Z3537" s="326"/>
      <c r="AA3537" s="326"/>
      <c r="AB3537" s="326"/>
    </row>
    <row r="3538" spans="1:28">
      <c r="A3538" s="320"/>
      <c r="B3538" t="s">
        <v>49</v>
      </c>
      <c r="C3538" s="319"/>
      <c r="D3538" t="s">
        <v>49</v>
      </c>
      <c r="E3538" s="319"/>
      <c r="F3538" t="s">
        <v>49</v>
      </c>
      <c r="G3538" s="319"/>
      <c r="H3538" t="s">
        <v>50</v>
      </c>
      <c r="I3538" s="319"/>
      <c r="J3538" t="s">
        <v>52</v>
      </c>
      <c r="K3538" s="319"/>
      <c r="L3538" t="s">
        <v>50</v>
      </c>
      <c r="M3538" s="319"/>
      <c r="P3538" s="20"/>
      <c r="Q3538" s="327">
        <v>2000</v>
      </c>
      <c r="R3538" s="327"/>
      <c r="S3538" s="327">
        <v>2003</v>
      </c>
      <c r="T3538" s="327"/>
      <c r="U3538" s="327">
        <v>2006</v>
      </c>
      <c r="V3538" s="327"/>
      <c r="W3538" s="327">
        <v>2009</v>
      </c>
      <c r="X3538" s="327"/>
      <c r="Y3538" s="327">
        <v>2012</v>
      </c>
      <c r="Z3538" s="327"/>
      <c r="AA3538" s="327">
        <v>2015</v>
      </c>
      <c r="AB3538" s="327"/>
    </row>
    <row r="3539" spans="1:28" ht="32">
      <c r="A3539" s="320"/>
      <c r="B3539" s="126" t="s">
        <v>627</v>
      </c>
      <c r="C3539" s="319"/>
      <c r="D3539" t="s">
        <v>50</v>
      </c>
      <c r="E3539" s="319"/>
      <c r="F3539" t="s">
        <v>191</v>
      </c>
      <c r="G3539" s="319"/>
      <c r="H3539" t="s">
        <v>51</v>
      </c>
      <c r="I3539" s="319"/>
      <c r="J3539" t="s">
        <v>67</v>
      </c>
      <c r="K3539" s="319"/>
      <c r="L3539" t="s">
        <v>51</v>
      </c>
      <c r="M3539" s="319"/>
      <c r="P3539" s="20"/>
      <c r="Q3539" s="51" t="s">
        <v>114</v>
      </c>
      <c r="R3539" s="51" t="s">
        <v>115</v>
      </c>
      <c r="S3539" s="51" t="s">
        <v>114</v>
      </c>
      <c r="T3539" s="51" t="s">
        <v>115</v>
      </c>
      <c r="U3539" s="51" t="s">
        <v>114</v>
      </c>
      <c r="V3539" s="51" t="s">
        <v>115</v>
      </c>
      <c r="W3539" s="51" t="s">
        <v>114</v>
      </c>
      <c r="X3539" s="51" t="s">
        <v>115</v>
      </c>
      <c r="Y3539" s="51" t="s">
        <v>114</v>
      </c>
      <c r="Z3539" s="51" t="s">
        <v>115</v>
      </c>
      <c r="AA3539" s="51" t="s">
        <v>114</v>
      </c>
      <c r="AB3539" s="51" t="s">
        <v>115</v>
      </c>
    </row>
    <row r="3540" spans="1:28" ht="32">
      <c r="A3540" s="320"/>
      <c r="B3540" t="s">
        <v>51</v>
      </c>
      <c r="C3540" s="319"/>
      <c r="D3540" s="126" t="s">
        <v>628</v>
      </c>
      <c r="E3540" s="319"/>
      <c r="F3540" t="s">
        <v>52</v>
      </c>
      <c r="G3540" s="319"/>
      <c r="H3540" t="s">
        <v>52</v>
      </c>
      <c r="I3540" s="319"/>
      <c r="J3540" t="s">
        <v>150</v>
      </c>
      <c r="K3540" s="319"/>
      <c r="L3540" t="s">
        <v>95</v>
      </c>
      <c r="M3540" s="319"/>
      <c r="P3540" s="130" t="s">
        <v>110</v>
      </c>
      <c r="Q3540" s="20">
        <v>18</v>
      </c>
      <c r="R3540" s="20">
        <v>100</v>
      </c>
      <c r="S3540" s="20">
        <v>18</v>
      </c>
      <c r="T3540" s="20">
        <v>100</v>
      </c>
      <c r="U3540" s="20">
        <v>17</v>
      </c>
      <c r="V3540" s="20">
        <v>94.44</v>
      </c>
      <c r="W3540" s="20">
        <v>16</v>
      </c>
      <c r="X3540" s="20">
        <v>88.88</v>
      </c>
      <c r="Y3540" s="20"/>
      <c r="Z3540" s="20"/>
      <c r="AA3540" s="20">
        <v>13</v>
      </c>
      <c r="AB3540" s="20">
        <v>72.22</v>
      </c>
    </row>
    <row r="3541" spans="1:28" ht="32">
      <c r="A3541" s="320"/>
      <c r="B3541" t="s">
        <v>52</v>
      </c>
      <c r="C3541" s="319"/>
      <c r="D3541" t="s">
        <v>52</v>
      </c>
      <c r="E3541" s="319"/>
      <c r="F3541" t="s">
        <v>66</v>
      </c>
      <c r="G3541" s="319"/>
      <c r="H3541" t="s">
        <v>53</v>
      </c>
      <c r="I3541" s="319"/>
      <c r="J3541" s="126" t="s">
        <v>91</v>
      </c>
      <c r="K3541" s="319"/>
      <c r="L3541" t="s">
        <v>67</v>
      </c>
      <c r="M3541" s="319"/>
      <c r="P3541" s="29" t="s">
        <v>111</v>
      </c>
      <c r="Q3541" s="20">
        <v>8</v>
      </c>
      <c r="R3541" s="20">
        <v>44.44</v>
      </c>
      <c r="S3541" s="20">
        <v>5</v>
      </c>
      <c r="T3541" s="20">
        <v>27.77</v>
      </c>
      <c r="U3541" s="20">
        <v>0</v>
      </c>
      <c r="V3541" s="20">
        <v>0</v>
      </c>
      <c r="W3541" s="20">
        <v>13</v>
      </c>
      <c r="X3541" s="20">
        <v>72.209999999999994</v>
      </c>
      <c r="Y3541" s="20"/>
      <c r="Z3541" s="20"/>
      <c r="AA3541" s="20">
        <v>3</v>
      </c>
      <c r="AB3541" s="20">
        <v>16.670000000000002</v>
      </c>
    </row>
    <row r="3542" spans="1:28">
      <c r="A3542" s="320"/>
      <c r="B3542" t="s">
        <v>629</v>
      </c>
      <c r="C3542" s="319"/>
      <c r="D3542" t="s">
        <v>53</v>
      </c>
      <c r="E3542" s="319"/>
      <c r="F3542" t="s">
        <v>443</v>
      </c>
      <c r="G3542" s="319"/>
      <c r="H3542" t="s">
        <v>66</v>
      </c>
      <c r="I3542" s="319"/>
      <c r="K3542" s="319"/>
      <c r="L3542" t="s">
        <v>442</v>
      </c>
      <c r="M3542" s="319"/>
      <c r="P3542" s="29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</row>
    <row r="3543" spans="1:28" ht="32">
      <c r="A3543" s="320"/>
      <c r="B3543" t="s">
        <v>268</v>
      </c>
      <c r="C3543" s="319"/>
      <c r="D3543" t="s">
        <v>54</v>
      </c>
      <c r="E3543" s="319"/>
      <c r="G3543" s="319"/>
      <c r="H3543" t="s">
        <v>297</v>
      </c>
      <c r="I3543" s="319"/>
      <c r="K3543" s="319"/>
      <c r="L3543" t="s">
        <v>631</v>
      </c>
      <c r="M3543" s="319"/>
      <c r="P3543" s="130" t="s">
        <v>112</v>
      </c>
      <c r="Q3543" s="20"/>
      <c r="R3543" s="20"/>
      <c r="S3543" s="20"/>
      <c r="T3543" s="20"/>
      <c r="U3543" s="20">
        <v>1</v>
      </c>
      <c r="V3543" s="20">
        <v>5.56</v>
      </c>
      <c r="W3543" s="20">
        <v>2</v>
      </c>
      <c r="X3543" s="20">
        <v>11.12</v>
      </c>
      <c r="Y3543" s="20">
        <v>18</v>
      </c>
      <c r="Z3543" s="20">
        <v>100</v>
      </c>
      <c r="AA3543" s="20">
        <v>5</v>
      </c>
      <c r="AB3543" s="20">
        <v>27.78</v>
      </c>
    </row>
    <row r="3544" spans="1:28" ht="32">
      <c r="A3544" s="320"/>
      <c r="B3544" t="s">
        <v>269</v>
      </c>
      <c r="C3544" s="319"/>
      <c r="D3544" t="s">
        <v>55</v>
      </c>
      <c r="E3544" s="319"/>
      <c r="G3544" s="319"/>
      <c r="I3544" s="319"/>
      <c r="K3544" s="319"/>
      <c r="L3544" t="s">
        <v>97</v>
      </c>
      <c r="M3544" s="319"/>
      <c r="P3544" s="130" t="s">
        <v>113</v>
      </c>
      <c r="Q3544" s="20"/>
      <c r="R3544" s="20"/>
      <c r="S3544" s="20"/>
      <c r="T3544" s="20"/>
      <c r="U3544" s="20">
        <v>0</v>
      </c>
      <c r="V3544" s="20">
        <v>0</v>
      </c>
      <c r="W3544" s="20">
        <v>1</v>
      </c>
      <c r="X3544" s="20">
        <f>W3544*X3543/W3543</f>
        <v>5.56</v>
      </c>
      <c r="Y3544" s="20">
        <v>3</v>
      </c>
      <c r="Z3544" s="20">
        <v>16.66</v>
      </c>
      <c r="AA3544" s="20">
        <v>2</v>
      </c>
      <c r="AB3544" s="20">
        <v>11.11</v>
      </c>
    </row>
    <row r="3545" spans="1:28" ht="32">
      <c r="A3545" s="320"/>
      <c r="B3545" t="s">
        <v>55</v>
      </c>
      <c r="C3545" s="319"/>
      <c r="D3545" t="s">
        <v>75</v>
      </c>
      <c r="E3545" s="319"/>
      <c r="G3545" s="319"/>
      <c r="I3545" s="319"/>
      <c r="K3545" s="319"/>
      <c r="L3545" s="126" t="s">
        <v>65</v>
      </c>
      <c r="M3545" s="319"/>
    </row>
    <row r="3546" spans="1:28">
      <c r="A3546" s="320"/>
      <c r="C3546" s="319"/>
      <c r="D3546" t="s">
        <v>77</v>
      </c>
      <c r="E3546" s="319"/>
      <c r="G3546" s="319"/>
      <c r="I3546" s="319"/>
      <c r="K3546" s="319"/>
      <c r="M3546" s="319"/>
    </row>
    <row r="3547" spans="1:28">
      <c r="A3547" s="320"/>
      <c r="C3547" s="319"/>
      <c r="E3547" s="319"/>
      <c r="G3547" s="319"/>
      <c r="I3547" s="319"/>
      <c r="K3547" s="319"/>
      <c r="M3547" s="319"/>
      <c r="P3547" s="321" t="s">
        <v>117</v>
      </c>
      <c r="Q3547" s="322"/>
      <c r="R3547" s="322"/>
      <c r="S3547" s="322"/>
      <c r="T3547" s="322"/>
      <c r="U3547" s="322"/>
      <c r="V3547" s="322"/>
      <c r="W3547" s="322"/>
      <c r="X3547" s="322"/>
      <c r="Y3547" s="322"/>
      <c r="Z3547" s="322"/>
      <c r="AA3547" s="322"/>
      <c r="AB3547" s="323"/>
    </row>
    <row r="3548" spans="1:28">
      <c r="A3548" s="320" t="s">
        <v>6</v>
      </c>
      <c r="B3548" t="s">
        <v>3</v>
      </c>
      <c r="C3548" s="319" t="s">
        <v>3</v>
      </c>
      <c r="D3548" t="s">
        <v>3</v>
      </c>
      <c r="E3548" s="319" t="s">
        <v>3</v>
      </c>
      <c r="F3548" t="s">
        <v>3</v>
      </c>
      <c r="G3548" s="319" t="s">
        <v>3</v>
      </c>
      <c r="H3548" t="s">
        <v>3</v>
      </c>
      <c r="I3548" s="319" t="s">
        <v>49</v>
      </c>
      <c r="J3548" t="s">
        <v>3</v>
      </c>
      <c r="K3548" s="319" t="s">
        <v>91</v>
      </c>
      <c r="L3548" t="s">
        <v>3</v>
      </c>
      <c r="M3548" s="319" t="s">
        <v>3</v>
      </c>
      <c r="P3548" s="20"/>
      <c r="Q3548" s="327">
        <v>2000</v>
      </c>
      <c r="R3548" s="327"/>
      <c r="S3548" s="327">
        <v>2003</v>
      </c>
      <c r="T3548" s="327"/>
      <c r="U3548" s="327">
        <v>2006</v>
      </c>
      <c r="V3548" s="327"/>
      <c r="W3548" s="327">
        <v>2009</v>
      </c>
      <c r="X3548" s="327"/>
      <c r="Y3548" s="327">
        <v>2012</v>
      </c>
      <c r="Z3548" s="327"/>
      <c r="AA3548" s="327">
        <v>2015</v>
      </c>
      <c r="AB3548" s="327"/>
    </row>
    <row r="3549" spans="1:28">
      <c r="A3549" s="320"/>
      <c r="B3549" t="s">
        <v>49</v>
      </c>
      <c r="C3549" s="319"/>
      <c r="D3549" t="s">
        <v>49</v>
      </c>
      <c r="E3549" s="319"/>
      <c r="F3549" t="s">
        <v>49</v>
      </c>
      <c r="G3549" s="319"/>
      <c r="H3549" t="s">
        <v>49</v>
      </c>
      <c r="I3549" s="319"/>
      <c r="J3549" t="s">
        <v>52</v>
      </c>
      <c r="K3549" s="319"/>
      <c r="L3549" t="s">
        <v>50</v>
      </c>
      <c r="M3549" s="319"/>
      <c r="P3549" s="20"/>
      <c r="Q3549" s="51" t="s">
        <v>114</v>
      </c>
      <c r="R3549" s="51" t="s">
        <v>115</v>
      </c>
      <c r="S3549" s="51" t="s">
        <v>114</v>
      </c>
      <c r="T3549" s="51" t="s">
        <v>115</v>
      </c>
      <c r="U3549" s="51" t="s">
        <v>114</v>
      </c>
      <c r="V3549" s="51" t="s">
        <v>115</v>
      </c>
      <c r="W3549" s="51" t="s">
        <v>114</v>
      </c>
      <c r="X3549" s="51" t="s">
        <v>115</v>
      </c>
      <c r="Y3549" s="51" t="s">
        <v>114</v>
      </c>
      <c r="Z3549" s="51" t="s">
        <v>115</v>
      </c>
      <c r="AA3549" s="51" t="s">
        <v>114</v>
      </c>
      <c r="AB3549" s="51" t="s">
        <v>115</v>
      </c>
    </row>
    <row r="3550" spans="1:28" ht="32">
      <c r="A3550" s="320"/>
      <c r="B3550" s="126" t="s">
        <v>627</v>
      </c>
      <c r="C3550" s="319"/>
      <c r="D3550" t="s">
        <v>50</v>
      </c>
      <c r="E3550" s="319"/>
      <c r="F3550" t="s">
        <v>191</v>
      </c>
      <c r="G3550" s="319"/>
      <c r="H3550" t="s">
        <v>50</v>
      </c>
      <c r="I3550" s="319"/>
      <c r="J3550" t="s">
        <v>67</v>
      </c>
      <c r="K3550" s="319"/>
      <c r="L3550" t="s">
        <v>51</v>
      </c>
      <c r="M3550" s="319"/>
      <c r="P3550" s="130" t="s">
        <v>110</v>
      </c>
      <c r="Q3550" s="20"/>
      <c r="R3550" s="20"/>
      <c r="S3550" s="20">
        <v>18</v>
      </c>
      <c r="T3550" s="20">
        <v>100</v>
      </c>
      <c r="U3550" s="20"/>
      <c r="V3550" s="20"/>
      <c r="W3550" s="20">
        <v>15</v>
      </c>
      <c r="X3550" s="20">
        <v>83.33</v>
      </c>
      <c r="Y3550" s="20"/>
      <c r="Z3550" s="20"/>
      <c r="AA3550" s="20">
        <v>18</v>
      </c>
      <c r="AB3550" s="20">
        <v>100</v>
      </c>
    </row>
    <row r="3551" spans="1:28" ht="32">
      <c r="A3551" s="320"/>
      <c r="B3551" t="s">
        <v>51</v>
      </c>
      <c r="C3551" s="319"/>
      <c r="D3551" s="126" t="s">
        <v>628</v>
      </c>
      <c r="E3551" s="319"/>
      <c r="F3551" t="s">
        <v>52</v>
      </c>
      <c r="G3551" s="319"/>
      <c r="H3551" t="s">
        <v>51</v>
      </c>
      <c r="I3551" s="319"/>
      <c r="J3551" t="s">
        <v>150</v>
      </c>
      <c r="K3551" s="319"/>
      <c r="L3551" t="s">
        <v>95</v>
      </c>
      <c r="M3551" s="319"/>
      <c r="P3551" s="29" t="s">
        <v>111</v>
      </c>
      <c r="Q3551" s="20"/>
      <c r="R3551" s="20"/>
      <c r="S3551" s="20">
        <v>0</v>
      </c>
      <c r="T3551" s="20">
        <v>0</v>
      </c>
      <c r="U3551" s="20"/>
      <c r="V3551" s="20"/>
      <c r="W3551" s="20">
        <v>0</v>
      </c>
      <c r="X3551" s="20">
        <v>0</v>
      </c>
      <c r="Y3551" s="20"/>
      <c r="Z3551" s="20"/>
      <c r="AA3551" s="20">
        <v>8</v>
      </c>
      <c r="AB3551" s="20">
        <v>44.44</v>
      </c>
    </row>
    <row r="3552" spans="1:28" ht="32">
      <c r="A3552" s="320"/>
      <c r="B3552" t="s">
        <v>52</v>
      </c>
      <c r="C3552" s="319"/>
      <c r="D3552" t="s">
        <v>52</v>
      </c>
      <c r="E3552" s="319"/>
      <c r="F3552" t="s">
        <v>66</v>
      </c>
      <c r="G3552" s="319"/>
      <c r="H3552" t="s">
        <v>52</v>
      </c>
      <c r="I3552" s="319"/>
      <c r="J3552" s="126" t="s">
        <v>91</v>
      </c>
      <c r="K3552" s="319"/>
      <c r="L3552" t="s">
        <v>67</v>
      </c>
      <c r="M3552" s="319"/>
      <c r="P3552" s="29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</row>
    <row r="3553" spans="1:28" ht="32">
      <c r="A3553" s="320"/>
      <c r="B3553" t="s">
        <v>629</v>
      </c>
      <c r="C3553" s="319"/>
      <c r="D3553" t="s">
        <v>53</v>
      </c>
      <c r="E3553" s="319"/>
      <c r="F3553" t="s">
        <v>443</v>
      </c>
      <c r="G3553" s="319"/>
      <c r="H3553" t="s">
        <v>53</v>
      </c>
      <c r="I3553" s="319"/>
      <c r="K3553" s="319"/>
      <c r="L3553" t="s">
        <v>442</v>
      </c>
      <c r="M3553" s="319"/>
      <c r="P3553" s="130" t="s">
        <v>112</v>
      </c>
      <c r="Q3553" s="20">
        <v>18</v>
      </c>
      <c r="R3553" s="20">
        <v>100</v>
      </c>
      <c r="S3553" s="20"/>
      <c r="T3553" s="20"/>
      <c r="U3553" s="20">
        <v>18</v>
      </c>
      <c r="V3553" s="20">
        <v>100</v>
      </c>
      <c r="W3553" s="20">
        <v>3</v>
      </c>
      <c r="X3553" s="20">
        <v>16.670000000000002</v>
      </c>
      <c r="Y3553" s="20">
        <v>18</v>
      </c>
      <c r="Z3553" s="20">
        <v>100</v>
      </c>
      <c r="AA3553" s="20"/>
      <c r="AB3553" s="20"/>
    </row>
    <row r="3554" spans="1:28" ht="32">
      <c r="A3554" s="320"/>
      <c r="B3554" t="s">
        <v>268</v>
      </c>
      <c r="C3554" s="319"/>
      <c r="D3554" t="s">
        <v>54</v>
      </c>
      <c r="E3554" s="319"/>
      <c r="G3554" s="319"/>
      <c r="H3554" t="s">
        <v>66</v>
      </c>
      <c r="I3554" s="319"/>
      <c r="K3554" s="319"/>
      <c r="L3554" t="s">
        <v>631</v>
      </c>
      <c r="M3554" s="319"/>
      <c r="P3554" s="130" t="s">
        <v>113</v>
      </c>
      <c r="Q3554" s="20">
        <v>0</v>
      </c>
      <c r="R3554" s="20">
        <v>0</v>
      </c>
      <c r="S3554" s="20"/>
      <c r="T3554" s="20"/>
      <c r="U3554" s="20">
        <v>9</v>
      </c>
      <c r="V3554" s="20">
        <v>50</v>
      </c>
      <c r="W3554" s="20">
        <v>0</v>
      </c>
      <c r="X3554" s="146">
        <v>0</v>
      </c>
      <c r="Y3554" s="20">
        <v>14</v>
      </c>
      <c r="Z3554" s="20">
        <v>77.77</v>
      </c>
      <c r="AA3554" s="20"/>
      <c r="AB3554" s="20"/>
    </row>
    <row r="3555" spans="1:28">
      <c r="A3555" s="320"/>
      <c r="B3555" t="s">
        <v>269</v>
      </c>
      <c r="C3555" s="319"/>
      <c r="D3555" t="s">
        <v>55</v>
      </c>
      <c r="E3555" s="319"/>
      <c r="G3555" s="319"/>
      <c r="H3555" t="s">
        <v>67</v>
      </c>
      <c r="I3555" s="319"/>
      <c r="K3555" s="319"/>
      <c r="L3555" t="s">
        <v>97</v>
      </c>
      <c r="M3555" s="319"/>
    </row>
    <row r="3556" spans="1:28" ht="32">
      <c r="A3556" s="320"/>
      <c r="B3556" t="s">
        <v>55</v>
      </c>
      <c r="C3556" s="319"/>
      <c r="D3556" t="s">
        <v>75</v>
      </c>
      <c r="E3556" s="319"/>
      <c r="G3556" s="319"/>
      <c r="I3556" s="319"/>
      <c r="K3556" s="319"/>
      <c r="L3556" s="126" t="s">
        <v>65</v>
      </c>
      <c r="M3556" s="319"/>
      <c r="P3556" s="35" t="s">
        <v>127</v>
      </c>
    </row>
    <row r="3557" spans="1:28">
      <c r="A3557" s="320"/>
      <c r="C3557" s="319"/>
      <c r="D3557" t="s">
        <v>77</v>
      </c>
      <c r="E3557" s="319"/>
      <c r="G3557" s="319"/>
      <c r="I3557" s="319"/>
      <c r="K3557" s="319"/>
      <c r="M3557" s="319"/>
    </row>
    <row r="3558" spans="1:28">
      <c r="A3558" s="320"/>
      <c r="C3558" s="319"/>
      <c r="E3558" s="319"/>
      <c r="G3558" s="319"/>
      <c r="I3558" s="319"/>
      <c r="K3558" s="319"/>
      <c r="M3558" s="319"/>
    </row>
    <row r="3559" spans="1:28">
      <c r="A3559" s="320" t="s">
        <v>7</v>
      </c>
      <c r="B3559" t="s">
        <v>3</v>
      </c>
      <c r="C3559" s="319" t="s">
        <v>3</v>
      </c>
      <c r="D3559" t="s">
        <v>3</v>
      </c>
      <c r="E3559" s="319" t="s">
        <v>3</v>
      </c>
      <c r="F3559" t="s">
        <v>3</v>
      </c>
      <c r="G3559" s="319" t="s">
        <v>3</v>
      </c>
      <c r="H3559" t="s">
        <v>3</v>
      </c>
      <c r="I3559" s="319" t="s">
        <v>49</v>
      </c>
      <c r="J3559" t="s">
        <v>3</v>
      </c>
      <c r="K3559" s="319" t="s">
        <v>91</v>
      </c>
      <c r="L3559" t="s">
        <v>3</v>
      </c>
      <c r="M3559" s="319" t="s">
        <v>52</v>
      </c>
      <c r="P3559" s="328" t="s">
        <v>130</v>
      </c>
      <c r="Q3559" s="328"/>
      <c r="R3559" s="328"/>
      <c r="S3559" s="328"/>
      <c r="T3559" s="328"/>
      <c r="U3559" s="328"/>
      <c r="V3559" s="328"/>
      <c r="W3559" s="328"/>
      <c r="X3559" s="328"/>
      <c r="Y3559" s="328"/>
      <c r="Z3559" s="328"/>
      <c r="AA3559" s="328"/>
      <c r="AB3559" s="328"/>
    </row>
    <row r="3560" spans="1:28">
      <c r="A3560" s="320"/>
      <c r="B3560" t="s">
        <v>49</v>
      </c>
      <c r="C3560" s="319"/>
      <c r="D3560" t="s">
        <v>49</v>
      </c>
      <c r="E3560" s="319"/>
      <c r="F3560" t="s">
        <v>49</v>
      </c>
      <c r="G3560" s="319"/>
      <c r="H3560" t="s">
        <v>49</v>
      </c>
      <c r="I3560" s="319"/>
      <c r="J3560" t="s">
        <v>52</v>
      </c>
      <c r="K3560" s="319"/>
      <c r="L3560" t="s">
        <v>49</v>
      </c>
      <c r="M3560" s="319"/>
      <c r="P3560" s="20"/>
      <c r="Q3560" s="327">
        <v>2000</v>
      </c>
      <c r="R3560" s="327"/>
      <c r="S3560" s="327">
        <v>2003</v>
      </c>
      <c r="T3560" s="327"/>
      <c r="U3560" s="327">
        <v>2006</v>
      </c>
      <c r="V3560" s="327"/>
      <c r="W3560" s="327">
        <v>2009</v>
      </c>
      <c r="X3560" s="327"/>
      <c r="Y3560" s="327">
        <v>2012</v>
      </c>
      <c r="Z3560" s="327"/>
      <c r="AA3560" s="327">
        <v>2015</v>
      </c>
      <c r="AB3560" s="327"/>
    </row>
    <row r="3561" spans="1:28" ht="32">
      <c r="A3561" s="320"/>
      <c r="B3561" s="126" t="s">
        <v>627</v>
      </c>
      <c r="C3561" s="319"/>
      <c r="D3561" t="s">
        <v>50</v>
      </c>
      <c r="E3561" s="319"/>
      <c r="F3561" t="s">
        <v>191</v>
      </c>
      <c r="G3561" s="319"/>
      <c r="H3561" t="s">
        <v>50</v>
      </c>
      <c r="I3561" s="319"/>
      <c r="J3561" t="s">
        <v>67</v>
      </c>
      <c r="K3561" s="319"/>
      <c r="L3561" t="s">
        <v>50</v>
      </c>
      <c r="M3561" s="319"/>
      <c r="P3561" s="20"/>
      <c r="Q3561" s="51" t="s">
        <v>114</v>
      </c>
      <c r="R3561" s="51" t="s">
        <v>115</v>
      </c>
      <c r="S3561" s="51" t="s">
        <v>114</v>
      </c>
      <c r="T3561" s="51" t="s">
        <v>115</v>
      </c>
      <c r="U3561" s="51" t="s">
        <v>114</v>
      </c>
      <c r="V3561" s="51" t="s">
        <v>115</v>
      </c>
      <c r="W3561" s="51" t="s">
        <v>114</v>
      </c>
      <c r="X3561" s="51" t="s">
        <v>115</v>
      </c>
      <c r="Y3561" s="51" t="s">
        <v>114</v>
      </c>
      <c r="Z3561" s="51" t="s">
        <v>115</v>
      </c>
      <c r="AA3561" s="51" t="s">
        <v>114</v>
      </c>
      <c r="AB3561" s="51" t="s">
        <v>115</v>
      </c>
    </row>
    <row r="3562" spans="1:28" ht="32">
      <c r="A3562" s="320"/>
      <c r="B3562" t="s">
        <v>51</v>
      </c>
      <c r="C3562" s="319"/>
      <c r="D3562" s="126" t="s">
        <v>628</v>
      </c>
      <c r="E3562" s="319"/>
      <c r="F3562" t="s">
        <v>52</v>
      </c>
      <c r="G3562" s="319"/>
      <c r="H3562" t="s">
        <v>51</v>
      </c>
      <c r="I3562" s="319"/>
      <c r="J3562" s="126" t="s">
        <v>519</v>
      </c>
      <c r="K3562" s="319"/>
      <c r="L3562" t="s">
        <v>51</v>
      </c>
      <c r="M3562" s="319"/>
      <c r="P3562" s="130" t="s">
        <v>110</v>
      </c>
      <c r="Q3562" s="46"/>
      <c r="R3562" s="46"/>
      <c r="S3562" s="46"/>
      <c r="T3562" s="46"/>
      <c r="U3562" s="46"/>
      <c r="V3562" s="46"/>
      <c r="W3562" s="46"/>
      <c r="X3562" s="46"/>
      <c r="Y3562" s="46"/>
      <c r="Z3562" s="46"/>
      <c r="AA3562" s="20">
        <v>18</v>
      </c>
      <c r="AB3562" s="20">
        <v>100</v>
      </c>
    </row>
    <row r="3563" spans="1:28" ht="32">
      <c r="A3563" s="320"/>
      <c r="B3563" t="s">
        <v>52</v>
      </c>
      <c r="C3563" s="319"/>
      <c r="D3563" t="s">
        <v>52</v>
      </c>
      <c r="E3563" s="319"/>
      <c r="F3563" t="s">
        <v>66</v>
      </c>
      <c r="G3563" s="319"/>
      <c r="H3563" t="s">
        <v>52</v>
      </c>
      <c r="I3563" s="319"/>
      <c r="J3563" s="126" t="s">
        <v>91</v>
      </c>
      <c r="K3563" s="319"/>
      <c r="L3563" t="s">
        <v>52</v>
      </c>
      <c r="M3563" s="319"/>
      <c r="P3563" s="29" t="s">
        <v>111</v>
      </c>
      <c r="Q3563" s="46"/>
      <c r="R3563" s="46"/>
      <c r="S3563" s="46"/>
      <c r="T3563" s="46"/>
      <c r="U3563" s="46"/>
      <c r="V3563" s="46"/>
      <c r="W3563" s="46"/>
      <c r="X3563" s="46"/>
      <c r="Y3563" s="46"/>
      <c r="Z3563" s="46"/>
      <c r="AA3563" s="20">
        <v>0</v>
      </c>
      <c r="AB3563" s="20">
        <v>0</v>
      </c>
    </row>
    <row r="3564" spans="1:28">
      <c r="A3564" s="320"/>
      <c r="B3564" t="s">
        <v>629</v>
      </c>
      <c r="C3564" s="319"/>
      <c r="D3564" t="s">
        <v>53</v>
      </c>
      <c r="E3564" s="319"/>
      <c r="F3564" t="s">
        <v>443</v>
      </c>
      <c r="G3564" s="319"/>
      <c r="H3564" t="s">
        <v>53</v>
      </c>
      <c r="I3564" s="319"/>
      <c r="K3564" s="319"/>
      <c r="L3564" t="s">
        <v>95</v>
      </c>
      <c r="M3564" s="319"/>
      <c r="P3564" s="29"/>
      <c r="Q3564" s="46"/>
      <c r="R3564" s="46"/>
      <c r="S3564" s="46"/>
      <c r="T3564" s="46"/>
      <c r="U3564" s="46"/>
      <c r="V3564" s="46"/>
      <c r="W3564" s="46"/>
      <c r="X3564" s="46"/>
      <c r="Y3564" s="46"/>
      <c r="Z3564" s="46"/>
      <c r="AA3564" s="20"/>
      <c r="AB3564" s="20"/>
    </row>
    <row r="3565" spans="1:28" ht="32">
      <c r="A3565" s="320"/>
      <c r="B3565" t="s">
        <v>268</v>
      </c>
      <c r="C3565" s="319"/>
      <c r="D3565" t="s">
        <v>54</v>
      </c>
      <c r="E3565" s="319"/>
      <c r="G3565" s="319"/>
      <c r="H3565" t="s">
        <v>66</v>
      </c>
      <c r="I3565" s="319"/>
      <c r="K3565" s="319"/>
      <c r="L3565" t="s">
        <v>66</v>
      </c>
      <c r="M3565" s="319"/>
      <c r="P3565" s="130" t="s">
        <v>112</v>
      </c>
      <c r="Q3565" s="46"/>
      <c r="R3565" s="46"/>
      <c r="S3565" s="46"/>
      <c r="T3565" s="46"/>
      <c r="U3565" s="46"/>
      <c r="V3565" s="46"/>
      <c r="W3565" s="46"/>
      <c r="X3565" s="46"/>
      <c r="Y3565" s="46"/>
      <c r="Z3565" s="46"/>
      <c r="AA3565" s="128"/>
      <c r="AB3565" s="20"/>
    </row>
    <row r="3566" spans="1:28" ht="32">
      <c r="A3566" s="320"/>
      <c r="B3566" t="s">
        <v>269</v>
      </c>
      <c r="C3566" s="319"/>
      <c r="D3566" t="s">
        <v>55</v>
      </c>
      <c r="E3566" s="319"/>
      <c r="G3566" s="319"/>
      <c r="H3566" t="s">
        <v>67</v>
      </c>
      <c r="I3566" s="319"/>
      <c r="K3566" s="319"/>
      <c r="L3566" t="s">
        <v>67</v>
      </c>
      <c r="M3566" s="319"/>
      <c r="P3566" s="130" t="s">
        <v>113</v>
      </c>
      <c r="Q3566" s="46"/>
      <c r="R3566" s="46"/>
      <c r="S3566" s="46"/>
      <c r="T3566" s="46"/>
      <c r="U3566" s="46"/>
      <c r="V3566" s="46"/>
      <c r="W3566" s="46"/>
      <c r="X3566" s="46"/>
      <c r="Y3566" s="46"/>
      <c r="Z3566" s="46"/>
      <c r="AA3566" s="20"/>
      <c r="AB3566" s="20"/>
    </row>
    <row r="3567" spans="1:28">
      <c r="A3567" s="320"/>
      <c r="B3567" t="s">
        <v>55</v>
      </c>
      <c r="C3567" s="319"/>
      <c r="D3567" t="s">
        <v>75</v>
      </c>
      <c r="E3567" s="319"/>
      <c r="G3567" s="319"/>
      <c r="I3567" s="319"/>
      <c r="K3567" s="319"/>
      <c r="L3567" t="s">
        <v>442</v>
      </c>
      <c r="M3567" s="319"/>
    </row>
    <row r="3568" spans="1:28">
      <c r="A3568" s="320"/>
      <c r="C3568" s="319"/>
      <c r="D3568" t="s">
        <v>77</v>
      </c>
      <c r="E3568" s="319"/>
      <c r="G3568" s="319"/>
      <c r="I3568" s="319"/>
      <c r="K3568" s="319"/>
      <c r="L3568" t="s">
        <v>631</v>
      </c>
      <c r="M3568" s="319"/>
    </row>
    <row r="3569" spans="1:28">
      <c r="A3569" s="320"/>
      <c r="C3569" s="319"/>
      <c r="E3569" s="319"/>
      <c r="G3569" s="319"/>
      <c r="I3569" s="319"/>
      <c r="K3569" s="319"/>
      <c r="L3569" t="s">
        <v>97</v>
      </c>
      <c r="M3569" s="319"/>
    </row>
    <row r="3570" spans="1:28">
      <c r="A3570" s="320" t="s">
        <v>8</v>
      </c>
      <c r="B3570" t="s">
        <v>3</v>
      </c>
      <c r="C3570" s="319" t="s">
        <v>3</v>
      </c>
      <c r="D3570" t="s">
        <v>3</v>
      </c>
      <c r="E3570" s="319" t="s">
        <v>3</v>
      </c>
      <c r="F3570" t="s">
        <v>3</v>
      </c>
      <c r="G3570" s="319" t="s">
        <v>191</v>
      </c>
      <c r="H3570" t="s">
        <v>3</v>
      </c>
      <c r="I3570" s="319" t="s">
        <v>49</v>
      </c>
      <c r="J3570" t="s">
        <v>3</v>
      </c>
      <c r="K3570" s="319" t="s">
        <v>91</v>
      </c>
      <c r="L3570" t="s">
        <v>3</v>
      </c>
      <c r="M3570" s="319" t="s">
        <v>49</v>
      </c>
    </row>
    <row r="3571" spans="1:28">
      <c r="A3571" s="320"/>
      <c r="B3571" t="s">
        <v>49</v>
      </c>
      <c r="C3571" s="319"/>
      <c r="D3571" t="s">
        <v>49</v>
      </c>
      <c r="E3571" s="319"/>
      <c r="F3571" t="s">
        <v>49</v>
      </c>
      <c r="G3571" s="319"/>
      <c r="H3571" t="s">
        <v>49</v>
      </c>
      <c r="I3571" s="319"/>
      <c r="J3571" t="s">
        <v>52</v>
      </c>
      <c r="K3571" s="319"/>
      <c r="L3571" t="s">
        <v>49</v>
      </c>
      <c r="M3571" s="319"/>
      <c r="P3571" s="326" t="s">
        <v>121</v>
      </c>
      <c r="Q3571" s="326"/>
      <c r="R3571" s="326"/>
      <c r="S3571" s="326"/>
      <c r="T3571" s="326"/>
      <c r="U3571" s="326"/>
      <c r="V3571" s="326"/>
      <c r="W3571" s="326"/>
      <c r="X3571" s="326"/>
      <c r="Y3571" s="326"/>
      <c r="Z3571" s="326"/>
      <c r="AA3571" s="326"/>
      <c r="AB3571" s="326"/>
    </row>
    <row r="3572" spans="1:28" ht="32">
      <c r="A3572" s="320"/>
      <c r="B3572" s="126" t="s">
        <v>627</v>
      </c>
      <c r="C3572" s="319"/>
      <c r="D3572" t="s">
        <v>50</v>
      </c>
      <c r="E3572" s="319"/>
      <c r="F3572" t="s">
        <v>191</v>
      </c>
      <c r="G3572" s="319"/>
      <c r="H3572" t="s">
        <v>50</v>
      </c>
      <c r="I3572" s="319"/>
      <c r="J3572" t="s">
        <v>67</v>
      </c>
      <c r="K3572" s="319"/>
      <c r="L3572" t="s">
        <v>50</v>
      </c>
      <c r="M3572" s="319"/>
      <c r="P3572" s="20"/>
      <c r="Q3572" s="324">
        <v>2000</v>
      </c>
      <c r="R3572" s="325"/>
      <c r="S3572" s="324">
        <v>2003</v>
      </c>
      <c r="T3572" s="325"/>
      <c r="U3572" s="324">
        <v>2006</v>
      </c>
      <c r="V3572" s="325"/>
      <c r="W3572" s="324">
        <v>2009</v>
      </c>
      <c r="X3572" s="325"/>
      <c r="Y3572" s="324">
        <v>2012</v>
      </c>
      <c r="Z3572" s="325"/>
      <c r="AA3572" s="324">
        <v>2015</v>
      </c>
      <c r="AB3572" s="325"/>
    </row>
    <row r="3573" spans="1:28" ht="32">
      <c r="A3573" s="320"/>
      <c r="B3573" t="s">
        <v>51</v>
      </c>
      <c r="C3573" s="319"/>
      <c r="D3573" s="126" t="s">
        <v>628</v>
      </c>
      <c r="E3573" s="319"/>
      <c r="F3573" t="s">
        <v>52</v>
      </c>
      <c r="G3573" s="319"/>
      <c r="H3573" t="s">
        <v>51</v>
      </c>
      <c r="I3573" s="319"/>
      <c r="J3573" s="126" t="s">
        <v>519</v>
      </c>
      <c r="K3573" s="319"/>
      <c r="L3573" t="s">
        <v>51</v>
      </c>
      <c r="M3573" s="319"/>
      <c r="P3573" s="20"/>
      <c r="Q3573" s="51" t="s">
        <v>118</v>
      </c>
      <c r="R3573" s="51" t="s">
        <v>1</v>
      </c>
      <c r="S3573" s="51" t="s">
        <v>118</v>
      </c>
      <c r="T3573" s="51" t="s">
        <v>1</v>
      </c>
      <c r="U3573" s="51" t="s">
        <v>118</v>
      </c>
      <c r="V3573" s="51" t="s">
        <v>1</v>
      </c>
      <c r="W3573" s="51" t="s">
        <v>118</v>
      </c>
      <c r="X3573" s="51" t="s">
        <v>1</v>
      </c>
      <c r="Y3573" s="51" t="s">
        <v>118</v>
      </c>
      <c r="Z3573" s="51" t="s">
        <v>1</v>
      </c>
      <c r="AA3573" s="51" t="s">
        <v>118</v>
      </c>
      <c r="AB3573" s="51" t="s">
        <v>1</v>
      </c>
    </row>
    <row r="3574" spans="1:28" ht="32">
      <c r="A3574" s="320"/>
      <c r="B3574" t="s">
        <v>52</v>
      </c>
      <c r="C3574" s="319"/>
      <c r="D3574" t="s">
        <v>52</v>
      </c>
      <c r="E3574" s="319"/>
      <c r="F3574" t="s">
        <v>66</v>
      </c>
      <c r="G3574" s="319"/>
      <c r="H3574" t="s">
        <v>52</v>
      </c>
      <c r="I3574" s="319"/>
      <c r="J3574" s="126" t="s">
        <v>91</v>
      </c>
      <c r="K3574" s="319"/>
      <c r="L3574" t="s">
        <v>52</v>
      </c>
      <c r="M3574" s="319"/>
      <c r="P3574" s="130" t="s">
        <v>493</v>
      </c>
      <c r="Q3574" s="24"/>
      <c r="R3574" s="24"/>
      <c r="S3574" s="140"/>
      <c r="T3574" s="140"/>
      <c r="U3574" s="24">
        <v>1</v>
      </c>
      <c r="V3574" s="24">
        <v>0</v>
      </c>
      <c r="W3574" s="24"/>
      <c r="X3574" s="24"/>
      <c r="Y3574" s="24"/>
      <c r="Z3574" s="24"/>
      <c r="AA3574" s="24"/>
      <c r="AB3574" s="24"/>
    </row>
    <row r="3575" spans="1:28">
      <c r="A3575" s="320"/>
      <c r="B3575" t="s">
        <v>629</v>
      </c>
      <c r="C3575" s="319"/>
      <c r="D3575" t="s">
        <v>53</v>
      </c>
      <c r="E3575" s="319"/>
      <c r="F3575" t="s">
        <v>443</v>
      </c>
      <c r="G3575" s="319"/>
      <c r="H3575" t="s">
        <v>53</v>
      </c>
      <c r="I3575" s="319"/>
      <c r="K3575" s="319"/>
      <c r="L3575" t="s">
        <v>95</v>
      </c>
      <c r="M3575" s="319"/>
      <c r="P3575" s="48" t="s">
        <v>125</v>
      </c>
      <c r="Q3575" s="53"/>
      <c r="R3575" s="53"/>
      <c r="S3575" s="20"/>
      <c r="T3575" s="20"/>
      <c r="U3575" s="53">
        <v>5.55</v>
      </c>
      <c r="V3575" s="53">
        <v>0</v>
      </c>
      <c r="W3575" s="53"/>
      <c r="X3575" s="53"/>
      <c r="Y3575" s="20"/>
      <c r="Z3575" s="20"/>
      <c r="AA3575" s="53"/>
      <c r="AB3575" s="53"/>
    </row>
    <row r="3576" spans="1:28">
      <c r="A3576" s="320"/>
      <c r="B3576" t="s">
        <v>268</v>
      </c>
      <c r="C3576" s="319"/>
      <c r="D3576" t="s">
        <v>54</v>
      </c>
      <c r="E3576" s="319"/>
      <c r="G3576" s="319"/>
      <c r="H3576" t="s">
        <v>66</v>
      </c>
      <c r="I3576" s="319"/>
      <c r="K3576" s="319"/>
      <c r="L3576" t="s">
        <v>66</v>
      </c>
      <c r="M3576" s="319"/>
      <c r="P3576" s="130" t="s">
        <v>297</v>
      </c>
      <c r="Q3576" s="34"/>
      <c r="R3576" s="34"/>
      <c r="S3576" s="144"/>
      <c r="T3576" s="144"/>
      <c r="U3576" s="34"/>
      <c r="V3576" s="34"/>
      <c r="W3576" s="34">
        <v>2</v>
      </c>
      <c r="X3576" s="34">
        <v>1</v>
      </c>
      <c r="Y3576" s="34"/>
      <c r="Z3576" s="34"/>
      <c r="AA3576" s="34"/>
      <c r="AB3576" s="34"/>
    </row>
    <row r="3577" spans="1:28">
      <c r="A3577" s="320"/>
      <c r="B3577" t="s">
        <v>269</v>
      </c>
      <c r="C3577" s="319"/>
      <c r="D3577" t="s">
        <v>55</v>
      </c>
      <c r="E3577" s="319"/>
      <c r="G3577" s="319"/>
      <c r="H3577" t="s">
        <v>67</v>
      </c>
      <c r="I3577" s="319"/>
      <c r="K3577" s="319"/>
      <c r="L3577" t="s">
        <v>67</v>
      </c>
      <c r="M3577" s="319"/>
      <c r="P3577" s="48" t="s">
        <v>125</v>
      </c>
      <c r="Q3577" s="53"/>
      <c r="R3577" s="53"/>
      <c r="S3577" s="143"/>
      <c r="T3577" s="143"/>
      <c r="U3577" s="20"/>
      <c r="V3577" s="20"/>
      <c r="W3577" s="53">
        <v>11.11</v>
      </c>
      <c r="X3577" s="53">
        <v>5.55</v>
      </c>
      <c r="Y3577" s="53"/>
      <c r="Z3577" s="53"/>
      <c r="AA3577" s="53"/>
      <c r="AB3577" s="53"/>
    </row>
    <row r="3578" spans="1:28">
      <c r="A3578" s="320"/>
      <c r="C3578" s="319"/>
      <c r="D3578" t="s">
        <v>75</v>
      </c>
      <c r="E3578" s="319"/>
      <c r="G3578" s="319"/>
      <c r="I3578" s="319"/>
      <c r="K3578" s="319"/>
      <c r="L3578" t="s">
        <v>442</v>
      </c>
      <c r="M3578" s="319"/>
      <c r="P3578" s="129" t="s">
        <v>150</v>
      </c>
      <c r="Q3578" s="34"/>
      <c r="R3578" s="34"/>
      <c r="S3578" s="144"/>
      <c r="T3578" s="144"/>
      <c r="U3578" s="34"/>
      <c r="V3578" s="34"/>
      <c r="W3578" s="34"/>
      <c r="X3578" s="34"/>
      <c r="Y3578" s="147">
        <v>6</v>
      </c>
      <c r="Z3578" s="34">
        <v>0</v>
      </c>
      <c r="AA3578" s="34"/>
      <c r="AB3578" s="34"/>
    </row>
    <row r="3579" spans="1:28">
      <c r="A3579" s="320"/>
      <c r="C3579" s="319"/>
      <c r="D3579" t="s">
        <v>77</v>
      </c>
      <c r="E3579" s="319"/>
      <c r="G3579" s="319"/>
      <c r="I3579" s="319"/>
      <c r="K3579" s="319"/>
      <c r="L3579" t="s">
        <v>631</v>
      </c>
      <c r="M3579" s="319"/>
      <c r="P3579" s="48" t="s">
        <v>125</v>
      </c>
      <c r="Q3579" s="53"/>
      <c r="R3579" s="53"/>
      <c r="S3579" s="143"/>
      <c r="T3579" s="143"/>
      <c r="U3579" s="53"/>
      <c r="V3579" s="53"/>
      <c r="W3579" s="20"/>
      <c r="X3579" s="20"/>
      <c r="Y3579" s="34" t="s">
        <v>633</v>
      </c>
      <c r="Z3579" s="53">
        <v>0</v>
      </c>
      <c r="AA3579" s="20"/>
      <c r="AB3579" s="20"/>
    </row>
    <row r="3580" spans="1:28" ht="32">
      <c r="A3580" s="320"/>
      <c r="C3580" s="319"/>
      <c r="E3580" s="319"/>
      <c r="G3580" s="319"/>
      <c r="I3580" s="319"/>
      <c r="K3580" s="319"/>
      <c r="L3580" t="s">
        <v>97</v>
      </c>
      <c r="M3580" s="319"/>
      <c r="P3580" s="129" t="s">
        <v>519</v>
      </c>
      <c r="Q3580" s="34"/>
      <c r="R3580" s="34"/>
      <c r="S3580" s="144"/>
      <c r="T3580" s="144"/>
      <c r="U3580" s="34"/>
      <c r="V3580" s="34"/>
      <c r="W3580" s="34"/>
      <c r="X3580" s="34"/>
      <c r="Y3580" s="147">
        <v>12</v>
      </c>
      <c r="Z3580" s="34">
        <v>3</v>
      </c>
      <c r="AA3580" s="34"/>
      <c r="AB3580" s="34"/>
    </row>
    <row r="3581" spans="1:28">
      <c r="A3581" s="320" t="s">
        <v>9</v>
      </c>
      <c r="B3581" t="s">
        <v>3</v>
      </c>
      <c r="C3581" s="319" t="s">
        <v>3</v>
      </c>
      <c r="D3581" t="s">
        <v>3</v>
      </c>
      <c r="E3581" s="319" t="s">
        <v>3</v>
      </c>
      <c r="F3581" t="s">
        <v>3</v>
      </c>
      <c r="G3581" s="319" t="s">
        <v>191</v>
      </c>
      <c r="H3581" t="s">
        <v>3</v>
      </c>
      <c r="I3581" s="319" t="s">
        <v>49</v>
      </c>
      <c r="J3581" t="s">
        <v>3</v>
      </c>
      <c r="K3581" s="319" t="s">
        <v>519</v>
      </c>
      <c r="L3581" t="s">
        <v>3</v>
      </c>
      <c r="M3581" s="319" t="s">
        <v>50</v>
      </c>
      <c r="P3581" s="48" t="s">
        <v>125</v>
      </c>
      <c r="Q3581" s="53"/>
      <c r="R3581" s="53"/>
      <c r="S3581" s="143"/>
      <c r="T3581" s="143"/>
      <c r="U3581" s="53"/>
      <c r="V3581" s="53"/>
      <c r="W3581" s="53"/>
      <c r="X3581" s="53"/>
      <c r="Y3581" s="34" t="s">
        <v>634</v>
      </c>
      <c r="Z3581" s="53">
        <v>11.12</v>
      </c>
      <c r="AA3581" s="53"/>
      <c r="AB3581" s="53"/>
    </row>
    <row r="3582" spans="1:28" ht="32">
      <c r="A3582" s="320"/>
      <c r="B3582" t="s">
        <v>49</v>
      </c>
      <c r="C3582" s="319"/>
      <c r="D3582" t="s">
        <v>49</v>
      </c>
      <c r="E3582" s="319"/>
      <c r="F3582" t="s">
        <v>49</v>
      </c>
      <c r="G3582" s="319"/>
      <c r="H3582" t="s">
        <v>49</v>
      </c>
      <c r="I3582" s="319"/>
      <c r="J3582" t="s">
        <v>52</v>
      </c>
      <c r="K3582" s="319"/>
      <c r="L3582" t="s">
        <v>49</v>
      </c>
      <c r="M3582" s="319"/>
      <c r="P3582" s="129" t="s">
        <v>65</v>
      </c>
      <c r="Q3582" s="34"/>
      <c r="R3582" s="34"/>
      <c r="S3582" s="144"/>
      <c r="T3582" s="144"/>
      <c r="U3582" s="34"/>
      <c r="V3582" s="34"/>
      <c r="W3582" s="34"/>
      <c r="X3582" s="34"/>
      <c r="Y3582" s="147"/>
      <c r="Z3582" s="34"/>
      <c r="AA3582" s="34">
        <v>5</v>
      </c>
      <c r="AB3582" s="34">
        <v>2</v>
      </c>
    </row>
    <row r="3583" spans="1:28" ht="32">
      <c r="A3583" s="320"/>
      <c r="B3583" s="126" t="s">
        <v>627</v>
      </c>
      <c r="C3583" s="319"/>
      <c r="D3583" t="s">
        <v>50</v>
      </c>
      <c r="E3583" s="319"/>
      <c r="F3583" t="s">
        <v>191</v>
      </c>
      <c r="G3583" s="319"/>
      <c r="H3583" t="s">
        <v>50</v>
      </c>
      <c r="I3583" s="319"/>
      <c r="J3583" t="s">
        <v>67</v>
      </c>
      <c r="K3583" s="319"/>
      <c r="L3583" t="s">
        <v>50</v>
      </c>
      <c r="M3583" s="319"/>
      <c r="P3583" s="48" t="s">
        <v>125</v>
      </c>
      <c r="Q3583" s="53"/>
      <c r="R3583" s="53"/>
      <c r="S3583" s="143"/>
      <c r="T3583" s="143"/>
      <c r="U3583" s="53"/>
      <c r="V3583" s="53"/>
      <c r="W3583" s="53"/>
      <c r="X3583" s="53"/>
      <c r="Y3583" s="53"/>
      <c r="Z3583" s="53"/>
      <c r="AA3583" s="53">
        <v>27.77</v>
      </c>
      <c r="AB3583" s="53">
        <v>11.1</v>
      </c>
    </row>
    <row r="3584" spans="1:28" ht="32">
      <c r="A3584" s="320"/>
      <c r="B3584" t="s">
        <v>51</v>
      </c>
      <c r="C3584" s="319"/>
      <c r="D3584" s="126" t="s">
        <v>628</v>
      </c>
      <c r="E3584" s="319"/>
      <c r="F3584" t="s">
        <v>52</v>
      </c>
      <c r="G3584" s="319"/>
      <c r="H3584" t="s">
        <v>51</v>
      </c>
      <c r="I3584" s="319"/>
      <c r="J3584" t="s">
        <v>351</v>
      </c>
      <c r="K3584" s="319"/>
      <c r="L3584" t="s">
        <v>51</v>
      </c>
      <c r="M3584" s="319"/>
    </row>
    <row r="3585" spans="1:28" ht="32">
      <c r="A3585" s="320"/>
      <c r="B3585" t="s">
        <v>52</v>
      </c>
      <c r="C3585" s="319"/>
      <c r="D3585" t="s">
        <v>52</v>
      </c>
      <c r="E3585" s="319"/>
      <c r="F3585" t="s">
        <v>66</v>
      </c>
      <c r="G3585" s="319"/>
      <c r="H3585" t="s">
        <v>52</v>
      </c>
      <c r="I3585" s="319"/>
      <c r="J3585" s="126" t="s">
        <v>519</v>
      </c>
      <c r="K3585" s="319"/>
      <c r="L3585" t="s">
        <v>52</v>
      </c>
      <c r="M3585" s="319"/>
    </row>
    <row r="3586" spans="1:28">
      <c r="A3586" s="320"/>
      <c r="B3586" t="s">
        <v>629</v>
      </c>
      <c r="C3586" s="319"/>
      <c r="D3586" t="s">
        <v>53</v>
      </c>
      <c r="E3586" s="319"/>
      <c r="F3586" t="s">
        <v>443</v>
      </c>
      <c r="G3586" s="319"/>
      <c r="H3586" t="s">
        <v>53</v>
      </c>
      <c r="I3586" s="319"/>
      <c r="K3586" s="319"/>
      <c r="L3586" t="s">
        <v>95</v>
      </c>
      <c r="M3586" s="319"/>
    </row>
    <row r="3587" spans="1:28">
      <c r="A3587" s="320"/>
      <c r="B3587" t="s">
        <v>268</v>
      </c>
      <c r="C3587" s="319"/>
      <c r="D3587" t="s">
        <v>54</v>
      </c>
      <c r="E3587" s="319"/>
      <c r="G3587" s="319"/>
      <c r="H3587" t="s">
        <v>66</v>
      </c>
      <c r="I3587" s="319"/>
      <c r="K3587" s="319"/>
      <c r="L3587" t="s">
        <v>66</v>
      </c>
      <c r="M3587" s="319"/>
      <c r="P3587" s="321" t="s">
        <v>122</v>
      </c>
      <c r="Q3587" s="322"/>
      <c r="R3587" s="322"/>
      <c r="S3587" s="322"/>
      <c r="T3587" s="322"/>
      <c r="U3587" s="322"/>
      <c r="V3587" s="322"/>
      <c r="W3587" s="322"/>
      <c r="X3587" s="322"/>
      <c r="Y3587" s="322"/>
      <c r="Z3587" s="322"/>
      <c r="AA3587" s="322"/>
      <c r="AB3587" s="323"/>
    </row>
    <row r="3588" spans="1:28">
      <c r="A3588" s="320"/>
      <c r="B3588" t="s">
        <v>269</v>
      </c>
      <c r="C3588" s="319"/>
      <c r="D3588" t="s">
        <v>55</v>
      </c>
      <c r="E3588" s="319"/>
      <c r="G3588" s="319"/>
      <c r="H3588" t="s">
        <v>67</v>
      </c>
      <c r="I3588" s="319"/>
      <c r="K3588" s="319"/>
      <c r="L3588" t="s">
        <v>67</v>
      </c>
      <c r="M3588" s="319"/>
      <c r="P3588" s="20"/>
      <c r="Q3588" s="324">
        <v>2000</v>
      </c>
      <c r="R3588" s="325"/>
      <c r="S3588" s="324">
        <v>2003</v>
      </c>
      <c r="T3588" s="325"/>
      <c r="U3588" s="324">
        <v>2006</v>
      </c>
      <c r="V3588" s="325"/>
      <c r="W3588" s="324">
        <v>2009</v>
      </c>
      <c r="X3588" s="325"/>
      <c r="Y3588" s="324">
        <v>2012</v>
      </c>
      <c r="Z3588" s="325"/>
      <c r="AA3588" s="324">
        <v>2015</v>
      </c>
      <c r="AB3588" s="325"/>
    </row>
    <row r="3589" spans="1:28">
      <c r="A3589" s="320"/>
      <c r="C3589" s="319"/>
      <c r="D3589" t="s">
        <v>75</v>
      </c>
      <c r="E3589" s="319"/>
      <c r="G3589" s="319"/>
      <c r="I3589" s="319"/>
      <c r="K3589" s="319"/>
      <c r="L3589" t="s">
        <v>442</v>
      </c>
      <c r="M3589" s="319"/>
      <c r="P3589" s="20"/>
      <c r="Q3589" s="51" t="s">
        <v>118</v>
      </c>
      <c r="R3589" s="51" t="s">
        <v>1</v>
      </c>
      <c r="S3589" s="51" t="s">
        <v>118</v>
      </c>
      <c r="T3589" s="51" t="s">
        <v>1</v>
      </c>
      <c r="U3589" s="51" t="s">
        <v>118</v>
      </c>
      <c r="V3589" s="51" t="s">
        <v>1</v>
      </c>
      <c r="W3589" s="51" t="s">
        <v>118</v>
      </c>
      <c r="X3589" s="51" t="s">
        <v>1</v>
      </c>
      <c r="Y3589" s="51" t="s">
        <v>118</v>
      </c>
      <c r="Z3589" s="51" t="s">
        <v>1</v>
      </c>
      <c r="AA3589" s="51" t="s">
        <v>118</v>
      </c>
      <c r="AB3589" s="51" t="s">
        <v>1</v>
      </c>
    </row>
    <row r="3590" spans="1:28" ht="32">
      <c r="A3590" s="320"/>
      <c r="C3590" s="319"/>
      <c r="D3590" t="s">
        <v>77</v>
      </c>
      <c r="E3590" s="319"/>
      <c r="G3590" s="319"/>
      <c r="I3590" s="319"/>
      <c r="K3590" s="319"/>
      <c r="L3590" t="s">
        <v>631</v>
      </c>
      <c r="M3590" s="319"/>
      <c r="P3590" s="130" t="s">
        <v>627</v>
      </c>
      <c r="Q3590" s="140">
        <v>18</v>
      </c>
      <c r="R3590" s="140">
        <v>0</v>
      </c>
      <c r="S3590" s="140"/>
      <c r="T3590" s="140"/>
      <c r="U3590" s="24"/>
      <c r="V3590" s="24"/>
      <c r="W3590" s="140"/>
      <c r="X3590" s="140"/>
      <c r="Y3590" s="24"/>
      <c r="Z3590" s="24"/>
      <c r="AA3590" s="140"/>
      <c r="AB3590" s="140"/>
    </row>
    <row r="3591" spans="1:28">
      <c r="A3591" s="320"/>
      <c r="C3591" s="319"/>
      <c r="E3591" s="319"/>
      <c r="G3591" s="319"/>
      <c r="I3591" s="319"/>
      <c r="K3591" s="319"/>
      <c r="L3591" t="s">
        <v>97</v>
      </c>
      <c r="M3591" s="319"/>
      <c r="P3591" s="47" t="s">
        <v>125</v>
      </c>
      <c r="Q3591" s="141">
        <v>1</v>
      </c>
      <c r="R3591" s="141">
        <v>0</v>
      </c>
      <c r="S3591" s="141"/>
      <c r="T3591" s="142"/>
      <c r="U3591" s="32"/>
      <c r="V3591" s="40"/>
      <c r="W3591" s="20"/>
      <c r="X3591" s="146"/>
      <c r="Y3591" s="32"/>
      <c r="Z3591" s="32"/>
      <c r="AA3591" s="141"/>
      <c r="AB3591" s="141"/>
    </row>
    <row r="3592" spans="1:28">
      <c r="A3592" s="320" t="s">
        <v>10</v>
      </c>
      <c r="B3592" t="s">
        <v>3</v>
      </c>
      <c r="C3592" s="319" t="s">
        <v>3</v>
      </c>
      <c r="D3592" t="s">
        <v>3</v>
      </c>
      <c r="E3592" s="319" t="s">
        <v>3</v>
      </c>
      <c r="F3592" t="s">
        <v>3</v>
      </c>
      <c r="G3592" s="319" t="s">
        <v>3</v>
      </c>
      <c r="H3592" t="s">
        <v>3</v>
      </c>
      <c r="I3592" s="319" t="s">
        <v>49</v>
      </c>
      <c r="J3592" t="s">
        <v>3</v>
      </c>
      <c r="K3592" s="319" t="s">
        <v>519</v>
      </c>
      <c r="L3592" t="s">
        <v>3</v>
      </c>
      <c r="M3592" s="319" t="s">
        <v>49</v>
      </c>
      <c r="P3592" s="130" t="s">
        <v>191</v>
      </c>
      <c r="Q3592" s="140"/>
      <c r="R3592" s="140"/>
      <c r="S3592" s="24"/>
      <c r="T3592" s="24"/>
      <c r="U3592" s="24">
        <v>18</v>
      </c>
      <c r="V3592" s="24">
        <v>9</v>
      </c>
      <c r="W3592" s="24"/>
      <c r="X3592" s="24"/>
      <c r="Y3592" s="24"/>
      <c r="Z3592" s="24"/>
      <c r="AA3592" s="140"/>
      <c r="AB3592" s="140"/>
    </row>
    <row r="3593" spans="1:28">
      <c r="A3593" s="320"/>
      <c r="B3593" t="s">
        <v>49</v>
      </c>
      <c r="C3593" s="319"/>
      <c r="D3593" t="s">
        <v>49</v>
      </c>
      <c r="E3593" s="319"/>
      <c r="F3593" t="s">
        <v>49</v>
      </c>
      <c r="G3593" s="319"/>
      <c r="H3593" t="s">
        <v>49</v>
      </c>
      <c r="I3593" s="319"/>
      <c r="J3593" t="s">
        <v>52</v>
      </c>
      <c r="K3593" s="319"/>
      <c r="L3593" t="s">
        <v>49</v>
      </c>
      <c r="M3593" s="319"/>
      <c r="P3593" s="47" t="s">
        <v>125</v>
      </c>
      <c r="Q3593" s="141"/>
      <c r="R3593" s="149"/>
      <c r="S3593" s="32"/>
      <c r="T3593" s="32"/>
      <c r="U3593" s="32">
        <v>1</v>
      </c>
      <c r="V3593" s="32">
        <v>0.5</v>
      </c>
      <c r="W3593" s="32"/>
      <c r="X3593" s="32"/>
      <c r="Y3593" s="32"/>
      <c r="Z3593" s="32"/>
      <c r="AA3593" s="141"/>
      <c r="AB3593" s="141"/>
    </row>
    <row r="3594" spans="1:28" ht="32">
      <c r="A3594" s="320"/>
      <c r="B3594" s="126" t="s">
        <v>627</v>
      </c>
      <c r="C3594" s="319"/>
      <c r="D3594" t="s">
        <v>50</v>
      </c>
      <c r="E3594" s="319"/>
      <c r="F3594" t="s">
        <v>191</v>
      </c>
      <c r="G3594" s="319"/>
      <c r="H3594" t="s">
        <v>52</v>
      </c>
      <c r="I3594" s="319"/>
      <c r="J3594" t="s">
        <v>67</v>
      </c>
      <c r="K3594" s="319"/>
      <c r="L3594" t="s">
        <v>50</v>
      </c>
      <c r="M3594" s="319"/>
      <c r="P3594" s="130" t="s">
        <v>276</v>
      </c>
      <c r="Q3594" s="140"/>
      <c r="R3594" s="140"/>
      <c r="S3594" s="24"/>
      <c r="T3594" s="24"/>
      <c r="U3594" s="24"/>
      <c r="V3594" s="24"/>
      <c r="W3594" s="140">
        <v>2</v>
      </c>
      <c r="X3594" s="140">
        <v>0</v>
      </c>
      <c r="Y3594" s="24"/>
      <c r="Z3594" s="24"/>
      <c r="AA3594" s="24"/>
      <c r="AB3594" s="24"/>
    </row>
    <row r="3595" spans="1:28" ht="32">
      <c r="A3595" s="320"/>
      <c r="B3595" t="s">
        <v>51</v>
      </c>
      <c r="C3595" s="319"/>
      <c r="D3595" s="126" t="s">
        <v>628</v>
      </c>
      <c r="E3595" s="319"/>
      <c r="F3595" t="s">
        <v>52</v>
      </c>
      <c r="G3595" s="319"/>
      <c r="H3595" t="s">
        <v>53</v>
      </c>
      <c r="I3595" s="319"/>
      <c r="J3595" s="126" t="s">
        <v>519</v>
      </c>
      <c r="K3595" s="319"/>
      <c r="L3595" t="s">
        <v>51</v>
      </c>
      <c r="M3595" s="319"/>
      <c r="P3595" s="47" t="s">
        <v>125</v>
      </c>
      <c r="Q3595" s="141"/>
      <c r="R3595" s="149"/>
      <c r="S3595" s="32"/>
      <c r="T3595" s="32"/>
      <c r="U3595" s="32"/>
      <c r="V3595" s="32"/>
      <c r="W3595" s="141" t="s">
        <v>635</v>
      </c>
      <c r="X3595" s="141">
        <v>0</v>
      </c>
      <c r="Y3595" s="53"/>
      <c r="Z3595" s="53"/>
      <c r="AA3595" s="32"/>
      <c r="AB3595" s="32"/>
    </row>
    <row r="3596" spans="1:28" ht="32">
      <c r="A3596" s="320"/>
      <c r="B3596" t="s">
        <v>636</v>
      </c>
      <c r="C3596" s="319"/>
      <c r="D3596" t="s">
        <v>52</v>
      </c>
      <c r="E3596" s="319"/>
      <c r="F3596" t="s">
        <v>66</v>
      </c>
      <c r="G3596" s="319"/>
      <c r="H3596" t="s">
        <v>66</v>
      </c>
      <c r="I3596" s="319"/>
      <c r="J3596" s="126" t="s">
        <v>91</v>
      </c>
      <c r="K3596" s="319"/>
      <c r="L3596" t="s">
        <v>52</v>
      </c>
      <c r="M3596" s="319"/>
      <c r="P3596" s="130" t="s">
        <v>89</v>
      </c>
      <c r="Q3596" s="140"/>
      <c r="R3596" s="140"/>
      <c r="S3596" s="24"/>
      <c r="T3596" s="24"/>
      <c r="U3596" s="24"/>
      <c r="V3596" s="24"/>
      <c r="W3596" s="140">
        <v>1</v>
      </c>
      <c r="X3596" s="140">
        <v>0</v>
      </c>
      <c r="Y3596" s="24"/>
      <c r="Z3596" s="24"/>
      <c r="AA3596" s="140"/>
      <c r="AB3596" s="140"/>
    </row>
    <row r="3597" spans="1:28">
      <c r="A3597" s="320"/>
      <c r="B3597" t="s">
        <v>268</v>
      </c>
      <c r="C3597" s="319"/>
      <c r="D3597" t="s">
        <v>53</v>
      </c>
      <c r="E3597" s="319"/>
      <c r="F3597" t="s">
        <v>443</v>
      </c>
      <c r="G3597" s="319"/>
      <c r="H3597" t="s">
        <v>67</v>
      </c>
      <c r="I3597" s="319"/>
      <c r="K3597" s="319"/>
      <c r="L3597" t="s">
        <v>95</v>
      </c>
      <c r="M3597" s="319"/>
      <c r="P3597" s="47" t="s">
        <v>125</v>
      </c>
      <c r="Q3597" s="141"/>
      <c r="R3597" s="149"/>
      <c r="S3597" s="32"/>
      <c r="T3597" s="32"/>
      <c r="U3597" s="32"/>
      <c r="V3597" s="32"/>
      <c r="W3597" s="141" t="s">
        <v>637</v>
      </c>
      <c r="X3597" s="141">
        <v>0</v>
      </c>
      <c r="Y3597" s="32"/>
      <c r="Z3597" s="32"/>
      <c r="AA3597" s="141"/>
      <c r="AB3597" s="141"/>
    </row>
    <row r="3598" spans="1:28">
      <c r="A3598" s="320"/>
      <c r="C3598" s="319"/>
      <c r="D3598" t="s">
        <v>54</v>
      </c>
      <c r="E3598" s="319"/>
      <c r="G3598" s="319"/>
      <c r="H3598" t="s">
        <v>276</v>
      </c>
      <c r="I3598" s="319"/>
      <c r="K3598" s="319"/>
      <c r="L3598" t="s">
        <v>66</v>
      </c>
      <c r="M3598" s="319"/>
      <c r="P3598" s="130" t="s">
        <v>351</v>
      </c>
      <c r="Q3598" s="140"/>
      <c r="R3598" s="140"/>
      <c r="S3598" s="24"/>
      <c r="T3598" s="24"/>
      <c r="U3598" s="24"/>
      <c r="V3598" s="24"/>
      <c r="W3598" s="140"/>
      <c r="X3598" s="140"/>
      <c r="Y3598" s="24">
        <v>6</v>
      </c>
      <c r="Z3598" s="24">
        <v>4</v>
      </c>
      <c r="AA3598" s="140"/>
      <c r="AB3598" s="140"/>
    </row>
    <row r="3599" spans="1:28">
      <c r="A3599" s="320"/>
      <c r="C3599" s="319"/>
      <c r="D3599" t="s">
        <v>55</v>
      </c>
      <c r="E3599" s="319"/>
      <c r="G3599" s="319"/>
      <c r="I3599" s="319"/>
      <c r="K3599" s="319"/>
      <c r="L3599" t="s">
        <v>67</v>
      </c>
      <c r="M3599" s="319"/>
      <c r="P3599" s="47" t="s">
        <v>125</v>
      </c>
      <c r="Q3599" s="32"/>
      <c r="R3599" s="40"/>
      <c r="S3599" s="32"/>
      <c r="T3599" s="32"/>
      <c r="U3599" s="32"/>
      <c r="V3599" s="32"/>
      <c r="W3599" s="32"/>
      <c r="X3599" s="32"/>
      <c r="Y3599" s="32" t="s">
        <v>633</v>
      </c>
      <c r="Z3599" s="32" t="s">
        <v>632</v>
      </c>
      <c r="AA3599" s="32"/>
      <c r="AB3599" s="32"/>
    </row>
    <row r="3600" spans="1:28" ht="32">
      <c r="A3600" s="320"/>
      <c r="C3600" s="319"/>
      <c r="D3600" t="s">
        <v>75</v>
      </c>
      <c r="E3600" s="319"/>
      <c r="G3600" s="319"/>
      <c r="I3600" s="319"/>
      <c r="K3600" s="319"/>
      <c r="L3600" t="s">
        <v>442</v>
      </c>
      <c r="M3600" s="319"/>
      <c r="P3600" s="130" t="s">
        <v>91</v>
      </c>
      <c r="Q3600" s="140"/>
      <c r="R3600" s="140"/>
      <c r="S3600" s="24"/>
      <c r="T3600" s="24"/>
      <c r="U3600" s="24"/>
      <c r="V3600" s="24"/>
      <c r="W3600" s="140"/>
      <c r="X3600" s="140"/>
      <c r="Y3600" s="24">
        <v>12</v>
      </c>
      <c r="Z3600" s="24">
        <v>10</v>
      </c>
      <c r="AA3600" s="140"/>
      <c r="AB3600" s="140"/>
    </row>
    <row r="3601" spans="1:28">
      <c r="A3601" s="320"/>
      <c r="C3601" s="319"/>
      <c r="D3601" t="s">
        <v>77</v>
      </c>
      <c r="E3601" s="319"/>
      <c r="G3601" s="319"/>
      <c r="I3601" s="319"/>
      <c r="K3601" s="319"/>
      <c r="L3601" t="s">
        <v>631</v>
      </c>
      <c r="M3601" s="319"/>
      <c r="P3601" s="47" t="s">
        <v>125</v>
      </c>
      <c r="Q3601" s="32"/>
      <c r="R3601" s="40"/>
      <c r="S3601" s="32"/>
      <c r="T3601" s="32"/>
      <c r="U3601" s="32"/>
      <c r="V3601" s="32"/>
      <c r="W3601" s="32"/>
      <c r="X3601" s="32"/>
      <c r="Y3601" s="32" t="s">
        <v>634</v>
      </c>
      <c r="Z3601" s="32" t="s">
        <v>638</v>
      </c>
      <c r="AA3601" s="32"/>
      <c r="AB3601" s="32"/>
    </row>
    <row r="3602" spans="1:28">
      <c r="A3602" s="320"/>
      <c r="C3602" s="319"/>
      <c r="E3602" s="319"/>
      <c r="G3602" s="319"/>
      <c r="I3602" s="319"/>
      <c r="K3602" s="319"/>
      <c r="L3602" t="s">
        <v>97</v>
      </c>
      <c r="M3602" s="319"/>
      <c r="P3602" s="130"/>
      <c r="Q3602" s="140"/>
      <c r="R3602" s="140"/>
      <c r="S3602" s="24"/>
      <c r="T3602" s="24"/>
      <c r="U3602" s="24"/>
      <c r="V3602" s="24"/>
      <c r="W3602" s="140"/>
      <c r="X3602" s="140"/>
      <c r="Y3602" s="24"/>
      <c r="Z3602" s="24"/>
      <c r="AA3602" s="140"/>
      <c r="AB3602" s="140"/>
    </row>
    <row r="3603" spans="1:28">
      <c r="A3603" s="320" t="s">
        <v>11</v>
      </c>
      <c r="B3603" t="s">
        <v>3</v>
      </c>
      <c r="C3603" s="319" t="s">
        <v>49</v>
      </c>
      <c r="D3603" t="s">
        <v>3</v>
      </c>
      <c r="E3603" s="319" t="s">
        <v>628</v>
      </c>
      <c r="F3603" t="s">
        <v>3</v>
      </c>
      <c r="G3603" s="319" t="s">
        <v>191</v>
      </c>
      <c r="H3603" t="s">
        <v>3</v>
      </c>
      <c r="I3603" s="319" t="s">
        <v>49</v>
      </c>
      <c r="J3603" t="s">
        <v>3</v>
      </c>
      <c r="K3603" s="319" t="s">
        <v>91</v>
      </c>
      <c r="L3603" t="s">
        <v>3</v>
      </c>
      <c r="M3603" s="319" t="s">
        <v>66</v>
      </c>
    </row>
    <row r="3604" spans="1:28">
      <c r="A3604" s="320"/>
      <c r="B3604" t="s">
        <v>49</v>
      </c>
      <c r="C3604" s="319"/>
      <c r="D3604" t="s">
        <v>49</v>
      </c>
      <c r="E3604" s="319"/>
      <c r="F3604" t="s">
        <v>49</v>
      </c>
      <c r="G3604" s="319"/>
      <c r="H3604" t="s">
        <v>49</v>
      </c>
      <c r="I3604" s="319"/>
      <c r="J3604" t="s">
        <v>52</v>
      </c>
      <c r="K3604" s="319"/>
      <c r="L3604" t="s">
        <v>49</v>
      </c>
      <c r="M3604" s="319"/>
      <c r="P3604" s="35" t="s">
        <v>127</v>
      </c>
    </row>
    <row r="3605" spans="1:28" ht="32">
      <c r="A3605" s="320"/>
      <c r="B3605" s="126" t="s">
        <v>627</v>
      </c>
      <c r="C3605" s="319"/>
      <c r="D3605" t="s">
        <v>50</v>
      </c>
      <c r="E3605" s="319"/>
      <c r="F3605" t="s">
        <v>191</v>
      </c>
      <c r="G3605" s="319"/>
      <c r="H3605" t="s">
        <v>50</v>
      </c>
      <c r="I3605" s="319"/>
      <c r="J3605" t="s">
        <v>67</v>
      </c>
      <c r="K3605" s="319"/>
      <c r="L3605" t="s">
        <v>50</v>
      </c>
      <c r="M3605" s="319"/>
      <c r="P3605" t="s">
        <v>639</v>
      </c>
    </row>
    <row r="3606" spans="1:28" ht="32">
      <c r="A3606" s="320"/>
      <c r="B3606" t="s">
        <v>51</v>
      </c>
      <c r="C3606" s="319"/>
      <c r="D3606" s="126" t="s">
        <v>628</v>
      </c>
      <c r="E3606" s="319"/>
      <c r="F3606" t="s">
        <v>52</v>
      </c>
      <c r="G3606" s="319"/>
      <c r="H3606" t="s">
        <v>51</v>
      </c>
      <c r="I3606" s="319"/>
      <c r="J3606" s="126" t="s">
        <v>519</v>
      </c>
      <c r="K3606" s="319"/>
      <c r="L3606" t="s">
        <v>51</v>
      </c>
      <c r="M3606" s="319"/>
      <c r="P3606" t="s">
        <v>640</v>
      </c>
    </row>
    <row r="3607" spans="1:28" ht="32">
      <c r="A3607" s="320"/>
      <c r="B3607" t="s">
        <v>52</v>
      </c>
      <c r="C3607" s="319"/>
      <c r="D3607" t="s">
        <v>52</v>
      </c>
      <c r="E3607" s="319"/>
      <c r="F3607" t="s">
        <v>66</v>
      </c>
      <c r="G3607" s="319"/>
      <c r="H3607" t="s">
        <v>52</v>
      </c>
      <c r="I3607" s="319"/>
      <c r="J3607" s="126" t="s">
        <v>91</v>
      </c>
      <c r="K3607" s="319"/>
      <c r="L3607" t="s">
        <v>52</v>
      </c>
      <c r="M3607" s="319"/>
    </row>
    <row r="3608" spans="1:28">
      <c r="A3608" s="320"/>
      <c r="B3608" t="s">
        <v>636</v>
      </c>
      <c r="C3608" s="319"/>
      <c r="D3608" t="s">
        <v>53</v>
      </c>
      <c r="E3608" s="319"/>
      <c r="F3608" t="s">
        <v>443</v>
      </c>
      <c r="G3608" s="319"/>
      <c r="H3608" t="s">
        <v>53</v>
      </c>
      <c r="I3608" s="319"/>
      <c r="K3608" s="319"/>
      <c r="L3608" t="s">
        <v>95</v>
      </c>
      <c r="M3608" s="319"/>
    </row>
    <row r="3609" spans="1:28">
      <c r="A3609" s="320"/>
      <c r="B3609" t="s">
        <v>268</v>
      </c>
      <c r="C3609" s="319"/>
      <c r="D3609" t="s">
        <v>54</v>
      </c>
      <c r="E3609" s="319"/>
      <c r="G3609" s="319"/>
      <c r="H3609" t="s">
        <v>66</v>
      </c>
      <c r="I3609" s="319"/>
      <c r="K3609" s="319"/>
      <c r="L3609" t="s">
        <v>66</v>
      </c>
      <c r="M3609" s="319"/>
    </row>
    <row r="3610" spans="1:28">
      <c r="A3610" s="320"/>
      <c r="C3610" s="319"/>
      <c r="D3610" t="s">
        <v>55</v>
      </c>
      <c r="E3610" s="319"/>
      <c r="G3610" s="319"/>
      <c r="H3610" t="s">
        <v>67</v>
      </c>
      <c r="I3610" s="319"/>
      <c r="K3610" s="319"/>
      <c r="L3610" t="s">
        <v>67</v>
      </c>
      <c r="M3610" s="319"/>
    </row>
    <row r="3611" spans="1:28">
      <c r="A3611" s="320"/>
      <c r="C3611" s="319"/>
      <c r="D3611" t="s">
        <v>75</v>
      </c>
      <c r="E3611" s="319"/>
      <c r="G3611" s="319"/>
      <c r="I3611" s="319"/>
      <c r="K3611" s="319"/>
      <c r="L3611" t="s">
        <v>442</v>
      </c>
      <c r="M3611" s="319"/>
    </row>
    <row r="3612" spans="1:28">
      <c r="A3612" s="320"/>
      <c r="C3612" s="319"/>
      <c r="D3612" t="s">
        <v>77</v>
      </c>
      <c r="E3612" s="319"/>
      <c r="G3612" s="319"/>
      <c r="I3612" s="319"/>
      <c r="K3612" s="319"/>
      <c r="L3612" t="s">
        <v>631</v>
      </c>
      <c r="M3612" s="319"/>
    </row>
    <row r="3613" spans="1:28">
      <c r="A3613" s="320"/>
      <c r="C3613" s="319"/>
      <c r="E3613" s="319"/>
      <c r="G3613" s="319"/>
      <c r="I3613" s="319"/>
      <c r="K3613" s="319"/>
      <c r="L3613" t="s">
        <v>97</v>
      </c>
      <c r="M3613" s="319"/>
    </row>
    <row r="3614" spans="1:28">
      <c r="A3614" s="320" t="s">
        <v>12</v>
      </c>
      <c r="B3614" t="s">
        <v>3</v>
      </c>
      <c r="C3614" s="319" t="s">
        <v>49</v>
      </c>
      <c r="D3614" t="s">
        <v>3</v>
      </c>
      <c r="E3614" s="319" t="s">
        <v>49</v>
      </c>
      <c r="F3614" t="s">
        <v>3</v>
      </c>
      <c r="G3614" s="319" t="s">
        <v>191</v>
      </c>
      <c r="H3614" t="s">
        <v>3</v>
      </c>
      <c r="I3614" s="319" t="s">
        <v>49</v>
      </c>
      <c r="J3614" t="s">
        <v>3</v>
      </c>
      <c r="K3614" s="319" t="s">
        <v>351</v>
      </c>
      <c r="L3614" t="s">
        <v>3</v>
      </c>
      <c r="M3614" s="319" t="s">
        <v>65</v>
      </c>
    </row>
    <row r="3615" spans="1:28">
      <c r="A3615" s="320"/>
      <c r="B3615" t="s">
        <v>49</v>
      </c>
      <c r="C3615" s="319"/>
      <c r="D3615" t="s">
        <v>49</v>
      </c>
      <c r="E3615" s="319"/>
      <c r="F3615" t="s">
        <v>49</v>
      </c>
      <c r="G3615" s="319"/>
      <c r="H3615" t="s">
        <v>49</v>
      </c>
      <c r="I3615" s="319"/>
      <c r="J3615" t="s">
        <v>52</v>
      </c>
      <c r="K3615" s="319"/>
      <c r="L3615" t="s">
        <v>50</v>
      </c>
      <c r="M3615" s="319"/>
    </row>
    <row r="3616" spans="1:28" ht="32">
      <c r="A3616" s="320"/>
      <c r="B3616" s="126" t="s">
        <v>627</v>
      </c>
      <c r="C3616" s="319"/>
      <c r="D3616" t="s">
        <v>50</v>
      </c>
      <c r="E3616" s="319"/>
      <c r="F3616" t="s">
        <v>191</v>
      </c>
      <c r="G3616" s="319"/>
      <c r="H3616" t="s">
        <v>50</v>
      </c>
      <c r="I3616" s="319"/>
      <c r="J3616" t="s">
        <v>67</v>
      </c>
      <c r="K3616" s="319"/>
      <c r="L3616" t="s">
        <v>51</v>
      </c>
      <c r="M3616" s="319"/>
    </row>
    <row r="3617" spans="1:13" ht="32">
      <c r="A3617" s="320"/>
      <c r="B3617" t="s">
        <v>51</v>
      </c>
      <c r="C3617" s="319"/>
      <c r="D3617" s="126" t="s">
        <v>628</v>
      </c>
      <c r="E3617" s="319"/>
      <c r="F3617" t="s">
        <v>52</v>
      </c>
      <c r="G3617" s="319"/>
      <c r="H3617" t="s">
        <v>51</v>
      </c>
      <c r="I3617" s="319"/>
      <c r="J3617" t="s">
        <v>351</v>
      </c>
      <c r="K3617" s="319"/>
      <c r="L3617" t="s">
        <v>95</v>
      </c>
      <c r="M3617" s="319"/>
    </row>
    <row r="3618" spans="1:13">
      <c r="A3618" s="320"/>
      <c r="B3618" t="s">
        <v>52</v>
      </c>
      <c r="C3618" s="319"/>
      <c r="D3618" t="s">
        <v>52</v>
      </c>
      <c r="E3618" s="319"/>
      <c r="F3618" t="s">
        <v>66</v>
      </c>
      <c r="G3618" s="319"/>
      <c r="H3618" t="s">
        <v>52</v>
      </c>
      <c r="I3618" s="319"/>
      <c r="J3618" t="s">
        <v>150</v>
      </c>
      <c r="K3618" s="319"/>
      <c r="L3618" t="s">
        <v>67</v>
      </c>
      <c r="M3618" s="319"/>
    </row>
    <row r="3619" spans="1:13">
      <c r="A3619" s="320"/>
      <c r="B3619" t="s">
        <v>636</v>
      </c>
      <c r="C3619" s="319"/>
      <c r="D3619" t="s">
        <v>53</v>
      </c>
      <c r="E3619" s="319"/>
      <c r="F3619" t="s">
        <v>443</v>
      </c>
      <c r="G3619" s="319"/>
      <c r="H3619" t="s">
        <v>53</v>
      </c>
      <c r="I3619" s="319"/>
      <c r="K3619" s="319"/>
      <c r="L3619" t="s">
        <v>442</v>
      </c>
      <c r="M3619" s="319"/>
    </row>
    <row r="3620" spans="1:13">
      <c r="A3620" s="320"/>
      <c r="B3620" t="s">
        <v>268</v>
      </c>
      <c r="C3620" s="319"/>
      <c r="D3620" t="s">
        <v>54</v>
      </c>
      <c r="E3620" s="319"/>
      <c r="G3620" s="319"/>
      <c r="H3620" t="s">
        <v>66</v>
      </c>
      <c r="I3620" s="319"/>
      <c r="K3620" s="319"/>
      <c r="L3620" t="s">
        <v>631</v>
      </c>
      <c r="M3620" s="319"/>
    </row>
    <row r="3621" spans="1:13">
      <c r="A3621" s="320"/>
      <c r="B3621" t="s">
        <v>269</v>
      </c>
      <c r="C3621" s="319"/>
      <c r="D3621" t="s">
        <v>55</v>
      </c>
      <c r="E3621" s="319"/>
      <c r="G3621" s="319"/>
      <c r="H3621" t="s">
        <v>67</v>
      </c>
      <c r="I3621" s="319"/>
      <c r="K3621" s="319"/>
      <c r="L3621" t="s">
        <v>97</v>
      </c>
      <c r="M3621" s="319"/>
    </row>
    <row r="3622" spans="1:13" ht="32">
      <c r="A3622" s="320"/>
      <c r="C3622" s="319"/>
      <c r="D3622" t="s">
        <v>75</v>
      </c>
      <c r="E3622" s="319"/>
      <c r="G3622" s="319"/>
      <c r="I3622" s="319"/>
      <c r="K3622" s="319"/>
      <c r="L3622" s="126" t="s">
        <v>65</v>
      </c>
      <c r="M3622" s="319"/>
    </row>
    <row r="3623" spans="1:13">
      <c r="A3623" s="320"/>
      <c r="C3623" s="319"/>
      <c r="D3623" t="s">
        <v>77</v>
      </c>
      <c r="E3623" s="319"/>
      <c r="G3623" s="319"/>
      <c r="I3623" s="319"/>
      <c r="K3623" s="319"/>
      <c r="M3623" s="319"/>
    </row>
    <row r="3624" spans="1:13">
      <c r="A3624" s="320"/>
      <c r="C3624" s="319"/>
      <c r="E3624" s="319"/>
      <c r="G3624" s="319"/>
      <c r="I3624" s="319"/>
      <c r="K3624" s="319"/>
      <c r="M3624" s="319"/>
    </row>
    <row r="3625" spans="1:13">
      <c r="A3625" s="320" t="s">
        <v>13</v>
      </c>
      <c r="B3625" t="s">
        <v>3</v>
      </c>
      <c r="C3625" s="319" t="s">
        <v>49</v>
      </c>
      <c r="D3625" t="s">
        <v>3</v>
      </c>
      <c r="E3625" s="319" t="s">
        <v>49</v>
      </c>
      <c r="F3625" t="s">
        <v>3</v>
      </c>
      <c r="G3625" s="319" t="s">
        <v>191</v>
      </c>
      <c r="H3625" t="s">
        <v>3</v>
      </c>
      <c r="I3625" s="319" t="s">
        <v>3</v>
      </c>
      <c r="J3625" t="s">
        <v>3</v>
      </c>
      <c r="K3625" s="319" t="s">
        <v>91</v>
      </c>
      <c r="L3625" t="s">
        <v>3</v>
      </c>
      <c r="M3625" s="319" t="s">
        <v>50</v>
      </c>
    </row>
    <row r="3626" spans="1:13">
      <c r="A3626" s="320"/>
      <c r="B3626" t="s">
        <v>49</v>
      </c>
      <c r="C3626" s="319"/>
      <c r="D3626" t="s">
        <v>49</v>
      </c>
      <c r="E3626" s="319"/>
      <c r="F3626" t="s">
        <v>49</v>
      </c>
      <c r="G3626" s="319"/>
      <c r="H3626" t="s">
        <v>49</v>
      </c>
      <c r="I3626" s="319"/>
      <c r="J3626" t="s">
        <v>52</v>
      </c>
      <c r="K3626" s="319"/>
      <c r="L3626" t="s">
        <v>49</v>
      </c>
      <c r="M3626" s="319"/>
    </row>
    <row r="3627" spans="1:13" ht="32">
      <c r="A3627" s="320"/>
      <c r="B3627" s="126" t="s">
        <v>627</v>
      </c>
      <c r="C3627" s="319"/>
      <c r="D3627" t="s">
        <v>50</v>
      </c>
      <c r="E3627" s="319"/>
      <c r="F3627" t="s">
        <v>191</v>
      </c>
      <c r="G3627" s="319"/>
      <c r="H3627" t="s">
        <v>50</v>
      </c>
      <c r="I3627" s="319"/>
      <c r="J3627" t="s">
        <v>67</v>
      </c>
      <c r="K3627" s="319"/>
      <c r="L3627" t="s">
        <v>50</v>
      </c>
      <c r="M3627" s="319"/>
    </row>
    <row r="3628" spans="1:13" ht="32">
      <c r="A3628" s="320"/>
      <c r="B3628" t="s">
        <v>51</v>
      </c>
      <c r="C3628" s="319"/>
      <c r="D3628" s="126" t="s">
        <v>628</v>
      </c>
      <c r="E3628" s="319"/>
      <c r="F3628" t="s">
        <v>52</v>
      </c>
      <c r="G3628" s="319"/>
      <c r="H3628" t="s">
        <v>51</v>
      </c>
      <c r="I3628" s="319"/>
      <c r="J3628" s="126" t="s">
        <v>519</v>
      </c>
      <c r="K3628" s="319"/>
      <c r="L3628" t="s">
        <v>51</v>
      </c>
      <c r="M3628" s="319"/>
    </row>
    <row r="3629" spans="1:13" ht="32">
      <c r="A3629" s="320"/>
      <c r="B3629" t="s">
        <v>52</v>
      </c>
      <c r="C3629" s="319"/>
      <c r="D3629" t="s">
        <v>52</v>
      </c>
      <c r="E3629" s="319"/>
      <c r="F3629" t="s">
        <v>66</v>
      </c>
      <c r="G3629" s="319"/>
      <c r="H3629" t="s">
        <v>52</v>
      </c>
      <c r="I3629" s="319"/>
      <c r="J3629" s="126" t="s">
        <v>91</v>
      </c>
      <c r="K3629" s="319"/>
      <c r="L3629" t="s">
        <v>52</v>
      </c>
      <c r="M3629" s="319"/>
    </row>
    <row r="3630" spans="1:13">
      <c r="A3630" s="320"/>
      <c r="B3630" t="s">
        <v>268</v>
      </c>
      <c r="C3630" s="319"/>
      <c r="D3630" t="s">
        <v>53</v>
      </c>
      <c r="E3630" s="319"/>
      <c r="F3630" t="s">
        <v>443</v>
      </c>
      <c r="G3630" s="319"/>
      <c r="H3630" t="s">
        <v>53</v>
      </c>
      <c r="I3630" s="319"/>
      <c r="K3630" s="319"/>
      <c r="L3630" t="s">
        <v>95</v>
      </c>
      <c r="M3630" s="319"/>
    </row>
    <row r="3631" spans="1:13">
      <c r="A3631" s="320"/>
      <c r="B3631" t="s">
        <v>269</v>
      </c>
      <c r="C3631" s="319"/>
      <c r="D3631" t="s">
        <v>54</v>
      </c>
      <c r="E3631" s="319"/>
      <c r="G3631" s="319"/>
      <c r="H3631" t="s">
        <v>66</v>
      </c>
      <c r="I3631" s="319"/>
      <c r="K3631" s="319"/>
      <c r="L3631" t="s">
        <v>66</v>
      </c>
      <c r="M3631" s="319"/>
    </row>
    <row r="3632" spans="1:13">
      <c r="A3632" s="320"/>
      <c r="C3632" s="319"/>
      <c r="D3632" t="s">
        <v>55</v>
      </c>
      <c r="E3632" s="319"/>
      <c r="G3632" s="319"/>
      <c r="H3632" t="s">
        <v>67</v>
      </c>
      <c r="I3632" s="319"/>
      <c r="K3632" s="319"/>
      <c r="L3632" t="s">
        <v>67</v>
      </c>
      <c r="M3632" s="319"/>
    </row>
    <row r="3633" spans="1:13">
      <c r="A3633" s="320"/>
      <c r="C3633" s="319"/>
      <c r="D3633" t="s">
        <v>75</v>
      </c>
      <c r="E3633" s="319"/>
      <c r="G3633" s="319"/>
      <c r="I3633" s="319"/>
      <c r="K3633" s="319"/>
      <c r="L3633" t="s">
        <v>442</v>
      </c>
      <c r="M3633" s="319"/>
    </row>
    <row r="3634" spans="1:13">
      <c r="A3634" s="320"/>
      <c r="C3634" s="319"/>
      <c r="D3634" t="s">
        <v>77</v>
      </c>
      <c r="E3634" s="319"/>
      <c r="G3634" s="319"/>
      <c r="I3634" s="319"/>
      <c r="K3634" s="319"/>
      <c r="L3634" t="s">
        <v>631</v>
      </c>
      <c r="M3634" s="319"/>
    </row>
    <row r="3635" spans="1:13">
      <c r="A3635" s="320"/>
      <c r="C3635" s="319"/>
      <c r="E3635" s="319"/>
      <c r="G3635" s="319"/>
      <c r="I3635" s="319"/>
      <c r="K3635" s="319"/>
      <c r="L3635" t="s">
        <v>97</v>
      </c>
      <c r="M3635" s="319"/>
    </row>
    <row r="3636" spans="1:13">
      <c r="A3636" s="320" t="s">
        <v>14</v>
      </c>
      <c r="B3636" t="s">
        <v>3</v>
      </c>
      <c r="C3636" s="319" t="s">
        <v>3</v>
      </c>
      <c r="D3636" t="s">
        <v>3</v>
      </c>
      <c r="E3636" s="319" t="s">
        <v>49</v>
      </c>
      <c r="F3636" t="s">
        <v>3</v>
      </c>
      <c r="G3636" s="319" t="s">
        <v>191</v>
      </c>
      <c r="H3636" t="s">
        <v>3</v>
      </c>
      <c r="I3636" s="319" t="s">
        <v>49</v>
      </c>
      <c r="J3636" t="s">
        <v>3</v>
      </c>
      <c r="K3636" s="319" t="s">
        <v>519</v>
      </c>
      <c r="L3636" t="s">
        <v>3</v>
      </c>
      <c r="M3636" s="319" t="s">
        <v>50</v>
      </c>
    </row>
    <row r="3637" spans="1:13">
      <c r="A3637" s="320"/>
      <c r="B3637" t="s">
        <v>49</v>
      </c>
      <c r="C3637" s="319"/>
      <c r="D3637" t="s">
        <v>49</v>
      </c>
      <c r="E3637" s="319"/>
      <c r="F3637" t="s">
        <v>49</v>
      </c>
      <c r="G3637" s="319"/>
      <c r="H3637" t="s">
        <v>49</v>
      </c>
      <c r="I3637" s="319"/>
      <c r="J3637" t="s">
        <v>52</v>
      </c>
      <c r="K3637" s="319"/>
      <c r="L3637" t="s">
        <v>49</v>
      </c>
      <c r="M3637" s="319"/>
    </row>
    <row r="3638" spans="1:13" ht="32">
      <c r="A3638" s="320"/>
      <c r="B3638" s="126" t="s">
        <v>627</v>
      </c>
      <c r="C3638" s="319"/>
      <c r="D3638" t="s">
        <v>50</v>
      </c>
      <c r="E3638" s="319"/>
      <c r="F3638" t="s">
        <v>191</v>
      </c>
      <c r="G3638" s="319"/>
      <c r="H3638" t="s">
        <v>50</v>
      </c>
      <c r="I3638" s="319"/>
      <c r="J3638" t="s">
        <v>67</v>
      </c>
      <c r="K3638" s="319"/>
      <c r="L3638" t="s">
        <v>50</v>
      </c>
      <c r="M3638" s="319"/>
    </row>
    <row r="3639" spans="1:13" ht="32">
      <c r="A3639" s="320"/>
      <c r="B3639" t="s">
        <v>51</v>
      </c>
      <c r="C3639" s="319"/>
      <c r="D3639" s="126" t="s">
        <v>628</v>
      </c>
      <c r="E3639" s="319"/>
      <c r="F3639" t="s">
        <v>52</v>
      </c>
      <c r="G3639" s="319"/>
      <c r="H3639" t="s">
        <v>51</v>
      </c>
      <c r="I3639" s="319"/>
      <c r="J3639" t="s">
        <v>351</v>
      </c>
      <c r="K3639" s="319"/>
      <c r="L3639" t="s">
        <v>51</v>
      </c>
      <c r="M3639" s="319"/>
    </row>
    <row r="3640" spans="1:13" ht="32">
      <c r="A3640" s="320"/>
      <c r="B3640" t="s">
        <v>636</v>
      </c>
      <c r="C3640" s="319"/>
      <c r="D3640" t="s">
        <v>52</v>
      </c>
      <c r="E3640" s="319"/>
      <c r="F3640" t="s">
        <v>66</v>
      </c>
      <c r="G3640" s="319"/>
      <c r="H3640" t="s">
        <v>52</v>
      </c>
      <c r="I3640" s="319"/>
      <c r="J3640" s="126" t="s">
        <v>519</v>
      </c>
      <c r="K3640" s="319"/>
      <c r="L3640" t="s">
        <v>52</v>
      </c>
      <c r="M3640" s="319"/>
    </row>
    <row r="3641" spans="1:13">
      <c r="A3641" s="320"/>
      <c r="B3641" t="s">
        <v>268</v>
      </c>
      <c r="C3641" s="319"/>
      <c r="D3641" t="s">
        <v>53</v>
      </c>
      <c r="E3641" s="319"/>
      <c r="F3641" t="s">
        <v>443</v>
      </c>
      <c r="G3641" s="319"/>
      <c r="H3641" t="s">
        <v>53</v>
      </c>
      <c r="I3641" s="319"/>
      <c r="K3641" s="319"/>
      <c r="L3641" t="s">
        <v>95</v>
      </c>
      <c r="M3641" s="319"/>
    </row>
    <row r="3642" spans="1:13">
      <c r="A3642" s="320"/>
      <c r="B3642" t="s">
        <v>269</v>
      </c>
      <c r="C3642" s="319"/>
      <c r="D3642" t="s">
        <v>54</v>
      </c>
      <c r="E3642" s="319"/>
      <c r="G3642" s="319"/>
      <c r="H3642" t="s">
        <v>66</v>
      </c>
      <c r="I3642" s="319"/>
      <c r="K3642" s="319"/>
      <c r="L3642" t="s">
        <v>66</v>
      </c>
      <c r="M3642" s="319"/>
    </row>
    <row r="3643" spans="1:13">
      <c r="A3643" s="320"/>
      <c r="B3643" t="s">
        <v>55</v>
      </c>
      <c r="C3643" s="319"/>
      <c r="D3643" t="s">
        <v>55</v>
      </c>
      <c r="E3643" s="319"/>
      <c r="G3643" s="319"/>
      <c r="H3643" t="s">
        <v>67</v>
      </c>
      <c r="I3643" s="319"/>
      <c r="K3643" s="319"/>
      <c r="L3643" t="s">
        <v>67</v>
      </c>
      <c r="M3643" s="319"/>
    </row>
    <row r="3644" spans="1:13">
      <c r="A3644" s="320"/>
      <c r="C3644" s="319"/>
      <c r="D3644" t="s">
        <v>75</v>
      </c>
      <c r="E3644" s="319"/>
      <c r="G3644" s="319"/>
      <c r="I3644" s="319"/>
      <c r="K3644" s="319"/>
      <c r="L3644" t="s">
        <v>442</v>
      </c>
      <c r="M3644" s="319"/>
    </row>
    <row r="3645" spans="1:13">
      <c r="A3645" s="320"/>
      <c r="C3645" s="319"/>
      <c r="D3645" t="s">
        <v>77</v>
      </c>
      <c r="E3645" s="319"/>
      <c r="G3645" s="319"/>
      <c r="I3645" s="319"/>
      <c r="K3645" s="319"/>
      <c r="L3645" t="s">
        <v>631</v>
      </c>
      <c r="M3645" s="319"/>
    </row>
    <row r="3646" spans="1:13">
      <c r="A3646" s="320"/>
      <c r="C3646" s="319"/>
      <c r="E3646" s="319"/>
      <c r="G3646" s="319"/>
      <c r="I3646" s="319"/>
      <c r="K3646" s="319"/>
      <c r="L3646" t="s">
        <v>97</v>
      </c>
      <c r="M3646" s="319"/>
    </row>
    <row r="3647" spans="1:13">
      <c r="A3647" s="320" t="s">
        <v>15</v>
      </c>
      <c r="B3647" t="s">
        <v>3</v>
      </c>
      <c r="C3647" s="319" t="s">
        <v>49</v>
      </c>
      <c r="D3647" t="s">
        <v>3</v>
      </c>
      <c r="E3647" s="319" t="s">
        <v>628</v>
      </c>
      <c r="F3647" t="s">
        <v>3</v>
      </c>
      <c r="G3647" s="319" t="s">
        <v>3</v>
      </c>
      <c r="H3647" t="s">
        <v>3</v>
      </c>
      <c r="I3647" s="319" t="s">
        <v>49</v>
      </c>
      <c r="J3647" t="s">
        <v>3</v>
      </c>
      <c r="K3647" s="319" t="s">
        <v>91</v>
      </c>
      <c r="L3647" t="s">
        <v>3</v>
      </c>
      <c r="M3647" s="319" t="s">
        <v>50</v>
      </c>
    </row>
    <row r="3648" spans="1:13">
      <c r="A3648" s="320"/>
      <c r="B3648" t="s">
        <v>49</v>
      </c>
      <c r="C3648" s="319"/>
      <c r="D3648" t="s">
        <v>49</v>
      </c>
      <c r="E3648" s="319"/>
      <c r="F3648" t="s">
        <v>49</v>
      </c>
      <c r="G3648" s="319"/>
      <c r="H3648" t="s">
        <v>49</v>
      </c>
      <c r="I3648" s="319"/>
      <c r="J3648" t="s">
        <v>52</v>
      </c>
      <c r="K3648" s="319"/>
      <c r="L3648" t="s">
        <v>50</v>
      </c>
      <c r="M3648" s="319"/>
    </row>
    <row r="3649" spans="1:13" ht="32">
      <c r="A3649" s="320"/>
      <c r="B3649" s="126" t="s">
        <v>627</v>
      </c>
      <c r="C3649" s="319"/>
      <c r="D3649" t="s">
        <v>50</v>
      </c>
      <c r="E3649" s="319"/>
      <c r="F3649" t="s">
        <v>191</v>
      </c>
      <c r="G3649" s="319"/>
      <c r="H3649" t="s">
        <v>50</v>
      </c>
      <c r="I3649" s="319"/>
      <c r="J3649" t="s">
        <v>67</v>
      </c>
      <c r="K3649" s="319"/>
      <c r="L3649" t="s">
        <v>51</v>
      </c>
      <c r="M3649" s="319"/>
    </row>
    <row r="3650" spans="1:13" ht="32">
      <c r="A3650" s="320"/>
      <c r="B3650" t="s">
        <v>51</v>
      </c>
      <c r="C3650" s="319"/>
      <c r="D3650" s="126" t="s">
        <v>628</v>
      </c>
      <c r="E3650" s="319"/>
      <c r="F3650" t="s">
        <v>52</v>
      </c>
      <c r="G3650" s="319"/>
      <c r="H3650" t="s">
        <v>51</v>
      </c>
      <c r="I3650" s="319"/>
      <c r="J3650" s="126" t="s">
        <v>519</v>
      </c>
      <c r="K3650" s="319"/>
      <c r="L3650" t="s">
        <v>95</v>
      </c>
      <c r="M3650" s="319"/>
    </row>
    <row r="3651" spans="1:13" ht="32">
      <c r="A3651" s="320"/>
      <c r="B3651" t="s">
        <v>52</v>
      </c>
      <c r="C3651" s="319"/>
      <c r="D3651" t="s">
        <v>52</v>
      </c>
      <c r="E3651" s="319"/>
      <c r="F3651" t="s">
        <v>66</v>
      </c>
      <c r="G3651" s="319"/>
      <c r="H3651" t="s">
        <v>52</v>
      </c>
      <c r="I3651" s="319"/>
      <c r="J3651" s="126" t="s">
        <v>91</v>
      </c>
      <c r="K3651" s="319"/>
      <c r="L3651" t="s">
        <v>67</v>
      </c>
      <c r="M3651" s="319"/>
    </row>
    <row r="3652" spans="1:13">
      <c r="A3652" s="320"/>
      <c r="B3652" t="s">
        <v>636</v>
      </c>
      <c r="C3652" s="319"/>
      <c r="D3652" t="s">
        <v>53</v>
      </c>
      <c r="E3652" s="319"/>
      <c r="F3652" t="s">
        <v>443</v>
      </c>
      <c r="G3652" s="319"/>
      <c r="H3652" t="s">
        <v>53</v>
      </c>
      <c r="I3652" s="319"/>
      <c r="K3652" s="319"/>
      <c r="L3652" t="s">
        <v>442</v>
      </c>
      <c r="M3652" s="319"/>
    </row>
    <row r="3653" spans="1:13">
      <c r="A3653" s="320"/>
      <c r="B3653" t="s">
        <v>268</v>
      </c>
      <c r="C3653" s="319"/>
      <c r="D3653" t="s">
        <v>54</v>
      </c>
      <c r="E3653" s="319"/>
      <c r="G3653" s="319"/>
      <c r="H3653" t="s">
        <v>66</v>
      </c>
      <c r="I3653" s="319"/>
      <c r="K3653" s="319"/>
      <c r="L3653" t="s">
        <v>631</v>
      </c>
      <c r="M3653" s="319"/>
    </row>
    <row r="3654" spans="1:13">
      <c r="A3654" s="320"/>
      <c r="B3654" t="s">
        <v>55</v>
      </c>
      <c r="C3654" s="319"/>
      <c r="D3654" t="s">
        <v>55</v>
      </c>
      <c r="E3654" s="319"/>
      <c r="G3654" s="319"/>
      <c r="H3654" t="s">
        <v>67</v>
      </c>
      <c r="I3654" s="319"/>
      <c r="K3654" s="319"/>
      <c r="L3654" t="s">
        <v>97</v>
      </c>
      <c r="M3654" s="319"/>
    </row>
    <row r="3655" spans="1:13" ht="32">
      <c r="A3655" s="320"/>
      <c r="C3655" s="319"/>
      <c r="D3655" t="s">
        <v>75</v>
      </c>
      <c r="E3655" s="319"/>
      <c r="G3655" s="319"/>
      <c r="I3655" s="319"/>
      <c r="K3655" s="319"/>
      <c r="L3655" s="126" t="s">
        <v>65</v>
      </c>
      <c r="M3655" s="319"/>
    </row>
    <row r="3656" spans="1:13">
      <c r="A3656" s="320"/>
      <c r="C3656" s="319"/>
      <c r="D3656" t="s">
        <v>77</v>
      </c>
      <c r="E3656" s="319"/>
      <c r="G3656" s="319"/>
      <c r="I3656" s="319"/>
      <c r="K3656" s="319"/>
      <c r="M3656" s="319"/>
    </row>
    <row r="3657" spans="1:13">
      <c r="A3657" s="320"/>
      <c r="C3657" s="319"/>
      <c r="E3657" s="319"/>
      <c r="G3657" s="319"/>
      <c r="I3657" s="319"/>
      <c r="K3657" s="319"/>
      <c r="M3657" s="319"/>
    </row>
    <row r="3658" spans="1:13">
      <c r="A3658" s="320" t="s">
        <v>16</v>
      </c>
      <c r="B3658" t="s">
        <v>3</v>
      </c>
      <c r="C3658" s="319" t="s">
        <v>49</v>
      </c>
      <c r="D3658" t="s">
        <v>3</v>
      </c>
      <c r="E3658" s="319" t="s">
        <v>628</v>
      </c>
      <c r="F3658" t="s">
        <v>3</v>
      </c>
      <c r="G3658" s="319" t="s">
        <v>191</v>
      </c>
      <c r="H3658" t="s">
        <v>3</v>
      </c>
      <c r="I3658" s="319" t="s">
        <v>3</v>
      </c>
      <c r="J3658" t="s">
        <v>3</v>
      </c>
      <c r="K3658" s="319" t="s">
        <v>91</v>
      </c>
      <c r="L3658" t="s">
        <v>3</v>
      </c>
      <c r="M3658" s="319" t="s">
        <v>50</v>
      </c>
    </row>
    <row r="3659" spans="1:13">
      <c r="A3659" s="320"/>
      <c r="B3659" t="s">
        <v>49</v>
      </c>
      <c r="C3659" s="319"/>
      <c r="D3659" t="s">
        <v>49</v>
      </c>
      <c r="E3659" s="319"/>
      <c r="F3659" t="s">
        <v>49</v>
      </c>
      <c r="G3659" s="319"/>
      <c r="H3659" t="s">
        <v>49</v>
      </c>
      <c r="I3659" s="319"/>
      <c r="J3659" t="s">
        <v>52</v>
      </c>
      <c r="K3659" s="319"/>
      <c r="L3659" t="s">
        <v>49</v>
      </c>
      <c r="M3659" s="319"/>
    </row>
    <row r="3660" spans="1:13" ht="32">
      <c r="A3660" s="320"/>
      <c r="B3660" s="126" t="s">
        <v>627</v>
      </c>
      <c r="C3660" s="319"/>
      <c r="D3660" t="s">
        <v>50</v>
      </c>
      <c r="E3660" s="319"/>
      <c r="F3660" t="s">
        <v>191</v>
      </c>
      <c r="G3660" s="319"/>
      <c r="H3660" t="s">
        <v>50</v>
      </c>
      <c r="I3660" s="319"/>
      <c r="J3660" t="s">
        <v>67</v>
      </c>
      <c r="K3660" s="319"/>
      <c r="L3660" t="s">
        <v>50</v>
      </c>
      <c r="M3660" s="319"/>
    </row>
    <row r="3661" spans="1:13" ht="32">
      <c r="A3661" s="320"/>
      <c r="B3661" t="s">
        <v>51</v>
      </c>
      <c r="C3661" s="319"/>
      <c r="D3661" s="126" t="s">
        <v>628</v>
      </c>
      <c r="E3661" s="319"/>
      <c r="F3661" t="s">
        <v>443</v>
      </c>
      <c r="G3661" s="319"/>
      <c r="H3661" t="s">
        <v>51</v>
      </c>
      <c r="I3661" s="319"/>
      <c r="J3661" s="126" t="s">
        <v>519</v>
      </c>
      <c r="K3661" s="319"/>
      <c r="L3661" t="s">
        <v>51</v>
      </c>
      <c r="M3661" s="319"/>
    </row>
    <row r="3662" spans="1:13" ht="32">
      <c r="A3662" s="320"/>
      <c r="B3662" t="s">
        <v>52</v>
      </c>
      <c r="C3662" s="319"/>
      <c r="D3662" t="s">
        <v>52</v>
      </c>
      <c r="E3662" s="319"/>
      <c r="F3662" s="126" t="s">
        <v>641</v>
      </c>
      <c r="G3662" s="319"/>
      <c r="H3662" t="s">
        <v>52</v>
      </c>
      <c r="I3662" s="319"/>
      <c r="J3662" s="126" t="s">
        <v>91</v>
      </c>
      <c r="K3662" s="319"/>
      <c r="L3662" t="s">
        <v>52</v>
      </c>
      <c r="M3662" s="319"/>
    </row>
    <row r="3663" spans="1:13">
      <c r="A3663" s="320"/>
      <c r="B3663" t="s">
        <v>636</v>
      </c>
      <c r="C3663" s="319"/>
      <c r="D3663" t="s">
        <v>53</v>
      </c>
      <c r="E3663" s="319"/>
      <c r="G3663" s="319"/>
      <c r="H3663" t="s">
        <v>53</v>
      </c>
      <c r="I3663" s="319"/>
      <c r="K3663" s="319"/>
      <c r="L3663" t="s">
        <v>95</v>
      </c>
      <c r="M3663" s="319"/>
    </row>
    <row r="3664" spans="1:13">
      <c r="A3664" s="320"/>
      <c r="B3664" t="s">
        <v>268</v>
      </c>
      <c r="C3664" s="319"/>
      <c r="D3664" t="s">
        <v>54</v>
      </c>
      <c r="E3664" s="319"/>
      <c r="G3664" s="319"/>
      <c r="H3664" t="s">
        <v>66</v>
      </c>
      <c r="I3664" s="319"/>
      <c r="K3664" s="319"/>
      <c r="L3664" t="s">
        <v>66</v>
      </c>
      <c r="M3664" s="319"/>
    </row>
    <row r="3665" spans="1:13">
      <c r="A3665" s="320"/>
      <c r="B3665" t="s">
        <v>269</v>
      </c>
      <c r="C3665" s="319"/>
      <c r="D3665" t="s">
        <v>55</v>
      </c>
      <c r="E3665" s="319"/>
      <c r="G3665" s="319"/>
      <c r="H3665" t="s">
        <v>67</v>
      </c>
      <c r="I3665" s="319"/>
      <c r="K3665" s="319"/>
      <c r="L3665" t="s">
        <v>67</v>
      </c>
      <c r="M3665" s="319"/>
    </row>
    <row r="3666" spans="1:13">
      <c r="A3666" s="320"/>
      <c r="B3666" t="s">
        <v>55</v>
      </c>
      <c r="C3666" s="319"/>
      <c r="D3666" t="s">
        <v>75</v>
      </c>
      <c r="E3666" s="319"/>
      <c r="G3666" s="319"/>
      <c r="I3666" s="319"/>
      <c r="K3666" s="319"/>
      <c r="L3666" t="s">
        <v>442</v>
      </c>
      <c r="M3666" s="319"/>
    </row>
    <row r="3667" spans="1:13">
      <c r="A3667" s="320"/>
      <c r="C3667" s="319"/>
      <c r="D3667" t="s">
        <v>77</v>
      </c>
      <c r="E3667" s="319"/>
      <c r="G3667" s="319"/>
      <c r="I3667" s="319"/>
      <c r="K3667" s="319"/>
      <c r="L3667" t="s">
        <v>631</v>
      </c>
      <c r="M3667" s="319"/>
    </row>
    <row r="3668" spans="1:13">
      <c r="A3668" s="320"/>
      <c r="C3668" s="319"/>
      <c r="E3668" s="319"/>
      <c r="G3668" s="319"/>
      <c r="I3668" s="319"/>
      <c r="K3668" s="319"/>
      <c r="L3668" t="s">
        <v>97</v>
      </c>
      <c r="M3668" s="319"/>
    </row>
    <row r="3669" spans="1:13">
      <c r="A3669" s="320" t="s">
        <v>17</v>
      </c>
      <c r="B3669" t="s">
        <v>3</v>
      </c>
      <c r="C3669" s="319" t="s">
        <v>3</v>
      </c>
      <c r="D3669" t="s">
        <v>3</v>
      </c>
      <c r="E3669" s="319" t="s">
        <v>3</v>
      </c>
      <c r="F3669" t="s">
        <v>3</v>
      </c>
      <c r="G3669" s="319" t="s">
        <v>191</v>
      </c>
      <c r="H3669" t="s">
        <v>3</v>
      </c>
      <c r="I3669" s="319" t="s">
        <v>49</v>
      </c>
      <c r="J3669" t="s">
        <v>3</v>
      </c>
      <c r="K3669" s="319" t="s">
        <v>91</v>
      </c>
      <c r="L3669" t="s">
        <v>3</v>
      </c>
      <c r="M3669" s="319" t="s">
        <v>50</v>
      </c>
    </row>
    <row r="3670" spans="1:13">
      <c r="A3670" s="320"/>
      <c r="B3670" t="s">
        <v>49</v>
      </c>
      <c r="C3670" s="319"/>
      <c r="D3670" t="s">
        <v>49</v>
      </c>
      <c r="E3670" s="319"/>
      <c r="F3670" t="s">
        <v>49</v>
      </c>
      <c r="G3670" s="319"/>
      <c r="H3670" t="s">
        <v>49</v>
      </c>
      <c r="I3670" s="319"/>
      <c r="J3670" t="s">
        <v>52</v>
      </c>
      <c r="K3670" s="319"/>
      <c r="L3670" t="s">
        <v>49</v>
      </c>
      <c r="M3670" s="319"/>
    </row>
    <row r="3671" spans="1:13" ht="32">
      <c r="A3671" s="320"/>
      <c r="B3671" s="126" t="s">
        <v>627</v>
      </c>
      <c r="C3671" s="319"/>
      <c r="D3671" t="s">
        <v>50</v>
      </c>
      <c r="E3671" s="319"/>
      <c r="F3671" t="s">
        <v>191</v>
      </c>
      <c r="G3671" s="319"/>
      <c r="H3671" t="s">
        <v>50</v>
      </c>
      <c r="I3671" s="319"/>
      <c r="J3671" t="s">
        <v>67</v>
      </c>
      <c r="K3671" s="319"/>
      <c r="L3671" t="s">
        <v>50</v>
      </c>
      <c r="M3671" s="319"/>
    </row>
    <row r="3672" spans="1:13" ht="32">
      <c r="A3672" s="320"/>
      <c r="B3672" t="s">
        <v>51</v>
      </c>
      <c r="C3672" s="319"/>
      <c r="D3672" s="126" t="s">
        <v>628</v>
      </c>
      <c r="E3672" s="319"/>
      <c r="F3672" t="s">
        <v>52</v>
      </c>
      <c r="G3672" s="319"/>
      <c r="H3672" t="s">
        <v>51</v>
      </c>
      <c r="I3672" s="319"/>
      <c r="J3672" s="126" t="s">
        <v>519</v>
      </c>
      <c r="K3672" s="319"/>
      <c r="L3672" t="s">
        <v>51</v>
      </c>
      <c r="M3672" s="319"/>
    </row>
    <row r="3673" spans="1:13" ht="32">
      <c r="A3673" s="320"/>
      <c r="B3673" t="s">
        <v>52</v>
      </c>
      <c r="C3673" s="319"/>
      <c r="D3673" t="s">
        <v>52</v>
      </c>
      <c r="E3673" s="319"/>
      <c r="F3673" t="s">
        <v>66</v>
      </c>
      <c r="G3673" s="319"/>
      <c r="H3673" t="s">
        <v>52</v>
      </c>
      <c r="I3673" s="319"/>
      <c r="J3673" s="126" t="s">
        <v>91</v>
      </c>
      <c r="K3673" s="319"/>
      <c r="L3673" t="s">
        <v>52</v>
      </c>
      <c r="M3673" s="319"/>
    </row>
    <row r="3674" spans="1:13">
      <c r="A3674" s="320"/>
      <c r="B3674" t="s">
        <v>636</v>
      </c>
      <c r="C3674" s="319"/>
      <c r="D3674" t="s">
        <v>53</v>
      </c>
      <c r="E3674" s="319"/>
      <c r="F3674" t="s">
        <v>443</v>
      </c>
      <c r="G3674" s="319"/>
      <c r="H3674" t="s">
        <v>53</v>
      </c>
      <c r="I3674" s="319"/>
      <c r="K3674" s="319"/>
      <c r="L3674" t="s">
        <v>95</v>
      </c>
      <c r="M3674" s="319"/>
    </row>
    <row r="3675" spans="1:13">
      <c r="A3675" s="320"/>
      <c r="B3675" t="s">
        <v>268</v>
      </c>
      <c r="C3675" s="319"/>
      <c r="D3675" t="s">
        <v>54</v>
      </c>
      <c r="E3675" s="319"/>
      <c r="G3675" s="319"/>
      <c r="H3675" t="s">
        <v>66</v>
      </c>
      <c r="I3675" s="319"/>
      <c r="K3675" s="319"/>
      <c r="L3675" t="s">
        <v>66</v>
      </c>
      <c r="M3675" s="319"/>
    </row>
    <row r="3676" spans="1:13">
      <c r="A3676" s="320"/>
      <c r="B3676" t="s">
        <v>269</v>
      </c>
      <c r="C3676" s="319"/>
      <c r="D3676" t="s">
        <v>55</v>
      </c>
      <c r="E3676" s="319"/>
      <c r="G3676" s="319"/>
      <c r="H3676" t="s">
        <v>67</v>
      </c>
      <c r="I3676" s="319"/>
      <c r="K3676" s="319"/>
      <c r="L3676" t="s">
        <v>67</v>
      </c>
      <c r="M3676" s="319"/>
    </row>
    <row r="3677" spans="1:13">
      <c r="A3677" s="320"/>
      <c r="B3677" t="s">
        <v>55</v>
      </c>
      <c r="C3677" s="319"/>
      <c r="D3677" t="s">
        <v>75</v>
      </c>
      <c r="E3677" s="319"/>
      <c r="G3677" s="319"/>
      <c r="I3677" s="319"/>
      <c r="K3677" s="319"/>
      <c r="L3677" t="s">
        <v>442</v>
      </c>
      <c r="M3677" s="319"/>
    </row>
    <row r="3678" spans="1:13">
      <c r="A3678" s="320"/>
      <c r="C3678" s="319"/>
      <c r="D3678" t="s">
        <v>77</v>
      </c>
      <c r="E3678" s="319"/>
      <c r="G3678" s="319"/>
      <c r="I3678" s="319"/>
      <c r="K3678" s="319"/>
      <c r="L3678" t="s">
        <v>631</v>
      </c>
      <c r="M3678" s="319"/>
    </row>
    <row r="3679" spans="1:13">
      <c r="A3679" s="320"/>
      <c r="C3679" s="319"/>
      <c r="E3679" s="319"/>
      <c r="G3679" s="319"/>
      <c r="I3679" s="319"/>
      <c r="K3679" s="319"/>
      <c r="L3679" t="s">
        <v>97</v>
      </c>
      <c r="M3679" s="319"/>
    </row>
    <row r="3680" spans="1:13">
      <c r="A3680" s="320" t="s">
        <v>18</v>
      </c>
      <c r="B3680" t="s">
        <v>3</v>
      </c>
      <c r="C3680" s="319" t="s">
        <v>49</v>
      </c>
      <c r="D3680" t="s">
        <v>3</v>
      </c>
      <c r="E3680" s="319" t="s">
        <v>628</v>
      </c>
      <c r="F3680" t="s">
        <v>3</v>
      </c>
      <c r="G3680" s="319" t="s">
        <v>3</v>
      </c>
      <c r="H3680" t="s">
        <v>3</v>
      </c>
      <c r="I3680" s="319" t="s">
        <v>49</v>
      </c>
      <c r="J3680" t="s">
        <v>3</v>
      </c>
      <c r="K3680" s="319" t="s">
        <v>351</v>
      </c>
      <c r="L3680" t="s">
        <v>3</v>
      </c>
      <c r="M3680" s="319" t="s">
        <v>3</v>
      </c>
    </row>
    <row r="3681" spans="1:13">
      <c r="A3681" s="320"/>
      <c r="B3681" t="s">
        <v>49</v>
      </c>
      <c r="C3681" s="319"/>
      <c r="D3681" t="s">
        <v>49</v>
      </c>
      <c r="E3681" s="319"/>
      <c r="F3681" t="s">
        <v>49</v>
      </c>
      <c r="G3681" s="319"/>
      <c r="H3681" t="s">
        <v>49</v>
      </c>
      <c r="I3681" s="319"/>
      <c r="J3681" t="s">
        <v>52</v>
      </c>
      <c r="K3681" s="319"/>
      <c r="L3681" t="s">
        <v>49</v>
      </c>
      <c r="M3681" s="319"/>
    </row>
    <row r="3682" spans="1:13" ht="32">
      <c r="A3682" s="320"/>
      <c r="B3682" s="126" t="s">
        <v>627</v>
      </c>
      <c r="C3682" s="319"/>
      <c r="D3682" t="s">
        <v>50</v>
      </c>
      <c r="E3682" s="319"/>
      <c r="F3682" t="s">
        <v>191</v>
      </c>
      <c r="G3682" s="319"/>
      <c r="H3682" t="s">
        <v>50</v>
      </c>
      <c r="I3682" s="319"/>
      <c r="J3682" t="s">
        <v>67</v>
      </c>
      <c r="K3682" s="319"/>
      <c r="L3682" t="s">
        <v>50</v>
      </c>
      <c r="M3682" s="319"/>
    </row>
    <row r="3683" spans="1:13" ht="32">
      <c r="A3683" s="320"/>
      <c r="B3683" t="s">
        <v>51</v>
      </c>
      <c r="C3683" s="319"/>
      <c r="D3683" s="126" t="s">
        <v>628</v>
      </c>
      <c r="E3683" s="319"/>
      <c r="F3683" t="s">
        <v>52</v>
      </c>
      <c r="G3683" s="319"/>
      <c r="H3683" t="s">
        <v>51</v>
      </c>
      <c r="I3683" s="319"/>
      <c r="J3683" t="s">
        <v>351</v>
      </c>
      <c r="K3683" s="319"/>
      <c r="L3683" t="s">
        <v>51</v>
      </c>
      <c r="M3683" s="319"/>
    </row>
    <row r="3684" spans="1:13" ht="32">
      <c r="A3684" s="320"/>
      <c r="B3684" t="s">
        <v>52</v>
      </c>
      <c r="C3684" s="319"/>
      <c r="D3684" t="s">
        <v>52</v>
      </c>
      <c r="E3684" s="319"/>
      <c r="F3684" t="s">
        <v>66</v>
      </c>
      <c r="G3684" s="319"/>
      <c r="H3684" t="s">
        <v>52</v>
      </c>
      <c r="I3684" s="319"/>
      <c r="J3684" s="126" t="s">
        <v>519</v>
      </c>
      <c r="K3684" s="319"/>
      <c r="L3684" t="s">
        <v>52</v>
      </c>
      <c r="M3684" s="319"/>
    </row>
    <row r="3685" spans="1:13">
      <c r="A3685" s="320"/>
      <c r="B3685" t="s">
        <v>636</v>
      </c>
      <c r="C3685" s="319"/>
      <c r="D3685" t="s">
        <v>53</v>
      </c>
      <c r="E3685" s="319"/>
      <c r="F3685" t="s">
        <v>443</v>
      </c>
      <c r="G3685" s="319"/>
      <c r="H3685" t="s">
        <v>53</v>
      </c>
      <c r="I3685" s="319"/>
      <c r="K3685" s="319"/>
      <c r="L3685" t="s">
        <v>95</v>
      </c>
      <c r="M3685" s="319"/>
    </row>
    <row r="3686" spans="1:13">
      <c r="A3686" s="320"/>
      <c r="B3686" t="s">
        <v>269</v>
      </c>
      <c r="C3686" s="319"/>
      <c r="D3686" t="s">
        <v>54</v>
      </c>
      <c r="E3686" s="319"/>
      <c r="G3686" s="319"/>
      <c r="H3686" t="s">
        <v>66</v>
      </c>
      <c r="I3686" s="319"/>
      <c r="K3686" s="319"/>
      <c r="L3686" t="s">
        <v>66</v>
      </c>
      <c r="M3686" s="319"/>
    </row>
    <row r="3687" spans="1:13">
      <c r="A3687" s="320"/>
      <c r="C3687" s="319"/>
      <c r="D3687" t="s">
        <v>55</v>
      </c>
      <c r="E3687" s="319"/>
      <c r="G3687" s="319"/>
      <c r="H3687" t="s">
        <v>67</v>
      </c>
      <c r="I3687" s="319"/>
      <c r="K3687" s="319"/>
      <c r="L3687" t="s">
        <v>67</v>
      </c>
      <c r="M3687" s="319"/>
    </row>
    <row r="3688" spans="1:13">
      <c r="A3688" s="320"/>
      <c r="C3688" s="319"/>
      <c r="D3688" t="s">
        <v>75</v>
      </c>
      <c r="E3688" s="319"/>
      <c r="G3688" s="319"/>
      <c r="I3688" s="319"/>
      <c r="K3688" s="319"/>
      <c r="L3688" t="s">
        <v>442</v>
      </c>
      <c r="M3688" s="319"/>
    </row>
    <row r="3689" spans="1:13">
      <c r="A3689" s="320"/>
      <c r="C3689" s="319"/>
      <c r="D3689" t="s">
        <v>77</v>
      </c>
      <c r="E3689" s="319"/>
      <c r="G3689" s="319"/>
      <c r="I3689" s="319"/>
      <c r="K3689" s="319"/>
      <c r="L3689" t="s">
        <v>631</v>
      </c>
      <c r="M3689" s="319"/>
    </row>
    <row r="3690" spans="1:13">
      <c r="A3690" s="320"/>
      <c r="C3690" s="319"/>
      <c r="E3690" s="319"/>
      <c r="G3690" s="319"/>
      <c r="I3690" s="319"/>
      <c r="K3690" s="319"/>
      <c r="L3690" t="s">
        <v>97</v>
      </c>
      <c r="M3690" s="319"/>
    </row>
    <row r="3691" spans="1:13">
      <c r="A3691" s="320" t="s">
        <v>19</v>
      </c>
      <c r="B3691" t="s">
        <v>3</v>
      </c>
      <c r="C3691" s="319" t="s">
        <v>49</v>
      </c>
      <c r="D3691" t="s">
        <v>3</v>
      </c>
      <c r="E3691" s="319" t="s">
        <v>49</v>
      </c>
      <c r="F3691" t="s">
        <v>3</v>
      </c>
      <c r="G3691" s="319" t="s">
        <v>3</v>
      </c>
      <c r="H3691" t="s">
        <v>3</v>
      </c>
      <c r="I3691" s="319" t="s">
        <v>49</v>
      </c>
      <c r="J3691" t="s">
        <v>3</v>
      </c>
      <c r="K3691" s="319" t="s">
        <v>52</v>
      </c>
      <c r="L3691" t="s">
        <v>3</v>
      </c>
      <c r="M3691" s="319" t="s">
        <v>50</v>
      </c>
    </row>
    <row r="3692" spans="1:13">
      <c r="A3692" s="320"/>
      <c r="B3692" t="s">
        <v>49</v>
      </c>
      <c r="C3692" s="319"/>
      <c r="D3692" t="s">
        <v>49</v>
      </c>
      <c r="E3692" s="319"/>
      <c r="F3692" t="s">
        <v>49</v>
      </c>
      <c r="G3692" s="319"/>
      <c r="H3692" t="s">
        <v>49</v>
      </c>
      <c r="I3692" s="319"/>
      <c r="J3692" t="s">
        <v>52</v>
      </c>
      <c r="K3692" s="319"/>
      <c r="L3692" t="s">
        <v>49</v>
      </c>
      <c r="M3692" s="319"/>
    </row>
    <row r="3693" spans="1:13" ht="32">
      <c r="A3693" s="320"/>
      <c r="B3693" s="126" t="s">
        <v>627</v>
      </c>
      <c r="C3693" s="319"/>
      <c r="D3693" t="s">
        <v>50</v>
      </c>
      <c r="E3693" s="319"/>
      <c r="F3693" t="s">
        <v>191</v>
      </c>
      <c r="G3693" s="319"/>
      <c r="H3693" t="s">
        <v>50</v>
      </c>
      <c r="I3693" s="319"/>
      <c r="J3693" t="s">
        <v>67</v>
      </c>
      <c r="K3693" s="319"/>
      <c r="L3693" t="s">
        <v>50</v>
      </c>
      <c r="M3693" s="319"/>
    </row>
    <row r="3694" spans="1:13" ht="32">
      <c r="A3694" s="320"/>
      <c r="B3694" t="s">
        <v>51</v>
      </c>
      <c r="C3694" s="319"/>
      <c r="D3694" s="126" t="s">
        <v>628</v>
      </c>
      <c r="E3694" s="319"/>
      <c r="F3694" t="s">
        <v>52</v>
      </c>
      <c r="G3694" s="319"/>
      <c r="H3694" t="s">
        <v>51</v>
      </c>
      <c r="I3694" s="319"/>
      <c r="J3694" t="s">
        <v>150</v>
      </c>
      <c r="K3694" s="319"/>
      <c r="L3694" t="s">
        <v>51</v>
      </c>
      <c r="M3694" s="319"/>
    </row>
    <row r="3695" spans="1:13" ht="32">
      <c r="A3695" s="320"/>
      <c r="B3695" t="s">
        <v>636</v>
      </c>
      <c r="C3695" s="319"/>
      <c r="D3695" t="s">
        <v>52</v>
      </c>
      <c r="E3695" s="319"/>
      <c r="F3695" t="s">
        <v>66</v>
      </c>
      <c r="G3695" s="319"/>
      <c r="H3695" t="s">
        <v>52</v>
      </c>
      <c r="I3695" s="319"/>
      <c r="J3695" s="126" t="s">
        <v>91</v>
      </c>
      <c r="K3695" s="319"/>
      <c r="L3695" t="s">
        <v>52</v>
      </c>
      <c r="M3695" s="319"/>
    </row>
    <row r="3696" spans="1:13">
      <c r="A3696" s="320"/>
      <c r="B3696" t="s">
        <v>269</v>
      </c>
      <c r="C3696" s="319"/>
      <c r="D3696" t="s">
        <v>53</v>
      </c>
      <c r="E3696" s="319"/>
      <c r="F3696" t="s">
        <v>443</v>
      </c>
      <c r="G3696" s="319"/>
      <c r="H3696" t="s">
        <v>53</v>
      </c>
      <c r="I3696" s="319"/>
      <c r="K3696" s="319"/>
      <c r="L3696" t="s">
        <v>95</v>
      </c>
      <c r="M3696" s="319"/>
    </row>
    <row r="3697" spans="1:13">
      <c r="A3697" s="320"/>
      <c r="C3697" s="319"/>
      <c r="D3697" t="s">
        <v>54</v>
      </c>
      <c r="E3697" s="319"/>
      <c r="G3697" s="319"/>
      <c r="H3697" t="s">
        <v>66</v>
      </c>
      <c r="I3697" s="319"/>
      <c r="K3697" s="319"/>
      <c r="L3697" t="s">
        <v>66</v>
      </c>
      <c r="M3697" s="319"/>
    </row>
    <row r="3698" spans="1:13">
      <c r="A3698" s="320"/>
      <c r="C3698" s="319"/>
      <c r="D3698" t="s">
        <v>55</v>
      </c>
      <c r="E3698" s="319"/>
      <c r="G3698" s="319"/>
      <c r="H3698" t="s">
        <v>67</v>
      </c>
      <c r="I3698" s="319"/>
      <c r="K3698" s="319"/>
      <c r="L3698" t="s">
        <v>67</v>
      </c>
      <c r="M3698" s="319"/>
    </row>
    <row r="3699" spans="1:13">
      <c r="A3699" s="320"/>
      <c r="C3699" s="319"/>
      <c r="D3699" t="s">
        <v>75</v>
      </c>
      <c r="E3699" s="319"/>
      <c r="G3699" s="319"/>
      <c r="I3699" s="319"/>
      <c r="K3699" s="319"/>
      <c r="L3699" t="s">
        <v>442</v>
      </c>
      <c r="M3699" s="319"/>
    </row>
    <row r="3700" spans="1:13">
      <c r="A3700" s="320"/>
      <c r="C3700" s="319"/>
      <c r="D3700" t="s">
        <v>77</v>
      </c>
      <c r="E3700" s="319"/>
      <c r="G3700" s="319"/>
      <c r="I3700" s="319"/>
      <c r="K3700" s="319"/>
      <c r="L3700" t="s">
        <v>631</v>
      </c>
      <c r="M3700" s="319"/>
    </row>
    <row r="3701" spans="1:13">
      <c r="A3701" s="320"/>
      <c r="C3701" s="319"/>
      <c r="E3701" s="319"/>
      <c r="G3701" s="319"/>
      <c r="I3701" s="319"/>
      <c r="K3701" s="319"/>
      <c r="L3701" t="s">
        <v>97</v>
      </c>
      <c r="M3701" s="319"/>
    </row>
    <row r="3702" spans="1:13">
      <c r="A3702" s="320" t="s">
        <v>20</v>
      </c>
      <c r="B3702" t="s">
        <v>3</v>
      </c>
      <c r="C3702" s="319" t="s">
        <v>49</v>
      </c>
      <c r="D3702" t="s">
        <v>3</v>
      </c>
      <c r="E3702" s="319" t="s">
        <v>49</v>
      </c>
      <c r="F3702" t="s">
        <v>3</v>
      </c>
      <c r="G3702" s="319" t="s">
        <v>191</v>
      </c>
      <c r="H3702" t="s">
        <v>3</v>
      </c>
      <c r="I3702" s="319" t="s">
        <v>3</v>
      </c>
      <c r="J3702" t="s">
        <v>3</v>
      </c>
      <c r="K3702" s="319" t="s">
        <v>91</v>
      </c>
      <c r="L3702" t="s">
        <v>3</v>
      </c>
      <c r="M3702" s="319" t="s">
        <v>50</v>
      </c>
    </row>
    <row r="3703" spans="1:13">
      <c r="A3703" s="320"/>
      <c r="B3703" t="s">
        <v>49</v>
      </c>
      <c r="C3703" s="319"/>
      <c r="D3703" t="s">
        <v>49</v>
      </c>
      <c r="E3703" s="319"/>
      <c r="F3703" t="s">
        <v>49</v>
      </c>
      <c r="G3703" s="319"/>
      <c r="H3703" t="s">
        <v>49</v>
      </c>
      <c r="I3703" s="319"/>
      <c r="J3703" t="s">
        <v>52</v>
      </c>
      <c r="K3703" s="319"/>
      <c r="L3703" t="s">
        <v>50</v>
      </c>
      <c r="M3703" s="319"/>
    </row>
    <row r="3704" spans="1:13" ht="32">
      <c r="A3704" s="320"/>
      <c r="B3704" s="126" t="s">
        <v>627</v>
      </c>
      <c r="C3704" s="319"/>
      <c r="D3704" t="s">
        <v>50</v>
      </c>
      <c r="E3704" s="319"/>
      <c r="F3704" t="s">
        <v>191</v>
      </c>
      <c r="G3704" s="319"/>
      <c r="H3704" t="s">
        <v>51</v>
      </c>
      <c r="I3704" s="319"/>
      <c r="J3704" t="s">
        <v>67</v>
      </c>
      <c r="K3704" s="319"/>
      <c r="L3704" t="s">
        <v>51</v>
      </c>
      <c r="M3704" s="319"/>
    </row>
    <row r="3705" spans="1:13" ht="32">
      <c r="A3705" s="320"/>
      <c r="B3705" t="s">
        <v>51</v>
      </c>
      <c r="C3705" s="319"/>
      <c r="D3705" s="126" t="s">
        <v>628</v>
      </c>
      <c r="E3705" s="319"/>
      <c r="F3705" t="s">
        <v>52</v>
      </c>
      <c r="G3705" s="319"/>
      <c r="H3705" t="s">
        <v>52</v>
      </c>
      <c r="I3705" s="319"/>
      <c r="J3705" s="126" t="s">
        <v>519</v>
      </c>
      <c r="K3705" s="319"/>
      <c r="L3705" t="s">
        <v>95</v>
      </c>
      <c r="M3705" s="319"/>
    </row>
    <row r="3706" spans="1:13" ht="32">
      <c r="A3706" s="320"/>
      <c r="B3706" t="s">
        <v>52</v>
      </c>
      <c r="C3706" s="319"/>
      <c r="D3706" t="s">
        <v>52</v>
      </c>
      <c r="E3706" s="319"/>
      <c r="F3706" t="s">
        <v>66</v>
      </c>
      <c r="G3706" s="319"/>
      <c r="H3706" t="s">
        <v>66</v>
      </c>
      <c r="I3706" s="319"/>
      <c r="J3706" s="126" t="s">
        <v>91</v>
      </c>
      <c r="K3706" s="319"/>
      <c r="L3706" t="s">
        <v>67</v>
      </c>
      <c r="M3706" s="319"/>
    </row>
    <row r="3707" spans="1:13">
      <c r="A3707" s="320"/>
      <c r="B3707" t="s">
        <v>636</v>
      </c>
      <c r="C3707" s="319"/>
      <c r="D3707" t="s">
        <v>53</v>
      </c>
      <c r="E3707" s="319"/>
      <c r="F3707" t="s">
        <v>443</v>
      </c>
      <c r="G3707" s="319"/>
      <c r="H3707" t="s">
        <v>67</v>
      </c>
      <c r="I3707" s="319"/>
      <c r="K3707" s="319"/>
      <c r="L3707" t="s">
        <v>442</v>
      </c>
      <c r="M3707" s="319"/>
    </row>
    <row r="3708" spans="1:13">
      <c r="A3708" s="320"/>
      <c r="B3708" t="s">
        <v>269</v>
      </c>
      <c r="C3708" s="319"/>
      <c r="D3708" t="s">
        <v>54</v>
      </c>
      <c r="E3708" s="319"/>
      <c r="G3708" s="319"/>
      <c r="H3708" t="s">
        <v>276</v>
      </c>
      <c r="I3708" s="319"/>
      <c r="K3708" s="319"/>
      <c r="L3708" t="s">
        <v>631</v>
      </c>
      <c r="M3708" s="319"/>
    </row>
    <row r="3709" spans="1:13">
      <c r="A3709" s="320"/>
      <c r="C3709" s="319"/>
      <c r="D3709" t="s">
        <v>55</v>
      </c>
      <c r="E3709" s="319"/>
      <c r="G3709" s="319"/>
      <c r="I3709" s="319"/>
      <c r="K3709" s="319"/>
      <c r="L3709" t="s">
        <v>97</v>
      </c>
      <c r="M3709" s="319"/>
    </row>
    <row r="3710" spans="1:13" ht="32">
      <c r="A3710" s="320"/>
      <c r="C3710" s="319"/>
      <c r="D3710" t="s">
        <v>75</v>
      </c>
      <c r="E3710" s="319"/>
      <c r="G3710" s="319"/>
      <c r="I3710" s="319"/>
      <c r="K3710" s="319"/>
      <c r="L3710" s="126" t="s">
        <v>65</v>
      </c>
      <c r="M3710" s="319"/>
    </row>
    <row r="3711" spans="1:13">
      <c r="A3711" s="320"/>
      <c r="C3711" s="319"/>
      <c r="D3711" t="s">
        <v>77</v>
      </c>
      <c r="E3711" s="319"/>
      <c r="G3711" s="319"/>
      <c r="I3711" s="319"/>
      <c r="K3711" s="319"/>
      <c r="M3711" s="319"/>
    </row>
    <row r="3712" spans="1:13">
      <c r="A3712" s="320"/>
      <c r="C3712" s="319"/>
      <c r="E3712" s="319"/>
      <c r="G3712" s="319"/>
      <c r="I3712" s="319"/>
      <c r="K3712" s="319"/>
      <c r="M3712" s="319"/>
    </row>
  </sheetData>
  <mergeCells count="3186">
    <mergeCell ref="P5:V5"/>
    <mergeCell ref="A7:A14"/>
    <mergeCell ref="C7:C14"/>
    <mergeCell ref="D7:D14"/>
    <mergeCell ref="E7:E14"/>
    <mergeCell ref="G7:G14"/>
    <mergeCell ref="I7:I14"/>
    <mergeCell ref="K7:K14"/>
    <mergeCell ref="M7:M14"/>
    <mergeCell ref="A4:M4"/>
    <mergeCell ref="B5:C5"/>
    <mergeCell ref="D5:E5"/>
    <mergeCell ref="F5:G5"/>
    <mergeCell ref="H5:I5"/>
    <mergeCell ref="J5:K5"/>
    <mergeCell ref="L5:M5"/>
    <mergeCell ref="Y23:Z23"/>
    <mergeCell ref="AA23:AB23"/>
    <mergeCell ref="A31:A38"/>
    <mergeCell ref="C31:C38"/>
    <mergeCell ref="D31:D38"/>
    <mergeCell ref="E31:E38"/>
    <mergeCell ref="G31:G38"/>
    <mergeCell ref="I31:I38"/>
    <mergeCell ref="K31:K38"/>
    <mergeCell ref="M31:M38"/>
    <mergeCell ref="K23:K30"/>
    <mergeCell ref="M23:M30"/>
    <mergeCell ref="Q23:R23"/>
    <mergeCell ref="S23:T23"/>
    <mergeCell ref="U23:V23"/>
    <mergeCell ref="W23:X23"/>
    <mergeCell ref="K15:K22"/>
    <mergeCell ref="M15:M22"/>
    <mergeCell ref="P15:V15"/>
    <mergeCell ref="P22:AB22"/>
    <mergeCell ref="A23:A30"/>
    <mergeCell ref="C23:C30"/>
    <mergeCell ref="D23:D30"/>
    <mergeCell ref="E23:E30"/>
    <mergeCell ref="G23:G30"/>
    <mergeCell ref="I23:I30"/>
    <mergeCell ref="A15:A22"/>
    <mergeCell ref="C15:C22"/>
    <mergeCell ref="D15:D22"/>
    <mergeCell ref="E15:E22"/>
    <mergeCell ref="G15:G22"/>
    <mergeCell ref="I15:I22"/>
    <mergeCell ref="K39:K46"/>
    <mergeCell ref="M39:M46"/>
    <mergeCell ref="P44:AB44"/>
    <mergeCell ref="Q45:R45"/>
    <mergeCell ref="S45:T45"/>
    <mergeCell ref="U45:V45"/>
    <mergeCell ref="W45:X45"/>
    <mergeCell ref="Y45:Z45"/>
    <mergeCell ref="AA45:AB45"/>
    <mergeCell ref="A39:A46"/>
    <mergeCell ref="C39:C46"/>
    <mergeCell ref="D39:D46"/>
    <mergeCell ref="E39:E46"/>
    <mergeCell ref="G39:G46"/>
    <mergeCell ref="I39:I46"/>
    <mergeCell ref="P33:AB33"/>
    <mergeCell ref="Q34:R34"/>
    <mergeCell ref="S34:T34"/>
    <mergeCell ref="U34:V34"/>
    <mergeCell ref="W34:X34"/>
    <mergeCell ref="Y34:Z34"/>
    <mergeCell ref="AA34:AB34"/>
    <mergeCell ref="P56:AB56"/>
    <mergeCell ref="Q57:R57"/>
    <mergeCell ref="S57:T57"/>
    <mergeCell ref="U57:V57"/>
    <mergeCell ref="W57:X57"/>
    <mergeCell ref="Y57:Z57"/>
    <mergeCell ref="AA57:AB57"/>
    <mergeCell ref="K47:K54"/>
    <mergeCell ref="M47:M54"/>
    <mergeCell ref="A55:A62"/>
    <mergeCell ref="C55:C62"/>
    <mergeCell ref="D55:D62"/>
    <mergeCell ref="E55:E62"/>
    <mergeCell ref="G55:G62"/>
    <mergeCell ref="I55:I62"/>
    <mergeCell ref="K55:K62"/>
    <mergeCell ref="M55:M62"/>
    <mergeCell ref="A47:A54"/>
    <mergeCell ref="C47:C54"/>
    <mergeCell ref="D47:D54"/>
    <mergeCell ref="E47:E54"/>
    <mergeCell ref="G47:G54"/>
    <mergeCell ref="I47:I54"/>
    <mergeCell ref="P74:AB74"/>
    <mergeCell ref="Q75:R75"/>
    <mergeCell ref="S75:T75"/>
    <mergeCell ref="U75:V75"/>
    <mergeCell ref="W75:X75"/>
    <mergeCell ref="Y75:Z75"/>
    <mergeCell ref="AA75:AB75"/>
    <mergeCell ref="A71:A78"/>
    <mergeCell ref="C71:C78"/>
    <mergeCell ref="D71:D78"/>
    <mergeCell ref="E71:E78"/>
    <mergeCell ref="G71:G78"/>
    <mergeCell ref="I71:I78"/>
    <mergeCell ref="K63:K70"/>
    <mergeCell ref="M63:M70"/>
    <mergeCell ref="P66:AB66"/>
    <mergeCell ref="Q67:R67"/>
    <mergeCell ref="S67:T67"/>
    <mergeCell ref="U67:V67"/>
    <mergeCell ref="W67:X67"/>
    <mergeCell ref="Y67:Z67"/>
    <mergeCell ref="AA67:AB67"/>
    <mergeCell ref="A63:A70"/>
    <mergeCell ref="C63:C70"/>
    <mergeCell ref="D63:D70"/>
    <mergeCell ref="E63:E70"/>
    <mergeCell ref="G63:G70"/>
    <mergeCell ref="I63:I70"/>
    <mergeCell ref="K79:K86"/>
    <mergeCell ref="M79:M86"/>
    <mergeCell ref="A87:A94"/>
    <mergeCell ref="C87:C94"/>
    <mergeCell ref="D87:D94"/>
    <mergeCell ref="E87:E94"/>
    <mergeCell ref="G87:G94"/>
    <mergeCell ref="I87:I94"/>
    <mergeCell ref="K87:K94"/>
    <mergeCell ref="M87:M94"/>
    <mergeCell ref="A79:A86"/>
    <mergeCell ref="C79:C86"/>
    <mergeCell ref="D79:D86"/>
    <mergeCell ref="E79:E86"/>
    <mergeCell ref="G79:G86"/>
    <mergeCell ref="I79:I86"/>
    <mergeCell ref="K71:K78"/>
    <mergeCell ref="M71:M78"/>
    <mergeCell ref="K111:K118"/>
    <mergeCell ref="M111:M118"/>
    <mergeCell ref="A119:A126"/>
    <mergeCell ref="C119:C126"/>
    <mergeCell ref="D119:D126"/>
    <mergeCell ref="E119:E126"/>
    <mergeCell ref="G119:G126"/>
    <mergeCell ref="I119:I126"/>
    <mergeCell ref="K119:K126"/>
    <mergeCell ref="M119:M126"/>
    <mergeCell ref="A111:A118"/>
    <mergeCell ref="C111:C118"/>
    <mergeCell ref="D111:D118"/>
    <mergeCell ref="E111:E118"/>
    <mergeCell ref="G111:G118"/>
    <mergeCell ref="I111:I118"/>
    <mergeCell ref="K95:K102"/>
    <mergeCell ref="M95:M102"/>
    <mergeCell ref="A103:A110"/>
    <mergeCell ref="C103:C110"/>
    <mergeCell ref="D103:D110"/>
    <mergeCell ref="E103:E110"/>
    <mergeCell ref="G103:G110"/>
    <mergeCell ref="I103:I110"/>
    <mergeCell ref="K103:K110"/>
    <mergeCell ref="M103:M110"/>
    <mergeCell ref="A95:A102"/>
    <mergeCell ref="C95:C102"/>
    <mergeCell ref="D95:D102"/>
    <mergeCell ref="E95:E102"/>
    <mergeCell ref="G95:G102"/>
    <mergeCell ref="I95:I102"/>
    <mergeCell ref="K143:K150"/>
    <mergeCell ref="M143:M150"/>
    <mergeCell ref="A157:M157"/>
    <mergeCell ref="P157:V157"/>
    <mergeCell ref="B158:C158"/>
    <mergeCell ref="D158:E158"/>
    <mergeCell ref="F158:G158"/>
    <mergeCell ref="H158:I158"/>
    <mergeCell ref="J158:K158"/>
    <mergeCell ref="L158:M158"/>
    <mergeCell ref="A143:A150"/>
    <mergeCell ref="C143:C150"/>
    <mergeCell ref="D143:D150"/>
    <mergeCell ref="E143:E150"/>
    <mergeCell ref="G143:G150"/>
    <mergeCell ref="I143:I150"/>
    <mergeCell ref="K127:K134"/>
    <mergeCell ref="M127:M134"/>
    <mergeCell ref="A135:A142"/>
    <mergeCell ref="C135:C142"/>
    <mergeCell ref="D135:D142"/>
    <mergeCell ref="E135:E142"/>
    <mergeCell ref="G135:G142"/>
    <mergeCell ref="I135:I142"/>
    <mergeCell ref="K135:K142"/>
    <mergeCell ref="M135:M142"/>
    <mergeCell ref="A127:A134"/>
    <mergeCell ref="C127:C134"/>
    <mergeCell ref="D127:D134"/>
    <mergeCell ref="E127:E134"/>
    <mergeCell ref="G127:G134"/>
    <mergeCell ref="I127:I134"/>
    <mergeCell ref="Q173:R173"/>
    <mergeCell ref="S173:T173"/>
    <mergeCell ref="U173:V173"/>
    <mergeCell ref="W173:X173"/>
    <mergeCell ref="Y173:Z173"/>
    <mergeCell ref="AA173:AB173"/>
    <mergeCell ref="M160:M169"/>
    <mergeCell ref="P166:V166"/>
    <mergeCell ref="A170:A179"/>
    <mergeCell ref="C170:C179"/>
    <mergeCell ref="E170:E179"/>
    <mergeCell ref="G170:G179"/>
    <mergeCell ref="I170:I179"/>
    <mergeCell ref="K170:K179"/>
    <mergeCell ref="M170:M179"/>
    <mergeCell ref="P172:AB172"/>
    <mergeCell ref="A160:A169"/>
    <mergeCell ref="C160:C169"/>
    <mergeCell ref="E160:E169"/>
    <mergeCell ref="G160:G169"/>
    <mergeCell ref="I160:I169"/>
    <mergeCell ref="K160:K169"/>
    <mergeCell ref="M190:M199"/>
    <mergeCell ref="P192:AB192"/>
    <mergeCell ref="Q193:R193"/>
    <mergeCell ref="S193:T193"/>
    <mergeCell ref="U193:V193"/>
    <mergeCell ref="W193:X193"/>
    <mergeCell ref="Y193:Z193"/>
    <mergeCell ref="AA193:AB193"/>
    <mergeCell ref="A190:A199"/>
    <mergeCell ref="C190:C199"/>
    <mergeCell ref="E190:E199"/>
    <mergeCell ref="G190:G199"/>
    <mergeCell ref="I190:I199"/>
    <mergeCell ref="K190:K199"/>
    <mergeCell ref="M180:M189"/>
    <mergeCell ref="P182:AB182"/>
    <mergeCell ref="Q183:R183"/>
    <mergeCell ref="S183:T183"/>
    <mergeCell ref="U183:V183"/>
    <mergeCell ref="W183:X183"/>
    <mergeCell ref="Y183:Z183"/>
    <mergeCell ref="AA183:AB183"/>
    <mergeCell ref="A180:A189"/>
    <mergeCell ref="C180:C189"/>
    <mergeCell ref="E180:E189"/>
    <mergeCell ref="G180:G189"/>
    <mergeCell ref="I180:I189"/>
    <mergeCell ref="K180:K189"/>
    <mergeCell ref="M210:M219"/>
    <mergeCell ref="P216:AB216"/>
    <mergeCell ref="Q217:R217"/>
    <mergeCell ref="S217:T217"/>
    <mergeCell ref="U217:V217"/>
    <mergeCell ref="W217:X217"/>
    <mergeCell ref="Y217:Z217"/>
    <mergeCell ref="AA217:AB217"/>
    <mergeCell ref="A210:A219"/>
    <mergeCell ref="C210:C219"/>
    <mergeCell ref="E210:E219"/>
    <mergeCell ref="G210:G219"/>
    <mergeCell ref="I210:I219"/>
    <mergeCell ref="K210:K219"/>
    <mergeCell ref="M200:M209"/>
    <mergeCell ref="P204:AB204"/>
    <mergeCell ref="Q205:R205"/>
    <mergeCell ref="S205:T205"/>
    <mergeCell ref="U205:V205"/>
    <mergeCell ref="W205:X205"/>
    <mergeCell ref="Y205:Z205"/>
    <mergeCell ref="AA205:AB205"/>
    <mergeCell ref="A200:A209"/>
    <mergeCell ref="C200:C209"/>
    <mergeCell ref="E200:E209"/>
    <mergeCell ref="G200:G209"/>
    <mergeCell ref="I200:I209"/>
    <mergeCell ref="K200:K209"/>
    <mergeCell ref="P230:AB230"/>
    <mergeCell ref="Q231:R231"/>
    <mergeCell ref="S231:T231"/>
    <mergeCell ref="U231:V231"/>
    <mergeCell ref="W231:X231"/>
    <mergeCell ref="Y231:Z231"/>
    <mergeCell ref="AA231:AB231"/>
    <mergeCell ref="M220:M229"/>
    <mergeCell ref="A230:A239"/>
    <mergeCell ref="C230:C239"/>
    <mergeCell ref="E230:E239"/>
    <mergeCell ref="G230:G239"/>
    <mergeCell ref="I230:I239"/>
    <mergeCell ref="K230:K239"/>
    <mergeCell ref="M230:M239"/>
    <mergeCell ref="A220:A229"/>
    <mergeCell ref="C220:C229"/>
    <mergeCell ref="E220:E229"/>
    <mergeCell ref="G220:G229"/>
    <mergeCell ref="I220:I229"/>
    <mergeCell ref="K220:K229"/>
    <mergeCell ref="M251:M260"/>
    <mergeCell ref="A261:A270"/>
    <mergeCell ref="C261:C270"/>
    <mergeCell ref="E261:E270"/>
    <mergeCell ref="G261:G270"/>
    <mergeCell ref="I261:I270"/>
    <mergeCell ref="K261:K270"/>
    <mergeCell ref="M261:M270"/>
    <mergeCell ref="A251:A260"/>
    <mergeCell ref="C251:C260"/>
    <mergeCell ref="E251:E260"/>
    <mergeCell ref="G251:G260"/>
    <mergeCell ref="I251:I260"/>
    <mergeCell ref="K251:K260"/>
    <mergeCell ref="M240:M250"/>
    <mergeCell ref="P248:AB248"/>
    <mergeCell ref="Q249:R249"/>
    <mergeCell ref="S249:T249"/>
    <mergeCell ref="U249:V249"/>
    <mergeCell ref="W249:X249"/>
    <mergeCell ref="Y249:Z249"/>
    <mergeCell ref="AA249:AB249"/>
    <mergeCell ref="A240:A250"/>
    <mergeCell ref="C240:C250"/>
    <mergeCell ref="E240:E250"/>
    <mergeCell ref="G240:G250"/>
    <mergeCell ref="I240:I250"/>
    <mergeCell ref="K240:K250"/>
    <mergeCell ref="M296:M306"/>
    <mergeCell ref="A307:A316"/>
    <mergeCell ref="C307:C316"/>
    <mergeCell ref="E307:E316"/>
    <mergeCell ref="G307:G316"/>
    <mergeCell ref="I307:I316"/>
    <mergeCell ref="K307:K316"/>
    <mergeCell ref="M307:M316"/>
    <mergeCell ref="A296:A306"/>
    <mergeCell ref="C296:C306"/>
    <mergeCell ref="E296:E306"/>
    <mergeCell ref="G296:G306"/>
    <mergeCell ref="I296:I306"/>
    <mergeCell ref="K296:K306"/>
    <mergeCell ref="M271:M280"/>
    <mergeCell ref="A281:A295"/>
    <mergeCell ref="C281:C295"/>
    <mergeCell ref="E281:E295"/>
    <mergeCell ref="G281:G295"/>
    <mergeCell ref="I281:I295"/>
    <mergeCell ref="K281:K295"/>
    <mergeCell ref="M281:M295"/>
    <mergeCell ref="A271:A280"/>
    <mergeCell ref="C271:C280"/>
    <mergeCell ref="E271:E280"/>
    <mergeCell ref="G271:G280"/>
    <mergeCell ref="I271:I280"/>
    <mergeCell ref="K271:K280"/>
    <mergeCell ref="B343:C343"/>
    <mergeCell ref="D343:E343"/>
    <mergeCell ref="F343:G343"/>
    <mergeCell ref="H343:I343"/>
    <mergeCell ref="J343:K343"/>
    <mergeCell ref="L343:M343"/>
    <mergeCell ref="M317:M326"/>
    <mergeCell ref="A327:A336"/>
    <mergeCell ref="K327:K336"/>
    <mergeCell ref="M327:M336"/>
    <mergeCell ref="A342:M342"/>
    <mergeCell ref="P342:V342"/>
    <mergeCell ref="A317:A326"/>
    <mergeCell ref="C317:C326"/>
    <mergeCell ref="E317:E326"/>
    <mergeCell ref="G317:G326"/>
    <mergeCell ref="I317:I326"/>
    <mergeCell ref="K317:K326"/>
    <mergeCell ref="P351:V351"/>
    <mergeCell ref="A357:A362"/>
    <mergeCell ref="C357:C362"/>
    <mergeCell ref="E357:E362"/>
    <mergeCell ref="G357:G362"/>
    <mergeCell ref="I357:I362"/>
    <mergeCell ref="P357:AB357"/>
    <mergeCell ref="Q358:R358"/>
    <mergeCell ref="S358:T358"/>
    <mergeCell ref="U358:V358"/>
    <mergeCell ref="A345:A350"/>
    <mergeCell ref="C345:C350"/>
    <mergeCell ref="E345:E350"/>
    <mergeCell ref="G345:G350"/>
    <mergeCell ref="I345:I350"/>
    <mergeCell ref="A351:A356"/>
    <mergeCell ref="C351:C356"/>
    <mergeCell ref="E351:E356"/>
    <mergeCell ref="G351:G356"/>
    <mergeCell ref="I351:I356"/>
    <mergeCell ref="U378:V378"/>
    <mergeCell ref="W378:X378"/>
    <mergeCell ref="S368:T368"/>
    <mergeCell ref="U368:V368"/>
    <mergeCell ref="W368:X368"/>
    <mergeCell ref="Y368:Z368"/>
    <mergeCell ref="AA368:AB368"/>
    <mergeCell ref="A369:A375"/>
    <mergeCell ref="C369:C375"/>
    <mergeCell ref="E369:E375"/>
    <mergeCell ref="G369:G375"/>
    <mergeCell ref="I369:I375"/>
    <mergeCell ref="W358:X358"/>
    <mergeCell ref="Y358:Z358"/>
    <mergeCell ref="AA358:AB358"/>
    <mergeCell ref="A363:A368"/>
    <mergeCell ref="C363:C368"/>
    <mergeCell ref="E363:E368"/>
    <mergeCell ref="G363:G368"/>
    <mergeCell ref="I363:I368"/>
    <mergeCell ref="P367:AB367"/>
    <mergeCell ref="Q368:R368"/>
    <mergeCell ref="S390:T390"/>
    <mergeCell ref="U390:V390"/>
    <mergeCell ref="W390:X390"/>
    <mergeCell ref="Y390:Z390"/>
    <mergeCell ref="AA390:AB390"/>
    <mergeCell ref="A396:A401"/>
    <mergeCell ref="C396:C401"/>
    <mergeCell ref="E396:E401"/>
    <mergeCell ref="G396:G401"/>
    <mergeCell ref="I396:I401"/>
    <mergeCell ref="A390:A395"/>
    <mergeCell ref="C390:C395"/>
    <mergeCell ref="E390:E395"/>
    <mergeCell ref="G390:G395"/>
    <mergeCell ref="I390:I395"/>
    <mergeCell ref="Q390:R390"/>
    <mergeCell ref="Y378:Z378"/>
    <mergeCell ref="AA378:AB378"/>
    <mergeCell ref="A383:A389"/>
    <mergeCell ref="C383:C389"/>
    <mergeCell ref="E383:E389"/>
    <mergeCell ref="G383:G389"/>
    <mergeCell ref="I383:I389"/>
    <mergeCell ref="P389:AB389"/>
    <mergeCell ref="A376:A382"/>
    <mergeCell ref="C376:C382"/>
    <mergeCell ref="E376:E382"/>
    <mergeCell ref="G376:G382"/>
    <mergeCell ref="I376:I382"/>
    <mergeCell ref="P377:AB377"/>
    <mergeCell ref="Q378:R378"/>
    <mergeCell ref="S378:T378"/>
    <mergeCell ref="Y402:Z402"/>
    <mergeCell ref="AA402:AB402"/>
    <mergeCell ref="A408:A414"/>
    <mergeCell ref="C408:C414"/>
    <mergeCell ref="E408:E414"/>
    <mergeCell ref="G408:G414"/>
    <mergeCell ref="I408:I414"/>
    <mergeCell ref="P401:AB401"/>
    <mergeCell ref="A402:A407"/>
    <mergeCell ref="C402:C407"/>
    <mergeCell ref="E402:E407"/>
    <mergeCell ref="G402:G407"/>
    <mergeCell ref="I402:I407"/>
    <mergeCell ref="Q402:R402"/>
    <mergeCell ref="S402:T402"/>
    <mergeCell ref="U402:V402"/>
    <mergeCell ref="W402:X402"/>
    <mergeCell ref="Y416:Z416"/>
    <mergeCell ref="AA416:AB416"/>
    <mergeCell ref="A422:A427"/>
    <mergeCell ref="C422:C427"/>
    <mergeCell ref="E422:E427"/>
    <mergeCell ref="G422:G427"/>
    <mergeCell ref="I422:I427"/>
    <mergeCell ref="A415:A421"/>
    <mergeCell ref="C415:C421"/>
    <mergeCell ref="E415:E421"/>
    <mergeCell ref="G415:G421"/>
    <mergeCell ref="I415:I421"/>
    <mergeCell ref="P415:AB415"/>
    <mergeCell ref="Q416:R416"/>
    <mergeCell ref="S416:T416"/>
    <mergeCell ref="U416:V416"/>
    <mergeCell ref="W416:X416"/>
    <mergeCell ref="S434:T434"/>
    <mergeCell ref="U434:V434"/>
    <mergeCell ref="W434:X434"/>
    <mergeCell ref="Y434:Z434"/>
    <mergeCell ref="AA434:AB434"/>
    <mergeCell ref="A440:A445"/>
    <mergeCell ref="C440:C445"/>
    <mergeCell ref="E440:E445"/>
    <mergeCell ref="G440:G445"/>
    <mergeCell ref="I440:I445"/>
    <mergeCell ref="A434:A439"/>
    <mergeCell ref="C434:C439"/>
    <mergeCell ref="E434:E439"/>
    <mergeCell ref="G434:G439"/>
    <mergeCell ref="I434:I439"/>
    <mergeCell ref="Q434:R434"/>
    <mergeCell ref="A428:A433"/>
    <mergeCell ref="C428:C433"/>
    <mergeCell ref="E428:E433"/>
    <mergeCell ref="G428:G433"/>
    <mergeCell ref="I428:I433"/>
    <mergeCell ref="P433:AB433"/>
    <mergeCell ref="M454:M464"/>
    <mergeCell ref="P460:V460"/>
    <mergeCell ref="A465:A475"/>
    <mergeCell ref="C465:C475"/>
    <mergeCell ref="E465:E475"/>
    <mergeCell ref="G465:G475"/>
    <mergeCell ref="I465:I475"/>
    <mergeCell ref="K465:K475"/>
    <mergeCell ref="M465:M475"/>
    <mergeCell ref="P466:AB466"/>
    <mergeCell ref="A454:A464"/>
    <mergeCell ref="C454:C464"/>
    <mergeCell ref="E454:E464"/>
    <mergeCell ref="G454:G464"/>
    <mergeCell ref="I454:I464"/>
    <mergeCell ref="K454:K464"/>
    <mergeCell ref="A451:M451"/>
    <mergeCell ref="P451:V451"/>
    <mergeCell ref="B452:C452"/>
    <mergeCell ref="D452:E452"/>
    <mergeCell ref="F452:G452"/>
    <mergeCell ref="H452:I452"/>
    <mergeCell ref="J452:K452"/>
    <mergeCell ref="L452:M452"/>
    <mergeCell ref="M476:M486"/>
    <mergeCell ref="P476:AB476"/>
    <mergeCell ref="Q477:R477"/>
    <mergeCell ref="S477:T477"/>
    <mergeCell ref="U477:V477"/>
    <mergeCell ref="W477:X477"/>
    <mergeCell ref="Y477:Z477"/>
    <mergeCell ref="AA477:AB477"/>
    <mergeCell ref="P486:AB486"/>
    <mergeCell ref="A476:A486"/>
    <mergeCell ref="C476:C486"/>
    <mergeCell ref="E476:E486"/>
    <mergeCell ref="G476:G486"/>
    <mergeCell ref="I476:I486"/>
    <mergeCell ref="K476:K486"/>
    <mergeCell ref="Q467:R467"/>
    <mergeCell ref="S467:T467"/>
    <mergeCell ref="U467:V467"/>
    <mergeCell ref="W467:X467"/>
    <mergeCell ref="Y467:Z467"/>
    <mergeCell ref="AA467:AB467"/>
    <mergeCell ref="AA487:AB487"/>
    <mergeCell ref="A498:A508"/>
    <mergeCell ref="C498:C508"/>
    <mergeCell ref="E498:E508"/>
    <mergeCell ref="G498:G508"/>
    <mergeCell ref="I498:I508"/>
    <mergeCell ref="K498:K508"/>
    <mergeCell ref="M498:M508"/>
    <mergeCell ref="P498:AB498"/>
    <mergeCell ref="Q499:R499"/>
    <mergeCell ref="M487:M497"/>
    <mergeCell ref="Q487:R487"/>
    <mergeCell ref="S487:T487"/>
    <mergeCell ref="U487:V487"/>
    <mergeCell ref="W487:X487"/>
    <mergeCell ref="Y487:Z487"/>
    <mergeCell ref="A487:A497"/>
    <mergeCell ref="C487:C497"/>
    <mergeCell ref="E487:E497"/>
    <mergeCell ref="G487:G497"/>
    <mergeCell ref="I487:I497"/>
    <mergeCell ref="K487:K497"/>
    <mergeCell ref="K509:K519"/>
    <mergeCell ref="M509:M519"/>
    <mergeCell ref="P510:AB510"/>
    <mergeCell ref="Q511:R511"/>
    <mergeCell ref="S511:T511"/>
    <mergeCell ref="U511:V511"/>
    <mergeCell ref="W511:X511"/>
    <mergeCell ref="Y511:Z511"/>
    <mergeCell ref="AA511:AB511"/>
    <mergeCell ref="S499:T499"/>
    <mergeCell ref="U499:V499"/>
    <mergeCell ref="W499:X499"/>
    <mergeCell ref="Y499:Z499"/>
    <mergeCell ref="AA499:AB499"/>
    <mergeCell ref="A509:A519"/>
    <mergeCell ref="C509:C519"/>
    <mergeCell ref="E509:E519"/>
    <mergeCell ref="G509:G519"/>
    <mergeCell ref="I509:I519"/>
    <mergeCell ref="M531:M541"/>
    <mergeCell ref="A542:A552"/>
    <mergeCell ref="C542:C552"/>
    <mergeCell ref="E542:E552"/>
    <mergeCell ref="G542:G552"/>
    <mergeCell ref="I542:I552"/>
    <mergeCell ref="K542:K552"/>
    <mergeCell ref="M542:M552"/>
    <mergeCell ref="A531:A541"/>
    <mergeCell ref="C531:C541"/>
    <mergeCell ref="E531:E541"/>
    <mergeCell ref="G531:G541"/>
    <mergeCell ref="I531:I541"/>
    <mergeCell ref="K531:K541"/>
    <mergeCell ref="M520:M530"/>
    <mergeCell ref="P524:AB524"/>
    <mergeCell ref="Q525:R525"/>
    <mergeCell ref="S525:T525"/>
    <mergeCell ref="U525:V525"/>
    <mergeCell ref="W525:X525"/>
    <mergeCell ref="Y525:Z525"/>
    <mergeCell ref="AA525:AB525"/>
    <mergeCell ref="A520:A530"/>
    <mergeCell ref="C520:C530"/>
    <mergeCell ref="E520:E530"/>
    <mergeCell ref="G520:G530"/>
    <mergeCell ref="I520:I530"/>
    <mergeCell ref="K520:K530"/>
    <mergeCell ref="M553:M563"/>
    <mergeCell ref="A564:A575"/>
    <mergeCell ref="C564:C575"/>
    <mergeCell ref="E564:E575"/>
    <mergeCell ref="G564:G575"/>
    <mergeCell ref="I564:I575"/>
    <mergeCell ref="K564:K575"/>
    <mergeCell ref="M564:M574"/>
    <mergeCell ref="M575:M585"/>
    <mergeCell ref="A576:A586"/>
    <mergeCell ref="A553:A563"/>
    <mergeCell ref="C553:C563"/>
    <mergeCell ref="E553:E563"/>
    <mergeCell ref="G553:G563"/>
    <mergeCell ref="I553:I563"/>
    <mergeCell ref="K553:K563"/>
    <mergeCell ref="P542:AB542"/>
    <mergeCell ref="Q543:R543"/>
    <mergeCell ref="S543:T543"/>
    <mergeCell ref="U543:V543"/>
    <mergeCell ref="W543:X543"/>
    <mergeCell ref="Y543:Z543"/>
    <mergeCell ref="AA543:AB543"/>
    <mergeCell ref="M597:M608"/>
    <mergeCell ref="A598:A608"/>
    <mergeCell ref="C598:C608"/>
    <mergeCell ref="E598:E608"/>
    <mergeCell ref="G598:G608"/>
    <mergeCell ref="I598:I608"/>
    <mergeCell ref="K598:K608"/>
    <mergeCell ref="A587:A597"/>
    <mergeCell ref="C587:C597"/>
    <mergeCell ref="E587:E597"/>
    <mergeCell ref="G587:G597"/>
    <mergeCell ref="I587:I597"/>
    <mergeCell ref="K587:K597"/>
    <mergeCell ref="C576:C586"/>
    <mergeCell ref="E576:E586"/>
    <mergeCell ref="G576:G586"/>
    <mergeCell ref="I576:I586"/>
    <mergeCell ref="K576:K586"/>
    <mergeCell ref="M586:M596"/>
    <mergeCell ref="M631:M641"/>
    <mergeCell ref="A642:A652"/>
    <mergeCell ref="C642:C652"/>
    <mergeCell ref="E642:E652"/>
    <mergeCell ref="G642:G652"/>
    <mergeCell ref="I642:I652"/>
    <mergeCell ref="K642:K652"/>
    <mergeCell ref="M642:M652"/>
    <mergeCell ref="A631:A641"/>
    <mergeCell ref="C631:C641"/>
    <mergeCell ref="E631:E641"/>
    <mergeCell ref="G631:G641"/>
    <mergeCell ref="I631:I641"/>
    <mergeCell ref="K631:K641"/>
    <mergeCell ref="M609:M619"/>
    <mergeCell ref="A620:A630"/>
    <mergeCell ref="C620:C630"/>
    <mergeCell ref="E620:E630"/>
    <mergeCell ref="G620:G630"/>
    <mergeCell ref="I620:I630"/>
    <mergeCell ref="K620:K630"/>
    <mergeCell ref="M620:M630"/>
    <mergeCell ref="A609:A619"/>
    <mergeCell ref="C609:C619"/>
    <mergeCell ref="E609:E619"/>
    <mergeCell ref="G609:G619"/>
    <mergeCell ref="I609:I619"/>
    <mergeCell ref="K609:K619"/>
    <mergeCell ref="M675:M685"/>
    <mergeCell ref="A691:M691"/>
    <mergeCell ref="O691:U691"/>
    <mergeCell ref="B692:C692"/>
    <mergeCell ref="D692:E692"/>
    <mergeCell ref="F692:G692"/>
    <mergeCell ref="H692:I692"/>
    <mergeCell ref="J692:K692"/>
    <mergeCell ref="L692:M692"/>
    <mergeCell ref="A675:A685"/>
    <mergeCell ref="C675:C685"/>
    <mergeCell ref="E675:E685"/>
    <mergeCell ref="G675:G685"/>
    <mergeCell ref="I675:I685"/>
    <mergeCell ref="K675:K685"/>
    <mergeCell ref="M653:M663"/>
    <mergeCell ref="A664:A674"/>
    <mergeCell ref="C664:C674"/>
    <mergeCell ref="E664:E674"/>
    <mergeCell ref="G664:G674"/>
    <mergeCell ref="I664:I674"/>
    <mergeCell ref="K664:K674"/>
    <mergeCell ref="M664:M674"/>
    <mergeCell ref="A653:A663"/>
    <mergeCell ref="C653:C663"/>
    <mergeCell ref="E653:E663"/>
    <mergeCell ref="G653:G663"/>
    <mergeCell ref="I653:I663"/>
    <mergeCell ref="K653:K663"/>
    <mergeCell ref="T707:U707"/>
    <mergeCell ref="V707:W707"/>
    <mergeCell ref="X707:Y707"/>
    <mergeCell ref="Z707:AA707"/>
    <mergeCell ref="A714:A723"/>
    <mergeCell ref="C714:C723"/>
    <mergeCell ref="E714:E723"/>
    <mergeCell ref="G714:G723"/>
    <mergeCell ref="I714:I723"/>
    <mergeCell ref="K714:K723"/>
    <mergeCell ref="O700:U700"/>
    <mergeCell ref="A704:A713"/>
    <mergeCell ref="C704:C713"/>
    <mergeCell ref="E704:E713"/>
    <mergeCell ref="G704:G713"/>
    <mergeCell ref="I704:I713"/>
    <mergeCell ref="K704:K713"/>
    <mergeCell ref="O706:AA706"/>
    <mergeCell ref="P707:Q707"/>
    <mergeCell ref="R707:S707"/>
    <mergeCell ref="A694:A703"/>
    <mergeCell ref="C694:C703"/>
    <mergeCell ref="E694:E703"/>
    <mergeCell ref="G694:G703"/>
    <mergeCell ref="I694:I703"/>
    <mergeCell ref="K694:K703"/>
    <mergeCell ref="O726:AA726"/>
    <mergeCell ref="P727:Q727"/>
    <mergeCell ref="R727:S727"/>
    <mergeCell ref="T727:U727"/>
    <mergeCell ref="V727:W727"/>
    <mergeCell ref="X727:Y727"/>
    <mergeCell ref="Z727:AA727"/>
    <mergeCell ref="A724:A732"/>
    <mergeCell ref="C724:C732"/>
    <mergeCell ref="E724:E732"/>
    <mergeCell ref="G724:G732"/>
    <mergeCell ref="I724:I732"/>
    <mergeCell ref="K724:K732"/>
    <mergeCell ref="O716:AA716"/>
    <mergeCell ref="P717:Q717"/>
    <mergeCell ref="R717:S717"/>
    <mergeCell ref="T717:U717"/>
    <mergeCell ref="V717:W717"/>
    <mergeCell ref="X717:Y717"/>
    <mergeCell ref="Z717:AA717"/>
    <mergeCell ref="O750:AA750"/>
    <mergeCell ref="P751:Q751"/>
    <mergeCell ref="R751:S751"/>
    <mergeCell ref="T751:U751"/>
    <mergeCell ref="V751:W751"/>
    <mergeCell ref="X751:Y751"/>
    <mergeCell ref="Z751:AA751"/>
    <mergeCell ref="A742:A751"/>
    <mergeCell ref="C742:C751"/>
    <mergeCell ref="E742:E751"/>
    <mergeCell ref="G742:G751"/>
    <mergeCell ref="I742:I751"/>
    <mergeCell ref="K742:K751"/>
    <mergeCell ref="O738:AA738"/>
    <mergeCell ref="P739:Q739"/>
    <mergeCell ref="R739:S739"/>
    <mergeCell ref="T739:U739"/>
    <mergeCell ref="V739:W739"/>
    <mergeCell ref="X739:Y739"/>
    <mergeCell ref="Z739:AA739"/>
    <mergeCell ref="A733:A741"/>
    <mergeCell ref="C733:C741"/>
    <mergeCell ref="E733:E741"/>
    <mergeCell ref="G733:G741"/>
    <mergeCell ref="I733:I741"/>
    <mergeCell ref="K733:K741"/>
    <mergeCell ref="O768:AA768"/>
    <mergeCell ref="A769:A777"/>
    <mergeCell ref="C769:C777"/>
    <mergeCell ref="E769:E777"/>
    <mergeCell ref="G769:G777"/>
    <mergeCell ref="I769:I777"/>
    <mergeCell ref="K769:K777"/>
    <mergeCell ref="P769:Q769"/>
    <mergeCell ref="R769:S769"/>
    <mergeCell ref="T769:U769"/>
    <mergeCell ref="A761:A768"/>
    <mergeCell ref="C761:C768"/>
    <mergeCell ref="E761:E768"/>
    <mergeCell ref="G761:G768"/>
    <mergeCell ref="I761:I768"/>
    <mergeCell ref="K761:K768"/>
    <mergeCell ref="A752:A760"/>
    <mergeCell ref="C752:C760"/>
    <mergeCell ref="E752:E760"/>
    <mergeCell ref="G752:G760"/>
    <mergeCell ref="I752:I760"/>
    <mergeCell ref="K752:K760"/>
    <mergeCell ref="P787:Q787"/>
    <mergeCell ref="R787:S787"/>
    <mergeCell ref="T787:U787"/>
    <mergeCell ref="V787:W787"/>
    <mergeCell ref="X787:Y787"/>
    <mergeCell ref="Z787:AA787"/>
    <mergeCell ref="A787:A795"/>
    <mergeCell ref="C787:C795"/>
    <mergeCell ref="E787:E795"/>
    <mergeCell ref="G787:G795"/>
    <mergeCell ref="I787:I795"/>
    <mergeCell ref="K787:K795"/>
    <mergeCell ref="V769:W769"/>
    <mergeCell ref="X769:Y769"/>
    <mergeCell ref="Z769:AA769"/>
    <mergeCell ref="A778:A786"/>
    <mergeCell ref="C778:C786"/>
    <mergeCell ref="E778:E786"/>
    <mergeCell ref="G778:G786"/>
    <mergeCell ref="I778:I786"/>
    <mergeCell ref="K778:K786"/>
    <mergeCell ref="O786:AA786"/>
    <mergeCell ref="A806:A814"/>
    <mergeCell ref="C806:C814"/>
    <mergeCell ref="E806:E814"/>
    <mergeCell ref="G806:G814"/>
    <mergeCell ref="I806:I814"/>
    <mergeCell ref="K806:K814"/>
    <mergeCell ref="O803:AA803"/>
    <mergeCell ref="P804:Q804"/>
    <mergeCell ref="R804:S804"/>
    <mergeCell ref="T804:U804"/>
    <mergeCell ref="V804:W804"/>
    <mergeCell ref="X804:Y804"/>
    <mergeCell ref="Z804:AA804"/>
    <mergeCell ref="A796:A805"/>
    <mergeCell ref="C796:C805"/>
    <mergeCell ref="E796:E805"/>
    <mergeCell ref="G796:G805"/>
    <mergeCell ref="I796:I805"/>
    <mergeCell ref="K796:K805"/>
    <mergeCell ref="A833:A841"/>
    <mergeCell ref="C833:C841"/>
    <mergeCell ref="E833:E841"/>
    <mergeCell ref="G833:G841"/>
    <mergeCell ref="I833:I841"/>
    <mergeCell ref="K833:K841"/>
    <mergeCell ref="A824:A832"/>
    <mergeCell ref="C824:C832"/>
    <mergeCell ref="E824:E832"/>
    <mergeCell ref="G824:G832"/>
    <mergeCell ref="I824:I832"/>
    <mergeCell ref="K824:K832"/>
    <mergeCell ref="A815:A823"/>
    <mergeCell ref="C815:C823"/>
    <mergeCell ref="E815:E823"/>
    <mergeCell ref="G815:G823"/>
    <mergeCell ref="I815:I823"/>
    <mergeCell ref="K815:K823"/>
    <mergeCell ref="A861:A869"/>
    <mergeCell ref="C861:C869"/>
    <mergeCell ref="E861:E869"/>
    <mergeCell ref="G861:G869"/>
    <mergeCell ref="I861:I869"/>
    <mergeCell ref="K861:K869"/>
    <mergeCell ref="A852:A860"/>
    <mergeCell ref="C852:C860"/>
    <mergeCell ref="E852:E860"/>
    <mergeCell ref="G852:G860"/>
    <mergeCell ref="I852:I860"/>
    <mergeCell ref="K852:K860"/>
    <mergeCell ref="A842:A851"/>
    <mergeCell ref="C842:C851"/>
    <mergeCell ref="E842:E851"/>
    <mergeCell ref="G842:G851"/>
    <mergeCell ref="I842:I851"/>
    <mergeCell ref="K842:K851"/>
    <mergeCell ref="A890:A898"/>
    <mergeCell ref="C890:C898"/>
    <mergeCell ref="E890:E898"/>
    <mergeCell ref="G890:G898"/>
    <mergeCell ref="I890:I898"/>
    <mergeCell ref="K890:K898"/>
    <mergeCell ref="A879:A889"/>
    <mergeCell ref="C879:C889"/>
    <mergeCell ref="E879:E889"/>
    <mergeCell ref="G879:G889"/>
    <mergeCell ref="I879:I889"/>
    <mergeCell ref="K879:K889"/>
    <mergeCell ref="A870:A878"/>
    <mergeCell ref="C870:C878"/>
    <mergeCell ref="E870:E878"/>
    <mergeCell ref="G870:G878"/>
    <mergeCell ref="I870:I878"/>
    <mergeCell ref="K870:K878"/>
    <mergeCell ref="A923:M923"/>
    <mergeCell ref="O923:U923"/>
    <mergeCell ref="B924:C924"/>
    <mergeCell ref="D924:E924"/>
    <mergeCell ref="F924:G924"/>
    <mergeCell ref="H924:I924"/>
    <mergeCell ref="J924:K924"/>
    <mergeCell ref="L924:M924"/>
    <mergeCell ref="A908:A917"/>
    <mergeCell ref="C908:C917"/>
    <mergeCell ref="E908:E917"/>
    <mergeCell ref="G908:G917"/>
    <mergeCell ref="I908:I917"/>
    <mergeCell ref="K908:K917"/>
    <mergeCell ref="A899:A907"/>
    <mergeCell ref="C899:C907"/>
    <mergeCell ref="E899:E907"/>
    <mergeCell ref="G899:G907"/>
    <mergeCell ref="I899:I907"/>
    <mergeCell ref="K899:K907"/>
    <mergeCell ref="P939:Q939"/>
    <mergeCell ref="R939:S939"/>
    <mergeCell ref="T939:U939"/>
    <mergeCell ref="V939:W939"/>
    <mergeCell ref="X939:Y939"/>
    <mergeCell ref="Z939:AA939"/>
    <mergeCell ref="M926:M934"/>
    <mergeCell ref="O932:U932"/>
    <mergeCell ref="A935:A943"/>
    <mergeCell ref="C935:C943"/>
    <mergeCell ref="E935:E943"/>
    <mergeCell ref="G935:G943"/>
    <mergeCell ref="I935:I943"/>
    <mergeCell ref="K935:K943"/>
    <mergeCell ref="M935:M943"/>
    <mergeCell ref="O938:AA938"/>
    <mergeCell ref="A926:A934"/>
    <mergeCell ref="C926:C934"/>
    <mergeCell ref="E926:E934"/>
    <mergeCell ref="G926:G934"/>
    <mergeCell ref="I926:I934"/>
    <mergeCell ref="K926:K934"/>
    <mergeCell ref="M953:M960"/>
    <mergeCell ref="O958:AA958"/>
    <mergeCell ref="P959:Q959"/>
    <mergeCell ref="R959:S959"/>
    <mergeCell ref="T959:U959"/>
    <mergeCell ref="V959:W959"/>
    <mergeCell ref="X959:Y959"/>
    <mergeCell ref="Z959:AA959"/>
    <mergeCell ref="A953:A960"/>
    <mergeCell ref="C953:C960"/>
    <mergeCell ref="E953:E960"/>
    <mergeCell ref="G953:G960"/>
    <mergeCell ref="I953:I960"/>
    <mergeCell ref="K953:K960"/>
    <mergeCell ref="M944:M952"/>
    <mergeCell ref="O948:AA948"/>
    <mergeCell ref="P949:Q949"/>
    <mergeCell ref="R949:S949"/>
    <mergeCell ref="T949:U949"/>
    <mergeCell ref="V949:W949"/>
    <mergeCell ref="X949:Y949"/>
    <mergeCell ref="Z949:AA949"/>
    <mergeCell ref="A944:A952"/>
    <mergeCell ref="C944:C952"/>
    <mergeCell ref="E944:E952"/>
    <mergeCell ref="G944:G952"/>
    <mergeCell ref="I944:I952"/>
    <mergeCell ref="K944:K952"/>
    <mergeCell ref="O970:AA970"/>
    <mergeCell ref="P971:Q971"/>
    <mergeCell ref="R971:S971"/>
    <mergeCell ref="T971:U971"/>
    <mergeCell ref="V971:W971"/>
    <mergeCell ref="X971:Y971"/>
    <mergeCell ref="Z971:AA971"/>
    <mergeCell ref="M961:M968"/>
    <mergeCell ref="A969:A977"/>
    <mergeCell ref="C969:C977"/>
    <mergeCell ref="E969:E977"/>
    <mergeCell ref="G969:G977"/>
    <mergeCell ref="I969:I977"/>
    <mergeCell ref="K969:K977"/>
    <mergeCell ref="M969:M977"/>
    <mergeCell ref="A961:A968"/>
    <mergeCell ref="C961:C968"/>
    <mergeCell ref="E961:E968"/>
    <mergeCell ref="G961:G968"/>
    <mergeCell ref="I961:I968"/>
    <mergeCell ref="K961:K968"/>
    <mergeCell ref="M986:M994"/>
    <mergeCell ref="A995:A1003"/>
    <mergeCell ref="C995:C1003"/>
    <mergeCell ref="E995:E1003"/>
    <mergeCell ref="G995:G1003"/>
    <mergeCell ref="I995:I1003"/>
    <mergeCell ref="K995:K1003"/>
    <mergeCell ref="M995:M1003"/>
    <mergeCell ref="A986:A994"/>
    <mergeCell ref="C986:C994"/>
    <mergeCell ref="E986:E994"/>
    <mergeCell ref="G986:G994"/>
    <mergeCell ref="I986:I994"/>
    <mergeCell ref="K986:K994"/>
    <mergeCell ref="M978:M985"/>
    <mergeCell ref="O982:AA982"/>
    <mergeCell ref="P983:Q983"/>
    <mergeCell ref="R983:S983"/>
    <mergeCell ref="T983:U983"/>
    <mergeCell ref="V983:W983"/>
    <mergeCell ref="X983:Y983"/>
    <mergeCell ref="Z983:AA983"/>
    <mergeCell ref="A978:A985"/>
    <mergeCell ref="C978:C985"/>
    <mergeCell ref="E978:E985"/>
    <mergeCell ref="G978:G985"/>
    <mergeCell ref="I978:I985"/>
    <mergeCell ref="K978:K985"/>
    <mergeCell ref="M1004:M1012"/>
    <mergeCell ref="A1013:A1021"/>
    <mergeCell ref="C1013:C1021"/>
    <mergeCell ref="E1013:E1021"/>
    <mergeCell ref="G1013:G1021"/>
    <mergeCell ref="I1013:I1021"/>
    <mergeCell ref="K1013:K1021"/>
    <mergeCell ref="M1013:M1021"/>
    <mergeCell ref="A1004:A1012"/>
    <mergeCell ref="C1004:C1012"/>
    <mergeCell ref="E1004:E1012"/>
    <mergeCell ref="G1004:G1012"/>
    <mergeCell ref="I1004:I1012"/>
    <mergeCell ref="K1004:K1012"/>
    <mergeCell ref="O1000:AA1000"/>
    <mergeCell ref="P1001:Q1001"/>
    <mergeCell ref="R1001:S1001"/>
    <mergeCell ref="T1001:U1001"/>
    <mergeCell ref="V1001:W1001"/>
    <mergeCell ref="X1001:Y1001"/>
    <mergeCell ref="Z1001:AA1001"/>
    <mergeCell ref="M1031:M1038"/>
    <mergeCell ref="A1039:A1045"/>
    <mergeCell ref="C1039:C1045"/>
    <mergeCell ref="E1039:E1045"/>
    <mergeCell ref="G1039:G1045"/>
    <mergeCell ref="I1039:I1045"/>
    <mergeCell ref="K1039:K1045"/>
    <mergeCell ref="M1039:M1045"/>
    <mergeCell ref="A1031:A1038"/>
    <mergeCell ref="C1031:C1038"/>
    <mergeCell ref="E1031:E1038"/>
    <mergeCell ref="G1031:G1038"/>
    <mergeCell ref="I1031:I1038"/>
    <mergeCell ref="K1031:K1038"/>
    <mergeCell ref="M1022:M1030"/>
    <mergeCell ref="O1026:AA1026"/>
    <mergeCell ref="P1027:Q1027"/>
    <mergeCell ref="R1027:S1027"/>
    <mergeCell ref="T1027:U1027"/>
    <mergeCell ref="V1027:W1027"/>
    <mergeCell ref="X1027:Y1027"/>
    <mergeCell ref="Z1027:AA1027"/>
    <mergeCell ref="A1022:A1030"/>
    <mergeCell ref="C1022:C1030"/>
    <mergeCell ref="E1022:E1030"/>
    <mergeCell ref="G1022:G1030"/>
    <mergeCell ref="I1022:I1030"/>
    <mergeCell ref="K1022:K1030"/>
    <mergeCell ref="M1061:M1068"/>
    <mergeCell ref="A1069:A1076"/>
    <mergeCell ref="C1069:C1076"/>
    <mergeCell ref="E1069:E1076"/>
    <mergeCell ref="G1069:G1076"/>
    <mergeCell ref="I1069:I1076"/>
    <mergeCell ref="K1069:K1076"/>
    <mergeCell ref="M1069:M1076"/>
    <mergeCell ref="A1061:A1068"/>
    <mergeCell ref="C1061:C1068"/>
    <mergeCell ref="E1061:E1068"/>
    <mergeCell ref="G1061:G1068"/>
    <mergeCell ref="I1061:I1068"/>
    <mergeCell ref="K1061:K1068"/>
    <mergeCell ref="M1046:M1052"/>
    <mergeCell ref="A1053:A1060"/>
    <mergeCell ref="C1053:C1060"/>
    <mergeCell ref="E1053:E1060"/>
    <mergeCell ref="G1053:G1060"/>
    <mergeCell ref="I1053:I1060"/>
    <mergeCell ref="K1053:K1060"/>
    <mergeCell ref="M1053:M1060"/>
    <mergeCell ref="A1046:A1052"/>
    <mergeCell ref="C1046:C1052"/>
    <mergeCell ref="E1046:E1052"/>
    <mergeCell ref="G1046:G1052"/>
    <mergeCell ref="I1046:I1052"/>
    <mergeCell ref="K1046:K1052"/>
    <mergeCell ref="M1093:M1099"/>
    <mergeCell ref="A1100:A1108"/>
    <mergeCell ref="C1100:C1108"/>
    <mergeCell ref="E1100:E1108"/>
    <mergeCell ref="G1100:G1108"/>
    <mergeCell ref="I1100:I1108"/>
    <mergeCell ref="K1100:K1108"/>
    <mergeCell ref="M1100:M1108"/>
    <mergeCell ref="A1093:A1099"/>
    <mergeCell ref="C1093:C1099"/>
    <mergeCell ref="E1093:E1099"/>
    <mergeCell ref="G1093:G1099"/>
    <mergeCell ref="I1093:I1099"/>
    <mergeCell ref="K1093:K1099"/>
    <mergeCell ref="M1077:M1084"/>
    <mergeCell ref="A1085:A1092"/>
    <mergeCell ref="C1085:C1092"/>
    <mergeCell ref="E1085:E1092"/>
    <mergeCell ref="G1085:G1092"/>
    <mergeCell ref="I1085:I1092"/>
    <mergeCell ref="K1085:K1092"/>
    <mergeCell ref="M1085:M1092"/>
    <mergeCell ref="A1077:A1084"/>
    <mergeCell ref="C1077:C1084"/>
    <mergeCell ref="E1077:E1084"/>
    <mergeCell ref="G1077:G1084"/>
    <mergeCell ref="I1077:I1084"/>
    <mergeCell ref="K1077:K1084"/>
    <mergeCell ref="M1117:M1127"/>
    <mergeCell ref="P1123:V1123"/>
    <mergeCell ref="A1128:A1138"/>
    <mergeCell ref="C1128:C1138"/>
    <mergeCell ref="E1128:E1138"/>
    <mergeCell ref="G1128:G1138"/>
    <mergeCell ref="I1128:I1138"/>
    <mergeCell ref="K1128:K1138"/>
    <mergeCell ref="M1128:M1138"/>
    <mergeCell ref="P1129:AB1129"/>
    <mergeCell ref="A1117:A1127"/>
    <mergeCell ref="C1117:C1127"/>
    <mergeCell ref="E1117:E1127"/>
    <mergeCell ref="G1117:G1127"/>
    <mergeCell ref="I1117:I1127"/>
    <mergeCell ref="K1117:K1127"/>
    <mergeCell ref="A1114:M1114"/>
    <mergeCell ref="P1114:V1114"/>
    <mergeCell ref="B1115:C1115"/>
    <mergeCell ref="D1115:E1115"/>
    <mergeCell ref="F1115:G1115"/>
    <mergeCell ref="H1115:I1115"/>
    <mergeCell ref="J1115:K1115"/>
    <mergeCell ref="L1115:M1115"/>
    <mergeCell ref="M1139:M1149"/>
    <mergeCell ref="P1139:AB1139"/>
    <mergeCell ref="Q1140:R1140"/>
    <mergeCell ref="S1140:T1140"/>
    <mergeCell ref="U1140:V1140"/>
    <mergeCell ref="W1140:X1140"/>
    <mergeCell ref="Y1140:Z1140"/>
    <mergeCell ref="AA1140:AB1140"/>
    <mergeCell ref="P1149:AB1149"/>
    <mergeCell ref="A1139:A1149"/>
    <mergeCell ref="C1139:C1149"/>
    <mergeCell ref="E1139:E1149"/>
    <mergeCell ref="G1139:G1149"/>
    <mergeCell ref="I1139:I1149"/>
    <mergeCell ref="K1139:K1149"/>
    <mergeCell ref="Q1130:R1130"/>
    <mergeCell ref="S1130:T1130"/>
    <mergeCell ref="U1130:V1130"/>
    <mergeCell ref="W1130:X1130"/>
    <mergeCell ref="Y1130:Z1130"/>
    <mergeCell ref="AA1130:AB1130"/>
    <mergeCell ref="AA1150:AB1150"/>
    <mergeCell ref="A1161:A1171"/>
    <mergeCell ref="C1161:C1171"/>
    <mergeCell ref="E1161:E1171"/>
    <mergeCell ref="G1161:G1171"/>
    <mergeCell ref="I1161:I1171"/>
    <mergeCell ref="K1161:K1171"/>
    <mergeCell ref="M1161:M1171"/>
    <mergeCell ref="P1161:AB1161"/>
    <mergeCell ref="Q1162:R1162"/>
    <mergeCell ref="M1150:M1160"/>
    <mergeCell ref="Q1150:R1150"/>
    <mergeCell ref="S1150:T1150"/>
    <mergeCell ref="U1150:V1150"/>
    <mergeCell ref="W1150:X1150"/>
    <mergeCell ref="Y1150:Z1150"/>
    <mergeCell ref="A1150:A1160"/>
    <mergeCell ref="C1150:C1160"/>
    <mergeCell ref="E1150:E1160"/>
    <mergeCell ref="G1150:G1160"/>
    <mergeCell ref="I1150:I1160"/>
    <mergeCell ref="K1150:K1160"/>
    <mergeCell ref="K1172:K1182"/>
    <mergeCell ref="M1172:M1182"/>
    <mergeCell ref="P1173:AB1173"/>
    <mergeCell ref="Q1174:R1174"/>
    <mergeCell ref="S1174:T1174"/>
    <mergeCell ref="U1174:V1174"/>
    <mergeCell ref="W1174:X1174"/>
    <mergeCell ref="Y1174:Z1174"/>
    <mergeCell ref="AA1174:AB1174"/>
    <mergeCell ref="S1162:T1162"/>
    <mergeCell ref="U1162:V1162"/>
    <mergeCell ref="W1162:X1162"/>
    <mergeCell ref="Y1162:Z1162"/>
    <mergeCell ref="AA1162:AB1162"/>
    <mergeCell ref="A1172:A1182"/>
    <mergeCell ref="C1172:C1182"/>
    <mergeCell ref="E1172:E1182"/>
    <mergeCell ref="G1172:G1182"/>
    <mergeCell ref="I1172:I1182"/>
    <mergeCell ref="M1194:M1204"/>
    <mergeCell ref="A1205:A1215"/>
    <mergeCell ref="C1205:C1215"/>
    <mergeCell ref="E1205:E1215"/>
    <mergeCell ref="G1205:G1215"/>
    <mergeCell ref="I1205:I1215"/>
    <mergeCell ref="K1205:K1215"/>
    <mergeCell ref="M1205:M1215"/>
    <mergeCell ref="A1194:A1204"/>
    <mergeCell ref="C1194:C1204"/>
    <mergeCell ref="E1194:E1204"/>
    <mergeCell ref="G1194:G1204"/>
    <mergeCell ref="I1194:I1204"/>
    <mergeCell ref="K1194:K1204"/>
    <mergeCell ref="M1183:M1193"/>
    <mergeCell ref="P1191:AB1191"/>
    <mergeCell ref="Q1192:R1192"/>
    <mergeCell ref="S1192:T1192"/>
    <mergeCell ref="U1192:V1192"/>
    <mergeCell ref="W1192:X1192"/>
    <mergeCell ref="Y1192:Z1192"/>
    <mergeCell ref="AA1192:AB1192"/>
    <mergeCell ref="A1183:A1193"/>
    <mergeCell ref="C1183:C1193"/>
    <mergeCell ref="E1183:E1193"/>
    <mergeCell ref="G1183:G1193"/>
    <mergeCell ref="I1183:I1193"/>
    <mergeCell ref="K1183:K1193"/>
    <mergeCell ref="M1227:M1237"/>
    <mergeCell ref="A1238:A1248"/>
    <mergeCell ref="C1238:C1248"/>
    <mergeCell ref="E1238:E1248"/>
    <mergeCell ref="G1238:G1248"/>
    <mergeCell ref="I1238:I1248"/>
    <mergeCell ref="K1238:K1248"/>
    <mergeCell ref="M1238:M1248"/>
    <mergeCell ref="A1227:A1237"/>
    <mergeCell ref="C1227:C1237"/>
    <mergeCell ref="E1227:E1237"/>
    <mergeCell ref="G1227:G1237"/>
    <mergeCell ref="I1227:I1237"/>
    <mergeCell ref="K1227:K1237"/>
    <mergeCell ref="M1216:M1226"/>
    <mergeCell ref="P1221:AB1221"/>
    <mergeCell ref="Q1222:R1222"/>
    <mergeCell ref="S1222:T1222"/>
    <mergeCell ref="U1222:V1222"/>
    <mergeCell ref="W1222:X1222"/>
    <mergeCell ref="Y1222:Z1222"/>
    <mergeCell ref="AA1222:AB1222"/>
    <mergeCell ref="A1216:A1226"/>
    <mergeCell ref="C1216:C1226"/>
    <mergeCell ref="E1216:E1226"/>
    <mergeCell ref="G1216:G1226"/>
    <mergeCell ref="I1216:I1226"/>
    <mergeCell ref="K1216:K1226"/>
    <mergeCell ref="M1271:M1281"/>
    <mergeCell ref="A1282:A1292"/>
    <mergeCell ref="C1282:C1292"/>
    <mergeCell ref="E1282:E1292"/>
    <mergeCell ref="G1282:G1292"/>
    <mergeCell ref="I1282:I1292"/>
    <mergeCell ref="K1282:K1292"/>
    <mergeCell ref="M1282:M1292"/>
    <mergeCell ref="A1271:A1281"/>
    <mergeCell ref="C1271:C1281"/>
    <mergeCell ref="E1271:E1281"/>
    <mergeCell ref="G1271:G1281"/>
    <mergeCell ref="I1271:I1281"/>
    <mergeCell ref="K1271:K1281"/>
    <mergeCell ref="M1249:M1259"/>
    <mergeCell ref="A1260:A1270"/>
    <mergeCell ref="C1260:C1270"/>
    <mergeCell ref="E1260:E1270"/>
    <mergeCell ref="G1260:G1270"/>
    <mergeCell ref="I1260:I1270"/>
    <mergeCell ref="K1260:K1270"/>
    <mergeCell ref="M1260:M1270"/>
    <mergeCell ref="A1249:A1259"/>
    <mergeCell ref="C1249:C1259"/>
    <mergeCell ref="E1249:E1259"/>
    <mergeCell ref="G1249:G1259"/>
    <mergeCell ref="I1249:I1259"/>
    <mergeCell ref="K1249:K1259"/>
    <mergeCell ref="A1315:A1325"/>
    <mergeCell ref="C1315:C1325"/>
    <mergeCell ref="E1315:E1325"/>
    <mergeCell ref="G1315:G1325"/>
    <mergeCell ref="I1315:I1325"/>
    <mergeCell ref="A1326:A1336"/>
    <mergeCell ref="C1326:C1336"/>
    <mergeCell ref="E1326:E1336"/>
    <mergeCell ref="G1326:G1336"/>
    <mergeCell ref="I1326:I1336"/>
    <mergeCell ref="A1293:A1303"/>
    <mergeCell ref="C1293:C1303"/>
    <mergeCell ref="E1293:E1303"/>
    <mergeCell ref="G1293:G1303"/>
    <mergeCell ref="I1293:I1303"/>
    <mergeCell ref="A1304:A1314"/>
    <mergeCell ref="C1304:C1314"/>
    <mergeCell ref="E1304:E1314"/>
    <mergeCell ref="G1304:G1314"/>
    <mergeCell ref="I1304:I1314"/>
    <mergeCell ref="M1345:M1355"/>
    <mergeCell ref="P1351:V1351"/>
    <mergeCell ref="A1356:A1366"/>
    <mergeCell ref="C1356:C1366"/>
    <mergeCell ref="E1356:E1366"/>
    <mergeCell ref="G1356:G1366"/>
    <mergeCell ref="I1356:I1366"/>
    <mergeCell ref="K1356:K1366"/>
    <mergeCell ref="M1356:M1366"/>
    <mergeCell ref="P1357:AB1357"/>
    <mergeCell ref="A1345:A1355"/>
    <mergeCell ref="C1345:C1355"/>
    <mergeCell ref="E1345:E1355"/>
    <mergeCell ref="G1345:G1355"/>
    <mergeCell ref="I1345:I1355"/>
    <mergeCell ref="K1345:K1355"/>
    <mergeCell ref="A1342:M1342"/>
    <mergeCell ref="P1342:V1342"/>
    <mergeCell ref="B1343:C1343"/>
    <mergeCell ref="D1343:E1343"/>
    <mergeCell ref="F1343:G1343"/>
    <mergeCell ref="H1343:I1343"/>
    <mergeCell ref="J1343:K1343"/>
    <mergeCell ref="L1343:M1343"/>
    <mergeCell ref="M1367:M1377"/>
    <mergeCell ref="P1367:AB1367"/>
    <mergeCell ref="Q1368:R1368"/>
    <mergeCell ref="S1368:T1368"/>
    <mergeCell ref="U1368:V1368"/>
    <mergeCell ref="W1368:X1368"/>
    <mergeCell ref="Y1368:Z1368"/>
    <mergeCell ref="AA1368:AB1368"/>
    <mergeCell ref="P1377:AB1377"/>
    <mergeCell ref="A1367:A1377"/>
    <mergeCell ref="C1367:C1377"/>
    <mergeCell ref="E1367:E1377"/>
    <mergeCell ref="G1367:G1377"/>
    <mergeCell ref="I1367:I1377"/>
    <mergeCell ref="K1367:K1377"/>
    <mergeCell ref="Q1358:R1358"/>
    <mergeCell ref="S1358:T1358"/>
    <mergeCell ref="U1358:V1358"/>
    <mergeCell ref="W1358:X1358"/>
    <mergeCell ref="Y1358:Z1358"/>
    <mergeCell ref="AA1358:AB1358"/>
    <mergeCell ref="S1390:T1390"/>
    <mergeCell ref="U1390:V1390"/>
    <mergeCell ref="W1390:X1390"/>
    <mergeCell ref="Y1390:Z1390"/>
    <mergeCell ref="AA1390:AB1390"/>
    <mergeCell ref="A1400:A1410"/>
    <mergeCell ref="C1400:C1410"/>
    <mergeCell ref="E1400:E1410"/>
    <mergeCell ref="G1400:G1410"/>
    <mergeCell ref="I1400:I1410"/>
    <mergeCell ref="AA1378:AB1378"/>
    <mergeCell ref="A1389:A1399"/>
    <mergeCell ref="C1389:C1399"/>
    <mergeCell ref="E1389:E1399"/>
    <mergeCell ref="G1389:G1399"/>
    <mergeCell ref="I1389:I1399"/>
    <mergeCell ref="K1389:K1399"/>
    <mergeCell ref="M1389:M1399"/>
    <mergeCell ref="P1389:AB1389"/>
    <mergeCell ref="Q1390:R1390"/>
    <mergeCell ref="M1378:M1388"/>
    <mergeCell ref="Q1378:R1378"/>
    <mergeCell ref="S1378:T1378"/>
    <mergeCell ref="U1378:V1378"/>
    <mergeCell ref="W1378:X1378"/>
    <mergeCell ref="Y1378:Z1378"/>
    <mergeCell ref="A1378:A1388"/>
    <mergeCell ref="C1378:C1388"/>
    <mergeCell ref="E1378:E1388"/>
    <mergeCell ref="G1378:G1388"/>
    <mergeCell ref="I1378:I1388"/>
    <mergeCell ref="K1378:K1388"/>
    <mergeCell ref="M1411:M1421"/>
    <mergeCell ref="P1415:AB1415"/>
    <mergeCell ref="Q1416:R1416"/>
    <mergeCell ref="S1416:T1416"/>
    <mergeCell ref="U1416:V1416"/>
    <mergeCell ref="W1416:X1416"/>
    <mergeCell ref="Y1416:Z1416"/>
    <mergeCell ref="AA1416:AB1416"/>
    <mergeCell ref="A1411:A1421"/>
    <mergeCell ref="C1411:C1421"/>
    <mergeCell ref="E1411:E1421"/>
    <mergeCell ref="G1411:G1421"/>
    <mergeCell ref="I1411:I1421"/>
    <mergeCell ref="K1411:K1421"/>
    <mergeCell ref="K1400:K1410"/>
    <mergeCell ref="M1400:M1410"/>
    <mergeCell ref="P1401:AB1401"/>
    <mergeCell ref="Q1402:R1402"/>
    <mergeCell ref="S1402:T1402"/>
    <mergeCell ref="U1402:V1402"/>
    <mergeCell ref="W1402:X1402"/>
    <mergeCell ref="Y1402:Z1402"/>
    <mergeCell ref="AA1402:AB1402"/>
    <mergeCell ref="M1433:M1443"/>
    <mergeCell ref="A1444:A1454"/>
    <mergeCell ref="C1444:C1454"/>
    <mergeCell ref="E1444:E1454"/>
    <mergeCell ref="G1444:G1454"/>
    <mergeCell ref="I1444:I1454"/>
    <mergeCell ref="K1444:K1454"/>
    <mergeCell ref="M1444:M1454"/>
    <mergeCell ref="A1433:A1443"/>
    <mergeCell ref="C1433:C1443"/>
    <mergeCell ref="E1433:E1443"/>
    <mergeCell ref="G1433:G1443"/>
    <mergeCell ref="I1433:I1443"/>
    <mergeCell ref="K1433:K1443"/>
    <mergeCell ref="M1422:M1432"/>
    <mergeCell ref="P1427:AB1427"/>
    <mergeCell ref="Q1428:R1428"/>
    <mergeCell ref="S1428:T1428"/>
    <mergeCell ref="U1428:V1428"/>
    <mergeCell ref="W1428:X1428"/>
    <mergeCell ref="Y1428:Z1428"/>
    <mergeCell ref="AA1428:AB1428"/>
    <mergeCell ref="A1422:A1432"/>
    <mergeCell ref="C1422:C1432"/>
    <mergeCell ref="E1422:E1432"/>
    <mergeCell ref="G1422:G1432"/>
    <mergeCell ref="I1422:I1432"/>
    <mergeCell ref="K1422:K1432"/>
    <mergeCell ref="M1477:M1487"/>
    <mergeCell ref="A1488:A1498"/>
    <mergeCell ref="C1488:C1498"/>
    <mergeCell ref="E1488:E1498"/>
    <mergeCell ref="G1488:G1498"/>
    <mergeCell ref="I1488:I1498"/>
    <mergeCell ref="K1488:K1498"/>
    <mergeCell ref="M1488:M1498"/>
    <mergeCell ref="A1477:A1487"/>
    <mergeCell ref="C1477:C1487"/>
    <mergeCell ref="E1477:E1487"/>
    <mergeCell ref="G1477:G1487"/>
    <mergeCell ref="I1477:I1487"/>
    <mergeCell ref="K1477:K1487"/>
    <mergeCell ref="M1455:M1465"/>
    <mergeCell ref="A1466:A1476"/>
    <mergeCell ref="C1466:C1476"/>
    <mergeCell ref="E1466:E1476"/>
    <mergeCell ref="G1466:G1476"/>
    <mergeCell ref="I1466:I1476"/>
    <mergeCell ref="K1466:K1476"/>
    <mergeCell ref="M1466:M1476"/>
    <mergeCell ref="A1455:A1465"/>
    <mergeCell ref="C1455:C1465"/>
    <mergeCell ref="E1455:E1465"/>
    <mergeCell ref="G1455:G1465"/>
    <mergeCell ref="I1455:I1465"/>
    <mergeCell ref="K1455:K1465"/>
    <mergeCell ref="A1526:M1526"/>
    <mergeCell ref="P1526:V1526"/>
    <mergeCell ref="B1527:C1527"/>
    <mergeCell ref="D1527:E1527"/>
    <mergeCell ref="F1527:G1527"/>
    <mergeCell ref="H1527:I1527"/>
    <mergeCell ref="J1527:K1527"/>
    <mergeCell ref="L1527:M1527"/>
    <mergeCell ref="M1499:M1509"/>
    <mergeCell ref="A1510:A1520"/>
    <mergeCell ref="C1510:C1520"/>
    <mergeCell ref="E1510:E1520"/>
    <mergeCell ref="G1510:G1520"/>
    <mergeCell ref="I1510:I1520"/>
    <mergeCell ref="K1510:K1520"/>
    <mergeCell ref="M1510:M1520"/>
    <mergeCell ref="A1499:A1509"/>
    <mergeCell ref="C1499:C1509"/>
    <mergeCell ref="E1499:E1509"/>
    <mergeCell ref="G1499:G1509"/>
    <mergeCell ref="I1499:I1509"/>
    <mergeCell ref="K1499:K1509"/>
    <mergeCell ref="P1551:AB1551"/>
    <mergeCell ref="Q1552:R1552"/>
    <mergeCell ref="S1552:T1552"/>
    <mergeCell ref="U1552:V1552"/>
    <mergeCell ref="W1552:X1552"/>
    <mergeCell ref="Y1552:Z1552"/>
    <mergeCell ref="AA1552:AB1552"/>
    <mergeCell ref="Q1542:R1542"/>
    <mergeCell ref="S1542:T1542"/>
    <mergeCell ref="U1542:V1542"/>
    <mergeCell ref="W1542:X1542"/>
    <mergeCell ref="Y1542:Z1542"/>
    <mergeCell ref="AA1542:AB1542"/>
    <mergeCell ref="M1529:M1540"/>
    <mergeCell ref="P1535:V1535"/>
    <mergeCell ref="A1541:A1552"/>
    <mergeCell ref="C1541:C1552"/>
    <mergeCell ref="E1541:E1552"/>
    <mergeCell ref="G1541:G1552"/>
    <mergeCell ref="I1541:I1552"/>
    <mergeCell ref="K1541:K1552"/>
    <mergeCell ref="M1541:M1552"/>
    <mergeCell ref="P1541:AB1541"/>
    <mergeCell ref="A1529:A1540"/>
    <mergeCell ref="C1529:C1540"/>
    <mergeCell ref="E1529:E1540"/>
    <mergeCell ref="G1529:G1540"/>
    <mergeCell ref="I1529:I1540"/>
    <mergeCell ref="K1529:K1540"/>
    <mergeCell ref="M1565:M1576"/>
    <mergeCell ref="P1573:AB1573"/>
    <mergeCell ref="Q1574:R1574"/>
    <mergeCell ref="S1574:T1574"/>
    <mergeCell ref="U1574:V1574"/>
    <mergeCell ref="W1574:X1574"/>
    <mergeCell ref="Y1574:Z1574"/>
    <mergeCell ref="AA1574:AB1574"/>
    <mergeCell ref="A1565:A1576"/>
    <mergeCell ref="C1565:C1576"/>
    <mergeCell ref="E1565:E1576"/>
    <mergeCell ref="G1565:G1576"/>
    <mergeCell ref="I1565:I1576"/>
    <mergeCell ref="K1565:K1576"/>
    <mergeCell ref="M1553:M1564"/>
    <mergeCell ref="P1561:AB1561"/>
    <mergeCell ref="Q1562:R1562"/>
    <mergeCell ref="S1562:T1562"/>
    <mergeCell ref="U1562:V1562"/>
    <mergeCell ref="W1562:X1562"/>
    <mergeCell ref="Y1562:Z1562"/>
    <mergeCell ref="AA1562:AB1562"/>
    <mergeCell ref="A1553:A1564"/>
    <mergeCell ref="C1553:C1564"/>
    <mergeCell ref="E1553:E1564"/>
    <mergeCell ref="G1553:G1564"/>
    <mergeCell ref="I1553:I1564"/>
    <mergeCell ref="K1553:K1564"/>
    <mergeCell ref="M1589:M1600"/>
    <mergeCell ref="P1599:AB1599"/>
    <mergeCell ref="Q1600:R1600"/>
    <mergeCell ref="S1600:T1600"/>
    <mergeCell ref="U1600:V1600"/>
    <mergeCell ref="W1600:X1600"/>
    <mergeCell ref="Y1600:Z1600"/>
    <mergeCell ref="AA1600:AB1600"/>
    <mergeCell ref="A1589:A1600"/>
    <mergeCell ref="C1589:C1600"/>
    <mergeCell ref="E1589:E1600"/>
    <mergeCell ref="G1589:G1600"/>
    <mergeCell ref="I1589:I1600"/>
    <mergeCell ref="K1589:K1600"/>
    <mergeCell ref="M1577:M1588"/>
    <mergeCell ref="P1585:AB1585"/>
    <mergeCell ref="Q1586:R1586"/>
    <mergeCell ref="S1586:T1586"/>
    <mergeCell ref="U1586:V1586"/>
    <mergeCell ref="W1586:X1586"/>
    <mergeCell ref="Y1586:Z1586"/>
    <mergeCell ref="AA1586:AB1586"/>
    <mergeCell ref="A1577:A1588"/>
    <mergeCell ref="C1577:C1588"/>
    <mergeCell ref="E1577:E1588"/>
    <mergeCell ref="G1577:G1588"/>
    <mergeCell ref="I1577:I1588"/>
    <mergeCell ref="K1577:K1588"/>
    <mergeCell ref="M1613:M1624"/>
    <mergeCell ref="A1625:A1636"/>
    <mergeCell ref="C1625:C1636"/>
    <mergeCell ref="E1625:E1636"/>
    <mergeCell ref="G1625:G1636"/>
    <mergeCell ref="I1625:I1636"/>
    <mergeCell ref="K1625:K1636"/>
    <mergeCell ref="M1625:M1636"/>
    <mergeCell ref="A1613:A1624"/>
    <mergeCell ref="C1613:C1624"/>
    <mergeCell ref="E1613:E1624"/>
    <mergeCell ref="G1613:G1624"/>
    <mergeCell ref="I1613:I1624"/>
    <mergeCell ref="K1613:K1624"/>
    <mergeCell ref="M1601:M1612"/>
    <mergeCell ref="P1611:AB1611"/>
    <mergeCell ref="Q1612:R1612"/>
    <mergeCell ref="S1612:T1612"/>
    <mergeCell ref="U1612:V1612"/>
    <mergeCell ref="W1612:X1612"/>
    <mergeCell ref="Y1612:Z1612"/>
    <mergeCell ref="AA1612:AB1612"/>
    <mergeCell ref="A1601:A1612"/>
    <mergeCell ref="C1601:C1612"/>
    <mergeCell ref="E1601:E1612"/>
    <mergeCell ref="G1601:G1612"/>
    <mergeCell ref="I1601:I1612"/>
    <mergeCell ref="K1601:K1612"/>
    <mergeCell ref="M1661:M1672"/>
    <mergeCell ref="A1673:A1684"/>
    <mergeCell ref="C1673:C1684"/>
    <mergeCell ref="E1673:E1684"/>
    <mergeCell ref="G1673:G1684"/>
    <mergeCell ref="I1673:I1684"/>
    <mergeCell ref="K1673:K1684"/>
    <mergeCell ref="M1673:M1684"/>
    <mergeCell ref="A1661:A1672"/>
    <mergeCell ref="C1661:C1672"/>
    <mergeCell ref="E1661:E1672"/>
    <mergeCell ref="G1661:G1672"/>
    <mergeCell ref="I1661:I1672"/>
    <mergeCell ref="K1661:K1672"/>
    <mergeCell ref="M1637:M1648"/>
    <mergeCell ref="A1649:A1660"/>
    <mergeCell ref="C1649:C1660"/>
    <mergeCell ref="E1649:E1660"/>
    <mergeCell ref="G1649:G1660"/>
    <mergeCell ref="I1649:I1660"/>
    <mergeCell ref="K1649:K1660"/>
    <mergeCell ref="M1649:M1660"/>
    <mergeCell ref="A1637:A1648"/>
    <mergeCell ref="C1637:C1648"/>
    <mergeCell ref="E1637:E1648"/>
    <mergeCell ref="G1637:G1648"/>
    <mergeCell ref="I1637:I1648"/>
    <mergeCell ref="K1637:K1648"/>
    <mergeCell ref="A1709:A1720"/>
    <mergeCell ref="G1709:G1720"/>
    <mergeCell ref="I1709:I1720"/>
    <mergeCell ref="K1709:K1720"/>
    <mergeCell ref="A1721:A1732"/>
    <mergeCell ref="G1721:G1732"/>
    <mergeCell ref="I1721:I1732"/>
    <mergeCell ref="K1721:K1732"/>
    <mergeCell ref="M1685:M1696"/>
    <mergeCell ref="A1697:A1708"/>
    <mergeCell ref="C1697:C1708"/>
    <mergeCell ref="E1697:E1708"/>
    <mergeCell ref="G1697:G1708"/>
    <mergeCell ref="I1697:I1708"/>
    <mergeCell ref="K1697:K1708"/>
    <mergeCell ref="M1697:M1708"/>
    <mergeCell ref="A1685:A1696"/>
    <mergeCell ref="C1685:C1696"/>
    <mergeCell ref="E1685:E1696"/>
    <mergeCell ref="G1685:G1696"/>
    <mergeCell ref="I1685:I1696"/>
    <mergeCell ref="K1685:K1696"/>
    <mergeCell ref="M1741:M1751"/>
    <mergeCell ref="P1747:V1747"/>
    <mergeCell ref="A1752:A1762"/>
    <mergeCell ref="C1752:C1762"/>
    <mergeCell ref="E1752:E1762"/>
    <mergeCell ref="G1752:G1762"/>
    <mergeCell ref="I1752:I1762"/>
    <mergeCell ref="K1752:K1762"/>
    <mergeCell ref="M1752:M1762"/>
    <mergeCell ref="P1753:AB1753"/>
    <mergeCell ref="A1741:A1751"/>
    <mergeCell ref="C1741:C1751"/>
    <mergeCell ref="E1741:E1751"/>
    <mergeCell ref="G1741:G1751"/>
    <mergeCell ref="I1741:I1751"/>
    <mergeCell ref="K1741:K1751"/>
    <mergeCell ref="A1738:M1738"/>
    <mergeCell ref="P1738:V1738"/>
    <mergeCell ref="B1739:C1739"/>
    <mergeCell ref="D1739:E1739"/>
    <mergeCell ref="F1739:G1739"/>
    <mergeCell ref="H1739:I1739"/>
    <mergeCell ref="J1739:K1739"/>
    <mergeCell ref="L1739:M1739"/>
    <mergeCell ref="M1763:M1773"/>
    <mergeCell ref="P1763:AB1763"/>
    <mergeCell ref="Q1764:R1764"/>
    <mergeCell ref="S1764:T1764"/>
    <mergeCell ref="U1764:V1764"/>
    <mergeCell ref="W1764:X1764"/>
    <mergeCell ref="Y1764:Z1764"/>
    <mergeCell ref="AA1764:AB1764"/>
    <mergeCell ref="P1773:AB1773"/>
    <mergeCell ref="A1763:A1773"/>
    <mergeCell ref="C1763:C1773"/>
    <mergeCell ref="E1763:E1773"/>
    <mergeCell ref="G1763:G1773"/>
    <mergeCell ref="I1763:I1773"/>
    <mergeCell ref="K1763:K1773"/>
    <mergeCell ref="Q1754:R1754"/>
    <mergeCell ref="S1754:T1754"/>
    <mergeCell ref="U1754:V1754"/>
    <mergeCell ref="W1754:X1754"/>
    <mergeCell ref="Y1754:Z1754"/>
    <mergeCell ref="AA1754:AB1754"/>
    <mergeCell ref="S1786:T1786"/>
    <mergeCell ref="U1786:V1786"/>
    <mergeCell ref="W1786:X1786"/>
    <mergeCell ref="Y1786:Z1786"/>
    <mergeCell ref="AA1786:AB1786"/>
    <mergeCell ref="P1795:AB1795"/>
    <mergeCell ref="AA1774:AB1774"/>
    <mergeCell ref="A1785:A1795"/>
    <mergeCell ref="C1785:C1795"/>
    <mergeCell ref="E1785:E1795"/>
    <mergeCell ref="G1785:G1795"/>
    <mergeCell ref="I1785:I1795"/>
    <mergeCell ref="K1785:K1795"/>
    <mergeCell ref="M1785:M1795"/>
    <mergeCell ref="P1785:AB1785"/>
    <mergeCell ref="Q1786:R1786"/>
    <mergeCell ref="M1774:M1784"/>
    <mergeCell ref="Q1774:R1774"/>
    <mergeCell ref="S1774:T1774"/>
    <mergeCell ref="U1774:V1774"/>
    <mergeCell ref="W1774:X1774"/>
    <mergeCell ref="Y1774:Z1774"/>
    <mergeCell ref="A1774:A1784"/>
    <mergeCell ref="C1774:C1784"/>
    <mergeCell ref="E1774:E1784"/>
    <mergeCell ref="G1774:G1784"/>
    <mergeCell ref="I1774:I1784"/>
    <mergeCell ref="K1774:K1784"/>
    <mergeCell ref="S1810:T1810"/>
    <mergeCell ref="U1810:V1810"/>
    <mergeCell ref="W1810:X1810"/>
    <mergeCell ref="Y1810:Z1810"/>
    <mergeCell ref="AA1810:AB1810"/>
    <mergeCell ref="A1818:A1828"/>
    <mergeCell ref="C1818:C1828"/>
    <mergeCell ref="E1818:E1828"/>
    <mergeCell ref="G1818:G1828"/>
    <mergeCell ref="I1818:I1828"/>
    <mergeCell ref="AA1796:AB1796"/>
    <mergeCell ref="A1807:A1817"/>
    <mergeCell ref="C1807:C1817"/>
    <mergeCell ref="E1807:E1817"/>
    <mergeCell ref="G1807:G1817"/>
    <mergeCell ref="I1807:I1817"/>
    <mergeCell ref="K1807:K1817"/>
    <mergeCell ref="M1807:M1817"/>
    <mergeCell ref="P1809:AB1809"/>
    <mergeCell ref="Q1810:R1810"/>
    <mergeCell ref="M1796:M1806"/>
    <mergeCell ref="Q1796:R1796"/>
    <mergeCell ref="S1796:T1796"/>
    <mergeCell ref="U1796:V1796"/>
    <mergeCell ref="W1796:X1796"/>
    <mergeCell ref="Y1796:Z1796"/>
    <mergeCell ref="A1796:A1806"/>
    <mergeCell ref="C1796:C1806"/>
    <mergeCell ref="E1796:E1806"/>
    <mergeCell ref="G1796:G1806"/>
    <mergeCell ref="I1796:I1806"/>
    <mergeCell ref="K1796:K1806"/>
    <mergeCell ref="M1840:M1850"/>
    <mergeCell ref="A1851:A1861"/>
    <mergeCell ref="C1851:C1861"/>
    <mergeCell ref="E1851:E1861"/>
    <mergeCell ref="G1851:G1861"/>
    <mergeCell ref="I1851:I1861"/>
    <mergeCell ref="K1851:K1861"/>
    <mergeCell ref="M1851:M1861"/>
    <mergeCell ref="A1840:A1850"/>
    <mergeCell ref="C1840:C1850"/>
    <mergeCell ref="E1840:E1850"/>
    <mergeCell ref="G1840:G1850"/>
    <mergeCell ref="I1840:I1850"/>
    <mergeCell ref="K1840:K1850"/>
    <mergeCell ref="K1818:K1828"/>
    <mergeCell ref="M1818:M1828"/>
    <mergeCell ref="A1829:A1839"/>
    <mergeCell ref="C1829:C1839"/>
    <mergeCell ref="E1829:E1839"/>
    <mergeCell ref="G1829:G1839"/>
    <mergeCell ref="I1829:I1839"/>
    <mergeCell ref="K1829:K1839"/>
    <mergeCell ref="M1829:M1839"/>
    <mergeCell ref="M1884:M1894"/>
    <mergeCell ref="A1895:A1905"/>
    <mergeCell ref="C1895:C1905"/>
    <mergeCell ref="E1895:E1905"/>
    <mergeCell ref="G1895:G1905"/>
    <mergeCell ref="I1895:I1905"/>
    <mergeCell ref="K1895:K1905"/>
    <mergeCell ref="M1895:M1905"/>
    <mergeCell ref="A1884:A1894"/>
    <mergeCell ref="C1884:C1894"/>
    <mergeCell ref="E1884:E1894"/>
    <mergeCell ref="G1884:G1894"/>
    <mergeCell ref="I1884:I1894"/>
    <mergeCell ref="K1884:K1894"/>
    <mergeCell ref="M1862:M1872"/>
    <mergeCell ref="A1873:A1883"/>
    <mergeCell ref="C1873:C1883"/>
    <mergeCell ref="E1873:E1883"/>
    <mergeCell ref="G1873:G1883"/>
    <mergeCell ref="I1873:I1883"/>
    <mergeCell ref="K1873:K1883"/>
    <mergeCell ref="M1873:M1883"/>
    <mergeCell ref="A1862:A1872"/>
    <mergeCell ref="C1862:C1872"/>
    <mergeCell ref="E1862:E1872"/>
    <mergeCell ref="G1862:G1872"/>
    <mergeCell ref="I1862:I1872"/>
    <mergeCell ref="K1862:K1872"/>
    <mergeCell ref="M1928:M1938"/>
    <mergeCell ref="A1939:A1949"/>
    <mergeCell ref="C1939:C1949"/>
    <mergeCell ref="E1939:E1949"/>
    <mergeCell ref="G1939:G1949"/>
    <mergeCell ref="I1939:I1949"/>
    <mergeCell ref="K1939:K1949"/>
    <mergeCell ref="M1939:M1949"/>
    <mergeCell ref="A1928:A1938"/>
    <mergeCell ref="C1928:C1938"/>
    <mergeCell ref="E1928:E1938"/>
    <mergeCell ref="G1928:G1938"/>
    <mergeCell ref="I1928:I1938"/>
    <mergeCell ref="K1928:K1938"/>
    <mergeCell ref="M1906:M1916"/>
    <mergeCell ref="A1917:A1927"/>
    <mergeCell ref="C1917:C1927"/>
    <mergeCell ref="E1917:E1927"/>
    <mergeCell ref="G1917:G1927"/>
    <mergeCell ref="I1917:I1927"/>
    <mergeCell ref="K1917:K1927"/>
    <mergeCell ref="M1917:M1927"/>
    <mergeCell ref="A1906:A1916"/>
    <mergeCell ref="C1906:C1916"/>
    <mergeCell ref="E1906:E1916"/>
    <mergeCell ref="G1906:G1916"/>
    <mergeCell ref="I1906:I1916"/>
    <mergeCell ref="K1906:K1916"/>
    <mergeCell ref="M1972:M1982"/>
    <mergeCell ref="A1983:A1993"/>
    <mergeCell ref="C1983:C1993"/>
    <mergeCell ref="E1983:E1993"/>
    <mergeCell ref="G1983:G1993"/>
    <mergeCell ref="I1983:I1993"/>
    <mergeCell ref="K1983:K1993"/>
    <mergeCell ref="M1983:M1993"/>
    <mergeCell ref="A1972:A1982"/>
    <mergeCell ref="C1972:C1982"/>
    <mergeCell ref="E1972:E1982"/>
    <mergeCell ref="G1972:G1982"/>
    <mergeCell ref="I1972:I1982"/>
    <mergeCell ref="K1972:K1982"/>
    <mergeCell ref="M1950:M1960"/>
    <mergeCell ref="A1961:A1971"/>
    <mergeCell ref="C1961:C1971"/>
    <mergeCell ref="E1961:E1971"/>
    <mergeCell ref="G1961:G1971"/>
    <mergeCell ref="I1961:I1971"/>
    <mergeCell ref="K1961:K1971"/>
    <mergeCell ref="M1961:M1971"/>
    <mergeCell ref="A1950:A1960"/>
    <mergeCell ref="C1950:C1960"/>
    <mergeCell ref="E1950:E1960"/>
    <mergeCell ref="G1950:G1960"/>
    <mergeCell ref="I1950:I1960"/>
    <mergeCell ref="K1950:K1960"/>
    <mergeCell ref="M2016:M2026"/>
    <mergeCell ref="A2027:A2037"/>
    <mergeCell ref="C2027:C2037"/>
    <mergeCell ref="E2027:E2037"/>
    <mergeCell ref="G2027:G2037"/>
    <mergeCell ref="I2027:I2037"/>
    <mergeCell ref="K2027:K2037"/>
    <mergeCell ref="M2027:M2037"/>
    <mergeCell ref="A2016:A2026"/>
    <mergeCell ref="C2016:C2026"/>
    <mergeCell ref="E2016:E2026"/>
    <mergeCell ref="G2016:G2026"/>
    <mergeCell ref="I2016:I2026"/>
    <mergeCell ref="K2016:K2026"/>
    <mergeCell ref="M1994:M2004"/>
    <mergeCell ref="A2005:A2015"/>
    <mergeCell ref="C2005:C2015"/>
    <mergeCell ref="E2005:E2015"/>
    <mergeCell ref="G2005:G2015"/>
    <mergeCell ref="I2005:I2015"/>
    <mergeCell ref="K2005:K2015"/>
    <mergeCell ref="M2005:M2015"/>
    <mergeCell ref="A1994:A2004"/>
    <mergeCell ref="C1994:C2004"/>
    <mergeCell ref="E1994:E2004"/>
    <mergeCell ref="G1994:G2004"/>
    <mergeCell ref="I1994:I2004"/>
    <mergeCell ref="K1994:K2004"/>
    <mergeCell ref="M2060:M2070"/>
    <mergeCell ref="A2071:A2081"/>
    <mergeCell ref="C2071:C2081"/>
    <mergeCell ref="E2071:E2081"/>
    <mergeCell ref="G2071:G2081"/>
    <mergeCell ref="I2071:I2081"/>
    <mergeCell ref="K2071:K2081"/>
    <mergeCell ref="M2071:M2081"/>
    <mergeCell ref="A2060:A2070"/>
    <mergeCell ref="C2060:C2070"/>
    <mergeCell ref="E2060:E2070"/>
    <mergeCell ref="G2060:G2070"/>
    <mergeCell ref="I2060:I2070"/>
    <mergeCell ref="K2060:K2070"/>
    <mergeCell ref="M2038:M2048"/>
    <mergeCell ref="A2049:A2059"/>
    <mergeCell ref="C2049:C2059"/>
    <mergeCell ref="E2049:E2059"/>
    <mergeCell ref="G2049:G2059"/>
    <mergeCell ref="I2049:I2059"/>
    <mergeCell ref="K2049:K2059"/>
    <mergeCell ref="M2049:M2059"/>
    <mergeCell ref="A2038:A2048"/>
    <mergeCell ref="C2038:C2048"/>
    <mergeCell ref="E2038:E2048"/>
    <mergeCell ref="G2038:G2048"/>
    <mergeCell ref="I2038:I2048"/>
    <mergeCell ref="K2038:K2048"/>
    <mergeCell ref="M2104:M2114"/>
    <mergeCell ref="A2115:A2125"/>
    <mergeCell ref="C2115:C2125"/>
    <mergeCell ref="E2115:E2125"/>
    <mergeCell ref="G2115:G2125"/>
    <mergeCell ref="I2115:I2125"/>
    <mergeCell ref="K2115:K2125"/>
    <mergeCell ref="M2115:M2125"/>
    <mergeCell ref="A2104:A2114"/>
    <mergeCell ref="C2104:C2114"/>
    <mergeCell ref="E2104:E2114"/>
    <mergeCell ref="G2104:G2114"/>
    <mergeCell ref="I2104:I2114"/>
    <mergeCell ref="K2104:K2114"/>
    <mergeCell ref="M2082:M2092"/>
    <mergeCell ref="A2093:A2103"/>
    <mergeCell ref="C2093:C2103"/>
    <mergeCell ref="E2093:E2103"/>
    <mergeCell ref="G2093:G2103"/>
    <mergeCell ref="I2093:I2103"/>
    <mergeCell ref="K2093:K2103"/>
    <mergeCell ref="M2093:M2103"/>
    <mergeCell ref="A2082:A2092"/>
    <mergeCell ref="C2082:C2092"/>
    <mergeCell ref="E2082:E2092"/>
    <mergeCell ref="G2082:G2092"/>
    <mergeCell ref="I2082:I2092"/>
    <mergeCell ref="K2082:K2092"/>
    <mergeCell ref="M2148:M2158"/>
    <mergeCell ref="A2159:A2169"/>
    <mergeCell ref="C2159:C2169"/>
    <mergeCell ref="E2159:E2169"/>
    <mergeCell ref="G2159:G2169"/>
    <mergeCell ref="I2159:I2169"/>
    <mergeCell ref="K2159:K2169"/>
    <mergeCell ref="M2159:M2169"/>
    <mergeCell ref="A2148:A2158"/>
    <mergeCell ref="C2148:C2158"/>
    <mergeCell ref="E2148:E2158"/>
    <mergeCell ref="G2148:G2158"/>
    <mergeCell ref="I2148:I2158"/>
    <mergeCell ref="K2148:K2158"/>
    <mergeCell ref="M2126:M2136"/>
    <mergeCell ref="A2137:A2147"/>
    <mergeCell ref="C2137:C2147"/>
    <mergeCell ref="E2137:E2147"/>
    <mergeCell ref="G2137:G2147"/>
    <mergeCell ref="I2137:I2147"/>
    <mergeCell ref="K2137:K2147"/>
    <mergeCell ref="M2137:M2147"/>
    <mergeCell ref="A2126:A2136"/>
    <mergeCell ref="C2126:C2136"/>
    <mergeCell ref="E2126:E2136"/>
    <mergeCell ref="G2126:G2136"/>
    <mergeCell ref="I2126:I2136"/>
    <mergeCell ref="K2126:K2136"/>
    <mergeCell ref="M2192:M2202"/>
    <mergeCell ref="A2203:A2213"/>
    <mergeCell ref="C2203:C2213"/>
    <mergeCell ref="E2203:E2213"/>
    <mergeCell ref="G2203:G2213"/>
    <mergeCell ref="I2203:I2213"/>
    <mergeCell ref="K2203:K2213"/>
    <mergeCell ref="M2203:M2213"/>
    <mergeCell ref="A2192:A2202"/>
    <mergeCell ref="C2192:C2202"/>
    <mergeCell ref="E2192:E2202"/>
    <mergeCell ref="G2192:G2202"/>
    <mergeCell ref="I2192:I2202"/>
    <mergeCell ref="K2192:K2202"/>
    <mergeCell ref="M2170:M2180"/>
    <mergeCell ref="A2181:A2191"/>
    <mergeCell ref="C2181:C2191"/>
    <mergeCell ref="E2181:E2191"/>
    <mergeCell ref="G2181:G2191"/>
    <mergeCell ref="I2181:I2191"/>
    <mergeCell ref="K2181:K2191"/>
    <mergeCell ref="M2181:M2191"/>
    <mergeCell ref="A2170:A2180"/>
    <mergeCell ref="C2170:C2180"/>
    <mergeCell ref="E2170:E2180"/>
    <mergeCell ref="G2170:G2180"/>
    <mergeCell ref="I2170:I2180"/>
    <mergeCell ref="K2170:K2180"/>
    <mergeCell ref="A2241:M2241"/>
    <mergeCell ref="P2241:V2241"/>
    <mergeCell ref="B2242:C2242"/>
    <mergeCell ref="D2242:E2242"/>
    <mergeCell ref="F2242:G2242"/>
    <mergeCell ref="H2242:I2242"/>
    <mergeCell ref="J2242:K2242"/>
    <mergeCell ref="L2242:M2242"/>
    <mergeCell ref="M2214:M2224"/>
    <mergeCell ref="A2225:A2235"/>
    <mergeCell ref="C2225:C2235"/>
    <mergeCell ref="E2225:E2235"/>
    <mergeCell ref="G2225:G2235"/>
    <mergeCell ref="I2225:I2235"/>
    <mergeCell ref="K2225:K2235"/>
    <mergeCell ref="M2225:M2235"/>
    <mergeCell ref="A2214:A2224"/>
    <mergeCell ref="C2214:C2224"/>
    <mergeCell ref="E2214:E2224"/>
    <mergeCell ref="G2214:G2224"/>
    <mergeCell ref="I2214:I2224"/>
    <mergeCell ref="K2214:K2224"/>
    <mergeCell ref="Q2257:R2257"/>
    <mergeCell ref="S2257:T2257"/>
    <mergeCell ref="U2257:V2257"/>
    <mergeCell ref="W2257:X2257"/>
    <mergeCell ref="Y2257:Z2257"/>
    <mergeCell ref="AA2257:AB2257"/>
    <mergeCell ref="M2244:M2255"/>
    <mergeCell ref="P2250:V2250"/>
    <mergeCell ref="A2256:A2267"/>
    <mergeCell ref="C2256:C2267"/>
    <mergeCell ref="E2256:E2267"/>
    <mergeCell ref="G2256:G2267"/>
    <mergeCell ref="I2256:I2267"/>
    <mergeCell ref="K2256:K2267"/>
    <mergeCell ref="M2256:M2267"/>
    <mergeCell ref="P2256:AB2256"/>
    <mergeCell ref="A2244:A2255"/>
    <mergeCell ref="C2244:C2255"/>
    <mergeCell ref="E2244:E2255"/>
    <mergeCell ref="G2244:G2255"/>
    <mergeCell ref="I2244:I2255"/>
    <mergeCell ref="K2244:K2255"/>
    <mergeCell ref="M2268:M2279"/>
    <mergeCell ref="P2274:AB2274"/>
    <mergeCell ref="Q2275:R2275"/>
    <mergeCell ref="S2275:T2275"/>
    <mergeCell ref="U2275:V2275"/>
    <mergeCell ref="W2275:X2275"/>
    <mergeCell ref="Y2275:Z2275"/>
    <mergeCell ref="AA2275:AB2275"/>
    <mergeCell ref="A2268:A2279"/>
    <mergeCell ref="C2268:C2279"/>
    <mergeCell ref="E2268:E2279"/>
    <mergeCell ref="G2268:G2279"/>
    <mergeCell ref="I2268:I2279"/>
    <mergeCell ref="K2268:K2279"/>
    <mergeCell ref="P2264:AB2264"/>
    <mergeCell ref="Q2265:R2265"/>
    <mergeCell ref="S2265:T2265"/>
    <mergeCell ref="U2265:V2265"/>
    <mergeCell ref="W2265:X2265"/>
    <mergeCell ref="Y2265:Z2265"/>
    <mergeCell ref="AA2265:AB2265"/>
    <mergeCell ref="M2292:M2303"/>
    <mergeCell ref="P2297:AB2297"/>
    <mergeCell ref="Q2298:R2298"/>
    <mergeCell ref="S2298:T2298"/>
    <mergeCell ref="U2298:V2298"/>
    <mergeCell ref="W2298:X2298"/>
    <mergeCell ref="Y2298:Z2298"/>
    <mergeCell ref="AA2298:AB2298"/>
    <mergeCell ref="A2292:A2303"/>
    <mergeCell ref="C2292:C2303"/>
    <mergeCell ref="E2292:E2303"/>
    <mergeCell ref="G2292:G2303"/>
    <mergeCell ref="I2292:I2303"/>
    <mergeCell ref="K2292:K2303"/>
    <mergeCell ref="M2280:M2291"/>
    <mergeCell ref="P2286:AB2286"/>
    <mergeCell ref="Q2287:R2287"/>
    <mergeCell ref="S2287:T2287"/>
    <mergeCell ref="U2287:V2287"/>
    <mergeCell ref="W2287:X2287"/>
    <mergeCell ref="Y2287:Z2287"/>
    <mergeCell ref="AA2287:AB2287"/>
    <mergeCell ref="A2280:A2291"/>
    <mergeCell ref="C2280:C2291"/>
    <mergeCell ref="E2280:E2291"/>
    <mergeCell ref="G2280:G2291"/>
    <mergeCell ref="I2280:I2291"/>
    <mergeCell ref="K2280:K2291"/>
    <mergeCell ref="M2316:M2327"/>
    <mergeCell ref="A2328:A2339"/>
    <mergeCell ref="C2328:C2339"/>
    <mergeCell ref="E2328:E2339"/>
    <mergeCell ref="G2328:G2339"/>
    <mergeCell ref="I2328:I2339"/>
    <mergeCell ref="K2328:K2339"/>
    <mergeCell ref="M2328:M2339"/>
    <mergeCell ref="A2316:A2327"/>
    <mergeCell ref="C2316:C2327"/>
    <mergeCell ref="E2316:E2327"/>
    <mergeCell ref="G2316:G2327"/>
    <mergeCell ref="I2316:I2327"/>
    <mergeCell ref="K2316:K2327"/>
    <mergeCell ref="M2304:M2315"/>
    <mergeCell ref="P2304:AB2304"/>
    <mergeCell ref="Q2305:R2305"/>
    <mergeCell ref="S2305:T2305"/>
    <mergeCell ref="U2305:V2305"/>
    <mergeCell ref="W2305:X2305"/>
    <mergeCell ref="Y2305:Z2305"/>
    <mergeCell ref="AA2305:AB2305"/>
    <mergeCell ref="A2304:A2315"/>
    <mergeCell ref="C2304:C2315"/>
    <mergeCell ref="E2304:E2315"/>
    <mergeCell ref="G2304:G2315"/>
    <mergeCell ref="I2304:I2315"/>
    <mergeCell ref="K2304:K2315"/>
    <mergeCell ref="M2364:M2375"/>
    <mergeCell ref="A2376:A2387"/>
    <mergeCell ref="C2376:C2387"/>
    <mergeCell ref="E2376:E2387"/>
    <mergeCell ref="G2376:G2387"/>
    <mergeCell ref="I2376:I2387"/>
    <mergeCell ref="K2376:K2387"/>
    <mergeCell ref="M2376:M2387"/>
    <mergeCell ref="A2364:A2375"/>
    <mergeCell ref="C2364:C2375"/>
    <mergeCell ref="E2364:E2375"/>
    <mergeCell ref="G2364:G2375"/>
    <mergeCell ref="I2364:I2375"/>
    <mergeCell ref="K2364:K2375"/>
    <mergeCell ref="M2340:M2351"/>
    <mergeCell ref="A2352:A2363"/>
    <mergeCell ref="C2352:C2363"/>
    <mergeCell ref="E2352:E2363"/>
    <mergeCell ref="G2352:G2363"/>
    <mergeCell ref="I2352:I2363"/>
    <mergeCell ref="K2352:K2363"/>
    <mergeCell ref="M2352:M2363"/>
    <mergeCell ref="A2340:A2351"/>
    <mergeCell ref="C2340:C2351"/>
    <mergeCell ref="E2340:E2351"/>
    <mergeCell ref="G2340:G2351"/>
    <mergeCell ref="I2340:I2351"/>
    <mergeCell ref="K2340:K2351"/>
    <mergeCell ref="M2412:M2423"/>
    <mergeCell ref="A2424:A2435"/>
    <mergeCell ref="C2424:C2435"/>
    <mergeCell ref="E2424:E2435"/>
    <mergeCell ref="G2424:G2435"/>
    <mergeCell ref="I2424:I2435"/>
    <mergeCell ref="K2424:K2435"/>
    <mergeCell ref="M2424:M2435"/>
    <mergeCell ref="A2412:A2423"/>
    <mergeCell ref="C2412:C2423"/>
    <mergeCell ref="E2412:E2423"/>
    <mergeCell ref="G2412:G2423"/>
    <mergeCell ref="I2412:I2423"/>
    <mergeCell ref="K2412:K2423"/>
    <mergeCell ref="M2388:M2399"/>
    <mergeCell ref="A2400:A2411"/>
    <mergeCell ref="C2400:C2411"/>
    <mergeCell ref="E2400:E2411"/>
    <mergeCell ref="G2400:G2411"/>
    <mergeCell ref="I2400:I2411"/>
    <mergeCell ref="K2400:K2411"/>
    <mergeCell ref="M2400:M2411"/>
    <mergeCell ref="A2388:A2399"/>
    <mergeCell ref="C2388:C2399"/>
    <mergeCell ref="E2388:E2399"/>
    <mergeCell ref="G2388:G2399"/>
    <mergeCell ref="I2388:I2399"/>
    <mergeCell ref="K2388:K2399"/>
    <mergeCell ref="M2460:M2471"/>
    <mergeCell ref="A2472:A2483"/>
    <mergeCell ref="C2472:C2483"/>
    <mergeCell ref="E2472:E2483"/>
    <mergeCell ref="G2472:G2483"/>
    <mergeCell ref="I2472:I2483"/>
    <mergeCell ref="K2472:K2483"/>
    <mergeCell ref="M2472:M2483"/>
    <mergeCell ref="A2460:A2471"/>
    <mergeCell ref="C2460:C2471"/>
    <mergeCell ref="E2460:E2471"/>
    <mergeCell ref="G2460:G2471"/>
    <mergeCell ref="I2460:I2471"/>
    <mergeCell ref="K2460:K2471"/>
    <mergeCell ref="M2436:M2447"/>
    <mergeCell ref="A2448:A2459"/>
    <mergeCell ref="C2448:C2459"/>
    <mergeCell ref="E2448:E2459"/>
    <mergeCell ref="G2448:G2459"/>
    <mergeCell ref="I2448:I2459"/>
    <mergeCell ref="K2448:K2459"/>
    <mergeCell ref="M2448:M2459"/>
    <mergeCell ref="A2436:A2447"/>
    <mergeCell ref="C2436:C2447"/>
    <mergeCell ref="E2436:E2447"/>
    <mergeCell ref="G2436:G2447"/>
    <mergeCell ref="I2436:I2447"/>
    <mergeCell ref="K2436:K2447"/>
    <mergeCell ref="A2513:M2513"/>
    <mergeCell ref="P2513:V2513"/>
    <mergeCell ref="B2514:C2514"/>
    <mergeCell ref="D2514:E2514"/>
    <mergeCell ref="F2514:G2514"/>
    <mergeCell ref="H2514:I2514"/>
    <mergeCell ref="J2514:K2514"/>
    <mergeCell ref="L2514:M2514"/>
    <mergeCell ref="M2484:M2495"/>
    <mergeCell ref="A2496:A2507"/>
    <mergeCell ref="C2496:C2507"/>
    <mergeCell ref="E2496:E2507"/>
    <mergeCell ref="G2496:G2507"/>
    <mergeCell ref="I2496:I2507"/>
    <mergeCell ref="K2496:K2507"/>
    <mergeCell ref="M2496:M2507"/>
    <mergeCell ref="A2484:A2495"/>
    <mergeCell ref="C2484:C2495"/>
    <mergeCell ref="E2484:E2495"/>
    <mergeCell ref="G2484:G2495"/>
    <mergeCell ref="I2484:I2495"/>
    <mergeCell ref="K2484:K2495"/>
    <mergeCell ref="S2529:T2529"/>
    <mergeCell ref="U2529:V2529"/>
    <mergeCell ref="W2529:X2529"/>
    <mergeCell ref="Y2529:Z2529"/>
    <mergeCell ref="AA2529:AB2529"/>
    <mergeCell ref="P2534:AB2534"/>
    <mergeCell ref="A2529:A2541"/>
    <mergeCell ref="C2529:C2541"/>
    <mergeCell ref="E2529:E2541"/>
    <mergeCell ref="G2529:G2541"/>
    <mergeCell ref="I2529:I2541"/>
    <mergeCell ref="Q2529:R2529"/>
    <mergeCell ref="Q2535:R2535"/>
    <mergeCell ref="A2516:A2528"/>
    <mergeCell ref="C2516:C2528"/>
    <mergeCell ref="E2516:E2528"/>
    <mergeCell ref="G2516:G2528"/>
    <mergeCell ref="I2516:I2528"/>
    <mergeCell ref="P2522:V2522"/>
    <mergeCell ref="P2528:AB2528"/>
    <mergeCell ref="P2544:AB2544"/>
    <mergeCell ref="Q2545:R2545"/>
    <mergeCell ref="S2545:T2545"/>
    <mergeCell ref="U2545:V2545"/>
    <mergeCell ref="W2545:X2545"/>
    <mergeCell ref="Y2545:Z2545"/>
    <mergeCell ref="AA2545:AB2545"/>
    <mergeCell ref="S2535:T2535"/>
    <mergeCell ref="U2535:V2535"/>
    <mergeCell ref="W2535:X2535"/>
    <mergeCell ref="Y2535:Z2535"/>
    <mergeCell ref="AA2535:AB2535"/>
    <mergeCell ref="A2542:A2554"/>
    <mergeCell ref="C2542:C2554"/>
    <mergeCell ref="E2542:E2554"/>
    <mergeCell ref="G2542:G2554"/>
    <mergeCell ref="I2542:I2554"/>
    <mergeCell ref="Y2557:Z2557"/>
    <mergeCell ref="AA2557:AB2557"/>
    <mergeCell ref="P2566:AB2566"/>
    <mergeCell ref="Q2567:R2567"/>
    <mergeCell ref="S2567:T2567"/>
    <mergeCell ref="U2567:V2567"/>
    <mergeCell ref="W2567:X2567"/>
    <mergeCell ref="Y2567:Z2567"/>
    <mergeCell ref="AA2567:AB2567"/>
    <mergeCell ref="A2555:A2567"/>
    <mergeCell ref="C2555:C2567"/>
    <mergeCell ref="E2555:E2567"/>
    <mergeCell ref="G2555:G2567"/>
    <mergeCell ref="I2555:I2567"/>
    <mergeCell ref="P2556:AB2556"/>
    <mergeCell ref="Q2557:R2557"/>
    <mergeCell ref="S2557:T2557"/>
    <mergeCell ref="U2557:V2557"/>
    <mergeCell ref="W2557:X2557"/>
    <mergeCell ref="Y2574:Z2574"/>
    <mergeCell ref="AA2574:AB2574"/>
    <mergeCell ref="A2581:A2593"/>
    <mergeCell ref="C2581:C2593"/>
    <mergeCell ref="E2581:E2593"/>
    <mergeCell ref="G2581:G2593"/>
    <mergeCell ref="I2581:I2593"/>
    <mergeCell ref="P2584:AB2584"/>
    <mergeCell ref="Q2585:R2585"/>
    <mergeCell ref="S2585:T2585"/>
    <mergeCell ref="A2568:A2580"/>
    <mergeCell ref="C2568:C2580"/>
    <mergeCell ref="E2568:E2580"/>
    <mergeCell ref="G2568:G2580"/>
    <mergeCell ref="I2568:I2580"/>
    <mergeCell ref="P2573:AB2573"/>
    <mergeCell ref="Q2574:R2574"/>
    <mergeCell ref="S2574:T2574"/>
    <mergeCell ref="U2574:V2574"/>
    <mergeCell ref="W2574:X2574"/>
    <mergeCell ref="A2607:A2619"/>
    <mergeCell ref="C2607:C2619"/>
    <mergeCell ref="E2607:E2619"/>
    <mergeCell ref="G2607:G2619"/>
    <mergeCell ref="I2607:I2619"/>
    <mergeCell ref="A2620:A2632"/>
    <mergeCell ref="C2620:C2632"/>
    <mergeCell ref="E2620:E2632"/>
    <mergeCell ref="G2620:G2632"/>
    <mergeCell ref="I2620:I2632"/>
    <mergeCell ref="U2585:V2585"/>
    <mergeCell ref="W2585:X2585"/>
    <mergeCell ref="Y2585:Z2585"/>
    <mergeCell ref="AA2585:AB2585"/>
    <mergeCell ref="A2594:A2606"/>
    <mergeCell ref="C2594:C2606"/>
    <mergeCell ref="E2594:E2606"/>
    <mergeCell ref="G2594:G2606"/>
    <mergeCell ref="I2594:I2606"/>
    <mergeCell ref="A2659:A2671"/>
    <mergeCell ref="C2659:C2671"/>
    <mergeCell ref="E2659:E2671"/>
    <mergeCell ref="G2659:G2671"/>
    <mergeCell ref="I2659:I2671"/>
    <mergeCell ref="A2672:A2684"/>
    <mergeCell ref="C2672:C2684"/>
    <mergeCell ref="E2672:E2684"/>
    <mergeCell ref="G2672:G2684"/>
    <mergeCell ref="I2672:I2684"/>
    <mergeCell ref="A2633:A2645"/>
    <mergeCell ref="C2633:C2645"/>
    <mergeCell ref="E2633:E2645"/>
    <mergeCell ref="G2633:G2645"/>
    <mergeCell ref="I2633:I2645"/>
    <mergeCell ref="A2646:A2658"/>
    <mergeCell ref="C2646:C2658"/>
    <mergeCell ref="E2646:E2658"/>
    <mergeCell ref="G2646:G2658"/>
    <mergeCell ref="I2646:I2658"/>
    <mergeCell ref="A2711:A2723"/>
    <mergeCell ref="C2711:C2723"/>
    <mergeCell ref="E2711:E2723"/>
    <mergeCell ref="G2711:G2723"/>
    <mergeCell ref="I2711:I2723"/>
    <mergeCell ref="A2724:A2736"/>
    <mergeCell ref="C2724:C2736"/>
    <mergeCell ref="E2724:E2736"/>
    <mergeCell ref="G2724:G2736"/>
    <mergeCell ref="I2724:I2736"/>
    <mergeCell ref="A2685:A2697"/>
    <mergeCell ref="C2685:C2697"/>
    <mergeCell ref="E2685:E2697"/>
    <mergeCell ref="G2685:G2697"/>
    <mergeCell ref="I2685:I2697"/>
    <mergeCell ref="A2698:A2710"/>
    <mergeCell ref="C2698:C2710"/>
    <mergeCell ref="E2698:E2710"/>
    <mergeCell ref="G2698:G2710"/>
    <mergeCell ref="I2698:I2710"/>
    <mergeCell ref="A2763:A2775"/>
    <mergeCell ref="C2763:C2775"/>
    <mergeCell ref="E2763:E2775"/>
    <mergeCell ref="G2763:G2775"/>
    <mergeCell ref="I2763:I2775"/>
    <mergeCell ref="A2776:A2788"/>
    <mergeCell ref="C2776:C2788"/>
    <mergeCell ref="E2776:E2788"/>
    <mergeCell ref="G2776:G2788"/>
    <mergeCell ref="I2776:I2788"/>
    <mergeCell ref="A2737:A2749"/>
    <mergeCell ref="C2737:C2749"/>
    <mergeCell ref="E2737:E2749"/>
    <mergeCell ref="G2737:G2749"/>
    <mergeCell ref="I2737:I2749"/>
    <mergeCell ref="A2750:A2762"/>
    <mergeCell ref="C2750:C2762"/>
    <mergeCell ref="E2750:E2762"/>
    <mergeCell ref="G2750:G2762"/>
    <mergeCell ref="I2750:I2762"/>
    <mergeCell ref="A2815:A2827"/>
    <mergeCell ref="C2815:C2827"/>
    <mergeCell ref="E2815:E2827"/>
    <mergeCell ref="G2815:G2827"/>
    <mergeCell ref="I2815:I2827"/>
    <mergeCell ref="A2828:A2840"/>
    <mergeCell ref="C2828:C2840"/>
    <mergeCell ref="E2828:E2840"/>
    <mergeCell ref="G2828:G2840"/>
    <mergeCell ref="I2828:I2840"/>
    <mergeCell ref="A2789:A2801"/>
    <mergeCell ref="C2789:C2801"/>
    <mergeCell ref="E2789:E2801"/>
    <mergeCell ref="G2789:G2801"/>
    <mergeCell ref="I2789:I2801"/>
    <mergeCell ref="A2802:A2814"/>
    <mergeCell ref="C2802:C2814"/>
    <mergeCell ref="E2802:E2814"/>
    <mergeCell ref="G2802:G2814"/>
    <mergeCell ref="I2802:I2814"/>
    <mergeCell ref="P2885:V2885"/>
    <mergeCell ref="B2886:C2886"/>
    <mergeCell ref="D2886:E2886"/>
    <mergeCell ref="F2886:G2886"/>
    <mergeCell ref="H2886:I2886"/>
    <mergeCell ref="J2886:K2886"/>
    <mergeCell ref="L2886:M2886"/>
    <mergeCell ref="A2867:A2879"/>
    <mergeCell ref="C2867:C2879"/>
    <mergeCell ref="E2867:E2879"/>
    <mergeCell ref="G2867:G2879"/>
    <mergeCell ref="I2867:I2879"/>
    <mergeCell ref="A2885:M2885"/>
    <mergeCell ref="A2841:A2853"/>
    <mergeCell ref="C2841:C2853"/>
    <mergeCell ref="E2841:E2853"/>
    <mergeCell ref="G2841:G2853"/>
    <mergeCell ref="I2841:I2853"/>
    <mergeCell ref="A2854:A2866"/>
    <mergeCell ref="C2854:C2866"/>
    <mergeCell ref="E2854:E2866"/>
    <mergeCell ref="G2854:G2866"/>
    <mergeCell ref="I2854:I2866"/>
    <mergeCell ref="Q2901:R2901"/>
    <mergeCell ref="S2901:T2901"/>
    <mergeCell ref="U2901:V2901"/>
    <mergeCell ref="W2901:X2901"/>
    <mergeCell ref="Y2901:Z2901"/>
    <mergeCell ref="AA2901:AB2901"/>
    <mergeCell ref="M2888:M2897"/>
    <mergeCell ref="P2894:V2894"/>
    <mergeCell ref="A2898:A2907"/>
    <mergeCell ref="C2898:C2907"/>
    <mergeCell ref="E2898:E2907"/>
    <mergeCell ref="G2898:G2907"/>
    <mergeCell ref="I2898:I2907"/>
    <mergeCell ref="K2898:K2907"/>
    <mergeCell ref="M2898:M2907"/>
    <mergeCell ref="P2900:AB2900"/>
    <mergeCell ref="A2888:A2897"/>
    <mergeCell ref="C2888:C2897"/>
    <mergeCell ref="E2888:E2897"/>
    <mergeCell ref="G2888:G2897"/>
    <mergeCell ref="I2888:I2897"/>
    <mergeCell ref="K2888:K2897"/>
    <mergeCell ref="M2918:M2927"/>
    <mergeCell ref="P2920:AB2920"/>
    <mergeCell ref="Q2921:R2921"/>
    <mergeCell ref="S2921:T2921"/>
    <mergeCell ref="U2921:V2921"/>
    <mergeCell ref="W2921:X2921"/>
    <mergeCell ref="Y2921:Z2921"/>
    <mergeCell ref="AA2921:AB2921"/>
    <mergeCell ref="A2918:A2927"/>
    <mergeCell ref="C2918:C2927"/>
    <mergeCell ref="E2918:E2927"/>
    <mergeCell ref="G2918:G2927"/>
    <mergeCell ref="I2918:I2927"/>
    <mergeCell ref="K2918:K2927"/>
    <mergeCell ref="M2908:M2917"/>
    <mergeCell ref="P2910:AB2910"/>
    <mergeCell ref="Q2911:R2911"/>
    <mergeCell ref="S2911:T2911"/>
    <mergeCell ref="U2911:V2911"/>
    <mergeCell ref="W2911:X2911"/>
    <mergeCell ref="Y2911:Z2911"/>
    <mergeCell ref="AA2911:AB2911"/>
    <mergeCell ref="A2908:A2917"/>
    <mergeCell ref="C2908:C2917"/>
    <mergeCell ref="E2908:E2917"/>
    <mergeCell ref="G2908:G2917"/>
    <mergeCell ref="I2908:I2917"/>
    <mergeCell ref="K2908:K2917"/>
    <mergeCell ref="M2938:M2947"/>
    <mergeCell ref="P2944:AB2944"/>
    <mergeCell ref="Q2945:R2945"/>
    <mergeCell ref="S2945:T2945"/>
    <mergeCell ref="U2945:V2945"/>
    <mergeCell ref="W2945:X2945"/>
    <mergeCell ref="Y2945:Z2945"/>
    <mergeCell ref="AA2945:AB2945"/>
    <mergeCell ref="A2938:A2947"/>
    <mergeCell ref="C2938:C2947"/>
    <mergeCell ref="E2938:E2947"/>
    <mergeCell ref="G2938:G2947"/>
    <mergeCell ref="I2938:I2947"/>
    <mergeCell ref="K2938:K2947"/>
    <mergeCell ref="M2928:M2937"/>
    <mergeCell ref="P2932:AB2932"/>
    <mergeCell ref="Q2933:R2933"/>
    <mergeCell ref="S2933:T2933"/>
    <mergeCell ref="U2933:V2933"/>
    <mergeCell ref="W2933:X2933"/>
    <mergeCell ref="Y2933:Z2933"/>
    <mergeCell ref="AA2933:AB2933"/>
    <mergeCell ref="A2928:A2937"/>
    <mergeCell ref="C2928:C2937"/>
    <mergeCell ref="E2928:E2937"/>
    <mergeCell ref="G2928:G2937"/>
    <mergeCell ref="I2928:I2937"/>
    <mergeCell ref="K2928:K2937"/>
    <mergeCell ref="M2958:M2967"/>
    <mergeCell ref="P2965:AB2965"/>
    <mergeCell ref="Q2966:R2966"/>
    <mergeCell ref="S2966:T2966"/>
    <mergeCell ref="U2966:V2966"/>
    <mergeCell ref="W2966:X2966"/>
    <mergeCell ref="Y2966:Z2966"/>
    <mergeCell ref="AA2966:AB2966"/>
    <mergeCell ref="A2958:A2967"/>
    <mergeCell ref="C2958:C2967"/>
    <mergeCell ref="E2958:E2967"/>
    <mergeCell ref="G2958:G2967"/>
    <mergeCell ref="I2958:I2967"/>
    <mergeCell ref="K2958:K2967"/>
    <mergeCell ref="M2948:M2957"/>
    <mergeCell ref="P2952:AB2952"/>
    <mergeCell ref="Q2953:R2953"/>
    <mergeCell ref="S2953:T2953"/>
    <mergeCell ref="U2953:V2953"/>
    <mergeCell ref="W2953:X2953"/>
    <mergeCell ref="Y2953:Z2953"/>
    <mergeCell ref="AA2953:AB2953"/>
    <mergeCell ref="A2948:A2957"/>
    <mergeCell ref="C2948:C2957"/>
    <mergeCell ref="E2948:E2957"/>
    <mergeCell ref="G2948:G2957"/>
    <mergeCell ref="I2948:I2957"/>
    <mergeCell ref="K2948:K2957"/>
    <mergeCell ref="M2988:M2997"/>
    <mergeCell ref="A2998:A3007"/>
    <mergeCell ref="C2998:C3007"/>
    <mergeCell ref="E2998:E3007"/>
    <mergeCell ref="G2998:G3007"/>
    <mergeCell ref="I2998:I3007"/>
    <mergeCell ref="K2998:K3007"/>
    <mergeCell ref="M2998:M3007"/>
    <mergeCell ref="A2988:A2997"/>
    <mergeCell ref="C2988:C2997"/>
    <mergeCell ref="E2988:E2997"/>
    <mergeCell ref="G2988:G2997"/>
    <mergeCell ref="I2988:I2997"/>
    <mergeCell ref="K2988:K2997"/>
    <mergeCell ref="M2968:M2977"/>
    <mergeCell ref="A2978:A2987"/>
    <mergeCell ref="C2978:C2987"/>
    <mergeCell ref="E2978:E2987"/>
    <mergeCell ref="G2978:G2987"/>
    <mergeCell ref="I2978:I2987"/>
    <mergeCell ref="K2978:K2987"/>
    <mergeCell ref="M2978:M2987"/>
    <mergeCell ref="A2968:A2977"/>
    <mergeCell ref="C2968:C2977"/>
    <mergeCell ref="E2968:E2977"/>
    <mergeCell ref="G2968:G2977"/>
    <mergeCell ref="I2968:I2977"/>
    <mergeCell ref="K2968:K2977"/>
    <mergeCell ref="M3028:M3037"/>
    <mergeCell ref="A3038:A3047"/>
    <mergeCell ref="C3038:C3047"/>
    <mergeCell ref="E3038:E3047"/>
    <mergeCell ref="G3038:G3047"/>
    <mergeCell ref="I3038:I3047"/>
    <mergeCell ref="K3038:K3047"/>
    <mergeCell ref="M3038:M3047"/>
    <mergeCell ref="A3028:A3037"/>
    <mergeCell ref="C3028:C3037"/>
    <mergeCell ref="E3028:E3037"/>
    <mergeCell ref="G3028:G3037"/>
    <mergeCell ref="I3028:I3037"/>
    <mergeCell ref="K3028:K3037"/>
    <mergeCell ref="M3008:M3017"/>
    <mergeCell ref="A3018:A3027"/>
    <mergeCell ref="C3018:C3027"/>
    <mergeCell ref="E3018:E3027"/>
    <mergeCell ref="G3018:G3027"/>
    <mergeCell ref="I3018:I3027"/>
    <mergeCell ref="K3018:K3027"/>
    <mergeCell ref="M3018:M3027"/>
    <mergeCell ref="A3008:A3017"/>
    <mergeCell ref="C3008:C3017"/>
    <mergeCell ref="E3008:E3017"/>
    <mergeCell ref="G3008:G3017"/>
    <mergeCell ref="I3008:I3017"/>
    <mergeCell ref="K3008:K3017"/>
    <mergeCell ref="A3073:M3073"/>
    <mergeCell ref="P3073:V3073"/>
    <mergeCell ref="B3074:C3074"/>
    <mergeCell ref="D3074:E3074"/>
    <mergeCell ref="F3074:G3074"/>
    <mergeCell ref="H3074:I3074"/>
    <mergeCell ref="J3074:K3074"/>
    <mergeCell ref="L3074:M3074"/>
    <mergeCell ref="M3048:M3057"/>
    <mergeCell ref="A3058:A3067"/>
    <mergeCell ref="C3058:C3067"/>
    <mergeCell ref="E3058:E3067"/>
    <mergeCell ref="G3058:G3067"/>
    <mergeCell ref="I3058:I3067"/>
    <mergeCell ref="K3058:K3067"/>
    <mergeCell ref="M3058:M3067"/>
    <mergeCell ref="A3048:A3057"/>
    <mergeCell ref="C3048:C3057"/>
    <mergeCell ref="E3048:E3057"/>
    <mergeCell ref="G3048:G3057"/>
    <mergeCell ref="I3048:I3057"/>
    <mergeCell ref="K3048:K3057"/>
    <mergeCell ref="P3098:AB3098"/>
    <mergeCell ref="Q3099:R3099"/>
    <mergeCell ref="S3099:T3099"/>
    <mergeCell ref="U3099:V3099"/>
    <mergeCell ref="W3099:X3099"/>
    <mergeCell ref="Y3099:Z3099"/>
    <mergeCell ref="AA3099:AB3099"/>
    <mergeCell ref="Q3089:R3089"/>
    <mergeCell ref="S3089:T3089"/>
    <mergeCell ref="U3089:V3089"/>
    <mergeCell ref="W3089:X3089"/>
    <mergeCell ref="Y3089:Z3089"/>
    <mergeCell ref="AA3089:AB3089"/>
    <mergeCell ref="M3076:M3087"/>
    <mergeCell ref="P3082:V3082"/>
    <mergeCell ref="A3088:A3099"/>
    <mergeCell ref="C3088:C3099"/>
    <mergeCell ref="E3088:E3099"/>
    <mergeCell ref="G3088:G3099"/>
    <mergeCell ref="I3088:I3099"/>
    <mergeCell ref="K3088:K3099"/>
    <mergeCell ref="M3088:M3099"/>
    <mergeCell ref="P3088:AB3088"/>
    <mergeCell ref="A3076:A3087"/>
    <mergeCell ref="C3076:C3087"/>
    <mergeCell ref="E3076:E3087"/>
    <mergeCell ref="G3076:G3087"/>
    <mergeCell ref="I3076:I3087"/>
    <mergeCell ref="K3076:K3087"/>
    <mergeCell ref="M3112:M3123"/>
    <mergeCell ref="P3120:AB3120"/>
    <mergeCell ref="Q3121:R3121"/>
    <mergeCell ref="S3121:T3121"/>
    <mergeCell ref="U3121:V3121"/>
    <mergeCell ref="W3121:X3121"/>
    <mergeCell ref="Y3121:Z3121"/>
    <mergeCell ref="AA3121:AB3121"/>
    <mergeCell ref="A3112:A3123"/>
    <mergeCell ref="C3112:C3123"/>
    <mergeCell ref="E3112:E3123"/>
    <mergeCell ref="G3112:G3123"/>
    <mergeCell ref="I3112:I3123"/>
    <mergeCell ref="K3112:K3123"/>
    <mergeCell ref="M3100:M3111"/>
    <mergeCell ref="P3108:AB3108"/>
    <mergeCell ref="Q3109:R3109"/>
    <mergeCell ref="S3109:T3109"/>
    <mergeCell ref="U3109:V3109"/>
    <mergeCell ref="W3109:X3109"/>
    <mergeCell ref="Y3109:Z3109"/>
    <mergeCell ref="AA3109:AB3109"/>
    <mergeCell ref="A3100:A3111"/>
    <mergeCell ref="C3100:C3111"/>
    <mergeCell ref="E3100:E3111"/>
    <mergeCell ref="G3100:G3111"/>
    <mergeCell ref="I3100:I3111"/>
    <mergeCell ref="K3100:K3111"/>
    <mergeCell ref="M3136:M3147"/>
    <mergeCell ref="P3143:AB3143"/>
    <mergeCell ref="Q3144:R3144"/>
    <mergeCell ref="S3144:T3144"/>
    <mergeCell ref="U3144:V3144"/>
    <mergeCell ref="W3144:X3144"/>
    <mergeCell ref="Y3144:Z3144"/>
    <mergeCell ref="AA3144:AB3144"/>
    <mergeCell ref="A3136:A3147"/>
    <mergeCell ref="C3136:C3147"/>
    <mergeCell ref="E3136:E3147"/>
    <mergeCell ref="G3136:G3147"/>
    <mergeCell ref="I3136:I3147"/>
    <mergeCell ref="K3136:K3147"/>
    <mergeCell ref="M3124:M3135"/>
    <mergeCell ref="P3131:AB3131"/>
    <mergeCell ref="Q3132:R3132"/>
    <mergeCell ref="S3132:T3132"/>
    <mergeCell ref="U3132:V3132"/>
    <mergeCell ref="W3132:X3132"/>
    <mergeCell ref="Y3132:Z3132"/>
    <mergeCell ref="AA3132:AB3132"/>
    <mergeCell ref="A3124:A3135"/>
    <mergeCell ref="C3124:C3135"/>
    <mergeCell ref="E3124:E3135"/>
    <mergeCell ref="G3124:G3135"/>
    <mergeCell ref="I3124:I3135"/>
    <mergeCell ref="K3124:K3135"/>
    <mergeCell ref="M3172:M3183"/>
    <mergeCell ref="A3184:A3195"/>
    <mergeCell ref="C3184:C3195"/>
    <mergeCell ref="E3184:E3195"/>
    <mergeCell ref="G3184:G3195"/>
    <mergeCell ref="I3184:I3195"/>
    <mergeCell ref="K3184:K3195"/>
    <mergeCell ref="M3184:M3195"/>
    <mergeCell ref="A3172:A3183"/>
    <mergeCell ref="C3172:C3183"/>
    <mergeCell ref="E3172:E3183"/>
    <mergeCell ref="G3172:G3183"/>
    <mergeCell ref="I3172:I3183"/>
    <mergeCell ref="K3172:K3183"/>
    <mergeCell ref="M3148:M3159"/>
    <mergeCell ref="A3160:A3171"/>
    <mergeCell ref="C3160:C3171"/>
    <mergeCell ref="E3160:E3171"/>
    <mergeCell ref="G3160:G3171"/>
    <mergeCell ref="I3160:I3171"/>
    <mergeCell ref="K3160:K3171"/>
    <mergeCell ref="M3160:M3171"/>
    <mergeCell ref="A3148:A3159"/>
    <mergeCell ref="C3148:C3159"/>
    <mergeCell ref="E3148:E3159"/>
    <mergeCell ref="G3148:G3159"/>
    <mergeCell ref="I3148:I3159"/>
    <mergeCell ref="K3148:K3159"/>
    <mergeCell ref="M3220:M3231"/>
    <mergeCell ref="A3232:A3243"/>
    <mergeCell ref="C3232:C3243"/>
    <mergeCell ref="E3232:E3243"/>
    <mergeCell ref="G3232:G3243"/>
    <mergeCell ref="I3232:I3243"/>
    <mergeCell ref="K3232:K3243"/>
    <mergeCell ref="M3232:M3243"/>
    <mergeCell ref="A3220:A3231"/>
    <mergeCell ref="C3220:C3231"/>
    <mergeCell ref="E3220:E3231"/>
    <mergeCell ref="G3220:G3231"/>
    <mergeCell ref="I3220:I3231"/>
    <mergeCell ref="K3220:K3231"/>
    <mergeCell ref="M3196:M3207"/>
    <mergeCell ref="A3208:A3219"/>
    <mergeCell ref="C3208:C3219"/>
    <mergeCell ref="E3208:E3219"/>
    <mergeCell ref="G3208:G3219"/>
    <mergeCell ref="I3208:I3219"/>
    <mergeCell ref="K3208:K3219"/>
    <mergeCell ref="M3208:M3219"/>
    <mergeCell ref="A3196:A3207"/>
    <mergeCell ref="C3196:C3207"/>
    <mergeCell ref="E3196:E3207"/>
    <mergeCell ref="G3196:G3207"/>
    <mergeCell ref="I3196:I3207"/>
    <mergeCell ref="K3196:K3207"/>
    <mergeCell ref="M3268:M3279"/>
    <mergeCell ref="A3280:A3291"/>
    <mergeCell ref="C3280:C3291"/>
    <mergeCell ref="E3280:E3291"/>
    <mergeCell ref="G3280:G3291"/>
    <mergeCell ref="I3280:I3291"/>
    <mergeCell ref="K3280:K3291"/>
    <mergeCell ref="M3280:M3291"/>
    <mergeCell ref="A3268:A3279"/>
    <mergeCell ref="C3268:C3279"/>
    <mergeCell ref="E3268:E3279"/>
    <mergeCell ref="G3268:G3279"/>
    <mergeCell ref="I3268:I3279"/>
    <mergeCell ref="K3268:K3279"/>
    <mergeCell ref="M3244:M3255"/>
    <mergeCell ref="A3256:A3267"/>
    <mergeCell ref="C3256:C3267"/>
    <mergeCell ref="E3256:E3267"/>
    <mergeCell ref="G3256:G3267"/>
    <mergeCell ref="I3256:I3267"/>
    <mergeCell ref="K3256:K3267"/>
    <mergeCell ref="M3256:M3267"/>
    <mergeCell ref="A3244:A3255"/>
    <mergeCell ref="C3244:C3255"/>
    <mergeCell ref="E3244:E3255"/>
    <mergeCell ref="G3244:G3255"/>
    <mergeCell ref="I3244:I3255"/>
    <mergeCell ref="K3244:K3255"/>
    <mergeCell ref="A3324:A3329"/>
    <mergeCell ref="C3324:C3329"/>
    <mergeCell ref="E3324:E3329"/>
    <mergeCell ref="G3324:G3329"/>
    <mergeCell ref="I3324:I3329"/>
    <mergeCell ref="K3324:K3329"/>
    <mergeCell ref="A3321:M3321"/>
    <mergeCell ref="P3321:V3321"/>
    <mergeCell ref="B3322:C3322"/>
    <mergeCell ref="D3322:E3322"/>
    <mergeCell ref="F3322:G3322"/>
    <mergeCell ref="H3322:I3322"/>
    <mergeCell ref="J3322:K3322"/>
    <mergeCell ref="L3322:M3322"/>
    <mergeCell ref="M3292:M3303"/>
    <mergeCell ref="A3304:A3315"/>
    <mergeCell ref="C3304:C3315"/>
    <mergeCell ref="E3304:E3315"/>
    <mergeCell ref="G3304:G3315"/>
    <mergeCell ref="I3304:I3315"/>
    <mergeCell ref="K3304:K3315"/>
    <mergeCell ref="M3304:M3315"/>
    <mergeCell ref="A3292:A3303"/>
    <mergeCell ref="C3292:C3303"/>
    <mergeCell ref="E3292:E3303"/>
    <mergeCell ref="G3292:G3303"/>
    <mergeCell ref="I3292:I3303"/>
    <mergeCell ref="K3292:K3303"/>
    <mergeCell ref="P3346:AB3346"/>
    <mergeCell ref="A3347:A3353"/>
    <mergeCell ref="C3347:C3353"/>
    <mergeCell ref="E3347:E3353"/>
    <mergeCell ref="G3347:G3353"/>
    <mergeCell ref="I3347:I3353"/>
    <mergeCell ref="K3347:K3353"/>
    <mergeCell ref="Q3347:R3347"/>
    <mergeCell ref="S3347:T3347"/>
    <mergeCell ref="U3347:V3347"/>
    <mergeCell ref="A3339:A3346"/>
    <mergeCell ref="C3339:C3346"/>
    <mergeCell ref="E3339:E3346"/>
    <mergeCell ref="G3339:G3346"/>
    <mergeCell ref="I3339:I3346"/>
    <mergeCell ref="K3339:K3346"/>
    <mergeCell ref="P3330:V3330"/>
    <mergeCell ref="P3336:AB3336"/>
    <mergeCell ref="Q3337:R3337"/>
    <mergeCell ref="S3337:T3337"/>
    <mergeCell ref="U3337:V3337"/>
    <mergeCell ref="W3337:X3337"/>
    <mergeCell ref="Y3337:Z3337"/>
    <mergeCell ref="AA3337:AB3337"/>
    <mergeCell ref="A3330:A3338"/>
    <mergeCell ref="C3330:C3338"/>
    <mergeCell ref="E3330:E3338"/>
    <mergeCell ref="G3330:G3338"/>
    <mergeCell ref="I3330:I3338"/>
    <mergeCell ref="K3330:K3338"/>
    <mergeCell ref="A3361:A3367"/>
    <mergeCell ref="C3361:C3367"/>
    <mergeCell ref="E3361:E3367"/>
    <mergeCell ref="G3361:G3367"/>
    <mergeCell ref="I3361:I3367"/>
    <mergeCell ref="K3361:K3367"/>
    <mergeCell ref="Q3357:R3357"/>
    <mergeCell ref="S3357:T3357"/>
    <mergeCell ref="U3357:V3357"/>
    <mergeCell ref="W3357:X3357"/>
    <mergeCell ref="Y3357:Z3357"/>
    <mergeCell ref="AA3357:AB3357"/>
    <mergeCell ref="W3347:X3347"/>
    <mergeCell ref="Y3347:Z3347"/>
    <mergeCell ref="AA3347:AB3347"/>
    <mergeCell ref="A3354:A3360"/>
    <mergeCell ref="C3354:C3360"/>
    <mergeCell ref="E3354:E3360"/>
    <mergeCell ref="G3354:G3360"/>
    <mergeCell ref="I3354:I3360"/>
    <mergeCell ref="K3354:K3360"/>
    <mergeCell ref="P3356:AB3356"/>
    <mergeCell ref="P3378:AB3378"/>
    <mergeCell ref="Q3379:R3379"/>
    <mergeCell ref="S3379:T3379"/>
    <mergeCell ref="U3379:V3379"/>
    <mergeCell ref="W3379:X3379"/>
    <mergeCell ref="Y3379:Z3379"/>
    <mergeCell ref="AA3379:AB3379"/>
    <mergeCell ref="A3375:A3382"/>
    <mergeCell ref="C3375:C3382"/>
    <mergeCell ref="E3375:E3382"/>
    <mergeCell ref="G3375:G3382"/>
    <mergeCell ref="I3375:I3382"/>
    <mergeCell ref="K3375:K3382"/>
    <mergeCell ref="P3368:AB3368"/>
    <mergeCell ref="Q3369:R3369"/>
    <mergeCell ref="S3369:T3369"/>
    <mergeCell ref="U3369:V3369"/>
    <mergeCell ref="W3369:X3369"/>
    <mergeCell ref="Y3369:Z3369"/>
    <mergeCell ref="AA3369:AB3369"/>
    <mergeCell ref="A3368:A3374"/>
    <mergeCell ref="C3368:C3374"/>
    <mergeCell ref="E3368:E3374"/>
    <mergeCell ref="G3368:G3374"/>
    <mergeCell ref="I3368:I3374"/>
    <mergeCell ref="K3368:K3374"/>
    <mergeCell ref="P3392:AB3392"/>
    <mergeCell ref="Q3393:R3393"/>
    <mergeCell ref="S3393:T3393"/>
    <mergeCell ref="U3393:V3393"/>
    <mergeCell ref="W3393:X3393"/>
    <mergeCell ref="Y3393:Z3393"/>
    <mergeCell ref="AA3393:AB3393"/>
    <mergeCell ref="A3390:A3398"/>
    <mergeCell ref="C3390:C3398"/>
    <mergeCell ref="E3390:E3398"/>
    <mergeCell ref="G3390:G3398"/>
    <mergeCell ref="I3390:I3398"/>
    <mergeCell ref="K3390:K3398"/>
    <mergeCell ref="A3383:A3389"/>
    <mergeCell ref="C3383:C3389"/>
    <mergeCell ref="E3383:E3389"/>
    <mergeCell ref="G3383:G3389"/>
    <mergeCell ref="I3383:I3389"/>
    <mergeCell ref="K3383:K3389"/>
    <mergeCell ref="A3408:A3414"/>
    <mergeCell ref="C3408:C3414"/>
    <mergeCell ref="E3408:E3414"/>
    <mergeCell ref="G3408:G3414"/>
    <mergeCell ref="I3408:I3414"/>
    <mergeCell ref="K3408:K3414"/>
    <mergeCell ref="P3402:AB3402"/>
    <mergeCell ref="Q3403:R3403"/>
    <mergeCell ref="S3403:T3403"/>
    <mergeCell ref="U3403:V3403"/>
    <mergeCell ref="W3403:X3403"/>
    <mergeCell ref="Y3403:Z3403"/>
    <mergeCell ref="AA3403:AB3403"/>
    <mergeCell ref="A3399:A3407"/>
    <mergeCell ref="C3399:C3407"/>
    <mergeCell ref="E3399:E3407"/>
    <mergeCell ref="G3399:G3407"/>
    <mergeCell ref="I3399:I3407"/>
    <mergeCell ref="K3399:K3407"/>
    <mergeCell ref="A3431:A3438"/>
    <mergeCell ref="C3431:C3438"/>
    <mergeCell ref="E3431:E3438"/>
    <mergeCell ref="G3431:G3438"/>
    <mergeCell ref="I3431:I3438"/>
    <mergeCell ref="K3431:K3438"/>
    <mergeCell ref="A3423:A3430"/>
    <mergeCell ref="C3423:C3430"/>
    <mergeCell ref="E3423:E3430"/>
    <mergeCell ref="G3423:G3430"/>
    <mergeCell ref="I3423:I3430"/>
    <mergeCell ref="K3423:K3430"/>
    <mergeCell ref="A3415:A3422"/>
    <mergeCell ref="C3415:C3422"/>
    <mergeCell ref="E3415:E3422"/>
    <mergeCell ref="G3415:G3422"/>
    <mergeCell ref="I3415:I3422"/>
    <mergeCell ref="K3415:K3422"/>
    <mergeCell ref="A3456:A3462"/>
    <mergeCell ref="C3456:C3462"/>
    <mergeCell ref="E3456:E3462"/>
    <mergeCell ref="G3456:G3462"/>
    <mergeCell ref="I3456:I3462"/>
    <mergeCell ref="K3456:K3462"/>
    <mergeCell ref="A3448:A3455"/>
    <mergeCell ref="C3448:C3455"/>
    <mergeCell ref="E3448:E3455"/>
    <mergeCell ref="G3448:G3455"/>
    <mergeCell ref="I3448:I3455"/>
    <mergeCell ref="K3448:K3455"/>
    <mergeCell ref="A3439:A3447"/>
    <mergeCell ref="C3439:C3447"/>
    <mergeCell ref="E3439:E3447"/>
    <mergeCell ref="G3439:G3447"/>
    <mergeCell ref="I3439:I3447"/>
    <mergeCell ref="K3439:K3447"/>
    <mergeCell ref="A3477:A3482"/>
    <mergeCell ref="C3477:C3482"/>
    <mergeCell ref="E3477:E3482"/>
    <mergeCell ref="G3477:G3482"/>
    <mergeCell ref="I3477:I3482"/>
    <mergeCell ref="K3477:K3482"/>
    <mergeCell ref="A3470:A3476"/>
    <mergeCell ref="C3470:C3476"/>
    <mergeCell ref="E3470:E3476"/>
    <mergeCell ref="G3470:G3476"/>
    <mergeCell ref="I3470:I3476"/>
    <mergeCell ref="K3470:K3476"/>
    <mergeCell ref="A3463:A3469"/>
    <mergeCell ref="C3463:C3469"/>
    <mergeCell ref="E3463:E3469"/>
    <mergeCell ref="G3463:G3469"/>
    <mergeCell ref="I3463:I3469"/>
    <mergeCell ref="K3463:K3469"/>
    <mergeCell ref="A3498:A3506"/>
    <mergeCell ref="C3498:C3506"/>
    <mergeCell ref="E3498:E3506"/>
    <mergeCell ref="G3498:G3506"/>
    <mergeCell ref="I3498:I3506"/>
    <mergeCell ref="K3498:K3506"/>
    <mergeCell ref="A3489:A3497"/>
    <mergeCell ref="C3489:C3497"/>
    <mergeCell ref="E3489:E3497"/>
    <mergeCell ref="G3489:G3497"/>
    <mergeCell ref="I3489:I3497"/>
    <mergeCell ref="K3489:K3497"/>
    <mergeCell ref="A3483:A3488"/>
    <mergeCell ref="C3483:C3488"/>
    <mergeCell ref="E3483:E3488"/>
    <mergeCell ref="G3483:G3488"/>
    <mergeCell ref="I3483:I3488"/>
    <mergeCell ref="K3483:K3488"/>
    <mergeCell ref="M3515:M3525"/>
    <mergeCell ref="P3521:V3521"/>
    <mergeCell ref="A3526:A3536"/>
    <mergeCell ref="C3526:C3536"/>
    <mergeCell ref="E3526:E3536"/>
    <mergeCell ref="G3526:G3536"/>
    <mergeCell ref="I3526:I3536"/>
    <mergeCell ref="K3526:K3536"/>
    <mergeCell ref="M3526:M3536"/>
    <mergeCell ref="P3527:AB3527"/>
    <mergeCell ref="A3515:A3525"/>
    <mergeCell ref="C3515:C3525"/>
    <mergeCell ref="E3515:E3525"/>
    <mergeCell ref="G3515:G3525"/>
    <mergeCell ref="I3515:I3525"/>
    <mergeCell ref="K3515:K3525"/>
    <mergeCell ref="A3512:M3512"/>
    <mergeCell ref="P3512:V3512"/>
    <mergeCell ref="B3513:C3513"/>
    <mergeCell ref="D3513:E3513"/>
    <mergeCell ref="F3513:G3513"/>
    <mergeCell ref="H3513:I3513"/>
    <mergeCell ref="J3513:K3513"/>
    <mergeCell ref="L3513:M3513"/>
    <mergeCell ref="M3537:M3547"/>
    <mergeCell ref="P3537:AB3537"/>
    <mergeCell ref="Q3538:R3538"/>
    <mergeCell ref="S3538:T3538"/>
    <mergeCell ref="U3538:V3538"/>
    <mergeCell ref="W3538:X3538"/>
    <mergeCell ref="Y3538:Z3538"/>
    <mergeCell ref="AA3538:AB3538"/>
    <mergeCell ref="P3547:AB3547"/>
    <mergeCell ref="A3537:A3547"/>
    <mergeCell ref="C3537:C3547"/>
    <mergeCell ref="E3537:E3547"/>
    <mergeCell ref="G3537:G3547"/>
    <mergeCell ref="I3537:I3547"/>
    <mergeCell ref="K3537:K3547"/>
    <mergeCell ref="Q3528:R3528"/>
    <mergeCell ref="S3528:T3528"/>
    <mergeCell ref="U3528:V3528"/>
    <mergeCell ref="W3528:X3528"/>
    <mergeCell ref="Y3528:Z3528"/>
    <mergeCell ref="AA3528:AB3528"/>
    <mergeCell ref="S3560:T3560"/>
    <mergeCell ref="U3560:V3560"/>
    <mergeCell ref="W3560:X3560"/>
    <mergeCell ref="Y3560:Z3560"/>
    <mergeCell ref="AA3560:AB3560"/>
    <mergeCell ref="A3570:A3580"/>
    <mergeCell ref="C3570:C3580"/>
    <mergeCell ref="E3570:E3580"/>
    <mergeCell ref="G3570:G3580"/>
    <mergeCell ref="I3570:I3580"/>
    <mergeCell ref="AA3548:AB3548"/>
    <mergeCell ref="A3559:A3569"/>
    <mergeCell ref="C3559:C3569"/>
    <mergeCell ref="E3559:E3569"/>
    <mergeCell ref="G3559:G3569"/>
    <mergeCell ref="I3559:I3569"/>
    <mergeCell ref="K3559:K3569"/>
    <mergeCell ref="M3559:M3569"/>
    <mergeCell ref="P3559:AB3559"/>
    <mergeCell ref="Q3560:R3560"/>
    <mergeCell ref="M3548:M3558"/>
    <mergeCell ref="Q3548:R3548"/>
    <mergeCell ref="S3548:T3548"/>
    <mergeCell ref="U3548:V3548"/>
    <mergeCell ref="W3548:X3548"/>
    <mergeCell ref="Y3548:Z3548"/>
    <mergeCell ref="A3548:A3558"/>
    <mergeCell ref="C3548:C3558"/>
    <mergeCell ref="E3548:E3558"/>
    <mergeCell ref="G3548:G3558"/>
    <mergeCell ref="I3548:I3558"/>
    <mergeCell ref="K3548:K3558"/>
    <mergeCell ref="M3581:M3591"/>
    <mergeCell ref="P3587:AB3587"/>
    <mergeCell ref="Q3588:R3588"/>
    <mergeCell ref="S3588:T3588"/>
    <mergeCell ref="U3588:V3588"/>
    <mergeCell ref="W3588:X3588"/>
    <mergeCell ref="Y3588:Z3588"/>
    <mergeCell ref="AA3588:AB3588"/>
    <mergeCell ref="A3581:A3591"/>
    <mergeCell ref="C3581:C3591"/>
    <mergeCell ref="E3581:E3591"/>
    <mergeCell ref="G3581:G3591"/>
    <mergeCell ref="I3581:I3591"/>
    <mergeCell ref="K3581:K3591"/>
    <mergeCell ref="K3570:K3580"/>
    <mergeCell ref="M3570:M3580"/>
    <mergeCell ref="P3571:AB3571"/>
    <mergeCell ref="Q3572:R3572"/>
    <mergeCell ref="S3572:T3572"/>
    <mergeCell ref="U3572:V3572"/>
    <mergeCell ref="W3572:X3572"/>
    <mergeCell ref="Y3572:Z3572"/>
    <mergeCell ref="AA3572:AB3572"/>
    <mergeCell ref="M3614:M3624"/>
    <mergeCell ref="A3625:A3635"/>
    <mergeCell ref="C3625:C3635"/>
    <mergeCell ref="E3625:E3635"/>
    <mergeCell ref="G3625:G3635"/>
    <mergeCell ref="I3625:I3635"/>
    <mergeCell ref="K3625:K3635"/>
    <mergeCell ref="M3625:M3635"/>
    <mergeCell ref="A3614:A3624"/>
    <mergeCell ref="C3614:C3624"/>
    <mergeCell ref="E3614:E3624"/>
    <mergeCell ref="G3614:G3624"/>
    <mergeCell ref="I3614:I3624"/>
    <mergeCell ref="K3614:K3624"/>
    <mergeCell ref="M3592:M3602"/>
    <mergeCell ref="A3603:A3613"/>
    <mergeCell ref="C3603:C3613"/>
    <mergeCell ref="E3603:E3613"/>
    <mergeCell ref="G3603:G3613"/>
    <mergeCell ref="I3603:I3613"/>
    <mergeCell ref="K3603:K3613"/>
    <mergeCell ref="M3603:M3613"/>
    <mergeCell ref="A3592:A3602"/>
    <mergeCell ref="C3592:C3602"/>
    <mergeCell ref="E3592:E3602"/>
    <mergeCell ref="G3592:G3602"/>
    <mergeCell ref="I3592:I3602"/>
    <mergeCell ref="K3592:K3602"/>
    <mergeCell ref="M3658:M3668"/>
    <mergeCell ref="A3669:A3679"/>
    <mergeCell ref="C3669:C3679"/>
    <mergeCell ref="E3669:E3679"/>
    <mergeCell ref="G3669:G3679"/>
    <mergeCell ref="I3669:I3679"/>
    <mergeCell ref="K3669:K3679"/>
    <mergeCell ref="M3669:M3679"/>
    <mergeCell ref="A3658:A3668"/>
    <mergeCell ref="C3658:C3668"/>
    <mergeCell ref="E3658:E3668"/>
    <mergeCell ref="G3658:G3668"/>
    <mergeCell ref="I3658:I3668"/>
    <mergeCell ref="K3658:K3668"/>
    <mergeCell ref="M3636:M3646"/>
    <mergeCell ref="A3647:A3657"/>
    <mergeCell ref="C3647:C3657"/>
    <mergeCell ref="E3647:E3657"/>
    <mergeCell ref="G3647:G3657"/>
    <mergeCell ref="I3647:I3657"/>
    <mergeCell ref="K3647:K3657"/>
    <mergeCell ref="M3647:M3657"/>
    <mergeCell ref="A3636:A3646"/>
    <mergeCell ref="C3636:C3646"/>
    <mergeCell ref="E3636:E3646"/>
    <mergeCell ref="G3636:G3646"/>
    <mergeCell ref="I3636:I3646"/>
    <mergeCell ref="K3636:K3646"/>
    <mergeCell ref="M3702:M3712"/>
    <mergeCell ref="A3702:A3712"/>
    <mergeCell ref="C3702:C3712"/>
    <mergeCell ref="E3702:E3712"/>
    <mergeCell ref="G3702:G3712"/>
    <mergeCell ref="I3702:I3712"/>
    <mergeCell ref="K3702:K3712"/>
    <mergeCell ref="M3680:M3690"/>
    <mergeCell ref="A3691:A3701"/>
    <mergeCell ref="C3691:C3701"/>
    <mergeCell ref="E3691:E3701"/>
    <mergeCell ref="G3691:G3701"/>
    <mergeCell ref="I3691:I3701"/>
    <mergeCell ref="K3691:K3701"/>
    <mergeCell ref="M3691:M3701"/>
    <mergeCell ref="A3680:A3690"/>
    <mergeCell ref="C3680:C3690"/>
    <mergeCell ref="E3680:E3690"/>
    <mergeCell ref="G3680:G3690"/>
    <mergeCell ref="I3680:I3690"/>
    <mergeCell ref="K3680:K369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AQ1626"/>
  <sheetViews>
    <sheetView topLeftCell="Q1563" zoomScale="75" workbookViewId="0">
      <selection activeCell="T1370" sqref="T1370"/>
    </sheetView>
  </sheetViews>
  <sheetFormatPr baseColWidth="10" defaultRowHeight="16"/>
  <cols>
    <col min="2" max="2" width="12.1640625" customWidth="1"/>
    <col min="3" max="3" width="24.83203125" customWidth="1"/>
    <col min="4" max="4" width="15.33203125" customWidth="1"/>
    <col min="5" max="5" width="17.5" customWidth="1"/>
    <col min="6" max="6" width="19.83203125" customWidth="1"/>
    <col min="7" max="7" width="18.6640625" customWidth="1"/>
    <col min="8" max="8" width="19.6640625" customWidth="1"/>
    <col min="9" max="9" width="18.83203125" customWidth="1"/>
    <col min="10" max="10" width="28.1640625" customWidth="1"/>
    <col min="11" max="11" width="28" customWidth="1"/>
    <col min="12" max="12" width="15.1640625" customWidth="1"/>
    <col min="13" max="13" width="15.6640625" customWidth="1"/>
    <col min="14" max="14" width="10.83203125" customWidth="1"/>
    <col min="15" max="15" width="18.6640625" customWidth="1"/>
    <col min="30" max="30" width="38.33203125" customWidth="1"/>
  </cols>
  <sheetData>
    <row r="4" spans="1:22">
      <c r="A4" s="343" t="s">
        <v>72</v>
      </c>
      <c r="B4" s="343"/>
      <c r="C4" s="343"/>
      <c r="D4" s="343"/>
      <c r="E4" s="343"/>
      <c r="F4" s="343"/>
      <c r="G4" s="343"/>
      <c r="H4" s="343"/>
      <c r="I4" s="343"/>
      <c r="J4" s="343"/>
      <c r="K4" s="343"/>
      <c r="L4" s="343"/>
      <c r="M4" s="343"/>
      <c r="O4" s="329" t="s">
        <v>105</v>
      </c>
      <c r="P4" s="330"/>
      <c r="Q4" s="330"/>
      <c r="R4" s="330"/>
      <c r="S4" s="330"/>
      <c r="T4" s="330"/>
      <c r="U4" s="331"/>
    </row>
    <row r="5" spans="1:22">
      <c r="A5" s="12"/>
      <c r="B5" s="352">
        <v>2000</v>
      </c>
      <c r="C5" s="352"/>
      <c r="D5" s="352">
        <v>2003</v>
      </c>
      <c r="E5" s="352"/>
      <c r="F5" s="352">
        <v>2006</v>
      </c>
      <c r="G5" s="352"/>
      <c r="H5" s="352">
        <v>2009</v>
      </c>
      <c r="I5" s="352"/>
      <c r="J5" s="352">
        <v>2012</v>
      </c>
      <c r="K5" s="352"/>
      <c r="L5" s="352">
        <v>2015</v>
      </c>
      <c r="M5" s="352"/>
      <c r="O5" s="20" t="s">
        <v>129</v>
      </c>
      <c r="P5" s="44">
        <v>40</v>
      </c>
      <c r="Q5" s="44">
        <v>40</v>
      </c>
      <c r="R5" s="44">
        <v>40</v>
      </c>
      <c r="S5" s="44">
        <v>40</v>
      </c>
      <c r="T5" s="44">
        <v>40</v>
      </c>
      <c r="U5" s="45">
        <v>40</v>
      </c>
    </row>
    <row r="6" spans="1:22">
      <c r="A6" s="13"/>
      <c r="B6" s="14" t="s">
        <v>0</v>
      </c>
      <c r="C6" s="14" t="s">
        <v>1</v>
      </c>
      <c r="D6" s="14" t="s">
        <v>0</v>
      </c>
      <c r="E6" s="14" t="s">
        <v>1</v>
      </c>
      <c r="F6" s="14" t="s">
        <v>0</v>
      </c>
      <c r="G6" s="14" t="s">
        <v>1</v>
      </c>
      <c r="H6" s="14" t="s">
        <v>0</v>
      </c>
      <c r="I6" s="14" t="s">
        <v>1</v>
      </c>
      <c r="J6" s="14" t="s">
        <v>0</v>
      </c>
      <c r="K6" s="14" t="s">
        <v>1</v>
      </c>
      <c r="L6" s="14" t="s">
        <v>0</v>
      </c>
      <c r="M6" s="14" t="s">
        <v>1</v>
      </c>
      <c r="O6" s="21" t="s">
        <v>103</v>
      </c>
      <c r="P6" s="23">
        <v>2000</v>
      </c>
      <c r="Q6" s="23">
        <v>2003</v>
      </c>
      <c r="R6" s="23">
        <v>2006</v>
      </c>
      <c r="S6" s="23">
        <v>2009</v>
      </c>
      <c r="T6" s="23">
        <v>2012</v>
      </c>
      <c r="U6" s="23">
        <v>2015</v>
      </c>
    </row>
    <row r="7" spans="1:22" ht="16" customHeight="1">
      <c r="A7" s="360" t="s">
        <v>2</v>
      </c>
      <c r="B7" s="353" t="s">
        <v>119</v>
      </c>
      <c r="C7" s="320" t="s">
        <v>73</v>
      </c>
      <c r="D7" t="s">
        <v>3</v>
      </c>
      <c r="E7" s="320" t="s">
        <v>50</v>
      </c>
      <c r="F7" s="353" t="s">
        <v>85</v>
      </c>
      <c r="G7" s="320" t="s">
        <v>50</v>
      </c>
      <c r="H7" s="353" t="s">
        <v>86</v>
      </c>
      <c r="I7" s="320" t="s">
        <v>90</v>
      </c>
      <c r="J7" s="360" t="s">
        <v>3</v>
      </c>
      <c r="K7" s="320" t="s">
        <v>91</v>
      </c>
      <c r="L7" s="353" t="s">
        <v>99</v>
      </c>
      <c r="M7" s="320" t="s">
        <v>59</v>
      </c>
      <c r="O7" s="67">
        <v>0</v>
      </c>
      <c r="P7" s="24"/>
      <c r="Q7" s="24">
        <v>27</v>
      </c>
      <c r="R7" s="24"/>
      <c r="S7" s="24">
        <v>33</v>
      </c>
      <c r="T7" s="24"/>
      <c r="U7" s="24"/>
    </row>
    <row r="8" spans="1:22">
      <c r="A8" s="360"/>
      <c r="B8" s="353"/>
      <c r="C8" s="320"/>
      <c r="D8" t="s">
        <v>79</v>
      </c>
      <c r="E8" s="320"/>
      <c r="F8" s="353"/>
      <c r="G8" s="320"/>
      <c r="H8" s="353"/>
      <c r="I8" s="320"/>
      <c r="J8" s="360"/>
      <c r="K8" s="320"/>
      <c r="L8" s="353"/>
      <c r="M8" s="320"/>
      <c r="O8" s="67">
        <v>1</v>
      </c>
      <c r="P8" s="24"/>
      <c r="Q8" s="24">
        <v>13</v>
      </c>
      <c r="R8" s="24"/>
      <c r="S8" s="24">
        <v>7</v>
      </c>
      <c r="T8" s="24">
        <v>15</v>
      </c>
      <c r="U8" s="24">
        <v>3</v>
      </c>
    </row>
    <row r="9" spans="1:22">
      <c r="A9" s="360"/>
      <c r="B9" s="353"/>
      <c r="C9" s="320"/>
      <c r="D9" t="s">
        <v>50</v>
      </c>
      <c r="E9" s="320"/>
      <c r="F9" s="353"/>
      <c r="G9" s="320"/>
      <c r="H9" s="353"/>
      <c r="I9" s="320"/>
      <c r="J9" s="360" t="s">
        <v>49</v>
      </c>
      <c r="K9" s="320"/>
      <c r="L9" s="353"/>
      <c r="M9" s="320"/>
      <c r="O9" s="67">
        <v>2</v>
      </c>
      <c r="P9" s="24">
        <v>40</v>
      </c>
      <c r="Q9" s="24"/>
      <c r="R9" s="24">
        <v>40</v>
      </c>
      <c r="S9" s="24"/>
      <c r="T9" s="24">
        <v>25</v>
      </c>
      <c r="U9" s="24">
        <v>37</v>
      </c>
    </row>
    <row r="10" spans="1:22">
      <c r="A10" s="360"/>
      <c r="B10" s="353"/>
      <c r="C10" s="320"/>
      <c r="D10" t="s">
        <v>51</v>
      </c>
      <c r="E10" s="320"/>
      <c r="F10" s="353"/>
      <c r="G10" s="320"/>
      <c r="H10" s="353"/>
      <c r="I10" s="320"/>
      <c r="J10" s="360"/>
      <c r="K10" s="320"/>
      <c r="L10" s="353"/>
      <c r="M10" s="320"/>
      <c r="O10" s="67">
        <v>3</v>
      </c>
      <c r="P10" s="24"/>
      <c r="Q10" s="24"/>
      <c r="R10" s="24"/>
      <c r="S10" s="24"/>
      <c r="T10" s="24"/>
      <c r="U10" s="24"/>
    </row>
    <row r="11" spans="1:22">
      <c r="A11" s="360"/>
      <c r="B11" s="353"/>
      <c r="C11" s="320"/>
      <c r="D11" t="s">
        <v>53</v>
      </c>
      <c r="E11" s="320"/>
      <c r="F11" s="353"/>
      <c r="G11" s="320"/>
      <c r="H11" s="353"/>
      <c r="I11" s="320"/>
      <c r="J11" s="360" t="s">
        <v>91</v>
      </c>
      <c r="K11" s="320"/>
      <c r="L11" s="353"/>
      <c r="M11" s="320"/>
      <c r="O11" s="67" t="s">
        <v>104</v>
      </c>
      <c r="P11" s="24"/>
      <c r="Q11" s="24"/>
      <c r="R11" s="24"/>
      <c r="S11" s="24"/>
      <c r="T11" s="24"/>
      <c r="U11" s="24"/>
    </row>
    <row r="12" spans="1:22">
      <c r="A12" s="360"/>
      <c r="B12" s="353"/>
      <c r="C12" s="320"/>
      <c r="D12" t="s">
        <v>54</v>
      </c>
      <c r="E12" s="320"/>
      <c r="F12" s="353"/>
      <c r="G12" s="320"/>
      <c r="H12" s="353"/>
      <c r="I12" s="320"/>
      <c r="J12" s="360"/>
      <c r="K12" s="320"/>
      <c r="L12" s="353"/>
      <c r="M12" s="320"/>
    </row>
    <row r="13" spans="1:22">
      <c r="A13" s="360"/>
      <c r="B13" s="353"/>
      <c r="C13" s="320"/>
      <c r="D13" t="s">
        <v>55</v>
      </c>
      <c r="E13" s="320"/>
      <c r="F13" s="353"/>
      <c r="G13" s="320"/>
      <c r="H13" s="353"/>
      <c r="I13" s="320"/>
      <c r="J13" s="360" t="s">
        <v>52</v>
      </c>
      <c r="K13" s="320"/>
      <c r="L13" s="353"/>
      <c r="M13" s="320"/>
      <c r="O13" s="324" t="s">
        <v>108</v>
      </c>
      <c r="P13" s="359"/>
      <c r="Q13" s="359"/>
      <c r="R13" s="359"/>
      <c r="S13" s="359"/>
      <c r="T13" s="359"/>
      <c r="U13" s="325"/>
    </row>
    <row r="14" spans="1:22">
      <c r="A14" s="360"/>
      <c r="B14" s="353"/>
      <c r="C14" s="320"/>
      <c r="D14" t="s">
        <v>75</v>
      </c>
      <c r="E14" s="320"/>
      <c r="F14" s="353"/>
      <c r="G14" s="320"/>
      <c r="H14" s="353"/>
      <c r="I14" s="320"/>
      <c r="J14" s="360"/>
      <c r="K14" s="320"/>
      <c r="L14" s="353"/>
      <c r="M14" s="320"/>
      <c r="O14" s="21"/>
      <c r="P14" s="23">
        <v>2000</v>
      </c>
      <c r="Q14" s="23">
        <v>2003</v>
      </c>
      <c r="R14" s="23">
        <v>2006</v>
      </c>
      <c r="S14" s="23">
        <v>2009</v>
      </c>
      <c r="T14" s="23">
        <v>2012</v>
      </c>
      <c r="U14" s="23">
        <v>2015</v>
      </c>
    </row>
    <row r="15" spans="1:22">
      <c r="A15" s="360"/>
      <c r="B15" s="353"/>
      <c r="C15" s="320"/>
      <c r="D15" t="s">
        <v>76</v>
      </c>
      <c r="E15" s="320"/>
      <c r="F15" s="353"/>
      <c r="G15" s="320"/>
      <c r="H15" s="353"/>
      <c r="I15" s="320"/>
      <c r="J15" s="360" t="s">
        <v>66</v>
      </c>
      <c r="K15" s="320"/>
      <c r="L15" s="353"/>
      <c r="M15" s="320"/>
      <c r="O15" s="29" t="s">
        <v>106</v>
      </c>
      <c r="P15" s="24"/>
      <c r="Q15" s="24">
        <v>40</v>
      </c>
      <c r="R15" s="24">
        <v>4</v>
      </c>
      <c r="S15" s="24">
        <v>38</v>
      </c>
      <c r="T15" s="24">
        <v>2</v>
      </c>
      <c r="U15" s="24">
        <v>23</v>
      </c>
      <c r="V15" t="s">
        <v>131</v>
      </c>
    </row>
    <row r="16" spans="1:22">
      <c r="A16" s="360"/>
      <c r="B16" s="353"/>
      <c r="C16" s="320"/>
      <c r="D16" t="s">
        <v>77</v>
      </c>
      <c r="E16" s="320"/>
      <c r="F16" s="353"/>
      <c r="G16" s="320"/>
      <c r="H16" s="353"/>
      <c r="I16" s="320"/>
      <c r="J16" s="360"/>
      <c r="K16" s="320"/>
      <c r="L16" s="353"/>
      <c r="M16" s="320"/>
      <c r="O16" s="29" t="s">
        <v>107</v>
      </c>
      <c r="P16" s="24">
        <v>40</v>
      </c>
      <c r="Q16" s="24"/>
      <c r="R16" s="24">
        <v>36</v>
      </c>
      <c r="S16" s="24">
        <v>2</v>
      </c>
      <c r="T16" s="24">
        <v>38</v>
      </c>
      <c r="U16" s="24">
        <v>17</v>
      </c>
    </row>
    <row r="17" spans="1:42" ht="16" customHeight="1">
      <c r="A17" s="360" t="s">
        <v>4</v>
      </c>
      <c r="B17" s="353"/>
      <c r="C17" s="320" t="s">
        <v>74</v>
      </c>
      <c r="D17" s="353" t="s">
        <v>92</v>
      </c>
      <c r="E17" s="320" t="s">
        <v>50</v>
      </c>
      <c r="F17" s="353"/>
      <c r="G17" s="320" t="s">
        <v>50</v>
      </c>
      <c r="H17" s="353"/>
      <c r="I17" s="320" t="s">
        <v>3</v>
      </c>
      <c r="J17" s="1" t="s">
        <v>3</v>
      </c>
      <c r="K17" s="320" t="s">
        <v>91</v>
      </c>
      <c r="L17" s="353"/>
      <c r="M17" s="320" t="s">
        <v>96</v>
      </c>
      <c r="O17" s="27"/>
      <c r="P17" s="28"/>
      <c r="Q17" s="28"/>
      <c r="R17" s="28"/>
      <c r="S17" s="28"/>
      <c r="T17" s="28"/>
      <c r="U17" s="28"/>
    </row>
    <row r="18" spans="1:42" ht="16" customHeight="1">
      <c r="A18" s="360"/>
      <c r="B18" s="353"/>
      <c r="C18" s="320"/>
      <c r="D18" s="353"/>
      <c r="E18" s="320"/>
      <c r="F18" s="353"/>
      <c r="G18" s="320"/>
      <c r="H18" s="353"/>
      <c r="I18" s="320"/>
      <c r="J18" s="1" t="s">
        <v>79</v>
      </c>
      <c r="K18" s="320"/>
      <c r="L18" s="353"/>
      <c r="M18" s="320"/>
      <c r="O18" s="27"/>
      <c r="P18" s="28"/>
      <c r="Q18" s="28"/>
      <c r="R18" s="28"/>
      <c r="S18" s="28"/>
      <c r="T18" s="28"/>
      <c r="U18" s="28"/>
    </row>
    <row r="19" spans="1:42" ht="16" customHeight="1">
      <c r="A19" s="360"/>
      <c r="B19" s="353"/>
      <c r="C19" s="320"/>
      <c r="D19" s="353"/>
      <c r="E19" s="320"/>
      <c r="F19" s="353"/>
      <c r="G19" s="320"/>
      <c r="H19" s="353"/>
      <c r="I19" s="320"/>
      <c r="J19" s="1" t="s">
        <v>91</v>
      </c>
      <c r="K19" s="320"/>
      <c r="L19" s="353"/>
      <c r="M19" s="320"/>
      <c r="O19" s="354" t="s">
        <v>109</v>
      </c>
      <c r="P19" s="354"/>
      <c r="Q19" s="354"/>
      <c r="R19" s="354"/>
      <c r="S19" s="354"/>
      <c r="T19" s="354"/>
      <c r="U19" s="354"/>
      <c r="V19" s="354"/>
      <c r="W19" s="354"/>
      <c r="X19" s="354"/>
      <c r="Y19" s="354"/>
      <c r="Z19" s="354"/>
      <c r="AA19" s="354"/>
      <c r="AD19" s="354" t="s">
        <v>120</v>
      </c>
      <c r="AE19" s="354"/>
      <c r="AF19" s="354"/>
      <c r="AG19" s="354"/>
      <c r="AH19" s="354"/>
      <c r="AI19" s="354"/>
      <c r="AJ19" s="354"/>
      <c r="AK19" s="354"/>
      <c r="AL19" s="354"/>
      <c r="AM19" s="354"/>
      <c r="AN19" s="354"/>
      <c r="AO19" s="354"/>
      <c r="AP19" s="354"/>
    </row>
    <row r="20" spans="1:42" ht="17" customHeight="1">
      <c r="A20" s="360"/>
      <c r="B20" s="353"/>
      <c r="C20" s="320"/>
      <c r="D20" s="353"/>
      <c r="E20" s="320"/>
      <c r="F20" s="353"/>
      <c r="G20" s="320"/>
      <c r="H20" s="353"/>
      <c r="I20" s="320"/>
      <c r="J20" s="1" t="s">
        <v>66</v>
      </c>
      <c r="K20" s="320"/>
      <c r="L20" s="353"/>
      <c r="M20" s="320"/>
      <c r="O20" s="20"/>
      <c r="P20" s="327">
        <v>2000</v>
      </c>
      <c r="Q20" s="327"/>
      <c r="R20" s="327">
        <v>2003</v>
      </c>
      <c r="S20" s="327"/>
      <c r="T20" s="327">
        <v>2006</v>
      </c>
      <c r="U20" s="327"/>
      <c r="V20" s="327">
        <v>2009</v>
      </c>
      <c r="W20" s="327"/>
      <c r="X20" s="327">
        <v>2012</v>
      </c>
      <c r="Y20" s="327"/>
      <c r="Z20" s="327">
        <v>2015</v>
      </c>
      <c r="AA20" s="327"/>
      <c r="AD20" s="20"/>
      <c r="AE20" s="327">
        <v>2000</v>
      </c>
      <c r="AF20" s="327"/>
      <c r="AG20" s="327">
        <v>2003</v>
      </c>
      <c r="AH20" s="327"/>
      <c r="AI20" s="327">
        <v>2006</v>
      </c>
      <c r="AJ20" s="327"/>
      <c r="AK20" s="327">
        <v>2009</v>
      </c>
      <c r="AL20" s="327"/>
      <c r="AM20" s="327">
        <v>2012</v>
      </c>
      <c r="AN20" s="327"/>
      <c r="AO20" s="327">
        <v>2015</v>
      </c>
      <c r="AP20" s="327"/>
    </row>
    <row r="21" spans="1:42" ht="16" customHeight="1">
      <c r="A21" s="360" t="s">
        <v>5</v>
      </c>
      <c r="B21" s="353"/>
      <c r="C21" s="320" t="s">
        <v>74</v>
      </c>
      <c r="D21" s="353"/>
      <c r="E21" s="320" t="s">
        <v>50</v>
      </c>
      <c r="F21" s="353"/>
      <c r="G21" s="320" t="s">
        <v>50</v>
      </c>
      <c r="H21" s="353"/>
      <c r="I21" s="320" t="s">
        <v>50</v>
      </c>
      <c r="J21" s="1" t="s">
        <v>3</v>
      </c>
      <c r="K21" s="320" t="s">
        <v>91</v>
      </c>
      <c r="L21" s="353"/>
      <c r="M21" s="320" t="s">
        <v>96</v>
      </c>
      <c r="O21" s="20"/>
      <c r="P21" s="23" t="s">
        <v>114</v>
      </c>
      <c r="Q21" s="23" t="s">
        <v>115</v>
      </c>
      <c r="R21" s="23" t="s">
        <v>114</v>
      </c>
      <c r="S21" s="23" t="s">
        <v>115</v>
      </c>
      <c r="T21" s="23" t="s">
        <v>114</v>
      </c>
      <c r="U21" s="23" t="s">
        <v>115</v>
      </c>
      <c r="V21" s="23" t="s">
        <v>114</v>
      </c>
      <c r="W21" s="23" t="s">
        <v>115</v>
      </c>
      <c r="X21" s="23" t="s">
        <v>114</v>
      </c>
      <c r="Y21" s="23" t="s">
        <v>115</v>
      </c>
      <c r="Z21" s="23" t="s">
        <v>114</v>
      </c>
      <c r="AA21" s="23" t="s">
        <v>115</v>
      </c>
      <c r="AD21" s="20"/>
      <c r="AE21" s="23" t="s">
        <v>118</v>
      </c>
      <c r="AF21" s="23" t="s">
        <v>1</v>
      </c>
      <c r="AG21" s="23" t="s">
        <v>118</v>
      </c>
      <c r="AH21" s="23" t="s">
        <v>1</v>
      </c>
      <c r="AI21" s="23" t="s">
        <v>118</v>
      </c>
      <c r="AJ21" s="23" t="s">
        <v>1</v>
      </c>
      <c r="AK21" s="23" t="s">
        <v>118</v>
      </c>
      <c r="AL21" s="23" t="s">
        <v>1</v>
      </c>
      <c r="AM21" s="23" t="s">
        <v>118</v>
      </c>
      <c r="AN21" s="23" t="s">
        <v>1</v>
      </c>
      <c r="AO21" s="23" t="s">
        <v>118</v>
      </c>
      <c r="AP21" s="23" t="s">
        <v>1</v>
      </c>
    </row>
    <row r="22" spans="1:42" ht="16" customHeight="1">
      <c r="A22" s="360"/>
      <c r="B22" s="353"/>
      <c r="C22" s="320"/>
      <c r="D22" s="353"/>
      <c r="E22" s="320"/>
      <c r="F22" s="353"/>
      <c r="G22" s="320"/>
      <c r="H22" s="353"/>
      <c r="I22" s="320"/>
      <c r="J22" s="1" t="s">
        <v>49</v>
      </c>
      <c r="K22" s="320"/>
      <c r="L22" s="353"/>
      <c r="M22" s="320"/>
      <c r="O22" s="29" t="s">
        <v>110</v>
      </c>
      <c r="P22" s="20"/>
      <c r="Q22" s="20"/>
      <c r="R22" s="20">
        <v>40</v>
      </c>
      <c r="S22" s="20">
        <v>100</v>
      </c>
      <c r="T22" s="20">
        <v>40</v>
      </c>
      <c r="U22" s="20">
        <v>100</v>
      </c>
      <c r="V22" s="20">
        <v>40</v>
      </c>
      <c r="W22" s="20">
        <v>100</v>
      </c>
      <c r="X22" s="20">
        <v>40</v>
      </c>
      <c r="Y22" s="20">
        <v>100</v>
      </c>
      <c r="Z22" s="20">
        <v>40</v>
      </c>
      <c r="AA22" s="20">
        <v>100</v>
      </c>
      <c r="AD22" s="29" t="s">
        <v>74</v>
      </c>
      <c r="AE22" s="24">
        <v>40</v>
      </c>
      <c r="AF22" s="24">
        <v>21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</row>
    <row r="23" spans="1:42" ht="16" customHeight="1">
      <c r="A23" s="360"/>
      <c r="B23" s="353"/>
      <c r="C23" s="320"/>
      <c r="D23" s="353"/>
      <c r="E23" s="320"/>
      <c r="F23" s="353"/>
      <c r="G23" s="320"/>
      <c r="H23" s="353"/>
      <c r="I23" s="320"/>
      <c r="J23" s="1" t="s">
        <v>91</v>
      </c>
      <c r="K23" s="320"/>
      <c r="L23" s="353"/>
      <c r="M23" s="320"/>
      <c r="O23" s="29" t="s">
        <v>111</v>
      </c>
      <c r="P23" s="20"/>
      <c r="Q23" s="20"/>
      <c r="R23" s="20">
        <v>3</v>
      </c>
      <c r="S23" s="20">
        <f>300/40</f>
        <v>7.5</v>
      </c>
      <c r="T23" s="20">
        <v>4</v>
      </c>
      <c r="U23" s="20">
        <v>10</v>
      </c>
      <c r="V23" s="20">
        <v>9</v>
      </c>
      <c r="W23" s="20">
        <v>22.5</v>
      </c>
      <c r="X23" s="20">
        <v>2</v>
      </c>
      <c r="Y23" s="20">
        <v>5</v>
      </c>
      <c r="Z23" s="20">
        <v>5</v>
      </c>
      <c r="AA23" s="20">
        <v>12.5</v>
      </c>
      <c r="AD23" s="47" t="s">
        <v>125</v>
      </c>
      <c r="AE23" s="32">
        <v>1</v>
      </c>
      <c r="AF23" s="33">
        <v>52.5</v>
      </c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ht="16" customHeight="1">
      <c r="A24" s="360"/>
      <c r="B24" s="353"/>
      <c r="C24" s="320"/>
      <c r="D24" s="353"/>
      <c r="E24" s="320"/>
      <c r="F24" s="353"/>
      <c r="G24" s="320"/>
      <c r="H24" s="353"/>
      <c r="I24" s="320"/>
      <c r="J24" s="1" t="s">
        <v>52</v>
      </c>
      <c r="K24" s="320"/>
      <c r="L24" s="353"/>
      <c r="M24" s="320"/>
      <c r="O24" s="29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42" ht="16" customHeight="1">
      <c r="A25" s="360"/>
      <c r="B25" s="353"/>
      <c r="C25" s="320"/>
      <c r="D25" s="353"/>
      <c r="E25" s="320"/>
      <c r="F25" s="353"/>
      <c r="G25" s="320"/>
      <c r="H25" s="353"/>
      <c r="I25" s="320"/>
      <c r="J25" s="1" t="s">
        <v>66</v>
      </c>
      <c r="K25" s="320"/>
      <c r="L25" s="353"/>
      <c r="M25" s="320"/>
      <c r="O25" s="29" t="s">
        <v>112</v>
      </c>
      <c r="P25" s="20">
        <v>40</v>
      </c>
      <c r="Q25" s="20">
        <v>100</v>
      </c>
      <c r="R25" s="20"/>
      <c r="S25" s="20"/>
      <c r="T25" s="20"/>
      <c r="U25" s="20"/>
      <c r="V25" s="20"/>
      <c r="W25" s="20"/>
      <c r="X25" s="20"/>
      <c r="Y25" s="20"/>
      <c r="Z25" s="20"/>
      <c r="AA25" s="20"/>
      <c r="AD25" s="35" t="s">
        <v>127</v>
      </c>
    </row>
    <row r="26" spans="1:42" ht="16" customHeight="1">
      <c r="A26" s="360" t="s">
        <v>6</v>
      </c>
      <c r="B26" s="353"/>
      <c r="C26" s="320" t="s">
        <v>74</v>
      </c>
      <c r="D26" s="353"/>
      <c r="E26" s="320" t="s">
        <v>50</v>
      </c>
      <c r="F26" s="353"/>
      <c r="G26" s="320" t="s">
        <v>50</v>
      </c>
      <c r="H26" s="353"/>
      <c r="I26" s="320" t="s">
        <v>50</v>
      </c>
      <c r="J26" s="1" t="s">
        <v>3</v>
      </c>
      <c r="K26" s="320" t="s">
        <v>91</v>
      </c>
      <c r="L26" s="353"/>
      <c r="M26" s="320" t="s">
        <v>96</v>
      </c>
      <c r="O26" s="29" t="s">
        <v>113</v>
      </c>
      <c r="P26" s="20">
        <v>21</v>
      </c>
      <c r="Q26" s="20">
        <v>52.5</v>
      </c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42" ht="16" customHeight="1">
      <c r="A27" s="360"/>
      <c r="B27" s="353"/>
      <c r="C27" s="320"/>
      <c r="D27" s="353"/>
      <c r="E27" s="320"/>
      <c r="F27" s="353"/>
      <c r="G27" s="320"/>
      <c r="H27" s="353"/>
      <c r="I27" s="320"/>
      <c r="J27" s="1" t="s">
        <v>79</v>
      </c>
      <c r="K27" s="320"/>
      <c r="L27" s="353"/>
      <c r="M27" s="320"/>
    </row>
    <row r="28" spans="1:42" ht="16" customHeight="1">
      <c r="A28" s="360"/>
      <c r="B28" s="353"/>
      <c r="C28" s="320"/>
      <c r="D28" s="353"/>
      <c r="E28" s="320"/>
      <c r="F28" s="353"/>
      <c r="G28" s="320"/>
      <c r="H28" s="353"/>
      <c r="I28" s="320"/>
      <c r="J28" s="1" t="s">
        <v>91</v>
      </c>
      <c r="K28" s="320"/>
      <c r="L28" s="353"/>
      <c r="M28" s="320"/>
    </row>
    <row r="29" spans="1:42" ht="16" customHeight="1">
      <c r="A29" s="360"/>
      <c r="B29" s="353"/>
      <c r="C29" s="320"/>
      <c r="D29" s="353"/>
      <c r="E29" s="320"/>
      <c r="F29" s="353"/>
      <c r="G29" s="320"/>
      <c r="H29" s="353"/>
      <c r="I29" s="320"/>
      <c r="J29" s="1" t="s">
        <v>66</v>
      </c>
      <c r="K29" s="320"/>
      <c r="L29" s="353"/>
      <c r="M29" s="320"/>
      <c r="O29" s="354" t="s">
        <v>116</v>
      </c>
      <c r="P29" s="354"/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D29" s="354" t="s">
        <v>121</v>
      </c>
      <c r="AE29" s="354"/>
      <c r="AF29" s="354"/>
      <c r="AG29" s="354"/>
      <c r="AH29" s="354"/>
      <c r="AI29" s="354"/>
      <c r="AJ29" s="354"/>
      <c r="AK29" s="354"/>
      <c r="AL29" s="354"/>
      <c r="AM29" s="354"/>
      <c r="AN29" s="354"/>
      <c r="AO29" s="354"/>
      <c r="AP29" s="354"/>
    </row>
    <row r="30" spans="1:42" ht="16" customHeight="1">
      <c r="A30" s="360" t="s">
        <v>7</v>
      </c>
      <c r="B30" s="353"/>
      <c r="C30" s="320" t="s">
        <v>74</v>
      </c>
      <c r="D30" s="353"/>
      <c r="E30" s="320" t="s">
        <v>50</v>
      </c>
      <c r="F30" s="353"/>
      <c r="G30" s="320" t="s">
        <v>50</v>
      </c>
      <c r="H30" s="353"/>
      <c r="I30" s="320" t="s">
        <v>50</v>
      </c>
      <c r="J30" s="1" t="s">
        <v>3</v>
      </c>
      <c r="K30" s="320" t="s">
        <v>91</v>
      </c>
      <c r="L30" s="353"/>
      <c r="M30" s="320" t="s">
        <v>96</v>
      </c>
      <c r="O30" s="20"/>
      <c r="P30" s="327">
        <v>2000</v>
      </c>
      <c r="Q30" s="327"/>
      <c r="R30" s="327">
        <v>2003</v>
      </c>
      <c r="S30" s="327"/>
      <c r="T30" s="327">
        <v>2006</v>
      </c>
      <c r="U30" s="327"/>
      <c r="V30" s="327">
        <v>2009</v>
      </c>
      <c r="W30" s="327"/>
      <c r="X30" s="327">
        <v>2012</v>
      </c>
      <c r="Y30" s="327"/>
      <c r="Z30" s="327">
        <v>2015</v>
      </c>
      <c r="AA30" s="327"/>
      <c r="AD30" s="20"/>
      <c r="AE30" s="327">
        <v>2000</v>
      </c>
      <c r="AF30" s="327"/>
      <c r="AG30" s="327">
        <v>2003</v>
      </c>
      <c r="AH30" s="327"/>
      <c r="AI30" s="327">
        <v>2006</v>
      </c>
      <c r="AJ30" s="327"/>
      <c r="AK30" s="327">
        <v>2009</v>
      </c>
      <c r="AL30" s="327"/>
      <c r="AM30" s="327">
        <v>2012</v>
      </c>
      <c r="AN30" s="327"/>
      <c r="AO30" s="327">
        <v>2015</v>
      </c>
      <c r="AP30" s="327"/>
    </row>
    <row r="31" spans="1:42" ht="16" customHeight="1">
      <c r="A31" s="360"/>
      <c r="B31" s="353"/>
      <c r="C31" s="320"/>
      <c r="D31" s="353"/>
      <c r="E31" s="320"/>
      <c r="F31" s="353"/>
      <c r="G31" s="320"/>
      <c r="H31" s="353"/>
      <c r="I31" s="320"/>
      <c r="J31" s="1" t="s">
        <v>49</v>
      </c>
      <c r="K31" s="320"/>
      <c r="L31" s="353"/>
      <c r="M31" s="320"/>
      <c r="O31" s="20"/>
      <c r="P31" s="23" t="s">
        <v>114</v>
      </c>
      <c r="Q31" s="23" t="s">
        <v>115</v>
      </c>
      <c r="R31" s="23" t="s">
        <v>114</v>
      </c>
      <c r="S31" s="23" t="s">
        <v>115</v>
      </c>
      <c r="T31" s="23" t="s">
        <v>114</v>
      </c>
      <c r="U31" s="23" t="s">
        <v>115</v>
      </c>
      <c r="V31" s="23" t="s">
        <v>114</v>
      </c>
      <c r="W31" s="23" t="s">
        <v>115</v>
      </c>
      <c r="X31" s="23" t="s">
        <v>114</v>
      </c>
      <c r="Y31" s="23" t="s">
        <v>115</v>
      </c>
      <c r="Z31" s="23" t="s">
        <v>114</v>
      </c>
      <c r="AA31" s="23" t="s">
        <v>115</v>
      </c>
      <c r="AD31" s="20"/>
      <c r="AE31" s="23" t="s">
        <v>118</v>
      </c>
      <c r="AF31" s="23" t="s">
        <v>1</v>
      </c>
      <c r="AG31" s="23" t="s">
        <v>118</v>
      </c>
      <c r="AH31" s="23" t="s">
        <v>1</v>
      </c>
      <c r="AI31" s="23" t="s">
        <v>118</v>
      </c>
      <c r="AJ31" s="23" t="s">
        <v>1</v>
      </c>
      <c r="AK31" s="23" t="s">
        <v>118</v>
      </c>
      <c r="AL31" s="23" t="s">
        <v>1</v>
      </c>
      <c r="AM31" s="23" t="s">
        <v>118</v>
      </c>
      <c r="AN31" s="23" t="s">
        <v>1</v>
      </c>
      <c r="AO31" s="23" t="s">
        <v>118</v>
      </c>
      <c r="AP31" s="23" t="s">
        <v>1</v>
      </c>
    </row>
    <row r="32" spans="1:42" ht="16" customHeight="1">
      <c r="A32" s="360"/>
      <c r="B32" s="353"/>
      <c r="C32" s="320"/>
      <c r="D32" s="353"/>
      <c r="E32" s="320"/>
      <c r="F32" s="353"/>
      <c r="G32" s="320"/>
      <c r="H32" s="353"/>
      <c r="I32" s="320"/>
      <c r="J32" s="1" t="s">
        <v>91</v>
      </c>
      <c r="K32" s="320"/>
      <c r="L32" s="353"/>
      <c r="M32" s="320"/>
      <c r="O32" s="29" t="s">
        <v>110</v>
      </c>
      <c r="P32" s="20">
        <v>40</v>
      </c>
      <c r="Q32" s="20">
        <v>100</v>
      </c>
      <c r="R32" s="20">
        <v>28</v>
      </c>
      <c r="S32" s="20">
        <f>2800/40</f>
        <v>70</v>
      </c>
      <c r="T32" s="20"/>
      <c r="U32" s="20"/>
      <c r="V32" s="20">
        <v>40</v>
      </c>
      <c r="W32" s="20">
        <v>100</v>
      </c>
      <c r="X32" s="20">
        <v>15</v>
      </c>
      <c r="Y32" s="20">
        <v>37.5</v>
      </c>
      <c r="Z32" s="20"/>
      <c r="AA32" s="20"/>
      <c r="AD32" s="29" t="s">
        <v>126</v>
      </c>
      <c r="AE32" s="24"/>
      <c r="AF32" s="24"/>
      <c r="AG32" s="24">
        <v>9</v>
      </c>
      <c r="AH32" s="24">
        <v>0</v>
      </c>
      <c r="AI32" s="24">
        <v>40</v>
      </c>
      <c r="AJ32" s="24">
        <v>0</v>
      </c>
      <c r="AK32" s="24"/>
      <c r="AL32" s="24"/>
      <c r="AM32" s="24">
        <v>25</v>
      </c>
      <c r="AN32" s="24">
        <v>0</v>
      </c>
      <c r="AO32" s="24">
        <v>40</v>
      </c>
      <c r="AP32" s="24">
        <v>3</v>
      </c>
    </row>
    <row r="33" spans="1:42" ht="16" customHeight="1">
      <c r="A33" s="360"/>
      <c r="B33" s="353"/>
      <c r="C33" s="320"/>
      <c r="D33" s="353"/>
      <c r="E33" s="320"/>
      <c r="F33" s="353"/>
      <c r="G33" s="320"/>
      <c r="H33" s="353"/>
      <c r="I33" s="320"/>
      <c r="J33" s="1" t="s">
        <v>52</v>
      </c>
      <c r="K33" s="320"/>
      <c r="L33" s="353"/>
      <c r="M33" s="320"/>
      <c r="O33" s="29" t="s">
        <v>111</v>
      </c>
      <c r="P33" s="20">
        <v>0</v>
      </c>
      <c r="Q33" s="20">
        <v>0</v>
      </c>
      <c r="R33" s="20">
        <v>0</v>
      </c>
      <c r="S33" s="20">
        <v>0</v>
      </c>
      <c r="T33" s="20"/>
      <c r="U33" s="20"/>
      <c r="V33" s="20">
        <v>0</v>
      </c>
      <c r="W33" s="20">
        <v>0</v>
      </c>
      <c r="X33" s="20">
        <v>0</v>
      </c>
      <c r="Y33" s="20">
        <v>0</v>
      </c>
      <c r="Z33" s="20"/>
      <c r="AA33" s="20"/>
      <c r="AD33" s="48" t="s">
        <v>125</v>
      </c>
      <c r="AE33" s="2"/>
      <c r="AF33" s="2"/>
      <c r="AG33" s="2">
        <f>900/40</f>
        <v>22.5</v>
      </c>
      <c r="AH33" s="2">
        <v>0</v>
      </c>
      <c r="AI33" s="2">
        <v>100</v>
      </c>
      <c r="AJ33" s="2">
        <v>0</v>
      </c>
      <c r="AK33" s="2"/>
      <c r="AL33" s="2"/>
      <c r="AM33" s="2">
        <v>62.5</v>
      </c>
      <c r="AN33" s="2">
        <v>0</v>
      </c>
      <c r="AO33" s="2">
        <v>100</v>
      </c>
      <c r="AP33" s="2">
        <v>7.5</v>
      </c>
    </row>
    <row r="34" spans="1:42" ht="16" customHeight="1">
      <c r="A34" s="360"/>
      <c r="B34" s="353"/>
      <c r="C34" s="320"/>
      <c r="D34" s="353"/>
      <c r="E34" s="320"/>
      <c r="F34" s="353"/>
      <c r="G34" s="320"/>
      <c r="H34" s="353"/>
      <c r="I34" s="320"/>
      <c r="J34" s="1" t="s">
        <v>66</v>
      </c>
      <c r="K34" s="320"/>
      <c r="L34" s="353"/>
      <c r="M34" s="320"/>
      <c r="O34" s="29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D34" s="29" t="s">
        <v>123</v>
      </c>
      <c r="AE34" s="34"/>
      <c r="AF34" s="34"/>
      <c r="AG34" s="34">
        <v>1</v>
      </c>
      <c r="AH34" s="34">
        <v>0</v>
      </c>
      <c r="AI34" s="34"/>
      <c r="AJ34" s="34"/>
      <c r="AK34" s="34"/>
      <c r="AL34" s="34"/>
      <c r="AM34" s="34"/>
      <c r="AN34" s="34"/>
      <c r="AO34" s="34"/>
      <c r="AP34" s="34"/>
    </row>
    <row r="35" spans="1:42">
      <c r="A35" s="360" t="s">
        <v>8</v>
      </c>
      <c r="B35" s="353"/>
      <c r="C35" s="320" t="s">
        <v>73</v>
      </c>
      <c r="D35" t="s">
        <v>3</v>
      </c>
      <c r="E35" s="320" t="s">
        <v>50</v>
      </c>
      <c r="F35" s="353"/>
      <c r="G35" s="320" t="s">
        <v>50</v>
      </c>
      <c r="H35" s="353"/>
      <c r="I35" s="320" t="s">
        <v>50</v>
      </c>
      <c r="J35" s="360" t="s">
        <v>3</v>
      </c>
      <c r="K35" s="320" t="s">
        <v>91</v>
      </c>
      <c r="L35" s="353"/>
      <c r="M35" s="320" t="s">
        <v>96</v>
      </c>
      <c r="O35" s="29" t="s">
        <v>112</v>
      </c>
      <c r="P35" s="20"/>
      <c r="Q35" s="20"/>
      <c r="R35" s="20">
        <v>12</v>
      </c>
      <c r="S35" s="20">
        <f>1200/40</f>
        <v>30</v>
      </c>
      <c r="T35" s="20">
        <v>40</v>
      </c>
      <c r="U35" s="20">
        <v>100</v>
      </c>
      <c r="V35" s="20"/>
      <c r="W35" s="20"/>
      <c r="X35" s="20">
        <v>25</v>
      </c>
      <c r="Y35" s="20">
        <v>62.5</v>
      </c>
      <c r="Z35" s="20">
        <v>40</v>
      </c>
      <c r="AA35" s="20">
        <v>100</v>
      </c>
      <c r="AD35" s="48" t="s">
        <v>125</v>
      </c>
      <c r="AE35" s="2"/>
      <c r="AF35" s="2"/>
      <c r="AG35" s="2">
        <f>100/40</f>
        <v>2.5</v>
      </c>
      <c r="AH35" s="2">
        <v>0</v>
      </c>
      <c r="AI35" s="2"/>
      <c r="AJ35" s="2"/>
      <c r="AK35" s="2"/>
      <c r="AL35" s="2"/>
      <c r="AM35" s="2"/>
      <c r="AN35" s="2"/>
      <c r="AO35" s="2"/>
      <c r="AP35" s="2"/>
    </row>
    <row r="36" spans="1:42">
      <c r="A36" s="360"/>
      <c r="B36" s="353"/>
      <c r="C36" s="320"/>
      <c r="D36" t="s">
        <v>80</v>
      </c>
      <c r="E36" s="320"/>
      <c r="F36" s="353"/>
      <c r="G36" s="320"/>
      <c r="H36" s="353"/>
      <c r="I36" s="320"/>
      <c r="J36" s="360"/>
      <c r="K36" s="320"/>
      <c r="L36" s="353"/>
      <c r="M36" s="320"/>
      <c r="O36" s="29" t="s">
        <v>113</v>
      </c>
      <c r="P36" s="20"/>
      <c r="Q36" s="20"/>
      <c r="R36" s="20">
        <v>0</v>
      </c>
      <c r="S36" s="20">
        <v>0</v>
      </c>
      <c r="T36" s="20">
        <v>0</v>
      </c>
      <c r="U36" s="20">
        <v>0</v>
      </c>
      <c r="V36" s="20"/>
      <c r="W36" s="20"/>
      <c r="X36" s="20">
        <v>0</v>
      </c>
      <c r="Y36" s="20">
        <v>0</v>
      </c>
      <c r="Z36" s="20">
        <v>3</v>
      </c>
      <c r="AA36" s="20">
        <v>7.5</v>
      </c>
      <c r="AD36" s="21" t="s">
        <v>124</v>
      </c>
      <c r="AE36" s="34"/>
      <c r="AF36" s="34"/>
      <c r="AG36" s="34">
        <v>2</v>
      </c>
      <c r="AH36" s="34">
        <v>0</v>
      </c>
      <c r="AI36" s="34"/>
      <c r="AJ36" s="34"/>
      <c r="AK36" s="34"/>
      <c r="AL36" s="34"/>
      <c r="AM36" s="34"/>
      <c r="AN36" s="34"/>
      <c r="AO36" s="34"/>
      <c r="AP36" s="34"/>
    </row>
    <row r="37" spans="1:42">
      <c r="A37" s="360"/>
      <c r="B37" s="353"/>
      <c r="C37" s="320"/>
      <c r="D37" t="s">
        <v>50</v>
      </c>
      <c r="E37" s="320"/>
      <c r="F37" s="353"/>
      <c r="G37" s="320"/>
      <c r="H37" s="353"/>
      <c r="I37" s="320"/>
      <c r="J37" s="360"/>
      <c r="K37" s="320"/>
      <c r="L37" s="353"/>
      <c r="M37" s="320"/>
      <c r="AD37" s="48" t="s">
        <v>125</v>
      </c>
      <c r="AE37" s="2"/>
      <c r="AF37" s="2"/>
      <c r="AG37" s="2">
        <f>200/40</f>
        <v>5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</row>
    <row r="38" spans="1:42">
      <c r="A38" s="360"/>
      <c r="B38" s="353"/>
      <c r="C38" s="320"/>
      <c r="D38" t="s">
        <v>51</v>
      </c>
      <c r="E38" s="320"/>
      <c r="F38" s="353"/>
      <c r="G38" s="320"/>
      <c r="H38" s="353"/>
      <c r="I38" s="320"/>
      <c r="J38" s="360" t="s">
        <v>79</v>
      </c>
      <c r="K38" s="320"/>
      <c r="L38" s="353"/>
      <c r="M38" s="320"/>
    </row>
    <row r="39" spans="1:42">
      <c r="A39" s="360"/>
      <c r="B39" s="353"/>
      <c r="C39" s="320"/>
      <c r="D39" t="s">
        <v>52</v>
      </c>
      <c r="E39" s="320"/>
      <c r="F39" s="353"/>
      <c r="G39" s="320"/>
      <c r="H39" s="353"/>
      <c r="I39" s="320"/>
      <c r="J39" s="360"/>
      <c r="K39" s="320"/>
      <c r="L39" s="353"/>
      <c r="M39" s="320"/>
      <c r="O39" s="354" t="s">
        <v>117</v>
      </c>
      <c r="P39" s="354"/>
      <c r="Q39" s="354"/>
      <c r="R39" s="354"/>
      <c r="S39" s="354"/>
      <c r="T39" s="354"/>
      <c r="U39" s="354"/>
      <c r="V39" s="354"/>
      <c r="W39" s="354"/>
      <c r="X39" s="354"/>
      <c r="Y39" s="354"/>
      <c r="Z39" s="354"/>
      <c r="AA39" s="354"/>
      <c r="AD39" s="35" t="s">
        <v>127</v>
      </c>
    </row>
    <row r="40" spans="1:42">
      <c r="A40" s="360"/>
      <c r="B40" s="353"/>
      <c r="C40" s="320"/>
      <c r="D40" t="s">
        <v>53</v>
      </c>
      <c r="E40" s="320"/>
      <c r="F40" s="353"/>
      <c r="G40" s="320"/>
      <c r="H40" s="353"/>
      <c r="I40" s="320"/>
      <c r="J40" s="360" t="s">
        <v>91</v>
      </c>
      <c r="K40" s="320"/>
      <c r="L40" s="353"/>
      <c r="M40" s="320"/>
      <c r="O40" s="20"/>
      <c r="P40" s="327">
        <v>2000</v>
      </c>
      <c r="Q40" s="327"/>
      <c r="R40" s="327">
        <v>2003</v>
      </c>
      <c r="S40" s="327"/>
      <c r="T40" s="327">
        <v>2006</v>
      </c>
      <c r="U40" s="327"/>
      <c r="V40" s="327">
        <v>2009</v>
      </c>
      <c r="W40" s="327"/>
      <c r="X40" s="327">
        <v>2012</v>
      </c>
      <c r="Y40" s="327"/>
      <c r="Z40" s="327">
        <v>2015</v>
      </c>
      <c r="AA40" s="327"/>
    </row>
    <row r="41" spans="1:42">
      <c r="A41" s="360"/>
      <c r="B41" s="353"/>
      <c r="C41" s="320"/>
      <c r="D41" t="s">
        <v>54</v>
      </c>
      <c r="E41" s="320"/>
      <c r="F41" s="353"/>
      <c r="G41" s="320"/>
      <c r="H41" s="353"/>
      <c r="I41" s="320"/>
      <c r="J41" s="360"/>
      <c r="K41" s="320"/>
      <c r="L41" s="353"/>
      <c r="M41" s="320"/>
      <c r="O41" s="20"/>
      <c r="P41" s="23" t="s">
        <v>114</v>
      </c>
      <c r="Q41" s="23" t="s">
        <v>115</v>
      </c>
      <c r="R41" s="23" t="s">
        <v>114</v>
      </c>
      <c r="S41" s="23" t="s">
        <v>115</v>
      </c>
      <c r="T41" s="23" t="s">
        <v>114</v>
      </c>
      <c r="U41" s="23" t="s">
        <v>115</v>
      </c>
      <c r="V41" s="23" t="s">
        <v>114</v>
      </c>
      <c r="W41" s="23" t="s">
        <v>115</v>
      </c>
      <c r="X41" s="23" t="s">
        <v>114</v>
      </c>
      <c r="Y41" s="23" t="s">
        <v>115</v>
      </c>
      <c r="Z41" s="23" t="s">
        <v>114</v>
      </c>
      <c r="AA41" s="23" t="s">
        <v>115</v>
      </c>
    </row>
    <row r="42" spans="1:42">
      <c r="A42" s="360"/>
      <c r="B42" s="353"/>
      <c r="C42" s="320"/>
      <c r="D42" t="s">
        <v>55</v>
      </c>
      <c r="E42" s="320"/>
      <c r="F42" s="353"/>
      <c r="G42" s="320"/>
      <c r="H42" s="353"/>
      <c r="I42" s="320"/>
      <c r="J42" s="360"/>
      <c r="K42" s="320"/>
      <c r="L42" s="353"/>
      <c r="M42" s="320"/>
      <c r="O42" s="29" t="s">
        <v>110</v>
      </c>
      <c r="P42" s="20"/>
      <c r="Q42" s="20"/>
      <c r="R42" s="20">
        <v>40</v>
      </c>
      <c r="S42" s="20">
        <v>100</v>
      </c>
      <c r="T42" s="20"/>
      <c r="U42" s="20"/>
      <c r="V42" s="20">
        <v>33</v>
      </c>
      <c r="W42" s="20">
        <v>82.5</v>
      </c>
      <c r="X42" s="20"/>
      <c r="Y42" s="20"/>
      <c r="Z42" s="20">
        <v>3</v>
      </c>
      <c r="AA42" s="20">
        <v>7.5</v>
      </c>
    </row>
    <row r="43" spans="1:42">
      <c r="A43" s="360"/>
      <c r="B43" s="353"/>
      <c r="C43" s="320"/>
      <c r="D43" t="s">
        <v>75</v>
      </c>
      <c r="E43" s="320"/>
      <c r="F43" s="353"/>
      <c r="G43" s="320"/>
      <c r="H43" s="353"/>
      <c r="I43" s="320"/>
      <c r="J43" s="360" t="s">
        <v>66</v>
      </c>
      <c r="K43" s="320"/>
      <c r="L43" s="353"/>
      <c r="M43" s="320"/>
      <c r="O43" s="29" t="s">
        <v>111</v>
      </c>
      <c r="P43" s="20"/>
      <c r="Q43" s="20"/>
      <c r="R43" s="20">
        <v>37</v>
      </c>
      <c r="S43" s="20">
        <f>3700/40</f>
        <v>92.5</v>
      </c>
      <c r="T43" s="20"/>
      <c r="U43" s="20"/>
      <c r="V43" s="20">
        <v>29</v>
      </c>
      <c r="W43" s="20">
        <v>87.9</v>
      </c>
      <c r="X43" s="20"/>
      <c r="Y43" s="20"/>
      <c r="Z43" s="20">
        <v>0</v>
      </c>
      <c r="AA43" s="20">
        <v>0</v>
      </c>
      <c r="AD43" s="355" t="s">
        <v>122</v>
      </c>
      <c r="AE43" s="356"/>
      <c r="AF43" s="356"/>
      <c r="AG43" s="356"/>
      <c r="AH43" s="356"/>
      <c r="AI43" s="356"/>
      <c r="AJ43" s="356"/>
      <c r="AK43" s="356"/>
      <c r="AL43" s="356"/>
      <c r="AM43" s="356"/>
      <c r="AN43" s="356"/>
      <c r="AO43" s="356"/>
      <c r="AP43" s="357"/>
    </row>
    <row r="44" spans="1:42">
      <c r="A44" s="360"/>
      <c r="B44" s="353"/>
      <c r="C44" s="320"/>
      <c r="D44" t="s">
        <v>76</v>
      </c>
      <c r="E44" s="320"/>
      <c r="F44" s="353"/>
      <c r="G44" s="320"/>
      <c r="H44" s="353"/>
      <c r="I44" s="320"/>
      <c r="J44" s="360"/>
      <c r="K44" s="320"/>
      <c r="L44" s="353"/>
      <c r="M44" s="320"/>
      <c r="O44" s="29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D44" s="20"/>
      <c r="AE44" s="22">
        <v>2000</v>
      </c>
      <c r="AF44" s="22"/>
      <c r="AG44" s="22">
        <v>2003</v>
      </c>
      <c r="AH44" s="22"/>
      <c r="AI44" s="22">
        <v>2006</v>
      </c>
      <c r="AJ44" s="22"/>
      <c r="AK44" s="22">
        <v>2009</v>
      </c>
      <c r="AL44" s="22"/>
      <c r="AM44" s="22">
        <v>2012</v>
      </c>
      <c r="AN44" s="22"/>
      <c r="AO44" s="22">
        <v>2015</v>
      </c>
      <c r="AP44" s="22"/>
    </row>
    <row r="45" spans="1:42">
      <c r="A45" s="360" t="s">
        <v>9</v>
      </c>
      <c r="B45" s="353"/>
      <c r="C45" s="320" t="s">
        <v>74</v>
      </c>
      <c r="D45" s="353" t="s">
        <v>83</v>
      </c>
      <c r="E45" s="320" t="s">
        <v>50</v>
      </c>
      <c r="F45" s="353"/>
      <c r="G45" s="320" t="s">
        <v>50</v>
      </c>
      <c r="H45" s="353"/>
      <c r="I45" s="320" t="s">
        <v>3</v>
      </c>
      <c r="J45" s="1" t="s">
        <v>3</v>
      </c>
      <c r="K45" s="320" t="s">
        <v>91</v>
      </c>
      <c r="L45" s="353"/>
      <c r="M45" s="320" t="s">
        <v>96</v>
      </c>
      <c r="O45" s="29" t="s">
        <v>112</v>
      </c>
      <c r="P45" s="20">
        <v>40</v>
      </c>
      <c r="Q45" s="20">
        <v>100</v>
      </c>
      <c r="R45" s="20"/>
      <c r="S45" s="20"/>
      <c r="T45" s="20">
        <v>40</v>
      </c>
      <c r="U45" s="20">
        <v>100</v>
      </c>
      <c r="V45" s="20">
        <v>7</v>
      </c>
      <c r="W45" s="20">
        <v>17.5</v>
      </c>
      <c r="X45" s="20">
        <v>40</v>
      </c>
      <c r="Y45" s="20">
        <v>100</v>
      </c>
      <c r="Z45" s="20">
        <v>37</v>
      </c>
      <c r="AA45" s="20">
        <v>92.5</v>
      </c>
      <c r="AD45" s="20"/>
      <c r="AE45" s="23" t="s">
        <v>118</v>
      </c>
      <c r="AF45" s="23" t="s">
        <v>1</v>
      </c>
      <c r="AG45" s="23" t="s">
        <v>118</v>
      </c>
      <c r="AH45" s="23" t="s">
        <v>1</v>
      </c>
      <c r="AI45" s="23" t="s">
        <v>118</v>
      </c>
      <c r="AJ45" s="23" t="s">
        <v>1</v>
      </c>
      <c r="AK45" s="23" t="s">
        <v>118</v>
      </c>
      <c r="AL45" s="23" t="s">
        <v>1</v>
      </c>
      <c r="AM45" s="23" t="s">
        <v>118</v>
      </c>
      <c r="AN45" s="23" t="s">
        <v>1</v>
      </c>
      <c r="AO45" s="23" t="s">
        <v>118</v>
      </c>
      <c r="AP45" s="23" t="s">
        <v>1</v>
      </c>
    </row>
    <row r="46" spans="1:42">
      <c r="A46" s="360"/>
      <c r="B46" s="353"/>
      <c r="C46" s="320"/>
      <c r="D46" s="353"/>
      <c r="E46" s="320"/>
      <c r="F46" s="353"/>
      <c r="G46" s="320"/>
      <c r="H46" s="353"/>
      <c r="I46" s="320"/>
      <c r="J46" s="1" t="s">
        <v>49</v>
      </c>
      <c r="K46" s="320"/>
      <c r="L46" s="353"/>
      <c r="M46" s="320"/>
      <c r="O46" s="29" t="s">
        <v>113</v>
      </c>
      <c r="P46" s="20">
        <v>19</v>
      </c>
      <c r="Q46" s="20">
        <v>47.5</v>
      </c>
      <c r="R46" s="20"/>
      <c r="S46" s="20"/>
      <c r="T46" s="20">
        <v>36</v>
      </c>
      <c r="U46" s="20">
        <f>3600/40</f>
        <v>90</v>
      </c>
      <c r="V46" s="20">
        <v>2</v>
      </c>
      <c r="W46" s="20">
        <v>28.6</v>
      </c>
      <c r="X46" s="20">
        <v>38</v>
      </c>
      <c r="Y46" s="20">
        <v>95</v>
      </c>
      <c r="Z46" s="20">
        <v>14</v>
      </c>
      <c r="AA46" s="20">
        <v>37.799999999999997</v>
      </c>
      <c r="AD46" s="29" t="s">
        <v>73</v>
      </c>
      <c r="AE46" s="24">
        <v>40</v>
      </c>
      <c r="AF46" s="24">
        <v>19</v>
      </c>
      <c r="AG46" s="24"/>
      <c r="AH46" s="24"/>
      <c r="AI46" s="24"/>
      <c r="AJ46" s="24"/>
      <c r="AK46" s="24"/>
      <c r="AL46" s="24"/>
      <c r="AM46" s="24"/>
      <c r="AN46" s="24"/>
      <c r="AO46" s="24"/>
      <c r="AP46" s="24"/>
    </row>
    <row r="47" spans="1:42">
      <c r="A47" s="360"/>
      <c r="B47" s="353"/>
      <c r="C47" s="320"/>
      <c r="D47" s="353"/>
      <c r="E47" s="320"/>
      <c r="F47" s="353"/>
      <c r="G47" s="320"/>
      <c r="H47" s="353"/>
      <c r="I47" s="320"/>
      <c r="J47" s="1" t="s">
        <v>91</v>
      </c>
      <c r="K47" s="320"/>
      <c r="L47" s="353"/>
      <c r="M47" s="320"/>
      <c r="AD47" s="47" t="s">
        <v>125</v>
      </c>
      <c r="AE47" s="32">
        <v>1</v>
      </c>
      <c r="AF47" s="40">
        <v>0.47499999999999998</v>
      </c>
      <c r="AG47" s="32"/>
      <c r="AH47" s="32"/>
      <c r="AI47" s="32"/>
      <c r="AJ47" s="32"/>
      <c r="AK47" s="32"/>
      <c r="AL47" s="32"/>
      <c r="AM47" s="32"/>
      <c r="AN47" s="32"/>
      <c r="AO47" s="32"/>
      <c r="AP47" s="32"/>
    </row>
    <row r="48" spans="1:42">
      <c r="A48" s="360"/>
      <c r="B48" s="353"/>
      <c r="C48" s="320"/>
      <c r="D48" s="353"/>
      <c r="E48" s="320"/>
      <c r="F48" s="353"/>
      <c r="G48" s="320"/>
      <c r="H48" s="353"/>
      <c r="I48" s="320"/>
      <c r="J48" s="1" t="s">
        <v>52</v>
      </c>
      <c r="K48" s="320"/>
      <c r="L48" s="353"/>
      <c r="M48" s="320"/>
      <c r="O48" s="35" t="s">
        <v>127</v>
      </c>
      <c r="AD48" s="21" t="s">
        <v>128</v>
      </c>
      <c r="AE48" s="24"/>
      <c r="AF48" s="24"/>
      <c r="AG48" s="24"/>
      <c r="AH48" s="24"/>
      <c r="AI48" s="24">
        <v>40</v>
      </c>
      <c r="AJ48" s="24">
        <v>36</v>
      </c>
      <c r="AK48" s="24">
        <v>5</v>
      </c>
      <c r="AL48" s="24">
        <v>2</v>
      </c>
      <c r="AM48" s="24">
        <v>40</v>
      </c>
      <c r="AN48" s="24">
        <v>38</v>
      </c>
      <c r="AO48" s="24"/>
      <c r="AP48" s="24"/>
    </row>
    <row r="49" spans="1:42" ht="15" customHeight="1">
      <c r="A49" s="360"/>
      <c r="B49" s="353"/>
      <c r="C49" s="320"/>
      <c r="D49" s="353"/>
      <c r="E49" s="320"/>
      <c r="F49" s="353"/>
      <c r="G49" s="320"/>
      <c r="H49" s="353"/>
      <c r="I49" s="320"/>
      <c r="J49" s="1" t="s">
        <v>66</v>
      </c>
      <c r="K49" s="320"/>
      <c r="L49" s="353"/>
      <c r="M49" s="320"/>
      <c r="AD49" s="48" t="s">
        <v>125</v>
      </c>
      <c r="AE49" s="36"/>
      <c r="AF49" s="36"/>
      <c r="AG49" s="36"/>
      <c r="AH49" s="36"/>
      <c r="AI49" s="36">
        <v>1</v>
      </c>
      <c r="AJ49" s="36">
        <v>0.9</v>
      </c>
      <c r="AK49" s="39">
        <v>0.125</v>
      </c>
      <c r="AL49" s="36">
        <v>0.4</v>
      </c>
      <c r="AM49" s="36">
        <v>1</v>
      </c>
      <c r="AN49" s="36">
        <v>0.95</v>
      </c>
      <c r="AO49" s="36"/>
      <c r="AP49" s="36"/>
    </row>
    <row r="50" spans="1:42" ht="19" customHeight="1">
      <c r="A50" s="1" t="s">
        <v>10</v>
      </c>
      <c r="B50" s="353"/>
      <c r="C50" s="2" t="s">
        <v>74</v>
      </c>
      <c r="D50" s="353"/>
      <c r="E50" s="2" t="s">
        <v>50</v>
      </c>
      <c r="F50" s="353"/>
      <c r="G50" s="2" t="s">
        <v>50</v>
      </c>
      <c r="H50" s="353"/>
      <c r="I50" s="2" t="s">
        <v>50</v>
      </c>
      <c r="J50" s="353" t="s">
        <v>155</v>
      </c>
      <c r="K50" s="7" t="s">
        <v>91</v>
      </c>
      <c r="L50" s="353"/>
      <c r="M50" s="2" t="s">
        <v>59</v>
      </c>
      <c r="AD50" s="21" t="s">
        <v>89</v>
      </c>
      <c r="AE50" s="24"/>
      <c r="AF50" s="24"/>
      <c r="AG50" s="24"/>
      <c r="AH50" s="24"/>
      <c r="AI50" s="24"/>
      <c r="AJ50" s="24"/>
      <c r="AK50" s="24">
        <v>2</v>
      </c>
      <c r="AL50" s="24">
        <v>0</v>
      </c>
      <c r="AM50" s="24"/>
      <c r="AN50" s="24"/>
      <c r="AO50" s="24"/>
      <c r="AP50" s="24"/>
    </row>
    <row r="51" spans="1:42" ht="16" customHeight="1">
      <c r="A51" s="360" t="s">
        <v>11</v>
      </c>
      <c r="B51" s="353"/>
      <c r="C51" s="320" t="s">
        <v>73</v>
      </c>
      <c r="D51" s="353"/>
      <c r="E51" s="320" t="s">
        <v>50</v>
      </c>
      <c r="F51" s="353"/>
      <c r="G51" s="320" t="s">
        <v>50</v>
      </c>
      <c r="H51" s="8" t="s">
        <v>3</v>
      </c>
      <c r="I51" s="320" t="s">
        <v>87</v>
      </c>
      <c r="J51" s="353"/>
      <c r="K51" s="320" t="s">
        <v>91</v>
      </c>
      <c r="L51" t="s">
        <v>3</v>
      </c>
      <c r="M51" s="320" t="s">
        <v>96</v>
      </c>
      <c r="O51" s="354" t="s">
        <v>130</v>
      </c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4"/>
      <c r="AA51" s="354"/>
      <c r="AD51" s="48" t="s">
        <v>125</v>
      </c>
      <c r="AE51" s="37"/>
      <c r="AF51" s="37"/>
      <c r="AG51" s="37"/>
      <c r="AH51" s="37"/>
      <c r="AI51" s="37"/>
      <c r="AJ51" s="37"/>
      <c r="AK51" s="38">
        <v>0.05</v>
      </c>
      <c r="AL51" s="38">
        <v>0</v>
      </c>
      <c r="AM51" s="37"/>
      <c r="AN51" s="37"/>
      <c r="AO51" s="37"/>
      <c r="AP51" s="37"/>
    </row>
    <row r="52" spans="1:42" ht="16" customHeight="1">
      <c r="A52" s="360"/>
      <c r="B52" s="353"/>
      <c r="C52" s="320"/>
      <c r="D52" s="353"/>
      <c r="E52" s="320"/>
      <c r="F52" s="353"/>
      <c r="G52" s="320"/>
      <c r="H52" s="8" t="s">
        <v>49</v>
      </c>
      <c r="I52" s="320"/>
      <c r="J52" s="353"/>
      <c r="K52" s="320"/>
      <c r="L52" t="s">
        <v>58</v>
      </c>
      <c r="M52" s="320"/>
      <c r="O52" s="20"/>
      <c r="P52" s="327">
        <v>2000</v>
      </c>
      <c r="Q52" s="327"/>
      <c r="R52" s="327">
        <v>2003</v>
      </c>
      <c r="S52" s="327"/>
      <c r="T52" s="327">
        <v>2006</v>
      </c>
      <c r="U52" s="327"/>
      <c r="V52" s="327">
        <v>2009</v>
      </c>
      <c r="W52" s="327"/>
      <c r="X52" s="327">
        <v>2012</v>
      </c>
      <c r="Y52" s="327"/>
      <c r="Z52" s="327">
        <v>2015</v>
      </c>
      <c r="AA52" s="327"/>
      <c r="AD52" s="21" t="s">
        <v>94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>
        <v>10</v>
      </c>
      <c r="AP52" s="24">
        <v>7</v>
      </c>
    </row>
    <row r="53" spans="1:42" ht="15" customHeight="1">
      <c r="A53" s="360"/>
      <c r="B53" s="353"/>
      <c r="C53" s="320"/>
      <c r="D53" s="353"/>
      <c r="E53" s="320"/>
      <c r="F53" s="353"/>
      <c r="G53" s="320"/>
      <c r="H53" s="353" t="s">
        <v>87</v>
      </c>
      <c r="I53" s="320"/>
      <c r="J53" s="353"/>
      <c r="K53" s="320"/>
      <c r="L53" t="s">
        <v>94</v>
      </c>
      <c r="M53" s="320"/>
      <c r="O53" s="20"/>
      <c r="P53" s="23" t="s">
        <v>114</v>
      </c>
      <c r="Q53" s="23" t="s">
        <v>115</v>
      </c>
      <c r="R53" s="23" t="s">
        <v>114</v>
      </c>
      <c r="S53" s="23" t="s">
        <v>115</v>
      </c>
      <c r="T53" s="23" t="s">
        <v>114</v>
      </c>
      <c r="U53" s="23" t="s">
        <v>115</v>
      </c>
      <c r="V53" s="23" t="s">
        <v>114</v>
      </c>
      <c r="W53" s="23" t="s">
        <v>115</v>
      </c>
      <c r="X53" s="23" t="s">
        <v>114</v>
      </c>
      <c r="Y53" s="23" t="s">
        <v>115</v>
      </c>
      <c r="Z53" s="23" t="s">
        <v>114</v>
      </c>
      <c r="AA53" s="23" t="s">
        <v>115</v>
      </c>
      <c r="AD53" s="49" t="s">
        <v>125</v>
      </c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>
        <v>0.25</v>
      </c>
      <c r="AP53" s="36">
        <v>0.7</v>
      </c>
    </row>
    <row r="54" spans="1:42" ht="15" customHeight="1">
      <c r="A54" s="360"/>
      <c r="B54" s="353"/>
      <c r="C54" s="320"/>
      <c r="D54" s="353"/>
      <c r="E54" s="320"/>
      <c r="F54" s="353"/>
      <c r="G54" s="320"/>
      <c r="H54" s="353"/>
      <c r="I54" s="320"/>
      <c r="J54" s="353"/>
      <c r="K54" s="320"/>
      <c r="L54" t="s">
        <v>95</v>
      </c>
      <c r="M54" s="320"/>
      <c r="O54" s="29" t="s">
        <v>110</v>
      </c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20">
        <v>40</v>
      </c>
      <c r="AA54" s="20">
        <v>100</v>
      </c>
      <c r="AD54" s="21" t="s">
        <v>59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>
        <v>26</v>
      </c>
      <c r="AP54" s="24">
        <v>7</v>
      </c>
    </row>
    <row r="55" spans="1:42" ht="15" customHeight="1">
      <c r="A55" s="360"/>
      <c r="B55" s="353"/>
      <c r="C55" s="320"/>
      <c r="D55" s="353"/>
      <c r="E55" s="320"/>
      <c r="F55" s="353"/>
      <c r="G55" s="320"/>
      <c r="H55" s="8" t="s">
        <v>52</v>
      </c>
      <c r="I55" s="320"/>
      <c r="J55" s="353"/>
      <c r="K55" s="320"/>
      <c r="L55" t="s">
        <v>96</v>
      </c>
      <c r="M55" s="320"/>
      <c r="O55" s="29" t="s">
        <v>111</v>
      </c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20">
        <v>18</v>
      </c>
      <c r="AA55" s="20">
        <v>45</v>
      </c>
      <c r="AD55" s="50" t="s">
        <v>125</v>
      </c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>
        <v>0.65</v>
      </c>
      <c r="AP55" s="36">
        <v>0.27</v>
      </c>
    </row>
    <row r="56" spans="1:42" ht="15" customHeight="1">
      <c r="A56" s="360"/>
      <c r="B56" s="353"/>
      <c r="C56" s="320"/>
      <c r="D56" s="353"/>
      <c r="E56" s="320"/>
      <c r="F56" s="353"/>
      <c r="G56" s="320"/>
      <c r="H56" s="8" t="s">
        <v>66</v>
      </c>
      <c r="I56" s="320"/>
      <c r="J56" s="353"/>
      <c r="K56" s="320"/>
      <c r="L56" t="s">
        <v>97</v>
      </c>
      <c r="M56" s="320"/>
      <c r="O56" s="29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20"/>
      <c r="AA56" s="20"/>
      <c r="AD56" s="21" t="s">
        <v>102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>
        <v>1</v>
      </c>
      <c r="AP56" s="24">
        <v>0</v>
      </c>
    </row>
    <row r="57" spans="1:42" ht="16" customHeight="1">
      <c r="A57" s="360"/>
      <c r="B57" s="353"/>
      <c r="C57" s="320"/>
      <c r="D57" s="353"/>
      <c r="E57" s="320"/>
      <c r="F57" s="353"/>
      <c r="G57" s="320"/>
      <c r="H57" s="8" t="s">
        <v>67</v>
      </c>
      <c r="I57" s="320"/>
      <c r="J57" s="353"/>
      <c r="K57" s="320"/>
      <c r="L57" t="s">
        <v>98</v>
      </c>
      <c r="M57" s="320"/>
      <c r="O57" s="29" t="s">
        <v>112</v>
      </c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20"/>
      <c r="AA57" s="20"/>
      <c r="AD57" s="50" t="s">
        <v>125</v>
      </c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9">
        <v>2.5000000000000001E-2</v>
      </c>
      <c r="AP57" s="36">
        <v>0</v>
      </c>
    </row>
    <row r="58" spans="1:42">
      <c r="A58" s="360" t="s">
        <v>12</v>
      </c>
      <c r="B58" s="353"/>
      <c r="C58" s="320" t="s">
        <v>74</v>
      </c>
      <c r="D58" t="s">
        <v>3</v>
      </c>
      <c r="E58" s="320" t="s">
        <v>50</v>
      </c>
      <c r="F58" s="353"/>
      <c r="G58" s="320" t="s">
        <v>50</v>
      </c>
      <c r="H58" s="353" t="s">
        <v>86</v>
      </c>
      <c r="I58" s="320" t="s">
        <v>50</v>
      </c>
      <c r="J58" s="353"/>
      <c r="K58" s="320" t="s">
        <v>91</v>
      </c>
      <c r="L58" s="353" t="s">
        <v>99</v>
      </c>
      <c r="M58" s="320" t="s">
        <v>59</v>
      </c>
      <c r="O58" s="29" t="s">
        <v>113</v>
      </c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20"/>
      <c r="AA58" s="20"/>
      <c r="AD58" s="35" t="s">
        <v>127</v>
      </c>
    </row>
    <row r="59" spans="1:42">
      <c r="A59" s="360"/>
      <c r="B59" s="353"/>
      <c r="C59" s="320"/>
      <c r="D59" t="s">
        <v>79</v>
      </c>
      <c r="E59" s="320"/>
      <c r="F59" s="353"/>
      <c r="G59" s="320"/>
      <c r="H59" s="353"/>
      <c r="I59" s="320"/>
      <c r="J59" s="353"/>
      <c r="K59" s="320"/>
      <c r="L59" s="353"/>
      <c r="M59" s="320"/>
    </row>
    <row r="60" spans="1:42">
      <c r="A60" s="360"/>
      <c r="B60" s="353"/>
      <c r="C60" s="320"/>
      <c r="D60" t="s">
        <v>50</v>
      </c>
      <c r="E60" s="320"/>
      <c r="F60" s="353"/>
      <c r="G60" s="320"/>
      <c r="H60" s="353"/>
      <c r="I60" s="320"/>
      <c r="J60" s="353"/>
      <c r="K60" s="320"/>
      <c r="L60" s="353"/>
      <c r="M60" s="320"/>
    </row>
    <row r="61" spans="1:42">
      <c r="A61" s="360"/>
      <c r="B61" s="353"/>
      <c r="C61" s="320"/>
      <c r="D61" t="s">
        <v>51</v>
      </c>
      <c r="E61" s="320"/>
      <c r="F61" s="353"/>
      <c r="G61" s="320"/>
      <c r="H61" s="353"/>
      <c r="I61" s="320"/>
      <c r="J61" s="353"/>
      <c r="K61" s="320"/>
      <c r="L61" s="353"/>
      <c r="M61" s="320"/>
    </row>
    <row r="62" spans="1:42">
      <c r="A62" s="360"/>
      <c r="B62" s="353"/>
      <c r="C62" s="320"/>
      <c r="D62" t="s">
        <v>53</v>
      </c>
      <c r="E62" s="320"/>
      <c r="F62" s="353"/>
      <c r="G62" s="320"/>
      <c r="H62" s="353"/>
      <c r="I62" s="320"/>
      <c r="J62" s="353"/>
      <c r="K62" s="320"/>
      <c r="L62" s="353"/>
      <c r="M62" s="320"/>
    </row>
    <row r="63" spans="1:42">
      <c r="A63" s="360"/>
      <c r="B63" s="353"/>
      <c r="C63" s="320"/>
      <c r="D63" t="s">
        <v>54</v>
      </c>
      <c r="E63" s="320"/>
      <c r="F63" s="353"/>
      <c r="G63" s="320"/>
      <c r="H63" s="353"/>
      <c r="I63" s="320"/>
      <c r="J63" s="353"/>
      <c r="K63" s="320"/>
      <c r="L63" s="353"/>
      <c r="M63" s="320"/>
    </row>
    <row r="64" spans="1:42">
      <c r="A64" s="360"/>
      <c r="B64" s="353"/>
      <c r="C64" s="320"/>
      <c r="D64" t="s">
        <v>55</v>
      </c>
      <c r="E64" s="320"/>
      <c r="F64" s="353"/>
      <c r="G64" s="320"/>
      <c r="H64" s="353"/>
      <c r="I64" s="320"/>
      <c r="J64" s="353"/>
      <c r="K64" s="320"/>
      <c r="L64" s="353"/>
      <c r="M64" s="320"/>
    </row>
    <row r="65" spans="1:15">
      <c r="A65" s="360"/>
      <c r="B65" s="353"/>
      <c r="C65" s="320"/>
      <c r="D65" t="s">
        <v>75</v>
      </c>
      <c r="E65" s="320"/>
      <c r="F65" s="353"/>
      <c r="G65" s="320"/>
      <c r="H65" s="353"/>
      <c r="I65" s="320"/>
      <c r="J65" s="353"/>
      <c r="K65" s="320"/>
      <c r="L65" s="353"/>
      <c r="M65" s="320"/>
      <c r="O65" s="30"/>
    </row>
    <row r="66" spans="1:15">
      <c r="A66" s="360"/>
      <c r="B66" s="353"/>
      <c r="C66" s="320"/>
      <c r="D66" t="s">
        <v>76</v>
      </c>
      <c r="E66" s="320"/>
      <c r="F66" s="353"/>
      <c r="G66" s="320"/>
      <c r="H66" s="353"/>
      <c r="I66" s="320"/>
      <c r="J66" s="353"/>
      <c r="K66" s="320"/>
      <c r="L66" s="353"/>
      <c r="M66" s="320"/>
    </row>
    <row r="67" spans="1:15">
      <c r="A67" s="360"/>
      <c r="B67" s="353"/>
      <c r="C67" s="320"/>
      <c r="D67" t="s">
        <v>77</v>
      </c>
      <c r="E67" s="320"/>
      <c r="F67" s="353"/>
      <c r="G67" s="320"/>
      <c r="H67" s="353"/>
      <c r="I67" s="320"/>
      <c r="J67" s="353"/>
      <c r="K67" s="320"/>
      <c r="L67" s="353"/>
      <c r="M67" s="320"/>
    </row>
    <row r="68" spans="1:15" ht="60" customHeight="1">
      <c r="A68" s="1" t="s">
        <v>13</v>
      </c>
      <c r="B68" s="353"/>
      <c r="C68" s="2" t="s">
        <v>74</v>
      </c>
      <c r="D68" s="353" t="s">
        <v>82</v>
      </c>
      <c r="E68" s="2" t="s">
        <v>50</v>
      </c>
      <c r="F68" s="353"/>
      <c r="G68" s="2" t="s">
        <v>50</v>
      </c>
      <c r="H68" s="353"/>
      <c r="I68" s="2" t="s">
        <v>50</v>
      </c>
      <c r="J68" s="353" t="s">
        <v>93</v>
      </c>
      <c r="K68" s="7" t="s">
        <v>91</v>
      </c>
      <c r="L68" s="353"/>
      <c r="M68" s="2" t="s">
        <v>59</v>
      </c>
    </row>
    <row r="69" spans="1:15" ht="15" customHeight="1">
      <c r="A69" s="360" t="s">
        <v>14</v>
      </c>
      <c r="B69" s="353"/>
      <c r="C69" s="320" t="s">
        <v>74</v>
      </c>
      <c r="D69" s="353"/>
      <c r="E69" s="320" t="s">
        <v>50</v>
      </c>
      <c r="F69" s="353"/>
      <c r="G69" s="320" t="s">
        <v>50</v>
      </c>
      <c r="H69" s="353"/>
      <c r="I69" s="320" t="s">
        <v>50</v>
      </c>
      <c r="J69" s="353"/>
      <c r="K69" s="320" t="s">
        <v>91</v>
      </c>
      <c r="L69" s="8" t="s">
        <v>3</v>
      </c>
      <c r="M69" s="320" t="s">
        <v>96</v>
      </c>
    </row>
    <row r="70" spans="1:15" ht="15" customHeight="1">
      <c r="A70" s="360"/>
      <c r="B70" s="353"/>
      <c r="C70" s="320"/>
      <c r="D70" s="353"/>
      <c r="E70" s="320"/>
      <c r="F70" s="353"/>
      <c r="G70" s="320"/>
      <c r="H70" s="353"/>
      <c r="I70" s="320"/>
      <c r="J70" s="353"/>
      <c r="K70" s="320"/>
      <c r="L70" s="8" t="s">
        <v>58</v>
      </c>
      <c r="M70" s="320"/>
    </row>
    <row r="71" spans="1:15" ht="15" customHeight="1">
      <c r="A71" s="360"/>
      <c r="B71" s="353"/>
      <c r="C71" s="320"/>
      <c r="D71" s="353"/>
      <c r="E71" s="320"/>
      <c r="F71" s="353"/>
      <c r="G71" s="320"/>
      <c r="H71" s="353"/>
      <c r="I71" s="320"/>
      <c r="J71" s="353"/>
      <c r="K71" s="320"/>
      <c r="L71" s="8" t="s">
        <v>94</v>
      </c>
      <c r="M71" s="320"/>
    </row>
    <row r="72" spans="1:15" ht="15" customHeight="1">
      <c r="A72" s="360"/>
      <c r="B72" s="353"/>
      <c r="C72" s="320"/>
      <c r="D72" s="353"/>
      <c r="E72" s="320"/>
      <c r="F72" s="353"/>
      <c r="G72" s="320"/>
      <c r="H72" s="353"/>
      <c r="I72" s="320"/>
      <c r="J72" s="353"/>
      <c r="K72" s="320"/>
      <c r="L72" s="8" t="s">
        <v>95</v>
      </c>
      <c r="M72" s="320"/>
    </row>
    <row r="73" spans="1:15" ht="15" customHeight="1">
      <c r="A73" s="360"/>
      <c r="B73" s="353"/>
      <c r="C73" s="320"/>
      <c r="D73" s="353"/>
      <c r="E73" s="320"/>
      <c r="F73" s="353"/>
      <c r="G73" s="320"/>
      <c r="H73" s="353"/>
      <c r="I73" s="320"/>
      <c r="J73" s="353"/>
      <c r="K73" s="320"/>
      <c r="L73" s="8" t="s">
        <v>96</v>
      </c>
      <c r="M73" s="320"/>
    </row>
    <row r="74" spans="1:15" ht="15" customHeight="1">
      <c r="A74" s="360"/>
      <c r="B74" s="353"/>
      <c r="C74" s="320"/>
      <c r="D74" s="353"/>
      <c r="E74" s="320"/>
      <c r="F74" s="353"/>
      <c r="G74" s="320"/>
      <c r="H74" s="353"/>
      <c r="I74" s="320"/>
      <c r="J74" s="353"/>
      <c r="K74" s="320"/>
      <c r="L74" s="8" t="s">
        <v>97</v>
      </c>
      <c r="M74" s="320"/>
    </row>
    <row r="75" spans="1:15" ht="15" customHeight="1">
      <c r="A75" s="360"/>
      <c r="B75" s="353"/>
      <c r="C75" s="320"/>
      <c r="D75" s="353"/>
      <c r="E75" s="320"/>
      <c r="F75" s="353"/>
      <c r="G75" s="320"/>
      <c r="H75" s="353"/>
      <c r="I75" s="320"/>
      <c r="J75" s="353"/>
      <c r="K75" s="320"/>
      <c r="L75" s="8" t="s">
        <v>98</v>
      </c>
      <c r="M75" s="320"/>
    </row>
    <row r="76" spans="1:15" ht="15" customHeight="1">
      <c r="A76" s="360" t="s">
        <v>15</v>
      </c>
      <c r="B76" s="353"/>
      <c r="C76" s="320" t="s">
        <v>74</v>
      </c>
      <c r="D76" s="353"/>
      <c r="E76" s="320" t="s">
        <v>50</v>
      </c>
      <c r="F76" s="353"/>
      <c r="G76" s="320" t="s">
        <v>50</v>
      </c>
      <c r="H76" s="353"/>
      <c r="I76" s="320" t="s">
        <v>50</v>
      </c>
      <c r="J76" s="353" t="s">
        <v>155</v>
      </c>
      <c r="K76" s="320" t="s">
        <v>91</v>
      </c>
      <c r="L76" s="8" t="s">
        <v>3</v>
      </c>
      <c r="M76" s="320" t="s">
        <v>3</v>
      </c>
    </row>
    <row r="77" spans="1:15" ht="15" customHeight="1">
      <c r="A77" s="360"/>
      <c r="B77" s="353"/>
      <c r="C77" s="320"/>
      <c r="D77" s="353"/>
      <c r="E77" s="320"/>
      <c r="F77" s="353"/>
      <c r="G77" s="320"/>
      <c r="H77" s="353"/>
      <c r="I77" s="320"/>
      <c r="J77" s="353"/>
      <c r="K77" s="320"/>
      <c r="L77" s="8" t="s">
        <v>58</v>
      </c>
      <c r="M77" s="320"/>
    </row>
    <row r="78" spans="1:15" ht="15" customHeight="1">
      <c r="A78" s="360"/>
      <c r="B78" s="353"/>
      <c r="C78" s="320"/>
      <c r="D78" s="353"/>
      <c r="E78" s="320"/>
      <c r="F78" s="353"/>
      <c r="G78" s="320"/>
      <c r="H78" s="353"/>
      <c r="I78" s="320"/>
      <c r="J78" s="353"/>
      <c r="K78" s="320"/>
      <c r="L78" s="8" t="s">
        <v>59</v>
      </c>
      <c r="M78" s="320"/>
    </row>
    <row r="79" spans="1:15" ht="15" customHeight="1">
      <c r="A79" s="360"/>
      <c r="B79" s="353"/>
      <c r="C79" s="320"/>
      <c r="D79" s="353"/>
      <c r="E79" s="320"/>
      <c r="F79" s="353"/>
      <c r="G79" s="320"/>
      <c r="H79" s="353"/>
      <c r="I79" s="320"/>
      <c r="J79" s="353"/>
      <c r="K79" s="320"/>
      <c r="L79" s="8" t="s">
        <v>95</v>
      </c>
      <c r="M79" s="320"/>
    </row>
    <row r="80" spans="1:15" ht="15" customHeight="1">
      <c r="A80" s="360"/>
      <c r="B80" s="353"/>
      <c r="C80" s="320"/>
      <c r="D80" s="353"/>
      <c r="E80" s="320"/>
      <c r="F80" s="353"/>
      <c r="G80" s="320"/>
      <c r="H80" s="353"/>
      <c r="I80" s="320"/>
      <c r="J80" s="353"/>
      <c r="K80" s="320"/>
      <c r="L80" s="8" t="s">
        <v>66</v>
      </c>
      <c r="M80" s="320"/>
    </row>
    <row r="81" spans="1:13" ht="15" customHeight="1">
      <c r="A81" s="360"/>
      <c r="B81" s="353"/>
      <c r="C81" s="320"/>
      <c r="D81" s="353"/>
      <c r="E81" s="320"/>
      <c r="F81" s="353"/>
      <c r="G81" s="320"/>
      <c r="H81" s="353"/>
      <c r="I81" s="320"/>
      <c r="J81" s="353"/>
      <c r="K81" s="320"/>
      <c r="L81" s="8" t="s">
        <v>96</v>
      </c>
      <c r="M81" s="320"/>
    </row>
    <row r="82" spans="1:13" ht="15" customHeight="1">
      <c r="A82" s="360"/>
      <c r="B82" s="353"/>
      <c r="C82" s="320"/>
      <c r="D82" s="353"/>
      <c r="E82" s="320"/>
      <c r="F82" s="353"/>
      <c r="G82" s="320"/>
      <c r="H82" s="353"/>
      <c r="I82" s="320"/>
      <c r="J82" s="353"/>
      <c r="K82" s="320"/>
      <c r="L82" s="8" t="s">
        <v>97</v>
      </c>
      <c r="M82" s="320"/>
    </row>
    <row r="83" spans="1:13" ht="15" customHeight="1">
      <c r="A83" s="360"/>
      <c r="B83" s="353"/>
      <c r="C83" s="320"/>
      <c r="D83" s="353"/>
      <c r="E83" s="320"/>
      <c r="F83" s="353"/>
      <c r="G83" s="320"/>
      <c r="H83" s="353"/>
      <c r="I83" s="320"/>
      <c r="J83" s="353"/>
      <c r="K83" s="320"/>
      <c r="L83" s="8" t="s">
        <v>98</v>
      </c>
      <c r="M83" s="320"/>
    </row>
    <row r="84" spans="1:13">
      <c r="A84" s="360" t="s">
        <v>16</v>
      </c>
      <c r="B84" s="353"/>
      <c r="C84" s="320" t="s">
        <v>74</v>
      </c>
      <c r="D84" t="s">
        <v>3</v>
      </c>
      <c r="E84" s="320" t="s">
        <v>3</v>
      </c>
      <c r="F84" s="353"/>
      <c r="G84" s="320" t="s">
        <v>3</v>
      </c>
      <c r="I84" s="320" t="s">
        <v>3</v>
      </c>
      <c r="J84" s="353"/>
      <c r="K84" s="320" t="s">
        <v>3</v>
      </c>
      <c r="L84" s="353" t="s">
        <v>100</v>
      </c>
      <c r="M84" s="320" t="s">
        <v>96</v>
      </c>
    </row>
    <row r="85" spans="1:13">
      <c r="A85" s="360"/>
      <c r="B85" s="353"/>
      <c r="C85" s="320"/>
      <c r="D85" t="s">
        <v>79</v>
      </c>
      <c r="E85" s="320"/>
      <c r="F85" s="353"/>
      <c r="G85" s="320"/>
      <c r="H85" s="8" t="s">
        <v>88</v>
      </c>
      <c r="I85" s="320"/>
      <c r="J85" s="353"/>
      <c r="K85" s="320"/>
      <c r="L85" s="353"/>
      <c r="M85" s="320"/>
    </row>
    <row r="86" spans="1:13">
      <c r="A86" s="360"/>
      <c r="B86" s="353"/>
      <c r="C86" s="320"/>
      <c r="D86" t="s">
        <v>50</v>
      </c>
      <c r="E86" s="320"/>
      <c r="F86" s="353"/>
      <c r="G86" s="320"/>
      <c r="H86" s="8" t="s">
        <v>49</v>
      </c>
      <c r="I86" s="320"/>
      <c r="J86" s="353"/>
      <c r="K86" s="320"/>
      <c r="L86" s="353"/>
      <c r="M86" s="320"/>
    </row>
    <row r="87" spans="1:13">
      <c r="A87" s="360"/>
      <c r="B87" s="353"/>
      <c r="C87" s="320"/>
      <c r="D87" t="s">
        <v>51</v>
      </c>
      <c r="E87" s="320"/>
      <c r="F87" s="353"/>
      <c r="G87" s="320"/>
      <c r="H87" s="8" t="s">
        <v>89</v>
      </c>
      <c r="I87" s="320"/>
      <c r="J87" s="353"/>
      <c r="K87" s="320"/>
      <c r="L87" s="353"/>
      <c r="M87" s="320"/>
    </row>
    <row r="88" spans="1:13">
      <c r="A88" s="360"/>
      <c r="B88" s="353"/>
      <c r="C88" s="320"/>
      <c r="D88" t="s">
        <v>53</v>
      </c>
      <c r="E88" s="320"/>
      <c r="F88" s="353"/>
      <c r="G88" s="320"/>
      <c r="H88" s="8" t="s">
        <v>51</v>
      </c>
      <c r="I88" s="320"/>
      <c r="J88" s="353"/>
      <c r="K88" s="320"/>
      <c r="L88" s="353"/>
      <c r="M88" s="320"/>
    </row>
    <row r="89" spans="1:13">
      <c r="A89" s="360"/>
      <c r="B89" s="353"/>
      <c r="C89" s="320"/>
      <c r="D89" t="s">
        <v>54</v>
      </c>
      <c r="E89" s="320"/>
      <c r="F89" s="353"/>
      <c r="G89" s="320"/>
      <c r="H89" s="8" t="s">
        <v>52</v>
      </c>
      <c r="I89" s="320"/>
      <c r="J89" s="353"/>
      <c r="K89" s="320"/>
      <c r="L89" s="353"/>
      <c r="M89" s="320"/>
    </row>
    <row r="90" spans="1:13">
      <c r="A90" s="360"/>
      <c r="B90" s="353"/>
      <c r="C90" s="320"/>
      <c r="D90" t="s">
        <v>55</v>
      </c>
      <c r="E90" s="320"/>
      <c r="F90" s="353"/>
      <c r="G90" s="320"/>
      <c r="H90" s="8" t="s">
        <v>66</v>
      </c>
      <c r="I90" s="320"/>
      <c r="J90" s="353"/>
      <c r="K90" s="320"/>
      <c r="L90" s="353"/>
      <c r="M90" s="320"/>
    </row>
    <row r="91" spans="1:13">
      <c r="A91" s="360"/>
      <c r="B91" s="353"/>
      <c r="C91" s="320"/>
      <c r="D91" t="s">
        <v>75</v>
      </c>
      <c r="E91" s="320"/>
      <c r="F91" s="353"/>
      <c r="G91" s="320"/>
      <c r="H91" s="8" t="s">
        <v>67</v>
      </c>
      <c r="I91" s="320"/>
      <c r="J91" s="353"/>
      <c r="K91" s="320"/>
      <c r="L91" s="353"/>
      <c r="M91" s="320"/>
    </row>
    <row r="92" spans="1:13">
      <c r="A92" s="360"/>
      <c r="B92" s="353"/>
      <c r="C92" s="320"/>
      <c r="D92" t="s">
        <v>76</v>
      </c>
      <c r="E92" s="320"/>
      <c r="F92" s="353"/>
      <c r="G92" s="320"/>
      <c r="I92" s="320"/>
      <c r="J92" s="353"/>
      <c r="K92" s="320"/>
      <c r="L92" s="353"/>
      <c r="M92" s="320"/>
    </row>
    <row r="93" spans="1:13">
      <c r="A93" s="360"/>
      <c r="B93" s="353"/>
      <c r="C93" s="320"/>
      <c r="D93" t="s">
        <v>77</v>
      </c>
      <c r="E93" s="320"/>
      <c r="F93" s="353"/>
      <c r="G93" s="320"/>
      <c r="I93" s="320"/>
      <c r="J93" s="353"/>
      <c r="K93" s="320"/>
      <c r="L93" s="353"/>
      <c r="M93" s="320"/>
    </row>
    <row r="94" spans="1:13">
      <c r="A94" s="360" t="s">
        <v>17</v>
      </c>
      <c r="B94" s="353"/>
      <c r="C94" s="320" t="s">
        <v>74</v>
      </c>
      <c r="D94" t="s">
        <v>3</v>
      </c>
      <c r="E94" s="320" t="s">
        <v>50</v>
      </c>
      <c r="F94" s="353"/>
      <c r="G94" s="320" t="s">
        <v>50</v>
      </c>
      <c r="H94" s="353" t="s">
        <v>86</v>
      </c>
      <c r="I94" s="320" t="s">
        <v>50</v>
      </c>
      <c r="J94" s="353"/>
      <c r="K94" s="320" t="s">
        <v>91</v>
      </c>
      <c r="L94" s="353"/>
      <c r="M94" s="320" t="s">
        <v>96</v>
      </c>
    </row>
    <row r="95" spans="1:13">
      <c r="A95" s="360"/>
      <c r="B95" s="353"/>
      <c r="C95" s="320"/>
      <c r="D95" t="s">
        <v>49</v>
      </c>
      <c r="E95" s="320"/>
      <c r="F95" s="353"/>
      <c r="G95" s="320"/>
      <c r="H95" s="353"/>
      <c r="I95" s="320"/>
      <c r="J95" s="353"/>
      <c r="K95" s="320"/>
      <c r="L95" s="353"/>
      <c r="M95" s="320"/>
    </row>
    <row r="96" spans="1:13">
      <c r="A96" s="360"/>
      <c r="B96" s="353"/>
      <c r="C96" s="320"/>
      <c r="D96" t="s">
        <v>50</v>
      </c>
      <c r="E96" s="320"/>
      <c r="F96" s="353"/>
      <c r="G96" s="320"/>
      <c r="H96" s="353"/>
      <c r="I96" s="320"/>
      <c r="J96" s="353"/>
      <c r="K96" s="320"/>
      <c r="L96" s="353"/>
      <c r="M96" s="320"/>
    </row>
    <row r="97" spans="1:13">
      <c r="A97" s="360"/>
      <c r="B97" s="353"/>
      <c r="C97" s="320"/>
      <c r="D97" t="s">
        <v>51</v>
      </c>
      <c r="E97" s="320"/>
      <c r="F97" s="353"/>
      <c r="G97" s="320"/>
      <c r="H97" s="353"/>
      <c r="I97" s="320"/>
      <c r="J97" s="353"/>
      <c r="K97" s="320"/>
      <c r="L97" s="353"/>
      <c r="M97" s="320"/>
    </row>
    <row r="98" spans="1:13">
      <c r="A98" s="360"/>
      <c r="B98" s="353"/>
      <c r="C98" s="320"/>
      <c r="D98" t="s">
        <v>52</v>
      </c>
      <c r="E98" s="320"/>
      <c r="F98" s="353"/>
      <c r="G98" s="320"/>
      <c r="H98" s="353"/>
      <c r="I98" s="320"/>
      <c r="J98" s="353"/>
      <c r="K98" s="320"/>
      <c r="L98" s="353"/>
      <c r="M98" s="320"/>
    </row>
    <row r="99" spans="1:13">
      <c r="A99" s="360"/>
      <c r="B99" s="353"/>
      <c r="C99" s="320"/>
      <c r="D99" t="s">
        <v>53</v>
      </c>
      <c r="E99" s="320"/>
      <c r="F99" s="353"/>
      <c r="G99" s="320"/>
      <c r="H99" s="353"/>
      <c r="I99" s="320"/>
      <c r="J99" s="353"/>
      <c r="K99" s="320"/>
      <c r="L99" s="353"/>
      <c r="M99" s="320"/>
    </row>
    <row r="100" spans="1:13">
      <c r="A100" s="360"/>
      <c r="B100" s="353"/>
      <c r="C100" s="320"/>
      <c r="D100" t="s">
        <v>54</v>
      </c>
      <c r="E100" s="320"/>
      <c r="F100" s="353"/>
      <c r="G100" s="320"/>
      <c r="H100" s="353"/>
      <c r="I100" s="320"/>
      <c r="J100" s="353"/>
      <c r="K100" s="320"/>
      <c r="L100" s="353"/>
      <c r="M100" s="320"/>
    </row>
    <row r="101" spans="1:13">
      <c r="A101" s="360"/>
      <c r="B101" s="353"/>
      <c r="C101" s="320"/>
      <c r="D101" t="s">
        <v>55</v>
      </c>
      <c r="E101" s="320"/>
      <c r="F101" s="353"/>
      <c r="G101" s="320"/>
      <c r="H101" s="353"/>
      <c r="I101" s="320"/>
      <c r="J101" s="353"/>
      <c r="K101" s="320"/>
      <c r="L101" s="353"/>
      <c r="M101" s="320"/>
    </row>
    <row r="102" spans="1:13">
      <c r="A102" s="360"/>
      <c r="B102" s="353"/>
      <c r="C102" s="320"/>
      <c r="D102" t="s">
        <v>75</v>
      </c>
      <c r="E102" s="320"/>
      <c r="F102" s="353"/>
      <c r="G102" s="320"/>
      <c r="H102" s="353"/>
      <c r="I102" s="320"/>
      <c r="J102" s="353"/>
      <c r="K102" s="320"/>
      <c r="L102" s="353"/>
      <c r="M102" s="320"/>
    </row>
    <row r="103" spans="1:13">
      <c r="A103" s="360"/>
      <c r="B103" s="353"/>
      <c r="C103" s="320"/>
      <c r="D103" t="s">
        <v>76</v>
      </c>
      <c r="E103" s="320"/>
      <c r="F103" s="353"/>
      <c r="G103" s="320"/>
      <c r="H103" s="353"/>
      <c r="I103" s="320"/>
      <c r="J103" s="353"/>
      <c r="K103" s="320"/>
      <c r="L103" s="353"/>
      <c r="M103" s="320"/>
    </row>
    <row r="104" spans="1:13">
      <c r="A104" s="360"/>
      <c r="B104" s="353"/>
      <c r="C104" s="320"/>
      <c r="D104" t="s">
        <v>77</v>
      </c>
      <c r="E104" s="320"/>
      <c r="F104" s="353"/>
      <c r="G104" s="320"/>
      <c r="H104" s="353"/>
      <c r="I104" s="320"/>
      <c r="J104" s="353"/>
      <c r="K104" s="320"/>
      <c r="L104" s="353"/>
      <c r="M104" s="320"/>
    </row>
    <row r="105" spans="1:13">
      <c r="A105" s="360" t="s">
        <v>18</v>
      </c>
      <c r="B105" s="353"/>
      <c r="C105" s="320" t="s">
        <v>74</v>
      </c>
      <c r="D105" t="s">
        <v>3</v>
      </c>
      <c r="E105" s="320" t="s">
        <v>50</v>
      </c>
      <c r="F105" s="353"/>
      <c r="G105" s="320" t="s">
        <v>50</v>
      </c>
      <c r="H105" s="353"/>
      <c r="I105" s="320" t="s">
        <v>50</v>
      </c>
      <c r="J105" s="353"/>
      <c r="K105" s="320" t="s">
        <v>91</v>
      </c>
      <c r="L105" s="353" t="s">
        <v>99</v>
      </c>
      <c r="M105" s="320" t="s">
        <v>3</v>
      </c>
    </row>
    <row r="106" spans="1:13">
      <c r="A106" s="360"/>
      <c r="B106" s="353"/>
      <c r="C106" s="320"/>
      <c r="D106" t="s">
        <v>49</v>
      </c>
      <c r="E106" s="320"/>
      <c r="F106" s="353"/>
      <c r="G106" s="320"/>
      <c r="H106" s="353"/>
      <c r="I106" s="320"/>
      <c r="J106" s="353"/>
      <c r="K106" s="320"/>
      <c r="L106" s="353"/>
      <c r="M106" s="320"/>
    </row>
    <row r="107" spans="1:13">
      <c r="A107" s="360"/>
      <c r="B107" s="353"/>
      <c r="C107" s="320"/>
      <c r="D107" t="s">
        <v>50</v>
      </c>
      <c r="E107" s="320"/>
      <c r="F107" s="353"/>
      <c r="G107" s="320"/>
      <c r="H107" s="353"/>
      <c r="I107" s="320"/>
      <c r="J107" s="353"/>
      <c r="K107" s="320"/>
      <c r="L107" s="353"/>
      <c r="M107" s="320"/>
    </row>
    <row r="108" spans="1:13">
      <c r="A108" s="360"/>
      <c r="B108" s="353"/>
      <c r="C108" s="320"/>
      <c r="D108" t="s">
        <v>78</v>
      </c>
      <c r="E108" s="320"/>
      <c r="F108" s="353"/>
      <c r="G108" s="320"/>
      <c r="H108" s="353"/>
      <c r="I108" s="320"/>
      <c r="J108" s="353"/>
      <c r="K108" s="320"/>
      <c r="L108" s="353"/>
      <c r="M108" s="320"/>
    </row>
    <row r="109" spans="1:13">
      <c r="A109" s="360"/>
      <c r="B109" s="353"/>
      <c r="C109" s="320"/>
      <c r="D109" t="s">
        <v>52</v>
      </c>
      <c r="E109" s="320"/>
      <c r="F109" s="353"/>
      <c r="G109" s="320"/>
      <c r="H109" s="353"/>
      <c r="I109" s="320"/>
      <c r="J109" s="353"/>
      <c r="K109" s="320"/>
      <c r="L109" s="353"/>
      <c r="M109" s="320"/>
    </row>
    <row r="110" spans="1:13">
      <c r="A110" s="360"/>
      <c r="B110" s="353"/>
      <c r="C110" s="320"/>
      <c r="D110" t="s">
        <v>54</v>
      </c>
      <c r="E110" s="320"/>
      <c r="F110" s="353"/>
      <c r="G110" s="320"/>
      <c r="H110" s="353"/>
      <c r="I110" s="320"/>
      <c r="J110" s="353"/>
      <c r="K110" s="320"/>
      <c r="L110" s="353"/>
      <c r="M110" s="320"/>
    </row>
    <row r="111" spans="1:13">
      <c r="A111" s="360"/>
      <c r="B111" s="353"/>
      <c r="C111" s="320"/>
      <c r="D111" t="s">
        <v>55</v>
      </c>
      <c r="E111" s="320"/>
      <c r="F111" s="353"/>
      <c r="G111" s="320"/>
      <c r="H111" s="353"/>
      <c r="I111" s="320"/>
      <c r="J111" s="353"/>
      <c r="K111" s="320"/>
      <c r="L111" s="353"/>
      <c r="M111" s="320"/>
    </row>
    <row r="112" spans="1:13">
      <c r="A112" s="360"/>
      <c r="B112" s="353"/>
      <c r="C112" s="320"/>
      <c r="D112" t="s">
        <v>75</v>
      </c>
      <c r="E112" s="320"/>
      <c r="F112" s="353"/>
      <c r="G112" s="320"/>
      <c r="H112" s="353"/>
      <c r="I112" s="320"/>
      <c r="J112" s="353"/>
      <c r="K112" s="320"/>
      <c r="L112" s="353"/>
      <c r="M112" s="320"/>
    </row>
    <row r="113" spans="1:13">
      <c r="A113" s="360"/>
      <c r="B113" s="353"/>
      <c r="C113" s="320"/>
      <c r="D113" t="s">
        <v>76</v>
      </c>
      <c r="E113" s="320"/>
      <c r="F113" s="353"/>
      <c r="G113" s="320"/>
      <c r="H113" s="353"/>
      <c r="I113" s="320"/>
      <c r="J113" s="353"/>
      <c r="K113" s="320"/>
      <c r="L113" s="353"/>
      <c r="M113" s="320"/>
    </row>
    <row r="114" spans="1:13">
      <c r="A114" s="360"/>
      <c r="B114" s="353"/>
      <c r="C114" s="320"/>
      <c r="D114" t="s">
        <v>77</v>
      </c>
      <c r="E114" s="320"/>
      <c r="F114" s="353"/>
      <c r="G114" s="320"/>
      <c r="H114" s="353"/>
      <c r="I114" s="320"/>
      <c r="J114" s="353"/>
      <c r="K114" s="320"/>
      <c r="L114" s="353"/>
      <c r="M114" s="320"/>
    </row>
    <row r="115" spans="1:13">
      <c r="A115" s="360" t="s">
        <v>19</v>
      </c>
      <c r="B115" s="353"/>
      <c r="C115" s="345" t="s">
        <v>73</v>
      </c>
      <c r="D115" s="15" t="s">
        <v>3</v>
      </c>
      <c r="E115" s="345" t="s">
        <v>3</v>
      </c>
      <c r="F115" s="353"/>
      <c r="G115" s="345" t="s">
        <v>3</v>
      </c>
      <c r="H115" s="15"/>
      <c r="I115" s="345" t="s">
        <v>3</v>
      </c>
      <c r="J115" s="353"/>
      <c r="K115" s="320" t="s">
        <v>91</v>
      </c>
      <c r="L115" s="353"/>
      <c r="M115" s="320" t="s">
        <v>3</v>
      </c>
    </row>
    <row r="116" spans="1:13">
      <c r="A116" s="360"/>
      <c r="B116" s="353"/>
      <c r="C116" s="345"/>
      <c r="D116" s="15" t="s">
        <v>81</v>
      </c>
      <c r="E116" s="345"/>
      <c r="F116" s="353"/>
      <c r="G116" s="345"/>
      <c r="H116" s="8" t="s">
        <v>3</v>
      </c>
      <c r="I116" s="345"/>
      <c r="J116" s="353"/>
      <c r="K116" s="320"/>
      <c r="L116" s="353"/>
      <c r="M116" s="320"/>
    </row>
    <row r="117" spans="1:13">
      <c r="A117" s="360"/>
      <c r="B117" s="353"/>
      <c r="C117" s="345"/>
      <c r="D117" s="15" t="s">
        <v>50</v>
      </c>
      <c r="E117" s="345"/>
      <c r="F117" s="353"/>
      <c r="G117" s="345"/>
      <c r="H117" s="8" t="s">
        <v>49</v>
      </c>
      <c r="I117" s="345"/>
      <c r="J117" s="353"/>
      <c r="K117" s="320"/>
      <c r="L117" s="353"/>
      <c r="M117" s="320"/>
    </row>
    <row r="118" spans="1:13">
      <c r="A118" s="360"/>
      <c r="B118" s="353"/>
      <c r="C118" s="345"/>
      <c r="D118" s="15" t="s">
        <v>51</v>
      </c>
      <c r="E118" s="345"/>
      <c r="F118" s="353"/>
      <c r="G118" s="345"/>
      <c r="H118" s="8" t="s">
        <v>87</v>
      </c>
      <c r="I118" s="345"/>
      <c r="J118" s="353"/>
      <c r="K118" s="320"/>
      <c r="L118" s="353"/>
      <c r="M118" s="320"/>
    </row>
    <row r="119" spans="1:13">
      <c r="A119" s="360"/>
      <c r="B119" s="353"/>
      <c r="C119" s="345"/>
      <c r="D119" s="15" t="s">
        <v>53</v>
      </c>
      <c r="E119" s="345"/>
      <c r="F119" s="353"/>
      <c r="G119" s="345"/>
      <c r="H119" s="8" t="s">
        <v>52</v>
      </c>
      <c r="I119" s="345"/>
      <c r="J119" s="353"/>
      <c r="K119" s="320"/>
      <c r="L119" s="353"/>
      <c r="M119" s="320"/>
    </row>
    <row r="120" spans="1:13">
      <c r="A120" s="360"/>
      <c r="B120" s="353"/>
      <c r="C120" s="345"/>
      <c r="D120" s="15" t="s">
        <v>54</v>
      </c>
      <c r="E120" s="345"/>
      <c r="F120" s="353"/>
      <c r="G120" s="345"/>
      <c r="H120" s="8" t="s">
        <v>66</v>
      </c>
      <c r="I120" s="345"/>
      <c r="J120" s="353"/>
      <c r="K120" s="320"/>
      <c r="L120" s="353"/>
      <c r="M120" s="320"/>
    </row>
    <row r="121" spans="1:13">
      <c r="A121" s="360"/>
      <c r="B121" s="353"/>
      <c r="C121" s="345"/>
      <c r="D121" s="15" t="s">
        <v>55</v>
      </c>
      <c r="E121" s="345"/>
      <c r="F121" s="353"/>
      <c r="G121" s="345"/>
      <c r="H121" s="8" t="s">
        <v>67</v>
      </c>
      <c r="I121" s="345"/>
      <c r="J121" s="353"/>
      <c r="K121" s="320"/>
      <c r="L121" s="353"/>
      <c r="M121" s="320"/>
    </row>
    <row r="122" spans="1:13">
      <c r="A122" s="360"/>
      <c r="B122" s="353"/>
      <c r="C122" s="345"/>
      <c r="D122" s="15" t="s">
        <v>75</v>
      </c>
      <c r="E122" s="345"/>
      <c r="F122" s="353"/>
      <c r="G122" s="345"/>
      <c r="I122" s="345"/>
      <c r="J122" s="353"/>
      <c r="K122" s="320"/>
      <c r="L122" s="353"/>
      <c r="M122" s="320"/>
    </row>
    <row r="123" spans="1:13">
      <c r="A123" s="360"/>
      <c r="B123" s="353"/>
      <c r="C123" s="345"/>
      <c r="D123" s="15" t="s">
        <v>76</v>
      </c>
      <c r="E123" s="345"/>
      <c r="F123" s="353"/>
      <c r="G123" s="345"/>
      <c r="H123" s="15"/>
      <c r="I123" s="345"/>
      <c r="J123" s="353"/>
      <c r="K123" s="320"/>
      <c r="L123" s="353"/>
      <c r="M123" s="320"/>
    </row>
    <row r="124" spans="1:13" ht="80" customHeight="1">
      <c r="A124" s="1" t="s">
        <v>20</v>
      </c>
      <c r="B124" s="353"/>
      <c r="C124" s="16" t="s">
        <v>74</v>
      </c>
      <c r="D124" s="353" t="s">
        <v>84</v>
      </c>
      <c r="E124" s="2" t="s">
        <v>50</v>
      </c>
      <c r="F124" s="353"/>
      <c r="G124" s="2" t="s">
        <v>50</v>
      </c>
      <c r="H124" s="353" t="s">
        <v>86</v>
      </c>
      <c r="I124" s="2" t="s">
        <v>50</v>
      </c>
      <c r="J124" s="353"/>
      <c r="K124" s="7" t="s">
        <v>91</v>
      </c>
      <c r="L124" s="353"/>
      <c r="M124" s="2" t="s">
        <v>59</v>
      </c>
    </row>
    <row r="125" spans="1:13" ht="16" customHeight="1">
      <c r="A125" s="360" t="s">
        <v>22</v>
      </c>
      <c r="B125" s="353"/>
      <c r="C125" s="345" t="s">
        <v>74</v>
      </c>
      <c r="D125" s="353"/>
      <c r="E125" s="320" t="s">
        <v>50</v>
      </c>
      <c r="F125" s="353"/>
      <c r="G125" s="320" t="s">
        <v>50</v>
      </c>
      <c r="H125" s="353"/>
      <c r="I125" s="320" t="s">
        <v>50</v>
      </c>
      <c r="J125" s="9" t="s">
        <v>3</v>
      </c>
      <c r="K125" s="320" t="s">
        <v>91</v>
      </c>
      <c r="L125" s="11" t="s">
        <v>3</v>
      </c>
      <c r="M125" s="320" t="s">
        <v>94</v>
      </c>
    </row>
    <row r="126" spans="1:13" ht="16" customHeight="1">
      <c r="A126" s="360"/>
      <c r="B126" s="353"/>
      <c r="C126" s="345"/>
      <c r="D126" s="353"/>
      <c r="E126" s="320"/>
      <c r="F126" s="353"/>
      <c r="G126" s="320"/>
      <c r="H126" s="353"/>
      <c r="I126" s="320"/>
      <c r="J126" s="362" t="s">
        <v>49</v>
      </c>
      <c r="K126" s="320"/>
      <c r="L126" s="11" t="s">
        <v>58</v>
      </c>
      <c r="M126" s="320"/>
    </row>
    <row r="127" spans="1:13" ht="16" customHeight="1">
      <c r="A127" s="360"/>
      <c r="B127" s="353"/>
      <c r="C127" s="345"/>
      <c r="D127" s="353"/>
      <c r="E127" s="320"/>
      <c r="F127" s="353"/>
      <c r="G127" s="320"/>
      <c r="H127" s="353"/>
      <c r="I127" s="320"/>
      <c r="J127" s="362"/>
      <c r="K127" s="320"/>
      <c r="L127" s="11" t="s">
        <v>94</v>
      </c>
      <c r="M127" s="320"/>
    </row>
    <row r="128" spans="1:13" ht="16" customHeight="1">
      <c r="A128" s="360"/>
      <c r="B128" s="353"/>
      <c r="C128" s="345"/>
      <c r="D128" s="353"/>
      <c r="E128" s="320"/>
      <c r="F128" s="353"/>
      <c r="G128" s="320"/>
      <c r="H128" s="353"/>
      <c r="I128" s="320"/>
      <c r="J128" s="362" t="s">
        <v>91</v>
      </c>
      <c r="K128" s="320"/>
      <c r="L128" s="11" t="s">
        <v>95</v>
      </c>
      <c r="M128" s="320"/>
    </row>
    <row r="129" spans="1:13" ht="16" customHeight="1">
      <c r="A129" s="360"/>
      <c r="B129" s="353"/>
      <c r="C129" s="345"/>
      <c r="D129" s="353"/>
      <c r="E129" s="320"/>
      <c r="F129" s="353"/>
      <c r="G129" s="320"/>
      <c r="H129" s="353"/>
      <c r="I129" s="320"/>
      <c r="J129" s="362"/>
      <c r="K129" s="320"/>
      <c r="L129" s="11" t="s">
        <v>96</v>
      </c>
      <c r="M129" s="320"/>
    </row>
    <row r="130" spans="1:13" ht="16" customHeight="1">
      <c r="A130" s="360"/>
      <c r="B130" s="353"/>
      <c r="C130" s="345"/>
      <c r="D130" s="353"/>
      <c r="E130" s="320"/>
      <c r="F130" s="353"/>
      <c r="G130" s="320"/>
      <c r="H130" s="353"/>
      <c r="I130" s="320"/>
      <c r="J130" s="9" t="s">
        <v>52</v>
      </c>
      <c r="K130" s="320"/>
      <c r="L130" s="11" t="s">
        <v>97</v>
      </c>
      <c r="M130" s="320"/>
    </row>
    <row r="131" spans="1:13" ht="16" customHeight="1">
      <c r="A131" s="360"/>
      <c r="B131" s="353"/>
      <c r="C131" s="345"/>
      <c r="D131" s="353"/>
      <c r="E131" s="320"/>
      <c r="F131" s="353"/>
      <c r="G131" s="320"/>
      <c r="H131" s="353"/>
      <c r="I131" s="320"/>
      <c r="J131" s="7" t="s">
        <v>66</v>
      </c>
      <c r="K131" s="320"/>
      <c r="L131" s="11" t="s">
        <v>98</v>
      </c>
      <c r="M131" s="320"/>
    </row>
    <row r="132" spans="1:13">
      <c r="A132" s="360" t="s">
        <v>23</v>
      </c>
      <c r="B132" s="353"/>
      <c r="C132" s="345" t="s">
        <v>73</v>
      </c>
      <c r="D132" s="17" t="s">
        <v>3</v>
      </c>
      <c r="E132" s="320" t="s">
        <v>3</v>
      </c>
      <c r="F132" s="353"/>
      <c r="G132" s="320" t="s">
        <v>3</v>
      </c>
      <c r="H132" s="360" t="s">
        <v>3</v>
      </c>
      <c r="I132" s="320" t="s">
        <v>3</v>
      </c>
      <c r="J132" s="353" t="s">
        <v>155</v>
      </c>
      <c r="K132" s="320" t="s">
        <v>3</v>
      </c>
      <c r="L132" s="361" t="s">
        <v>3</v>
      </c>
      <c r="M132" s="320" t="s">
        <v>58</v>
      </c>
    </row>
    <row r="133" spans="1:13">
      <c r="A133" s="360"/>
      <c r="B133" s="353"/>
      <c r="C133" s="345"/>
      <c r="D133" s="17" t="s">
        <v>49</v>
      </c>
      <c r="E133" s="320"/>
      <c r="F133" s="353"/>
      <c r="G133" s="320"/>
      <c r="H133" s="360"/>
      <c r="I133" s="320"/>
      <c r="J133" s="353"/>
      <c r="K133" s="320"/>
      <c r="L133" s="361"/>
      <c r="M133" s="320"/>
    </row>
    <row r="134" spans="1:13">
      <c r="A134" s="360"/>
      <c r="B134" s="353"/>
      <c r="C134" s="345"/>
      <c r="D134" s="17" t="s">
        <v>50</v>
      </c>
      <c r="E134" s="320"/>
      <c r="F134" s="353"/>
      <c r="G134" s="320"/>
      <c r="H134" s="360" t="s">
        <v>49</v>
      </c>
      <c r="I134" s="320"/>
      <c r="J134" s="353"/>
      <c r="K134" s="320"/>
      <c r="L134" s="361" t="s">
        <v>58</v>
      </c>
      <c r="M134" s="320"/>
    </row>
    <row r="135" spans="1:13">
      <c r="A135" s="360"/>
      <c r="B135" s="353"/>
      <c r="C135" s="345"/>
      <c r="D135" s="17" t="s">
        <v>51</v>
      </c>
      <c r="E135" s="320"/>
      <c r="F135" s="353"/>
      <c r="G135" s="320"/>
      <c r="H135" s="360"/>
      <c r="I135" s="320"/>
      <c r="J135" s="353"/>
      <c r="K135" s="320"/>
      <c r="L135" s="361"/>
      <c r="M135" s="320"/>
    </row>
    <row r="136" spans="1:13">
      <c r="A136" s="360"/>
      <c r="B136" s="353"/>
      <c r="C136" s="345"/>
      <c r="D136" s="17" t="s">
        <v>52</v>
      </c>
      <c r="E136" s="320"/>
      <c r="F136" s="353"/>
      <c r="G136" s="320"/>
      <c r="H136" s="360" t="s">
        <v>87</v>
      </c>
      <c r="I136" s="320"/>
      <c r="J136" s="353"/>
      <c r="K136" s="320"/>
      <c r="L136" s="361" t="s">
        <v>59</v>
      </c>
      <c r="M136" s="320"/>
    </row>
    <row r="137" spans="1:13">
      <c r="A137" s="360"/>
      <c r="B137" s="353"/>
      <c r="C137" s="345"/>
      <c r="D137" s="17" t="s">
        <v>53</v>
      </c>
      <c r="E137" s="320"/>
      <c r="F137" s="353"/>
      <c r="G137" s="320"/>
      <c r="H137" s="360"/>
      <c r="I137" s="320"/>
      <c r="J137" s="353"/>
      <c r="K137" s="320"/>
      <c r="L137" s="361"/>
      <c r="M137" s="320"/>
    </row>
    <row r="138" spans="1:13">
      <c r="A138" s="360"/>
      <c r="B138" s="353"/>
      <c r="C138" s="345"/>
      <c r="D138" s="17" t="s">
        <v>54</v>
      </c>
      <c r="E138" s="320"/>
      <c r="F138" s="353"/>
      <c r="G138" s="320"/>
      <c r="H138" s="360" t="s">
        <v>52</v>
      </c>
      <c r="I138" s="320"/>
      <c r="J138" s="353"/>
      <c r="K138" s="320"/>
      <c r="L138" s="3" t="s">
        <v>95</v>
      </c>
      <c r="M138" s="320"/>
    </row>
    <row r="139" spans="1:13">
      <c r="A139" s="360"/>
      <c r="B139" s="353"/>
      <c r="C139" s="345"/>
      <c r="D139" s="17" t="s">
        <v>55</v>
      </c>
      <c r="E139" s="320"/>
      <c r="F139" s="353"/>
      <c r="G139" s="320"/>
      <c r="H139" s="360"/>
      <c r="I139" s="320"/>
      <c r="J139" s="353"/>
      <c r="K139" s="320"/>
      <c r="L139" s="3" t="s">
        <v>66</v>
      </c>
      <c r="M139" s="320"/>
    </row>
    <row r="140" spans="1:13">
      <c r="A140" s="360"/>
      <c r="B140" s="353"/>
      <c r="C140" s="345"/>
      <c r="D140" s="17" t="s">
        <v>75</v>
      </c>
      <c r="E140" s="320"/>
      <c r="F140" s="353"/>
      <c r="G140" s="320"/>
      <c r="H140" s="360" t="s">
        <v>66</v>
      </c>
      <c r="I140" s="320"/>
      <c r="J140" s="353"/>
      <c r="K140" s="320"/>
      <c r="L140" s="3" t="s">
        <v>96</v>
      </c>
      <c r="M140" s="320"/>
    </row>
    <row r="141" spans="1:13">
      <c r="A141" s="360"/>
      <c r="B141" s="353"/>
      <c r="C141" s="345"/>
      <c r="D141" s="17" t="s">
        <v>76</v>
      </c>
      <c r="E141" s="320"/>
      <c r="F141" s="353"/>
      <c r="G141" s="320"/>
      <c r="H141" s="360"/>
      <c r="I141" s="320"/>
      <c r="J141" s="353"/>
      <c r="K141" s="320"/>
      <c r="L141" s="3" t="s">
        <v>97</v>
      </c>
      <c r="M141" s="320"/>
    </row>
    <row r="142" spans="1:13">
      <c r="A142" s="360"/>
      <c r="B142" s="353"/>
      <c r="C142" s="345"/>
      <c r="D142" s="17" t="s">
        <v>77</v>
      </c>
      <c r="E142" s="320"/>
      <c r="F142" s="353"/>
      <c r="G142" s="320"/>
      <c r="H142" s="1" t="s">
        <v>67</v>
      </c>
      <c r="I142" s="320"/>
      <c r="J142" s="353"/>
      <c r="K142" s="320"/>
      <c r="L142" s="3" t="s">
        <v>98</v>
      </c>
      <c r="M142" s="320"/>
    </row>
    <row r="143" spans="1:13">
      <c r="A143" s="360" t="s">
        <v>24</v>
      </c>
      <c r="B143" s="353"/>
      <c r="C143" s="345" t="s">
        <v>74</v>
      </c>
      <c r="D143" s="17" t="s">
        <v>3</v>
      </c>
      <c r="E143" s="320" t="s">
        <v>50</v>
      </c>
      <c r="F143" s="353"/>
      <c r="G143" s="320" t="s">
        <v>50</v>
      </c>
      <c r="H143" s="360" t="s">
        <v>88</v>
      </c>
      <c r="I143" s="320" t="s">
        <v>3</v>
      </c>
      <c r="J143" s="353"/>
      <c r="K143" s="320" t="s">
        <v>91</v>
      </c>
      <c r="L143" s="353" t="s">
        <v>101</v>
      </c>
      <c r="M143" s="320" t="s">
        <v>94</v>
      </c>
    </row>
    <row r="144" spans="1:13">
      <c r="A144" s="360"/>
      <c r="B144" s="353"/>
      <c r="C144" s="345"/>
      <c r="D144" s="17" t="s">
        <v>79</v>
      </c>
      <c r="E144" s="320"/>
      <c r="F144" s="353"/>
      <c r="G144" s="320"/>
      <c r="H144" s="360"/>
      <c r="I144" s="320"/>
      <c r="J144" s="353"/>
      <c r="K144" s="320"/>
      <c r="L144" s="353"/>
      <c r="M144" s="320"/>
    </row>
    <row r="145" spans="1:13">
      <c r="A145" s="360"/>
      <c r="B145" s="353"/>
      <c r="C145" s="345"/>
      <c r="D145" s="17" t="s">
        <v>50</v>
      </c>
      <c r="E145" s="320"/>
      <c r="F145" s="353"/>
      <c r="G145" s="320"/>
      <c r="H145" s="360" t="s">
        <v>49</v>
      </c>
      <c r="I145" s="320"/>
      <c r="J145" s="353"/>
      <c r="K145" s="320"/>
      <c r="L145" s="353"/>
      <c r="M145" s="320"/>
    </row>
    <row r="146" spans="1:13">
      <c r="A146" s="360"/>
      <c r="B146" s="353"/>
      <c r="C146" s="345"/>
      <c r="D146" s="17" t="s">
        <v>51</v>
      </c>
      <c r="E146" s="320"/>
      <c r="F146" s="353"/>
      <c r="G146" s="320"/>
      <c r="H146" s="360"/>
      <c r="I146" s="320"/>
      <c r="J146" s="353"/>
      <c r="K146" s="320"/>
      <c r="L146" s="353"/>
      <c r="M146" s="320"/>
    </row>
    <row r="147" spans="1:13">
      <c r="A147" s="360"/>
      <c r="B147" s="353"/>
      <c r="C147" s="345"/>
      <c r="D147" s="17" t="s">
        <v>53</v>
      </c>
      <c r="E147" s="320"/>
      <c r="F147" s="353"/>
      <c r="G147" s="320"/>
      <c r="H147" s="360" t="s">
        <v>89</v>
      </c>
      <c r="I147" s="320"/>
      <c r="J147" s="353"/>
      <c r="K147" s="320"/>
      <c r="L147" s="353"/>
      <c r="M147" s="320"/>
    </row>
    <row r="148" spans="1:13">
      <c r="A148" s="360"/>
      <c r="B148" s="353"/>
      <c r="C148" s="345"/>
      <c r="D148" s="17" t="s">
        <v>54</v>
      </c>
      <c r="E148" s="320"/>
      <c r="F148" s="353"/>
      <c r="G148" s="320"/>
      <c r="H148" s="360"/>
      <c r="I148" s="320"/>
      <c r="J148" s="353"/>
      <c r="K148" s="320"/>
      <c r="L148" s="353"/>
      <c r="M148" s="320"/>
    </row>
    <row r="149" spans="1:13">
      <c r="A149" s="360"/>
      <c r="B149" s="353"/>
      <c r="C149" s="345"/>
      <c r="D149" s="17" t="s">
        <v>55</v>
      </c>
      <c r="E149" s="320"/>
      <c r="F149" s="353"/>
      <c r="G149" s="320"/>
      <c r="H149" s="1" t="s">
        <v>51</v>
      </c>
      <c r="I149" s="320"/>
      <c r="J149" s="353"/>
      <c r="K149" s="320"/>
      <c r="L149" s="353"/>
      <c r="M149" s="320"/>
    </row>
    <row r="150" spans="1:13">
      <c r="A150" s="360"/>
      <c r="B150" s="353"/>
      <c r="C150" s="345"/>
      <c r="D150" s="17" t="s">
        <v>75</v>
      </c>
      <c r="E150" s="320"/>
      <c r="F150" s="353"/>
      <c r="G150" s="320"/>
      <c r="H150" s="1" t="s">
        <v>52</v>
      </c>
      <c r="I150" s="320"/>
      <c r="J150" s="353"/>
      <c r="K150" s="320"/>
      <c r="L150" s="353"/>
      <c r="M150" s="320"/>
    </row>
    <row r="151" spans="1:13">
      <c r="A151" s="360"/>
      <c r="B151" s="353"/>
      <c r="C151" s="345"/>
      <c r="D151" s="17" t="s">
        <v>76</v>
      </c>
      <c r="E151" s="320"/>
      <c r="F151" s="353"/>
      <c r="G151" s="320"/>
      <c r="H151" s="1" t="s">
        <v>66</v>
      </c>
      <c r="I151" s="320"/>
      <c r="J151" s="353"/>
      <c r="K151" s="320"/>
      <c r="L151" s="353"/>
      <c r="M151" s="320"/>
    </row>
    <row r="152" spans="1:13">
      <c r="A152" s="360"/>
      <c r="B152" s="353"/>
      <c r="C152" s="345"/>
      <c r="D152" s="17" t="s">
        <v>77</v>
      </c>
      <c r="E152" s="320"/>
      <c r="F152" s="353"/>
      <c r="G152" s="320"/>
      <c r="H152" s="1" t="s">
        <v>67</v>
      </c>
      <c r="I152" s="320"/>
      <c r="J152" s="353"/>
      <c r="K152" s="320"/>
      <c r="L152" s="353"/>
      <c r="M152" s="320"/>
    </row>
    <row r="153" spans="1:13">
      <c r="A153" s="360" t="s">
        <v>25</v>
      </c>
      <c r="B153" s="353"/>
      <c r="C153" s="345" t="s">
        <v>74</v>
      </c>
      <c r="D153" s="17" t="s">
        <v>3</v>
      </c>
      <c r="E153" s="320" t="s">
        <v>50</v>
      </c>
      <c r="F153" s="353"/>
      <c r="G153" s="320" t="s">
        <v>50</v>
      </c>
      <c r="H153" s="353" t="s">
        <v>86</v>
      </c>
      <c r="I153" s="320" t="s">
        <v>50</v>
      </c>
      <c r="J153" s="353"/>
      <c r="K153" s="320" t="s">
        <v>91</v>
      </c>
      <c r="L153" s="353"/>
      <c r="M153" s="320" t="s">
        <v>94</v>
      </c>
    </row>
    <row r="154" spans="1:13">
      <c r="A154" s="360"/>
      <c r="B154" s="353"/>
      <c r="C154" s="345"/>
      <c r="D154" s="17" t="s">
        <v>49</v>
      </c>
      <c r="E154" s="320"/>
      <c r="F154" s="353"/>
      <c r="G154" s="320"/>
      <c r="H154" s="353"/>
      <c r="I154" s="320"/>
      <c r="J154" s="353"/>
      <c r="K154" s="320"/>
      <c r="L154" s="353"/>
      <c r="M154" s="320"/>
    </row>
    <row r="155" spans="1:13">
      <c r="A155" s="360"/>
      <c r="B155" s="353"/>
      <c r="C155" s="345"/>
      <c r="D155" s="17" t="s">
        <v>50</v>
      </c>
      <c r="E155" s="320"/>
      <c r="F155" s="353"/>
      <c r="G155" s="320"/>
      <c r="H155" s="353"/>
      <c r="I155" s="320"/>
      <c r="J155" s="353"/>
      <c r="K155" s="320"/>
      <c r="L155" s="353"/>
      <c r="M155" s="320"/>
    </row>
    <row r="156" spans="1:13">
      <c r="A156" s="360"/>
      <c r="B156" s="353"/>
      <c r="C156" s="345"/>
      <c r="D156" s="17" t="s">
        <v>51</v>
      </c>
      <c r="E156" s="320"/>
      <c r="F156" s="353"/>
      <c r="G156" s="320"/>
      <c r="H156" s="353"/>
      <c r="I156" s="320"/>
      <c r="J156" s="353"/>
      <c r="K156" s="320"/>
      <c r="L156" s="353"/>
      <c r="M156" s="320"/>
    </row>
    <row r="157" spans="1:13">
      <c r="A157" s="360"/>
      <c r="B157" s="353"/>
      <c r="C157" s="345"/>
      <c r="D157" s="17" t="s">
        <v>52</v>
      </c>
      <c r="E157" s="320"/>
      <c r="F157" s="353"/>
      <c r="G157" s="320"/>
      <c r="H157" s="353"/>
      <c r="I157" s="320"/>
      <c r="J157" s="353"/>
      <c r="K157" s="320"/>
      <c r="L157" s="353"/>
      <c r="M157" s="320"/>
    </row>
    <row r="158" spans="1:13">
      <c r="A158" s="360"/>
      <c r="B158" s="353"/>
      <c r="C158" s="345"/>
      <c r="D158" s="17" t="s">
        <v>53</v>
      </c>
      <c r="E158" s="320"/>
      <c r="F158" s="353"/>
      <c r="G158" s="320"/>
      <c r="H158" s="353"/>
      <c r="I158" s="320"/>
      <c r="J158" s="353"/>
      <c r="K158" s="320"/>
      <c r="L158" s="353"/>
      <c r="M158" s="320"/>
    </row>
    <row r="159" spans="1:13">
      <c r="A159" s="360"/>
      <c r="B159" s="353"/>
      <c r="C159" s="345"/>
      <c r="D159" s="17" t="s">
        <v>54</v>
      </c>
      <c r="E159" s="320"/>
      <c r="F159" s="353"/>
      <c r="G159" s="320"/>
      <c r="H159" s="353"/>
      <c r="I159" s="320"/>
      <c r="J159" s="353"/>
      <c r="K159" s="320"/>
      <c r="L159" s="353"/>
      <c r="M159" s="320"/>
    </row>
    <row r="160" spans="1:13">
      <c r="A160" s="360"/>
      <c r="B160" s="353"/>
      <c r="C160" s="345"/>
      <c r="D160" s="17" t="s">
        <v>55</v>
      </c>
      <c r="E160" s="320"/>
      <c r="F160" s="353"/>
      <c r="G160" s="320"/>
      <c r="H160" s="353"/>
      <c r="I160" s="320"/>
      <c r="J160" s="353"/>
      <c r="K160" s="320"/>
      <c r="L160" s="353"/>
      <c r="M160" s="320"/>
    </row>
    <row r="161" spans="1:13">
      <c r="A161" s="360"/>
      <c r="B161" s="353"/>
      <c r="C161" s="345"/>
      <c r="D161" s="17" t="s">
        <v>75</v>
      </c>
      <c r="E161" s="320"/>
      <c r="F161" s="353"/>
      <c r="G161" s="320"/>
      <c r="H161" s="353"/>
      <c r="I161" s="320"/>
      <c r="J161" s="353"/>
      <c r="K161" s="320"/>
      <c r="L161" s="353"/>
      <c r="M161" s="320"/>
    </row>
    <row r="162" spans="1:13">
      <c r="A162" s="360"/>
      <c r="B162" s="353"/>
      <c r="C162" s="345"/>
      <c r="D162" s="17" t="s">
        <v>76</v>
      </c>
      <c r="E162" s="320"/>
      <c r="F162" s="353"/>
      <c r="G162" s="320"/>
      <c r="H162" s="353"/>
      <c r="I162" s="320"/>
      <c r="J162" s="353"/>
      <c r="K162" s="320"/>
      <c r="L162" s="353"/>
      <c r="M162" s="320"/>
    </row>
    <row r="163" spans="1:13">
      <c r="A163" s="360"/>
      <c r="B163" s="353"/>
      <c r="C163" s="345"/>
      <c r="D163" s="17" t="s">
        <v>77</v>
      </c>
      <c r="E163" s="320"/>
      <c r="F163" s="353"/>
      <c r="G163" s="320"/>
      <c r="H163" s="353"/>
      <c r="I163" s="320"/>
      <c r="J163" s="353"/>
      <c r="K163" s="320"/>
      <c r="L163" s="353"/>
      <c r="M163" s="320"/>
    </row>
    <row r="164" spans="1:13">
      <c r="A164" s="360" t="s">
        <v>26</v>
      </c>
      <c r="B164" s="353"/>
      <c r="C164" s="345" t="s">
        <v>73</v>
      </c>
      <c r="D164" s="353" t="s">
        <v>84</v>
      </c>
      <c r="E164" s="320" t="s">
        <v>50</v>
      </c>
      <c r="F164" s="353"/>
      <c r="G164" s="320" t="s">
        <v>50</v>
      </c>
      <c r="H164" s="353"/>
      <c r="I164" s="320" t="s">
        <v>50</v>
      </c>
      <c r="J164" s="9" t="s">
        <v>3</v>
      </c>
      <c r="K164" s="320" t="s">
        <v>91</v>
      </c>
      <c r="L164" s="19" t="s">
        <v>3</v>
      </c>
      <c r="M164" s="320" t="s">
        <v>3</v>
      </c>
    </row>
    <row r="165" spans="1:13">
      <c r="A165" s="360"/>
      <c r="B165" s="353"/>
      <c r="C165" s="345"/>
      <c r="D165" s="353"/>
      <c r="E165" s="320"/>
      <c r="F165" s="353"/>
      <c r="G165" s="320"/>
      <c r="H165" s="353"/>
      <c r="I165" s="320"/>
      <c r="J165" s="362" t="s">
        <v>49</v>
      </c>
      <c r="K165" s="320"/>
      <c r="L165" s="19" t="s">
        <v>58</v>
      </c>
      <c r="M165" s="320"/>
    </row>
    <row r="166" spans="1:13">
      <c r="A166" s="360"/>
      <c r="B166" s="353"/>
      <c r="C166" s="345"/>
      <c r="D166" s="353"/>
      <c r="E166" s="320"/>
      <c r="F166" s="353"/>
      <c r="G166" s="320"/>
      <c r="H166" s="353"/>
      <c r="I166" s="320"/>
      <c r="J166" s="362"/>
      <c r="K166" s="320"/>
      <c r="L166" s="19" t="s">
        <v>59</v>
      </c>
      <c r="M166" s="320"/>
    </row>
    <row r="167" spans="1:13">
      <c r="A167" s="360"/>
      <c r="B167" s="353"/>
      <c r="C167" s="345"/>
      <c r="D167" s="353"/>
      <c r="E167" s="320"/>
      <c r="F167" s="353"/>
      <c r="G167" s="320"/>
      <c r="H167" s="353"/>
      <c r="I167" s="320"/>
      <c r="J167" s="362" t="s">
        <v>91</v>
      </c>
      <c r="K167" s="320"/>
      <c r="L167" s="19" t="s">
        <v>95</v>
      </c>
      <c r="M167" s="320"/>
    </row>
    <row r="168" spans="1:13">
      <c r="A168" s="360"/>
      <c r="B168" s="353"/>
      <c r="C168" s="345"/>
      <c r="D168" s="353"/>
      <c r="E168" s="320"/>
      <c r="F168" s="353"/>
      <c r="G168" s="320"/>
      <c r="H168" s="353"/>
      <c r="I168" s="320"/>
      <c r="J168" s="362"/>
      <c r="K168" s="320"/>
      <c r="L168" s="19" t="s">
        <v>66</v>
      </c>
      <c r="M168" s="320"/>
    </row>
    <row r="169" spans="1:13">
      <c r="A169" s="360"/>
      <c r="B169" s="353"/>
      <c r="C169" s="345"/>
      <c r="D169" s="353"/>
      <c r="E169" s="320"/>
      <c r="F169" s="353"/>
      <c r="G169" s="320"/>
      <c r="H169" s="353"/>
      <c r="I169" s="320"/>
      <c r="J169" s="362" t="s">
        <v>52</v>
      </c>
      <c r="K169" s="320"/>
      <c r="L169" s="19" t="s">
        <v>96</v>
      </c>
      <c r="M169" s="320"/>
    </row>
    <row r="170" spans="1:13">
      <c r="A170" s="360"/>
      <c r="B170" s="353"/>
      <c r="C170" s="345"/>
      <c r="D170" s="353"/>
      <c r="E170" s="320"/>
      <c r="F170" s="353"/>
      <c r="G170" s="320"/>
      <c r="H170" s="353"/>
      <c r="I170" s="320"/>
      <c r="J170" s="362"/>
      <c r="K170" s="320"/>
      <c r="L170" s="19" t="s">
        <v>97</v>
      </c>
      <c r="M170" s="320"/>
    </row>
    <row r="171" spans="1:13" ht="16" customHeight="1">
      <c r="A171" s="360"/>
      <c r="B171" s="353"/>
      <c r="C171" s="345"/>
      <c r="D171" s="353"/>
      <c r="E171" s="320"/>
      <c r="F171" s="353"/>
      <c r="G171" s="320"/>
      <c r="H171" s="353"/>
      <c r="I171" s="320"/>
      <c r="J171" s="7" t="s">
        <v>66</v>
      </c>
      <c r="K171" s="320"/>
      <c r="L171" s="19" t="s">
        <v>98</v>
      </c>
      <c r="M171" s="320"/>
    </row>
    <row r="172" spans="1:13" ht="16" customHeight="1">
      <c r="A172" s="360" t="s">
        <v>27</v>
      </c>
      <c r="B172" s="353"/>
      <c r="C172" s="345" t="s">
        <v>73</v>
      </c>
      <c r="D172" s="353"/>
      <c r="E172" s="320" t="s">
        <v>50</v>
      </c>
      <c r="F172" s="353"/>
      <c r="G172" s="320" t="s">
        <v>50</v>
      </c>
      <c r="H172" s="353"/>
      <c r="I172" s="320" t="s">
        <v>50</v>
      </c>
      <c r="J172" s="353" t="s">
        <v>155</v>
      </c>
      <c r="K172" s="320" t="s">
        <v>91</v>
      </c>
      <c r="L172" s="19" t="s">
        <v>3</v>
      </c>
      <c r="M172" s="320" t="s">
        <v>94</v>
      </c>
    </row>
    <row r="173" spans="1:13" ht="16" customHeight="1">
      <c r="A173" s="360"/>
      <c r="B173" s="353"/>
      <c r="C173" s="345"/>
      <c r="D173" s="353"/>
      <c r="E173" s="320"/>
      <c r="F173" s="353"/>
      <c r="G173" s="320"/>
      <c r="H173" s="353"/>
      <c r="I173" s="320"/>
      <c r="J173" s="353"/>
      <c r="K173" s="320"/>
      <c r="L173" s="19" t="s">
        <v>58</v>
      </c>
      <c r="M173" s="320"/>
    </row>
    <row r="174" spans="1:13" ht="16" customHeight="1">
      <c r="A174" s="360"/>
      <c r="B174" s="353"/>
      <c r="C174" s="345"/>
      <c r="D174" s="353"/>
      <c r="E174" s="320"/>
      <c r="F174" s="353"/>
      <c r="G174" s="320"/>
      <c r="H174" s="353"/>
      <c r="I174" s="320"/>
      <c r="J174" s="353"/>
      <c r="K174" s="320"/>
      <c r="L174" s="19" t="s">
        <v>94</v>
      </c>
      <c r="M174" s="320"/>
    </row>
    <row r="175" spans="1:13" ht="16" customHeight="1">
      <c r="A175" s="360"/>
      <c r="B175" s="353"/>
      <c r="C175" s="345"/>
      <c r="D175" s="353"/>
      <c r="E175" s="320"/>
      <c r="F175" s="353"/>
      <c r="G175" s="320"/>
      <c r="H175" s="353"/>
      <c r="I175" s="320"/>
      <c r="J175" s="353"/>
      <c r="K175" s="320"/>
      <c r="L175" s="19" t="s">
        <v>95</v>
      </c>
      <c r="M175" s="320"/>
    </row>
    <row r="176" spans="1:13" ht="16" customHeight="1">
      <c r="A176" s="360"/>
      <c r="B176" s="353"/>
      <c r="C176" s="345"/>
      <c r="D176" s="353"/>
      <c r="E176" s="320"/>
      <c r="F176" s="353"/>
      <c r="G176" s="320"/>
      <c r="H176" s="353"/>
      <c r="I176" s="320"/>
      <c r="J176" s="353"/>
      <c r="K176" s="320"/>
      <c r="L176" s="19" t="s">
        <v>96</v>
      </c>
      <c r="M176" s="320"/>
    </row>
    <row r="177" spans="1:13" ht="16" customHeight="1">
      <c r="A177" s="360"/>
      <c r="B177" s="353"/>
      <c r="C177" s="345"/>
      <c r="D177" s="353"/>
      <c r="E177" s="320"/>
      <c r="F177" s="353"/>
      <c r="G177" s="320"/>
      <c r="H177" s="353"/>
      <c r="I177" s="320"/>
      <c r="J177" s="353"/>
      <c r="K177" s="320"/>
      <c r="L177" s="19" t="s">
        <v>97</v>
      </c>
      <c r="M177" s="320"/>
    </row>
    <row r="178" spans="1:13" ht="16" customHeight="1">
      <c r="A178" s="360"/>
      <c r="B178" s="353"/>
      <c r="C178" s="345"/>
      <c r="D178" s="353"/>
      <c r="E178" s="320"/>
      <c r="F178" s="353"/>
      <c r="G178" s="320"/>
      <c r="H178" s="353"/>
      <c r="I178" s="320"/>
      <c r="J178" s="353"/>
      <c r="K178" s="320"/>
      <c r="L178" s="19" t="s">
        <v>98</v>
      </c>
      <c r="M178" s="320"/>
    </row>
    <row r="179" spans="1:13">
      <c r="A179" s="360" t="s">
        <v>28</v>
      </c>
      <c r="B179" s="353"/>
      <c r="C179" s="345" t="s">
        <v>73</v>
      </c>
      <c r="D179" s="17" t="s">
        <v>3</v>
      </c>
      <c r="E179" s="320" t="s">
        <v>50</v>
      </c>
      <c r="F179" s="353"/>
      <c r="G179" s="320" t="s">
        <v>50</v>
      </c>
      <c r="H179" s="353"/>
      <c r="I179" s="320" t="s">
        <v>3</v>
      </c>
      <c r="J179" s="353"/>
      <c r="K179" s="320" t="s">
        <v>91</v>
      </c>
      <c r="L179" s="353" t="s">
        <v>99</v>
      </c>
      <c r="M179" s="320" t="s">
        <v>59</v>
      </c>
    </row>
    <row r="180" spans="1:13">
      <c r="A180" s="360"/>
      <c r="B180" s="353"/>
      <c r="C180" s="345"/>
      <c r="D180" s="17" t="s">
        <v>49</v>
      </c>
      <c r="E180" s="320"/>
      <c r="F180" s="353"/>
      <c r="G180" s="320"/>
      <c r="H180" s="353"/>
      <c r="I180" s="320"/>
      <c r="J180" s="353"/>
      <c r="K180" s="320"/>
      <c r="L180" s="353"/>
      <c r="M180" s="320"/>
    </row>
    <row r="181" spans="1:13">
      <c r="A181" s="360"/>
      <c r="B181" s="353"/>
      <c r="C181" s="345"/>
      <c r="D181" s="17" t="s">
        <v>50</v>
      </c>
      <c r="E181" s="320"/>
      <c r="F181" s="353"/>
      <c r="G181" s="320"/>
      <c r="H181" s="353"/>
      <c r="I181" s="320"/>
      <c r="J181" s="353"/>
      <c r="K181" s="320"/>
      <c r="L181" s="353"/>
      <c r="M181" s="320"/>
    </row>
    <row r="182" spans="1:13">
      <c r="A182" s="360"/>
      <c r="B182" s="353"/>
      <c r="C182" s="345"/>
      <c r="D182" s="17" t="s">
        <v>51</v>
      </c>
      <c r="E182" s="320"/>
      <c r="F182" s="353"/>
      <c r="G182" s="320"/>
      <c r="H182" s="353"/>
      <c r="I182" s="320"/>
      <c r="J182" s="353"/>
      <c r="K182" s="320"/>
      <c r="L182" s="353"/>
      <c r="M182" s="320"/>
    </row>
    <row r="183" spans="1:13">
      <c r="A183" s="360"/>
      <c r="B183" s="353"/>
      <c r="C183" s="345"/>
      <c r="D183" s="17" t="s">
        <v>52</v>
      </c>
      <c r="E183" s="320"/>
      <c r="F183" s="353"/>
      <c r="G183" s="320"/>
      <c r="H183" s="353"/>
      <c r="I183" s="320"/>
      <c r="J183" s="353"/>
      <c r="K183" s="320"/>
      <c r="L183" s="353"/>
      <c r="M183" s="320"/>
    </row>
    <row r="184" spans="1:13">
      <c r="A184" s="360"/>
      <c r="B184" s="353"/>
      <c r="C184" s="345"/>
      <c r="D184" s="17" t="s">
        <v>53</v>
      </c>
      <c r="E184" s="320"/>
      <c r="F184" s="353"/>
      <c r="G184" s="320"/>
      <c r="H184" s="353"/>
      <c r="I184" s="320"/>
      <c r="J184" s="353"/>
      <c r="K184" s="320"/>
      <c r="L184" s="353"/>
      <c r="M184" s="320"/>
    </row>
    <row r="185" spans="1:13">
      <c r="A185" s="360"/>
      <c r="B185" s="353"/>
      <c r="C185" s="345"/>
      <c r="D185" s="17" t="s">
        <v>54</v>
      </c>
      <c r="E185" s="320"/>
      <c r="F185" s="353"/>
      <c r="G185" s="320"/>
      <c r="H185" s="353"/>
      <c r="I185" s="320"/>
      <c r="J185" s="353"/>
      <c r="K185" s="320"/>
      <c r="L185" s="353"/>
      <c r="M185" s="320"/>
    </row>
    <row r="186" spans="1:13">
      <c r="A186" s="360"/>
      <c r="B186" s="353"/>
      <c r="C186" s="345"/>
      <c r="D186" s="17" t="s">
        <v>55</v>
      </c>
      <c r="E186" s="320"/>
      <c r="F186" s="353"/>
      <c r="G186" s="320"/>
      <c r="H186" s="353"/>
      <c r="I186" s="320"/>
      <c r="J186" s="353"/>
      <c r="K186" s="320"/>
      <c r="L186" s="353"/>
      <c r="M186" s="320"/>
    </row>
    <row r="187" spans="1:13">
      <c r="A187" s="360"/>
      <c r="B187" s="353"/>
      <c r="C187" s="345"/>
      <c r="D187" s="17" t="s">
        <v>75</v>
      </c>
      <c r="E187" s="320"/>
      <c r="F187" s="353"/>
      <c r="G187" s="320"/>
      <c r="H187" s="353"/>
      <c r="I187" s="320"/>
      <c r="J187" s="353"/>
      <c r="K187" s="320"/>
      <c r="L187" s="353"/>
      <c r="M187" s="320"/>
    </row>
    <row r="188" spans="1:13">
      <c r="A188" s="360"/>
      <c r="B188" s="353"/>
      <c r="C188" s="345"/>
      <c r="D188" s="17" t="s">
        <v>76</v>
      </c>
      <c r="E188" s="320"/>
      <c r="F188" s="353"/>
      <c r="G188" s="320"/>
      <c r="H188" s="353"/>
      <c r="I188" s="320"/>
      <c r="J188" s="353"/>
      <c r="K188" s="320"/>
      <c r="L188" s="353"/>
      <c r="M188" s="320"/>
    </row>
    <row r="189" spans="1:13">
      <c r="A189" s="360"/>
      <c r="B189" s="353"/>
      <c r="C189" s="345"/>
      <c r="D189" s="17" t="s">
        <v>77</v>
      </c>
      <c r="E189" s="320"/>
      <c r="F189" s="353"/>
      <c r="G189" s="320"/>
      <c r="H189" s="353"/>
      <c r="I189" s="320"/>
      <c r="J189" s="353"/>
      <c r="K189" s="320"/>
      <c r="L189" s="353"/>
      <c r="M189" s="320"/>
    </row>
    <row r="190" spans="1:13">
      <c r="A190" s="360" t="s">
        <v>29</v>
      </c>
      <c r="B190" s="353"/>
      <c r="C190" s="345" t="s">
        <v>74</v>
      </c>
      <c r="D190" s="17" t="s">
        <v>3</v>
      </c>
      <c r="E190" s="320" t="s">
        <v>50</v>
      </c>
      <c r="F190" s="353"/>
      <c r="G190" s="320" t="s">
        <v>50</v>
      </c>
      <c r="H190" s="353"/>
      <c r="I190" s="320" t="s">
        <v>50</v>
      </c>
      <c r="J190" s="360" t="s">
        <v>3</v>
      </c>
      <c r="K190" s="320" t="s">
        <v>91</v>
      </c>
      <c r="L190" s="353"/>
      <c r="M190" s="320" t="s">
        <v>3</v>
      </c>
    </row>
    <row r="191" spans="1:13">
      <c r="A191" s="360"/>
      <c r="B191" s="353"/>
      <c r="C191" s="345"/>
      <c r="D191" s="17" t="s">
        <v>79</v>
      </c>
      <c r="E191" s="320"/>
      <c r="F191" s="353"/>
      <c r="G191" s="320"/>
      <c r="H191" s="353"/>
      <c r="I191" s="320"/>
      <c r="J191" s="360"/>
      <c r="K191" s="320"/>
      <c r="L191" s="353"/>
      <c r="M191" s="320"/>
    </row>
    <row r="192" spans="1:13">
      <c r="A192" s="360"/>
      <c r="B192" s="353"/>
      <c r="C192" s="345"/>
      <c r="D192" s="17" t="s">
        <v>50</v>
      </c>
      <c r="E192" s="320"/>
      <c r="F192" s="353"/>
      <c r="G192" s="320"/>
      <c r="H192" s="353"/>
      <c r="I192" s="320"/>
      <c r="J192" s="360" t="s">
        <v>49</v>
      </c>
      <c r="K192" s="320"/>
      <c r="L192" s="353"/>
      <c r="M192" s="320"/>
    </row>
    <row r="193" spans="1:13">
      <c r="A193" s="360"/>
      <c r="B193" s="353"/>
      <c r="C193" s="345"/>
      <c r="D193" s="17" t="s">
        <v>51</v>
      </c>
      <c r="E193" s="320"/>
      <c r="F193" s="353"/>
      <c r="G193" s="320"/>
      <c r="H193" s="353"/>
      <c r="I193" s="320"/>
      <c r="J193" s="360"/>
      <c r="K193" s="320"/>
      <c r="L193" s="353"/>
      <c r="M193" s="320"/>
    </row>
    <row r="194" spans="1:13">
      <c r="A194" s="360"/>
      <c r="B194" s="353"/>
      <c r="C194" s="345"/>
      <c r="D194" s="17" t="s">
        <v>53</v>
      </c>
      <c r="E194" s="320"/>
      <c r="F194" s="353"/>
      <c r="G194" s="320"/>
      <c r="H194" s="353"/>
      <c r="I194" s="320"/>
      <c r="J194" s="360" t="s">
        <v>91</v>
      </c>
      <c r="K194" s="320"/>
      <c r="L194" s="353"/>
      <c r="M194" s="320"/>
    </row>
    <row r="195" spans="1:13">
      <c r="A195" s="360"/>
      <c r="B195" s="353"/>
      <c r="C195" s="345"/>
      <c r="D195" s="17" t="s">
        <v>54</v>
      </c>
      <c r="E195" s="320"/>
      <c r="F195" s="353"/>
      <c r="G195" s="320"/>
      <c r="H195" s="353"/>
      <c r="I195" s="320"/>
      <c r="J195" s="360"/>
      <c r="K195" s="320"/>
      <c r="L195" s="353"/>
      <c r="M195" s="320"/>
    </row>
    <row r="196" spans="1:13">
      <c r="A196" s="360"/>
      <c r="B196" s="353"/>
      <c r="C196" s="345"/>
      <c r="D196" s="17" t="s">
        <v>55</v>
      </c>
      <c r="E196" s="320"/>
      <c r="F196" s="353"/>
      <c r="G196" s="320"/>
      <c r="H196" s="353"/>
      <c r="I196" s="320"/>
      <c r="J196" s="360" t="s">
        <v>52</v>
      </c>
      <c r="K196" s="320"/>
      <c r="L196" s="353"/>
      <c r="M196" s="320"/>
    </row>
    <row r="197" spans="1:13">
      <c r="A197" s="360"/>
      <c r="B197" s="353"/>
      <c r="C197" s="345"/>
      <c r="D197" s="17" t="s">
        <v>75</v>
      </c>
      <c r="E197" s="320"/>
      <c r="F197" s="353"/>
      <c r="G197" s="320"/>
      <c r="H197" s="353"/>
      <c r="I197" s="320"/>
      <c r="J197" s="360"/>
      <c r="K197" s="320"/>
      <c r="L197" s="353"/>
      <c r="M197" s="320"/>
    </row>
    <row r="198" spans="1:13">
      <c r="A198" s="360"/>
      <c r="B198" s="353"/>
      <c r="C198" s="345"/>
      <c r="D198" s="17" t="s">
        <v>76</v>
      </c>
      <c r="E198" s="320"/>
      <c r="F198" s="353"/>
      <c r="G198" s="320"/>
      <c r="H198" s="353"/>
      <c r="I198" s="320"/>
      <c r="J198" s="360" t="s">
        <v>66</v>
      </c>
      <c r="K198" s="320"/>
      <c r="L198" s="353"/>
      <c r="M198" s="320"/>
    </row>
    <row r="199" spans="1:13">
      <c r="A199" s="360"/>
      <c r="B199" s="353"/>
      <c r="C199" s="345"/>
      <c r="D199" s="17" t="s">
        <v>77</v>
      </c>
      <c r="E199" s="320"/>
      <c r="F199" s="353"/>
      <c r="G199" s="320"/>
      <c r="H199" s="353"/>
      <c r="I199" s="320"/>
      <c r="J199" s="360"/>
      <c r="K199" s="320"/>
      <c r="L199" s="353"/>
      <c r="M199" s="320"/>
    </row>
    <row r="200" spans="1:13" ht="16" customHeight="1">
      <c r="A200" s="360" t="s">
        <v>30</v>
      </c>
      <c r="B200" s="353"/>
      <c r="C200" s="345" t="s">
        <v>74</v>
      </c>
      <c r="D200" s="365" t="s">
        <v>82</v>
      </c>
      <c r="E200" s="320" t="s">
        <v>50</v>
      </c>
      <c r="F200" s="353"/>
      <c r="G200" s="320" t="s">
        <v>3</v>
      </c>
      <c r="H200" s="18" t="s">
        <v>3</v>
      </c>
      <c r="I200" s="320" t="s">
        <v>3</v>
      </c>
      <c r="J200" s="7" t="s">
        <v>3</v>
      </c>
      <c r="K200" s="320" t="s">
        <v>91</v>
      </c>
      <c r="L200" s="353" t="s">
        <v>101</v>
      </c>
      <c r="M200" s="320" t="s">
        <v>94</v>
      </c>
    </row>
    <row r="201" spans="1:13" ht="15" customHeight="1">
      <c r="A201" s="360"/>
      <c r="B201" s="353"/>
      <c r="C201" s="345"/>
      <c r="D201" s="365"/>
      <c r="E201" s="320"/>
      <c r="F201" s="353"/>
      <c r="G201" s="320"/>
      <c r="H201" s="18" t="s">
        <v>49</v>
      </c>
      <c r="I201" s="320"/>
      <c r="J201" s="363" t="s">
        <v>79</v>
      </c>
      <c r="K201" s="320"/>
      <c r="L201" s="353"/>
      <c r="M201" s="320"/>
    </row>
    <row r="202" spans="1:13" ht="16" customHeight="1">
      <c r="A202" s="360"/>
      <c r="B202" s="353"/>
      <c r="C202" s="345"/>
      <c r="D202" s="365"/>
      <c r="E202" s="320"/>
      <c r="F202" s="353"/>
      <c r="G202" s="320"/>
      <c r="H202" s="18" t="s">
        <v>87</v>
      </c>
      <c r="I202" s="320"/>
      <c r="J202" s="363"/>
      <c r="K202" s="320"/>
      <c r="L202" s="353"/>
      <c r="M202" s="320"/>
    </row>
    <row r="203" spans="1:13" ht="16" customHeight="1">
      <c r="A203" s="360"/>
      <c r="B203" s="353"/>
      <c r="C203" s="345"/>
      <c r="D203" s="365"/>
      <c r="E203" s="320"/>
      <c r="F203" s="353"/>
      <c r="G203" s="320"/>
      <c r="H203" s="18" t="s">
        <v>52</v>
      </c>
      <c r="I203" s="320"/>
      <c r="J203" s="363" t="s">
        <v>91</v>
      </c>
      <c r="K203" s="320"/>
      <c r="L203" s="353"/>
      <c r="M203" s="320"/>
    </row>
    <row r="204" spans="1:13" ht="15" customHeight="1">
      <c r="A204" s="360"/>
      <c r="B204" s="353"/>
      <c r="C204" s="345"/>
      <c r="D204" s="365"/>
      <c r="E204" s="320"/>
      <c r="F204" s="353"/>
      <c r="G204" s="320"/>
      <c r="H204" s="18" t="s">
        <v>66</v>
      </c>
      <c r="I204" s="320"/>
      <c r="J204" s="363"/>
      <c r="K204" s="320"/>
      <c r="L204" s="353"/>
      <c r="M204" s="320"/>
    </row>
    <row r="205" spans="1:13" ht="15" customHeight="1">
      <c r="A205" s="360"/>
      <c r="B205" s="353"/>
      <c r="C205" s="345"/>
      <c r="D205" s="365"/>
      <c r="E205" s="320"/>
      <c r="F205" s="353"/>
      <c r="G205" s="320"/>
      <c r="H205" s="18" t="s">
        <v>67</v>
      </c>
      <c r="I205" s="320"/>
      <c r="J205" s="7" t="s">
        <v>66</v>
      </c>
      <c r="K205" s="320"/>
      <c r="L205" s="353"/>
      <c r="M205" s="320"/>
    </row>
    <row r="206" spans="1:13" ht="62" customHeight="1">
      <c r="A206" s="1" t="s">
        <v>31</v>
      </c>
      <c r="B206" s="353"/>
      <c r="C206" s="16" t="s">
        <v>74</v>
      </c>
      <c r="D206" s="365"/>
      <c r="E206" s="2" t="s">
        <v>50</v>
      </c>
      <c r="F206" s="353"/>
      <c r="G206" s="2" t="s">
        <v>50</v>
      </c>
      <c r="H206" s="353" t="s">
        <v>86</v>
      </c>
      <c r="I206" s="2" t="s">
        <v>50</v>
      </c>
      <c r="J206" s="353" t="s">
        <v>156</v>
      </c>
      <c r="K206" s="7" t="s">
        <v>91</v>
      </c>
      <c r="L206" s="353"/>
      <c r="M206" s="2" t="s">
        <v>96</v>
      </c>
    </row>
    <row r="207" spans="1:13" ht="62" customHeight="1">
      <c r="A207" s="1" t="s">
        <v>32</v>
      </c>
      <c r="B207" s="353"/>
      <c r="C207" s="16" t="s">
        <v>73</v>
      </c>
      <c r="D207" s="365"/>
      <c r="E207" s="2" t="s">
        <v>50</v>
      </c>
      <c r="F207" s="353"/>
      <c r="G207" s="2" t="s">
        <v>50</v>
      </c>
      <c r="H207" s="353"/>
      <c r="I207" s="2" t="s">
        <v>50</v>
      </c>
      <c r="J207" s="353"/>
      <c r="K207" s="7" t="s">
        <v>91</v>
      </c>
      <c r="L207" s="353"/>
      <c r="M207" s="7" t="s">
        <v>94</v>
      </c>
    </row>
    <row r="208" spans="1:13">
      <c r="A208" s="353" t="s">
        <v>33</v>
      </c>
      <c r="B208" s="353"/>
      <c r="C208" s="345" t="s">
        <v>73</v>
      </c>
      <c r="D208" s="17" t="s">
        <v>3</v>
      </c>
      <c r="E208" s="320" t="s">
        <v>50</v>
      </c>
      <c r="F208" s="353"/>
      <c r="G208" s="320" t="s">
        <v>50</v>
      </c>
      <c r="H208" s="364" t="s">
        <v>3</v>
      </c>
      <c r="I208" s="320" t="s">
        <v>87</v>
      </c>
      <c r="J208" s="353"/>
      <c r="K208" s="320" t="s">
        <v>91</v>
      </c>
      <c r="L208" s="361" t="s">
        <v>3</v>
      </c>
      <c r="M208" s="320" t="s">
        <v>96</v>
      </c>
    </row>
    <row r="209" spans="1:13">
      <c r="A209" s="353"/>
      <c r="B209" s="353"/>
      <c r="C209" s="345"/>
      <c r="D209" s="17" t="s">
        <v>80</v>
      </c>
      <c r="E209" s="320"/>
      <c r="F209" s="353"/>
      <c r="G209" s="320"/>
      <c r="H209" s="364"/>
      <c r="I209" s="320"/>
      <c r="J209" s="353"/>
      <c r="K209" s="320"/>
      <c r="L209" s="361"/>
      <c r="M209" s="320"/>
    </row>
    <row r="210" spans="1:13">
      <c r="A210" s="353"/>
      <c r="B210" s="353"/>
      <c r="C210" s="345"/>
      <c r="D210" s="17" t="s">
        <v>50</v>
      </c>
      <c r="E210" s="320"/>
      <c r="F210" s="353"/>
      <c r="G210" s="320"/>
      <c r="H210" s="364" t="s">
        <v>49</v>
      </c>
      <c r="I210" s="320"/>
      <c r="J210" s="353"/>
      <c r="K210" s="320"/>
      <c r="L210" s="1" t="s">
        <v>58</v>
      </c>
      <c r="M210" s="320"/>
    </row>
    <row r="211" spans="1:13">
      <c r="A211" s="353"/>
      <c r="B211" s="353"/>
      <c r="C211" s="345"/>
      <c r="D211" s="17" t="s">
        <v>51</v>
      </c>
      <c r="E211" s="320"/>
      <c r="F211" s="353"/>
      <c r="G211" s="320"/>
      <c r="H211" s="364"/>
      <c r="I211" s="320"/>
      <c r="J211" s="353"/>
      <c r="K211" s="320"/>
      <c r="L211" s="360" t="s">
        <v>59</v>
      </c>
      <c r="M211" s="320"/>
    </row>
    <row r="212" spans="1:13">
      <c r="A212" s="353"/>
      <c r="B212" s="353"/>
      <c r="C212" s="345"/>
      <c r="D212" s="17" t="s">
        <v>52</v>
      </c>
      <c r="E212" s="320"/>
      <c r="F212" s="353"/>
      <c r="G212" s="320"/>
      <c r="H212" s="364" t="s">
        <v>87</v>
      </c>
      <c r="I212" s="320"/>
      <c r="J212" s="353"/>
      <c r="K212" s="320"/>
      <c r="L212" s="360"/>
      <c r="M212" s="320"/>
    </row>
    <row r="213" spans="1:13">
      <c r="A213" s="353"/>
      <c r="B213" s="353"/>
      <c r="C213" s="345"/>
      <c r="D213" s="17" t="s">
        <v>53</v>
      </c>
      <c r="E213" s="320"/>
      <c r="F213" s="353"/>
      <c r="G213" s="320"/>
      <c r="H213" s="364"/>
      <c r="I213" s="320"/>
      <c r="J213" s="353"/>
      <c r="K213" s="320"/>
      <c r="L213" s="1" t="s">
        <v>95</v>
      </c>
      <c r="M213" s="320"/>
    </row>
    <row r="214" spans="1:13">
      <c r="A214" s="353"/>
      <c r="B214" s="353"/>
      <c r="C214" s="345"/>
      <c r="D214" s="17" t="s">
        <v>54</v>
      </c>
      <c r="E214" s="320"/>
      <c r="F214" s="353"/>
      <c r="G214" s="320"/>
      <c r="H214" s="364" t="s">
        <v>52</v>
      </c>
      <c r="I214" s="320"/>
      <c r="J214" s="353"/>
      <c r="K214" s="320"/>
      <c r="L214" s="1" t="s">
        <v>66</v>
      </c>
      <c r="M214" s="320"/>
    </row>
    <row r="215" spans="1:13">
      <c r="A215" s="353"/>
      <c r="B215" s="353"/>
      <c r="C215" s="345"/>
      <c r="D215" s="17" t="s">
        <v>55</v>
      </c>
      <c r="E215" s="320"/>
      <c r="F215" s="353"/>
      <c r="G215" s="320"/>
      <c r="H215" s="364"/>
      <c r="I215" s="320"/>
      <c r="J215" s="353"/>
      <c r="K215" s="320"/>
      <c r="L215" s="1" t="s">
        <v>96</v>
      </c>
      <c r="M215" s="320"/>
    </row>
    <row r="216" spans="1:13">
      <c r="A216" s="353"/>
      <c r="B216" s="353"/>
      <c r="C216" s="345"/>
      <c r="D216" s="17" t="s">
        <v>75</v>
      </c>
      <c r="E216" s="320"/>
      <c r="F216" s="353"/>
      <c r="G216" s="320"/>
      <c r="H216" s="18" t="s">
        <v>66</v>
      </c>
      <c r="I216" s="320"/>
      <c r="J216" s="353"/>
      <c r="K216" s="320"/>
      <c r="L216" s="1" t="s">
        <v>97</v>
      </c>
      <c r="M216" s="320"/>
    </row>
    <row r="217" spans="1:13">
      <c r="A217" s="353"/>
      <c r="B217" s="353"/>
      <c r="C217" s="345"/>
      <c r="D217" s="17" t="s">
        <v>76</v>
      </c>
      <c r="E217" s="320"/>
      <c r="F217" s="353"/>
      <c r="G217" s="320"/>
      <c r="H217" s="18" t="s">
        <v>67</v>
      </c>
      <c r="I217" s="320"/>
      <c r="J217" s="353"/>
      <c r="K217" s="320"/>
      <c r="L217" s="1" t="s">
        <v>98</v>
      </c>
      <c r="M217" s="320"/>
    </row>
    <row r="218" spans="1:13" ht="18" customHeight="1">
      <c r="A218" s="360" t="s">
        <v>34</v>
      </c>
      <c r="B218" s="353"/>
      <c r="C218" s="345" t="s">
        <v>73</v>
      </c>
      <c r="D218" s="353" t="s">
        <v>82</v>
      </c>
      <c r="E218" s="320" t="s">
        <v>50</v>
      </c>
      <c r="F218" s="353"/>
      <c r="G218" s="320" t="s">
        <v>50</v>
      </c>
      <c r="H218" s="353" t="s">
        <v>86</v>
      </c>
      <c r="I218" s="320" t="s">
        <v>50</v>
      </c>
      <c r="J218" s="353"/>
      <c r="K218" s="320" t="s">
        <v>91</v>
      </c>
      <c r="L218" s="1" t="s">
        <v>3</v>
      </c>
      <c r="M218" s="320" t="s">
        <v>94</v>
      </c>
    </row>
    <row r="219" spans="1:13" ht="18" customHeight="1">
      <c r="A219" s="360"/>
      <c r="B219" s="353"/>
      <c r="C219" s="345"/>
      <c r="D219" s="353"/>
      <c r="E219" s="320"/>
      <c r="F219" s="353"/>
      <c r="G219" s="320"/>
      <c r="H219" s="353"/>
      <c r="I219" s="320"/>
      <c r="J219" s="353"/>
      <c r="K219" s="320"/>
      <c r="L219" s="1" t="s">
        <v>58</v>
      </c>
      <c r="M219" s="320"/>
    </row>
    <row r="220" spans="1:13" ht="18" customHeight="1">
      <c r="A220" s="360"/>
      <c r="B220" s="353"/>
      <c r="C220" s="345"/>
      <c r="D220" s="353"/>
      <c r="E220" s="320"/>
      <c r="F220" s="353"/>
      <c r="G220" s="320"/>
      <c r="H220" s="353"/>
      <c r="I220" s="320"/>
      <c r="J220" s="353"/>
      <c r="K220" s="320"/>
      <c r="L220" s="1" t="s">
        <v>94</v>
      </c>
      <c r="M220" s="320"/>
    </row>
    <row r="221" spans="1:13" ht="18" customHeight="1">
      <c r="A221" s="360"/>
      <c r="B221" s="353"/>
      <c r="C221" s="345"/>
      <c r="D221" s="353"/>
      <c r="E221" s="320"/>
      <c r="F221" s="353"/>
      <c r="G221" s="320"/>
      <c r="H221" s="353"/>
      <c r="I221" s="320"/>
      <c r="J221" s="353"/>
      <c r="K221" s="320"/>
      <c r="L221" s="1" t="s">
        <v>95</v>
      </c>
      <c r="M221" s="320"/>
    </row>
    <row r="222" spans="1:13" ht="18" customHeight="1">
      <c r="A222" s="360"/>
      <c r="B222" s="353"/>
      <c r="C222" s="345"/>
      <c r="D222" s="353"/>
      <c r="E222" s="320"/>
      <c r="F222" s="353"/>
      <c r="G222" s="320"/>
      <c r="H222" s="353"/>
      <c r="I222" s="320"/>
      <c r="J222" s="353"/>
      <c r="K222" s="320"/>
      <c r="L222" s="1" t="s">
        <v>96</v>
      </c>
      <c r="M222" s="320"/>
    </row>
    <row r="223" spans="1:13" ht="18" customHeight="1">
      <c r="A223" s="360"/>
      <c r="B223" s="353"/>
      <c r="C223" s="345"/>
      <c r="D223" s="353"/>
      <c r="E223" s="320"/>
      <c r="F223" s="353"/>
      <c r="G223" s="320"/>
      <c r="H223" s="353"/>
      <c r="I223" s="320"/>
      <c r="J223" s="353"/>
      <c r="K223" s="320"/>
      <c r="L223" s="1" t="s">
        <v>97</v>
      </c>
      <c r="M223" s="320"/>
    </row>
    <row r="224" spans="1:13" ht="18" customHeight="1">
      <c r="A224" s="360"/>
      <c r="B224" s="353"/>
      <c r="C224" s="345"/>
      <c r="D224" s="353"/>
      <c r="E224" s="320"/>
      <c r="F224" s="353"/>
      <c r="G224" s="320"/>
      <c r="H224" s="353"/>
      <c r="I224" s="320"/>
      <c r="J224" s="353"/>
      <c r="K224" s="320"/>
      <c r="L224" s="1" t="s">
        <v>98</v>
      </c>
      <c r="M224" s="320"/>
    </row>
    <row r="225" spans="1:13" ht="32" customHeight="1">
      <c r="A225" s="1" t="s">
        <v>35</v>
      </c>
      <c r="B225" s="353"/>
      <c r="C225" s="16" t="s">
        <v>74</v>
      </c>
      <c r="D225" s="353"/>
      <c r="E225" s="2" t="s">
        <v>50</v>
      </c>
      <c r="F225" s="353"/>
      <c r="G225" s="2" t="s">
        <v>50</v>
      </c>
      <c r="H225" s="353"/>
      <c r="I225" s="2" t="s">
        <v>50</v>
      </c>
      <c r="J225" s="353"/>
      <c r="K225" s="7" t="s">
        <v>91</v>
      </c>
      <c r="L225" s="353" t="s">
        <v>99</v>
      </c>
      <c r="M225" s="2" t="s">
        <v>59</v>
      </c>
    </row>
    <row r="226" spans="1:13" ht="32" customHeight="1">
      <c r="A226" s="1" t="s">
        <v>36</v>
      </c>
      <c r="B226" s="353"/>
      <c r="C226" s="16" t="s">
        <v>73</v>
      </c>
      <c r="D226" s="353"/>
      <c r="E226" s="2" t="s">
        <v>50</v>
      </c>
      <c r="F226" s="353"/>
      <c r="G226" s="2" t="s">
        <v>50</v>
      </c>
      <c r="H226" s="353"/>
      <c r="I226" s="2" t="s">
        <v>50</v>
      </c>
      <c r="J226" s="353" t="s">
        <v>155</v>
      </c>
      <c r="K226" s="7" t="s">
        <v>91</v>
      </c>
      <c r="L226" s="353"/>
      <c r="M226" s="2" t="s">
        <v>58</v>
      </c>
    </row>
    <row r="227" spans="1:13" ht="32" customHeight="1">
      <c r="A227" s="1" t="s">
        <v>37</v>
      </c>
      <c r="B227" s="353"/>
      <c r="C227" s="16" t="s">
        <v>73</v>
      </c>
      <c r="D227" s="353"/>
      <c r="E227" s="2" t="s">
        <v>50</v>
      </c>
      <c r="F227" s="353"/>
      <c r="G227" s="2" t="s">
        <v>50</v>
      </c>
      <c r="H227" s="353"/>
      <c r="I227" s="2" t="s">
        <v>50</v>
      </c>
      <c r="J227" s="353"/>
      <c r="K227" s="7" t="s">
        <v>91</v>
      </c>
      <c r="L227" s="353"/>
      <c r="M227" s="2" t="s">
        <v>58</v>
      </c>
    </row>
    <row r="228" spans="1:13" ht="32" customHeight="1">
      <c r="A228" s="1" t="s">
        <v>38</v>
      </c>
      <c r="B228" s="353"/>
      <c r="C228" s="16" t="s">
        <v>73</v>
      </c>
      <c r="D228" s="353"/>
      <c r="E228" s="2" t="s">
        <v>50</v>
      </c>
      <c r="F228" s="353"/>
      <c r="G228" s="2" t="s">
        <v>50</v>
      </c>
      <c r="H228" s="353"/>
      <c r="I228" s="2" t="s">
        <v>50</v>
      </c>
      <c r="J228" s="353"/>
      <c r="K228" s="7" t="s">
        <v>91</v>
      </c>
      <c r="L228" s="353"/>
      <c r="M228" s="2" t="s">
        <v>96</v>
      </c>
    </row>
    <row r="229" spans="1:13" ht="16" customHeight="1">
      <c r="A229" s="360" t="s">
        <v>39</v>
      </c>
      <c r="B229" s="353"/>
      <c r="C229" s="345" t="s">
        <v>73</v>
      </c>
      <c r="D229" s="353"/>
      <c r="E229" s="320" t="s">
        <v>50</v>
      </c>
      <c r="F229" s="353"/>
      <c r="G229" s="320" t="s">
        <v>50</v>
      </c>
      <c r="H229" s="353"/>
      <c r="I229" s="320" t="s">
        <v>50</v>
      </c>
      <c r="J229" s="353"/>
      <c r="K229" s="320" t="s">
        <v>91</v>
      </c>
      <c r="L229" s="8" t="s">
        <v>3</v>
      </c>
      <c r="M229" s="320" t="s">
        <v>96</v>
      </c>
    </row>
    <row r="230" spans="1:13" ht="17" customHeight="1">
      <c r="A230" s="360"/>
      <c r="B230" s="353"/>
      <c r="C230" s="345"/>
      <c r="D230" s="353"/>
      <c r="E230" s="320"/>
      <c r="F230" s="353"/>
      <c r="G230" s="320"/>
      <c r="H230" s="353"/>
      <c r="I230" s="320"/>
      <c r="J230" s="353"/>
      <c r="K230" s="320"/>
      <c r="L230" s="8" t="s">
        <v>58</v>
      </c>
      <c r="M230" s="320"/>
    </row>
    <row r="231" spans="1:13" ht="16" customHeight="1">
      <c r="A231" s="360"/>
      <c r="B231" s="353"/>
      <c r="C231" s="345"/>
      <c r="D231" s="353"/>
      <c r="E231" s="320"/>
      <c r="F231" s="353"/>
      <c r="G231" s="320"/>
      <c r="H231" s="353"/>
      <c r="I231" s="320"/>
      <c r="J231" s="353"/>
      <c r="K231" s="320"/>
      <c r="L231" s="8" t="s">
        <v>50</v>
      </c>
      <c r="M231" s="320"/>
    </row>
    <row r="232" spans="1:13" ht="16" customHeight="1">
      <c r="A232" s="360"/>
      <c r="B232" s="353"/>
      <c r="C232" s="345"/>
      <c r="D232" s="353"/>
      <c r="E232" s="320"/>
      <c r="F232" s="353"/>
      <c r="G232" s="320"/>
      <c r="H232" s="353"/>
      <c r="I232" s="320"/>
      <c r="J232" s="353"/>
      <c r="K232" s="320"/>
      <c r="L232" s="8" t="s">
        <v>51</v>
      </c>
      <c r="M232" s="320"/>
    </row>
    <row r="233" spans="1:13" ht="17" customHeight="1">
      <c r="A233" s="360"/>
      <c r="B233" s="353"/>
      <c r="C233" s="345"/>
      <c r="D233" s="353"/>
      <c r="E233" s="320"/>
      <c r="F233" s="353"/>
      <c r="G233" s="320"/>
      <c r="H233" s="353"/>
      <c r="I233" s="320"/>
      <c r="J233" s="353"/>
      <c r="K233" s="320"/>
      <c r="L233" s="8" t="s">
        <v>95</v>
      </c>
      <c r="M233" s="320"/>
    </row>
    <row r="234" spans="1:13" ht="16" customHeight="1">
      <c r="A234" s="360"/>
      <c r="B234" s="353"/>
      <c r="C234" s="345"/>
      <c r="D234" s="353"/>
      <c r="E234" s="320"/>
      <c r="F234" s="353"/>
      <c r="G234" s="320"/>
      <c r="H234" s="353"/>
      <c r="I234" s="320"/>
      <c r="J234" s="353"/>
      <c r="K234" s="320"/>
      <c r="L234" s="8" t="s">
        <v>66</v>
      </c>
      <c r="M234" s="320"/>
    </row>
    <row r="235" spans="1:13" ht="16" customHeight="1">
      <c r="A235" s="360"/>
      <c r="B235" s="353"/>
      <c r="C235" s="345"/>
      <c r="D235" s="353"/>
      <c r="E235" s="320"/>
      <c r="F235" s="353"/>
      <c r="G235" s="320"/>
      <c r="H235" s="353"/>
      <c r="I235" s="320"/>
      <c r="J235" s="353"/>
      <c r="K235" s="320"/>
      <c r="L235" s="8" t="s">
        <v>96</v>
      </c>
      <c r="M235" s="320"/>
    </row>
    <row r="236" spans="1:13" ht="16" customHeight="1">
      <c r="A236" s="360"/>
      <c r="B236" s="353"/>
      <c r="C236" s="345"/>
      <c r="D236" s="353"/>
      <c r="E236" s="320"/>
      <c r="F236" s="353"/>
      <c r="G236" s="320"/>
      <c r="H236" s="353"/>
      <c r="I236" s="320"/>
      <c r="J236" s="353"/>
      <c r="K236" s="320"/>
      <c r="L236" s="8" t="s">
        <v>97</v>
      </c>
      <c r="M236" s="320"/>
    </row>
    <row r="237" spans="1:13" ht="16" customHeight="1">
      <c r="A237" s="360"/>
      <c r="B237" s="353"/>
      <c r="C237" s="345"/>
      <c r="D237" s="353"/>
      <c r="E237" s="320"/>
      <c r="F237" s="353"/>
      <c r="G237" s="320"/>
      <c r="H237" s="353"/>
      <c r="I237" s="320"/>
      <c r="J237" s="353"/>
      <c r="K237" s="320"/>
      <c r="L237" s="8" t="s">
        <v>98</v>
      </c>
      <c r="M237" s="320"/>
    </row>
    <row r="238" spans="1:13" ht="36" customHeight="1">
      <c r="A238" s="1" t="s">
        <v>40</v>
      </c>
      <c r="B238" s="353"/>
      <c r="C238" s="16" t="s">
        <v>73</v>
      </c>
      <c r="D238" s="353"/>
      <c r="E238" s="2" t="s">
        <v>50</v>
      </c>
      <c r="F238" s="353"/>
      <c r="G238" s="2" t="s">
        <v>50</v>
      </c>
      <c r="H238" s="353"/>
      <c r="I238" s="2" t="s">
        <v>50</v>
      </c>
      <c r="J238" s="353"/>
      <c r="K238" s="7" t="s">
        <v>91</v>
      </c>
      <c r="L238" s="353" t="s">
        <v>99</v>
      </c>
      <c r="M238" s="2" t="s">
        <v>96</v>
      </c>
    </row>
    <row r="239" spans="1:13" ht="18" customHeight="1">
      <c r="A239" s="360" t="s">
        <v>41</v>
      </c>
      <c r="B239" s="353"/>
      <c r="C239" s="345" t="s">
        <v>73</v>
      </c>
      <c r="D239" s="353"/>
      <c r="E239" s="320" t="s">
        <v>50</v>
      </c>
      <c r="F239" s="353"/>
      <c r="G239" s="320" t="s">
        <v>50</v>
      </c>
      <c r="H239" s="353"/>
      <c r="I239" s="320" t="s">
        <v>3</v>
      </c>
      <c r="J239" s="1" t="s">
        <v>3</v>
      </c>
      <c r="K239" s="320" t="s">
        <v>91</v>
      </c>
      <c r="L239" s="353"/>
      <c r="M239" s="320" t="s">
        <v>96</v>
      </c>
    </row>
    <row r="240" spans="1:13" ht="18" customHeight="1">
      <c r="A240" s="360"/>
      <c r="B240" s="353"/>
      <c r="C240" s="345"/>
      <c r="D240" s="353"/>
      <c r="E240" s="320"/>
      <c r="F240" s="353"/>
      <c r="G240" s="320"/>
      <c r="H240" s="353"/>
      <c r="I240" s="320"/>
      <c r="J240" s="1" t="s">
        <v>49</v>
      </c>
      <c r="K240" s="320"/>
      <c r="L240" s="353"/>
      <c r="M240" s="320"/>
    </row>
    <row r="241" spans="1:13" ht="18" customHeight="1">
      <c r="A241" s="360"/>
      <c r="B241" s="353"/>
      <c r="C241" s="345"/>
      <c r="D241" s="353"/>
      <c r="E241" s="320"/>
      <c r="F241" s="353"/>
      <c r="G241" s="320"/>
      <c r="H241" s="353"/>
      <c r="I241" s="320"/>
      <c r="J241" s="1" t="s">
        <v>91</v>
      </c>
      <c r="K241" s="320"/>
      <c r="L241" s="353"/>
      <c r="M241" s="320"/>
    </row>
    <row r="242" spans="1:13" ht="18" customHeight="1">
      <c r="A242" s="360"/>
      <c r="B242" s="353"/>
      <c r="C242" s="345"/>
      <c r="D242" s="353"/>
      <c r="E242" s="320"/>
      <c r="F242" s="353"/>
      <c r="G242" s="320"/>
      <c r="H242" s="353"/>
      <c r="I242" s="320"/>
      <c r="J242" s="1" t="s">
        <v>52</v>
      </c>
      <c r="K242" s="320"/>
      <c r="L242" s="353"/>
      <c r="M242" s="320"/>
    </row>
    <row r="243" spans="1:13" ht="18" customHeight="1">
      <c r="A243" s="360"/>
      <c r="B243" s="353"/>
      <c r="C243" s="345"/>
      <c r="D243" s="353"/>
      <c r="E243" s="320"/>
      <c r="F243" s="353"/>
      <c r="G243" s="320"/>
      <c r="H243" s="353"/>
      <c r="I243" s="320"/>
      <c r="J243" s="1" t="s">
        <v>66</v>
      </c>
      <c r="K243" s="320"/>
      <c r="L243" s="353"/>
      <c r="M243" s="320"/>
    </row>
    <row r="244" spans="1:13" ht="16" customHeight="1">
      <c r="A244" s="360" t="s">
        <v>42</v>
      </c>
      <c r="B244" s="353"/>
      <c r="C244" s="345" t="s">
        <v>73</v>
      </c>
      <c r="D244" s="353"/>
      <c r="E244" s="320" t="s">
        <v>50</v>
      </c>
      <c r="F244" s="353"/>
      <c r="G244" s="320" t="s">
        <v>50</v>
      </c>
      <c r="H244" s="353"/>
      <c r="I244" s="320" t="s">
        <v>50</v>
      </c>
      <c r="J244" s="353" t="s">
        <v>155</v>
      </c>
      <c r="K244" s="320" t="s">
        <v>91</v>
      </c>
      <c r="L244" s="11" t="s">
        <v>3</v>
      </c>
      <c r="M244" s="320" t="s">
        <v>96</v>
      </c>
    </row>
    <row r="245" spans="1:13" ht="16" customHeight="1">
      <c r="A245" s="360"/>
      <c r="B245" s="353"/>
      <c r="C245" s="345"/>
      <c r="D245" s="353"/>
      <c r="E245" s="320"/>
      <c r="F245" s="353"/>
      <c r="G245" s="320"/>
      <c r="H245" s="353"/>
      <c r="I245" s="320"/>
      <c r="J245" s="353"/>
      <c r="K245" s="320"/>
      <c r="L245" s="11" t="s">
        <v>58</v>
      </c>
      <c r="M245" s="320"/>
    </row>
    <row r="246" spans="1:13" ht="16" customHeight="1">
      <c r="A246" s="360"/>
      <c r="B246" s="353"/>
      <c r="C246" s="345"/>
      <c r="D246" s="353"/>
      <c r="E246" s="320"/>
      <c r="F246" s="353"/>
      <c r="G246" s="320"/>
      <c r="H246" s="353"/>
      <c r="I246" s="320"/>
      <c r="J246" s="353"/>
      <c r="K246" s="320"/>
      <c r="L246" s="11" t="s">
        <v>102</v>
      </c>
      <c r="M246" s="320"/>
    </row>
    <row r="247" spans="1:13" ht="16" customHeight="1">
      <c r="A247" s="360"/>
      <c r="B247" s="353"/>
      <c r="C247" s="345"/>
      <c r="D247" s="353"/>
      <c r="E247" s="320"/>
      <c r="F247" s="353"/>
      <c r="G247" s="320"/>
      <c r="H247" s="353"/>
      <c r="I247" s="320"/>
      <c r="J247" s="353"/>
      <c r="K247" s="320"/>
      <c r="L247" s="11" t="s">
        <v>51</v>
      </c>
      <c r="M247" s="320"/>
    </row>
    <row r="248" spans="1:13" ht="16" customHeight="1">
      <c r="A248" s="360"/>
      <c r="B248" s="353"/>
      <c r="C248" s="345"/>
      <c r="D248" s="353"/>
      <c r="E248" s="320"/>
      <c r="F248" s="353"/>
      <c r="G248" s="320"/>
      <c r="H248" s="353"/>
      <c r="I248" s="320"/>
      <c r="J248" s="353"/>
      <c r="K248" s="320"/>
      <c r="L248" s="11" t="s">
        <v>95</v>
      </c>
      <c r="M248" s="320"/>
    </row>
    <row r="249" spans="1:13" ht="16" customHeight="1">
      <c r="A249" s="360"/>
      <c r="B249" s="353"/>
      <c r="C249" s="345"/>
      <c r="D249" s="353"/>
      <c r="E249" s="320"/>
      <c r="F249" s="353"/>
      <c r="G249" s="320"/>
      <c r="H249" s="353"/>
      <c r="I249" s="320"/>
      <c r="J249" s="353"/>
      <c r="K249" s="320"/>
      <c r="L249" s="11" t="s">
        <v>96</v>
      </c>
      <c r="M249" s="320"/>
    </row>
    <row r="250" spans="1:13" ht="16" customHeight="1">
      <c r="A250" s="360"/>
      <c r="B250" s="353"/>
      <c r="C250" s="345"/>
      <c r="D250" s="353"/>
      <c r="E250" s="320"/>
      <c r="F250" s="353"/>
      <c r="G250" s="320"/>
      <c r="H250" s="353"/>
      <c r="I250" s="320"/>
      <c r="J250" s="353"/>
      <c r="K250" s="320"/>
      <c r="L250" s="11" t="s">
        <v>97</v>
      </c>
      <c r="M250" s="320"/>
    </row>
    <row r="251" spans="1:13" ht="16" customHeight="1">
      <c r="A251" s="360"/>
      <c r="B251" s="353"/>
      <c r="C251" s="345"/>
      <c r="D251" s="353"/>
      <c r="E251" s="320"/>
      <c r="F251" s="353"/>
      <c r="G251" s="320"/>
      <c r="H251" s="353"/>
      <c r="I251" s="320"/>
      <c r="J251" s="353"/>
      <c r="K251" s="320"/>
      <c r="L251" s="11" t="s">
        <v>98</v>
      </c>
      <c r="M251" s="320"/>
    </row>
    <row r="252" spans="1:13" ht="16" customHeight="1">
      <c r="A252" s="360" t="s">
        <v>43</v>
      </c>
      <c r="B252" s="353"/>
      <c r="C252" s="345" t="s">
        <v>73</v>
      </c>
      <c r="D252" s="353"/>
      <c r="E252" s="320" t="s">
        <v>50</v>
      </c>
      <c r="F252" s="353"/>
      <c r="G252" s="320" t="s">
        <v>50</v>
      </c>
      <c r="H252" s="353"/>
      <c r="I252" s="320" t="s">
        <v>50</v>
      </c>
      <c r="J252" s="353"/>
      <c r="K252" s="320" t="s">
        <v>91</v>
      </c>
      <c r="L252" s="11" t="s">
        <v>3</v>
      </c>
      <c r="M252" s="320" t="s">
        <v>96</v>
      </c>
    </row>
    <row r="253" spans="1:13">
      <c r="A253" s="360"/>
      <c r="B253" s="353"/>
      <c r="C253" s="345"/>
      <c r="D253" s="353"/>
      <c r="E253" s="320"/>
      <c r="F253" s="353"/>
      <c r="G253" s="320"/>
      <c r="H253" s="353"/>
      <c r="I253" s="320"/>
      <c r="J253" s="353"/>
      <c r="K253" s="320"/>
      <c r="L253" s="11" t="s">
        <v>58</v>
      </c>
      <c r="M253" s="320"/>
    </row>
    <row r="254" spans="1:13">
      <c r="A254" s="360"/>
      <c r="B254" s="353"/>
      <c r="C254" s="345"/>
      <c r="D254" s="353"/>
      <c r="E254" s="320"/>
      <c r="F254" s="353"/>
      <c r="G254" s="320"/>
      <c r="H254" s="353"/>
      <c r="I254" s="320"/>
      <c r="J254" s="353"/>
      <c r="K254" s="320"/>
      <c r="L254" s="11" t="s">
        <v>59</v>
      </c>
      <c r="M254" s="320"/>
    </row>
    <row r="255" spans="1:13">
      <c r="A255" s="360"/>
      <c r="B255" s="353"/>
      <c r="C255" s="345"/>
      <c r="D255" s="353"/>
      <c r="E255" s="320"/>
      <c r="F255" s="353"/>
      <c r="G255" s="320"/>
      <c r="H255" s="353"/>
      <c r="I255" s="320"/>
      <c r="J255" s="353"/>
      <c r="K255" s="320"/>
      <c r="L255" s="11" t="s">
        <v>95</v>
      </c>
      <c r="M255" s="320"/>
    </row>
    <row r="256" spans="1:13">
      <c r="A256" s="360"/>
      <c r="B256" s="353"/>
      <c r="C256" s="345"/>
      <c r="D256" s="353"/>
      <c r="E256" s="320"/>
      <c r="F256" s="353"/>
      <c r="G256" s="320"/>
      <c r="H256" s="353"/>
      <c r="I256" s="320"/>
      <c r="J256" s="353"/>
      <c r="K256" s="320"/>
      <c r="L256" s="11" t="s">
        <v>66</v>
      </c>
      <c r="M256" s="320"/>
    </row>
    <row r="257" spans="1:13">
      <c r="A257" s="360"/>
      <c r="B257" s="353"/>
      <c r="C257" s="345"/>
      <c r="D257" s="353"/>
      <c r="E257" s="320"/>
      <c r="F257" s="353"/>
      <c r="G257" s="320"/>
      <c r="H257" s="353"/>
      <c r="I257" s="320"/>
      <c r="J257" s="353"/>
      <c r="K257" s="320"/>
      <c r="L257" s="11" t="s">
        <v>96</v>
      </c>
      <c r="M257" s="320"/>
    </row>
    <row r="258" spans="1:13">
      <c r="A258" s="360"/>
      <c r="B258" s="353"/>
      <c r="C258" s="345"/>
      <c r="D258" s="353"/>
      <c r="E258" s="320"/>
      <c r="F258" s="353"/>
      <c r="G258" s="320"/>
      <c r="H258" s="353"/>
      <c r="I258" s="320"/>
      <c r="J258" s="353"/>
      <c r="K258" s="320"/>
      <c r="L258" s="11" t="s">
        <v>97</v>
      </c>
      <c r="M258" s="320"/>
    </row>
    <row r="259" spans="1:13">
      <c r="A259" s="360"/>
      <c r="B259" s="353"/>
      <c r="C259" s="345"/>
      <c r="D259" s="353"/>
      <c r="E259" s="320"/>
      <c r="F259" s="353"/>
      <c r="G259" s="320"/>
      <c r="H259" s="353"/>
      <c r="I259" s="320"/>
      <c r="J259" s="353"/>
      <c r="K259" s="320"/>
      <c r="L259" s="11" t="s">
        <v>98</v>
      </c>
      <c r="M259" s="320"/>
    </row>
    <row r="263" spans="1:13">
      <c r="A263" s="343" t="s">
        <v>21</v>
      </c>
      <c r="B263" s="343"/>
      <c r="C263" s="343"/>
      <c r="D263" s="343"/>
      <c r="E263" s="343"/>
      <c r="F263" s="343"/>
      <c r="G263" s="343"/>
      <c r="H263" s="343"/>
      <c r="I263" s="343"/>
      <c r="J263" s="343"/>
      <c r="K263" s="343"/>
      <c r="L263" s="343"/>
      <c r="M263" s="343"/>
    </row>
    <row r="264" spans="1:13">
      <c r="A264" s="12"/>
      <c r="B264" s="352">
        <v>2000</v>
      </c>
      <c r="C264" s="352"/>
      <c r="D264" s="352">
        <v>2003</v>
      </c>
      <c r="E264" s="352"/>
      <c r="F264" s="352">
        <v>2006</v>
      </c>
      <c r="G264" s="352"/>
      <c r="H264" s="352">
        <v>2009</v>
      </c>
      <c r="I264" s="352"/>
      <c r="J264" s="352">
        <v>2012</v>
      </c>
      <c r="K264" s="352"/>
      <c r="L264" s="352">
        <v>2015</v>
      </c>
      <c r="M264" s="352"/>
    </row>
    <row r="265" spans="1:13">
      <c r="A265" s="13"/>
      <c r="B265" s="14" t="s">
        <v>0</v>
      </c>
      <c r="C265" s="14" t="s">
        <v>1</v>
      </c>
      <c r="D265" s="14" t="s">
        <v>0</v>
      </c>
      <c r="E265" s="14" t="s">
        <v>1</v>
      </c>
      <c r="F265" s="14" t="s">
        <v>0</v>
      </c>
      <c r="G265" s="14" t="s">
        <v>1</v>
      </c>
      <c r="H265" s="14" t="s">
        <v>0</v>
      </c>
      <c r="I265" s="14" t="s">
        <v>1</v>
      </c>
      <c r="J265" s="14" t="s">
        <v>0</v>
      </c>
      <c r="K265" s="14" t="s">
        <v>1</v>
      </c>
      <c r="L265" s="14" t="s">
        <v>0</v>
      </c>
      <c r="M265" s="14" t="s">
        <v>1</v>
      </c>
    </row>
    <row r="266" spans="1:13">
      <c r="A266" s="7" t="s">
        <v>2</v>
      </c>
      <c r="B266" s="353" t="s">
        <v>56</v>
      </c>
      <c r="C266" s="2" t="s">
        <v>3</v>
      </c>
      <c r="D266" s="353" t="s">
        <v>57</v>
      </c>
      <c r="E266" s="2" t="s">
        <v>3</v>
      </c>
      <c r="F266" s="353" t="s">
        <v>61</v>
      </c>
      <c r="G266" s="2" t="s">
        <v>3</v>
      </c>
      <c r="H266" s="353" t="s">
        <v>62</v>
      </c>
      <c r="I266" s="2" t="s">
        <v>63</v>
      </c>
    </row>
    <row r="267" spans="1:13">
      <c r="A267" t="s">
        <v>4</v>
      </c>
      <c r="B267" s="353"/>
      <c r="C267" s="2" t="s">
        <v>3</v>
      </c>
      <c r="D267" s="353"/>
      <c r="E267" s="2" t="s">
        <v>58</v>
      </c>
      <c r="F267" s="353"/>
      <c r="G267" s="2" t="s">
        <v>3</v>
      </c>
      <c r="H267" s="353"/>
      <c r="I267" s="2" t="s">
        <v>63</v>
      </c>
    </row>
    <row r="268" spans="1:13">
      <c r="A268" t="s">
        <v>5</v>
      </c>
      <c r="B268" s="353"/>
      <c r="C268" s="2" t="s">
        <v>49</v>
      </c>
      <c r="D268" s="353"/>
      <c r="E268" s="2" t="s">
        <v>58</v>
      </c>
      <c r="F268" s="353"/>
      <c r="G268" s="2" t="s">
        <v>58</v>
      </c>
      <c r="H268" s="353"/>
      <c r="I268" s="2" t="s">
        <v>63</v>
      </c>
    </row>
    <row r="269" spans="1:13">
      <c r="A269" t="s">
        <v>6</v>
      </c>
      <c r="B269" s="353"/>
      <c r="C269" s="2" t="s">
        <v>3</v>
      </c>
      <c r="D269" s="353"/>
      <c r="E269" s="2" t="s">
        <v>58</v>
      </c>
      <c r="F269" s="353"/>
      <c r="G269" s="2" t="s">
        <v>50</v>
      </c>
      <c r="H269" s="353"/>
      <c r="I269" s="2" t="s">
        <v>63</v>
      </c>
    </row>
    <row r="270" spans="1:13">
      <c r="A270" t="s">
        <v>7</v>
      </c>
      <c r="B270" s="353"/>
      <c r="C270" s="2" t="s">
        <v>49</v>
      </c>
      <c r="D270" s="353"/>
      <c r="E270" s="2" t="s">
        <v>58</v>
      </c>
      <c r="F270" s="353"/>
      <c r="G270" s="2" t="s">
        <v>50</v>
      </c>
      <c r="H270" s="353"/>
      <c r="I270" s="2" t="s">
        <v>63</v>
      </c>
    </row>
    <row r="271" spans="1:13">
      <c r="A271" t="s">
        <v>8</v>
      </c>
      <c r="B271" s="353"/>
      <c r="C271" s="2" t="s">
        <v>49</v>
      </c>
      <c r="D271" s="353"/>
      <c r="E271" s="2" t="s">
        <v>58</v>
      </c>
      <c r="F271" s="353"/>
      <c r="G271" s="2" t="s">
        <v>58</v>
      </c>
      <c r="H271" s="353"/>
      <c r="I271" s="2" t="s">
        <v>63</v>
      </c>
    </row>
    <row r="272" spans="1:13">
      <c r="A272" s="360" t="s">
        <v>9</v>
      </c>
      <c r="B272" s="353"/>
      <c r="C272" s="320" t="s">
        <v>49</v>
      </c>
      <c r="D272" s="353"/>
      <c r="E272" s="320" t="s">
        <v>58</v>
      </c>
      <c r="F272" s="353"/>
      <c r="G272" s="320" t="s">
        <v>58</v>
      </c>
      <c r="H272" s="8" t="s">
        <v>3</v>
      </c>
      <c r="I272" s="320" t="s">
        <v>63</v>
      </c>
    </row>
    <row r="273" spans="1:9">
      <c r="A273" s="360"/>
      <c r="B273" s="353"/>
      <c r="C273" s="320"/>
      <c r="D273" s="353"/>
      <c r="E273" s="320"/>
      <c r="F273" s="353"/>
      <c r="G273" s="320"/>
      <c r="H273" s="8" t="s">
        <v>63</v>
      </c>
      <c r="I273" s="320"/>
    </row>
    <row r="274" spans="1:9">
      <c r="A274" s="360"/>
      <c r="B274" s="353"/>
      <c r="C274" s="320"/>
      <c r="D274" s="353"/>
      <c r="E274" s="320"/>
      <c r="F274" s="353"/>
      <c r="G274" s="320"/>
      <c r="H274" s="8" t="s">
        <v>59</v>
      </c>
      <c r="I274" s="320"/>
    </row>
    <row r="275" spans="1:9">
      <c r="A275" s="360"/>
      <c r="B275" s="353"/>
      <c r="C275" s="320"/>
      <c r="D275" s="353"/>
      <c r="E275" s="320"/>
      <c r="F275" s="353"/>
      <c r="G275" s="320"/>
      <c r="H275" s="9" t="s">
        <v>53</v>
      </c>
      <c r="I275" s="320"/>
    </row>
    <row r="276" spans="1:9">
      <c r="A276" s="360"/>
      <c r="B276" s="353"/>
      <c r="C276" s="320"/>
      <c r="D276" s="353"/>
      <c r="E276" s="320"/>
      <c r="F276" s="353"/>
      <c r="G276" s="320"/>
      <c r="H276" s="8" t="s">
        <v>64</v>
      </c>
      <c r="I276" s="320"/>
    </row>
    <row r="277" spans="1:9">
      <c r="A277" t="s">
        <v>10</v>
      </c>
      <c r="B277" s="353"/>
      <c r="C277" s="2" t="s">
        <v>49</v>
      </c>
      <c r="D277" s="353"/>
      <c r="E277" s="2" t="s">
        <v>58</v>
      </c>
      <c r="F277" s="353"/>
      <c r="G277" s="2" t="s">
        <v>58</v>
      </c>
      <c r="H277" s="353" t="s">
        <v>62</v>
      </c>
      <c r="I277" s="2" t="s">
        <v>63</v>
      </c>
    </row>
    <row r="278" spans="1:9">
      <c r="A278" t="s">
        <v>11</v>
      </c>
      <c r="B278" s="353"/>
      <c r="C278" s="2" t="s">
        <v>49</v>
      </c>
      <c r="D278" s="353"/>
      <c r="E278" s="2" t="s">
        <v>50</v>
      </c>
      <c r="F278" s="353"/>
      <c r="G278" s="2" t="s">
        <v>58</v>
      </c>
      <c r="H278" s="353"/>
      <c r="I278" s="2" t="s">
        <v>50</v>
      </c>
    </row>
    <row r="279" spans="1:9">
      <c r="A279" t="s">
        <v>12</v>
      </c>
      <c r="B279" s="353"/>
      <c r="C279" s="2" t="s">
        <v>49</v>
      </c>
      <c r="D279" s="353"/>
      <c r="E279" s="2" t="s">
        <v>58</v>
      </c>
      <c r="F279" s="353"/>
      <c r="G279" s="2" t="s">
        <v>58</v>
      </c>
      <c r="H279" s="353"/>
      <c r="I279" s="2" t="s">
        <v>63</v>
      </c>
    </row>
    <row r="280" spans="1:9">
      <c r="A280" s="360" t="s">
        <v>13</v>
      </c>
      <c r="B280" s="353"/>
      <c r="C280" s="320" t="s">
        <v>49</v>
      </c>
      <c r="D280" s="353"/>
      <c r="E280" s="320" t="s">
        <v>58</v>
      </c>
      <c r="F280" s="353"/>
      <c r="G280" s="320" t="s">
        <v>50</v>
      </c>
      <c r="H280" s="8" t="s">
        <v>3</v>
      </c>
      <c r="I280" s="320" t="s">
        <v>59</v>
      </c>
    </row>
    <row r="281" spans="1:9">
      <c r="A281" s="360"/>
      <c r="B281" s="353"/>
      <c r="C281" s="320"/>
      <c r="D281" s="353"/>
      <c r="E281" s="320"/>
      <c r="F281" s="353"/>
      <c r="G281" s="320"/>
      <c r="H281" s="8" t="s">
        <v>63</v>
      </c>
      <c r="I281" s="320"/>
    </row>
    <row r="282" spans="1:9">
      <c r="A282" s="360"/>
      <c r="B282" s="353"/>
      <c r="C282" s="320"/>
      <c r="D282" s="353"/>
      <c r="E282" s="320"/>
      <c r="F282" s="353"/>
      <c r="G282" s="320"/>
      <c r="H282" s="8" t="s">
        <v>59</v>
      </c>
      <c r="I282" s="320"/>
    </row>
    <row r="283" spans="1:9">
      <c r="A283" s="360"/>
      <c r="B283" s="353"/>
      <c r="C283" s="320"/>
      <c r="D283" s="353"/>
      <c r="E283" s="320"/>
      <c r="F283" s="353"/>
      <c r="G283" s="320"/>
      <c r="H283" s="8" t="s">
        <v>53</v>
      </c>
      <c r="I283" s="320"/>
    </row>
    <row r="284" spans="1:9">
      <c r="A284" s="360"/>
      <c r="B284" s="353"/>
      <c r="C284" s="320"/>
      <c r="D284" s="353"/>
      <c r="E284" s="320"/>
      <c r="F284" s="353"/>
      <c r="G284" s="320"/>
      <c r="H284" s="9" t="s">
        <v>64</v>
      </c>
      <c r="I284" s="320"/>
    </row>
    <row r="285" spans="1:9">
      <c r="A285" t="s">
        <v>14</v>
      </c>
      <c r="B285" s="353"/>
      <c r="C285" s="2" t="s">
        <v>49</v>
      </c>
      <c r="D285" s="353"/>
      <c r="E285" s="2" t="s">
        <v>58</v>
      </c>
      <c r="F285" s="353"/>
      <c r="G285" s="2" t="s">
        <v>3</v>
      </c>
      <c r="H285" s="353" t="s">
        <v>62</v>
      </c>
      <c r="I285" s="2" t="s">
        <v>63</v>
      </c>
    </row>
    <row r="286" spans="1:9">
      <c r="A286" t="s">
        <v>15</v>
      </c>
      <c r="B286" s="353"/>
      <c r="C286" s="2" t="s">
        <v>49</v>
      </c>
      <c r="D286" s="353"/>
      <c r="E286" s="2" t="s">
        <v>58</v>
      </c>
      <c r="F286" s="353"/>
      <c r="G286" s="2" t="s">
        <v>58</v>
      </c>
      <c r="H286" s="353"/>
      <c r="I286" s="2" t="s">
        <v>63</v>
      </c>
    </row>
    <row r="287" spans="1:9">
      <c r="A287" t="s">
        <v>16</v>
      </c>
      <c r="B287" s="353"/>
      <c r="C287" s="2" t="s">
        <v>49</v>
      </c>
      <c r="D287" s="353"/>
      <c r="E287" s="2" t="s">
        <v>58</v>
      </c>
      <c r="F287" s="353"/>
      <c r="G287" s="2" t="s">
        <v>58</v>
      </c>
      <c r="H287" s="353"/>
      <c r="I287" s="2" t="s">
        <v>63</v>
      </c>
    </row>
    <row r="288" spans="1:9">
      <c r="A288" t="s">
        <v>17</v>
      </c>
      <c r="B288" s="353"/>
      <c r="C288" s="2" t="s">
        <v>49</v>
      </c>
      <c r="D288" s="353"/>
      <c r="E288" s="2" t="s">
        <v>58</v>
      </c>
      <c r="F288" s="353"/>
      <c r="G288" s="2" t="s">
        <v>58</v>
      </c>
      <c r="H288" s="353"/>
      <c r="I288" s="2" t="s">
        <v>63</v>
      </c>
    </row>
    <row r="289" spans="1:9">
      <c r="A289" s="360" t="s">
        <v>18</v>
      </c>
      <c r="B289" s="353"/>
      <c r="C289" s="320" t="s">
        <v>3</v>
      </c>
      <c r="D289" s="353"/>
      <c r="E289" s="320" t="s">
        <v>3</v>
      </c>
      <c r="F289" s="353"/>
      <c r="G289" s="320" t="s">
        <v>3</v>
      </c>
      <c r="H289" s="9" t="s">
        <v>3</v>
      </c>
      <c r="I289" s="320" t="s">
        <v>65</v>
      </c>
    </row>
    <row r="290" spans="1:9">
      <c r="A290" s="360"/>
      <c r="B290" s="353"/>
      <c r="C290" s="320"/>
      <c r="D290" s="353"/>
      <c r="E290" s="320"/>
      <c r="F290" s="353"/>
      <c r="G290" s="320"/>
      <c r="H290" s="9" t="s">
        <v>65</v>
      </c>
      <c r="I290" s="320"/>
    </row>
    <row r="291" spans="1:9">
      <c r="A291" s="360"/>
      <c r="B291" s="353"/>
      <c r="C291" s="320"/>
      <c r="D291" s="353"/>
      <c r="E291" s="320"/>
      <c r="F291" s="353"/>
      <c r="G291" s="320"/>
      <c r="H291" s="9" t="s">
        <v>50</v>
      </c>
      <c r="I291" s="320"/>
    </row>
    <row r="292" spans="1:9">
      <c r="A292" s="360"/>
      <c r="B292" s="353"/>
      <c r="C292" s="320"/>
      <c r="D292" s="353"/>
      <c r="E292" s="320"/>
      <c r="F292" s="353"/>
      <c r="G292" s="320"/>
      <c r="H292" s="9" t="s">
        <v>51</v>
      </c>
      <c r="I292" s="320"/>
    </row>
    <row r="293" spans="1:9">
      <c r="A293" s="360"/>
      <c r="B293" s="353"/>
      <c r="C293" s="320"/>
      <c r="D293" s="353"/>
      <c r="E293" s="320"/>
      <c r="F293" s="353"/>
      <c r="G293" s="320"/>
      <c r="H293" s="9" t="s">
        <v>66</v>
      </c>
      <c r="I293" s="320"/>
    </row>
    <row r="294" spans="1:9">
      <c r="A294" s="360"/>
      <c r="B294" s="353"/>
      <c r="C294" s="320"/>
      <c r="D294" s="353"/>
      <c r="E294" s="320"/>
      <c r="F294" s="353"/>
      <c r="G294" s="320"/>
      <c r="H294" s="9" t="s">
        <v>67</v>
      </c>
      <c r="I294" s="320"/>
    </row>
    <row r="295" spans="1:9">
      <c r="A295" s="360"/>
      <c r="B295" s="353"/>
      <c r="C295" s="320"/>
      <c r="D295" s="353"/>
      <c r="E295" s="320"/>
      <c r="F295" s="353"/>
      <c r="G295" s="320"/>
      <c r="H295" s="9" t="s">
        <v>64</v>
      </c>
      <c r="I295" s="320"/>
    </row>
    <row r="296" spans="1:9">
      <c r="A296" s="360" t="s">
        <v>19</v>
      </c>
      <c r="B296" s="353"/>
      <c r="C296" s="320" t="s">
        <v>3</v>
      </c>
      <c r="D296" s="353"/>
      <c r="E296" s="320" t="s">
        <v>58</v>
      </c>
      <c r="F296" s="353"/>
      <c r="G296" s="320" t="s">
        <v>3</v>
      </c>
      <c r="H296" s="9" t="s">
        <v>3</v>
      </c>
      <c r="I296" s="320" t="s">
        <v>63</v>
      </c>
    </row>
    <row r="297" spans="1:9">
      <c r="A297" s="360"/>
      <c r="B297" s="353"/>
      <c r="C297" s="320"/>
      <c r="D297" s="353"/>
      <c r="E297" s="320"/>
      <c r="F297" s="353"/>
      <c r="G297" s="320"/>
      <c r="H297" s="9" t="s">
        <v>63</v>
      </c>
      <c r="I297" s="320"/>
    </row>
    <row r="298" spans="1:9">
      <c r="A298" s="360"/>
      <c r="B298" s="353"/>
      <c r="C298" s="320"/>
      <c r="D298" s="353"/>
      <c r="E298" s="320"/>
      <c r="F298" s="353"/>
      <c r="G298" s="320"/>
      <c r="H298" s="9" t="s">
        <v>50</v>
      </c>
      <c r="I298" s="320"/>
    </row>
    <row r="299" spans="1:9">
      <c r="A299" s="360"/>
      <c r="B299" s="353"/>
      <c r="C299" s="320"/>
      <c r="D299" s="353"/>
      <c r="E299" s="320"/>
      <c r="F299" s="353"/>
      <c r="G299" s="320"/>
      <c r="H299" s="9" t="s">
        <v>51</v>
      </c>
      <c r="I299" s="320"/>
    </row>
    <row r="300" spans="1:9">
      <c r="A300" s="360"/>
      <c r="B300" s="353"/>
      <c r="C300" s="320"/>
      <c r="D300" s="353"/>
      <c r="E300" s="320"/>
      <c r="F300" s="353"/>
      <c r="G300" s="320"/>
      <c r="H300" s="9" t="s">
        <v>53</v>
      </c>
      <c r="I300" s="320"/>
    </row>
    <row r="301" spans="1:9">
      <c r="A301" s="360"/>
      <c r="B301" s="353"/>
      <c r="C301" s="320"/>
      <c r="D301" s="353"/>
      <c r="E301" s="320"/>
      <c r="F301" s="353"/>
      <c r="G301" s="320"/>
      <c r="H301" s="9" t="s">
        <v>64</v>
      </c>
      <c r="I301" s="320"/>
    </row>
    <row r="302" spans="1:9">
      <c r="A302" s="360" t="s">
        <v>20</v>
      </c>
      <c r="B302" s="353"/>
      <c r="C302" s="320" t="s">
        <v>3</v>
      </c>
      <c r="D302" s="353"/>
      <c r="E302" s="320" t="s">
        <v>3</v>
      </c>
      <c r="F302" s="8" t="s">
        <v>3</v>
      </c>
      <c r="G302" s="320" t="s">
        <v>3</v>
      </c>
      <c r="H302" s="9" t="s">
        <v>3</v>
      </c>
      <c r="I302" s="320" t="s">
        <v>3</v>
      </c>
    </row>
    <row r="303" spans="1:9">
      <c r="A303" s="360"/>
      <c r="B303" s="353"/>
      <c r="C303" s="320"/>
      <c r="D303" s="353"/>
      <c r="E303" s="320"/>
      <c r="F303" s="8" t="s">
        <v>49</v>
      </c>
      <c r="G303" s="320"/>
      <c r="H303" s="9" t="s">
        <v>65</v>
      </c>
      <c r="I303" s="320"/>
    </row>
    <row r="304" spans="1:9">
      <c r="A304" s="360"/>
      <c r="B304" s="353"/>
      <c r="C304" s="320"/>
      <c r="D304" s="353"/>
      <c r="E304" s="320"/>
      <c r="F304" s="8" t="s">
        <v>59</v>
      </c>
      <c r="G304" s="320"/>
      <c r="H304" s="9" t="s">
        <v>50</v>
      </c>
      <c r="I304" s="320"/>
    </row>
    <row r="305" spans="1:9">
      <c r="A305" s="360"/>
      <c r="B305" s="353"/>
      <c r="C305" s="320"/>
      <c r="D305" s="353"/>
      <c r="E305" s="320"/>
      <c r="F305" s="8" t="s">
        <v>52</v>
      </c>
      <c r="G305" s="320"/>
      <c r="H305" s="9" t="s">
        <v>51</v>
      </c>
      <c r="I305" s="320"/>
    </row>
    <row r="306" spans="1:9">
      <c r="A306" s="360"/>
      <c r="B306" s="353"/>
      <c r="C306" s="320"/>
      <c r="D306" s="353"/>
      <c r="E306" s="320"/>
      <c r="F306" s="353" t="s">
        <v>53</v>
      </c>
      <c r="G306" s="320"/>
      <c r="H306" s="9" t="s">
        <v>53</v>
      </c>
      <c r="I306" s="320"/>
    </row>
    <row r="307" spans="1:9">
      <c r="A307" s="360"/>
      <c r="B307" s="353"/>
      <c r="C307" s="320"/>
      <c r="D307" s="353"/>
      <c r="E307" s="320"/>
      <c r="F307" s="353"/>
      <c r="G307" s="320"/>
      <c r="H307" s="9" t="s">
        <v>67</v>
      </c>
      <c r="I307" s="320"/>
    </row>
    <row r="308" spans="1:9">
      <c r="A308" s="360"/>
      <c r="B308" s="353"/>
      <c r="C308" s="320"/>
      <c r="D308" s="353"/>
      <c r="E308" s="320"/>
      <c r="F308" s="353"/>
      <c r="G308" s="320"/>
      <c r="H308" s="9" t="s">
        <v>64</v>
      </c>
      <c r="I308" s="320"/>
    </row>
    <row r="309" spans="1:9">
      <c r="A309" s="360" t="s">
        <v>22</v>
      </c>
      <c r="B309" s="353"/>
      <c r="C309" s="320" t="s">
        <v>3</v>
      </c>
      <c r="D309" s="353"/>
      <c r="E309" s="320" t="s">
        <v>58</v>
      </c>
      <c r="F309" s="353" t="s">
        <v>60</v>
      </c>
      <c r="G309" s="320" t="s">
        <v>50</v>
      </c>
      <c r="H309" s="9" t="s">
        <v>3</v>
      </c>
      <c r="I309" s="320" t="s">
        <v>63</v>
      </c>
    </row>
    <row r="310" spans="1:9">
      <c r="A310" s="360"/>
      <c r="B310" s="353"/>
      <c r="C310" s="320"/>
      <c r="D310" s="353"/>
      <c r="E310" s="320"/>
      <c r="F310" s="353"/>
      <c r="G310" s="320"/>
      <c r="H310" s="9" t="s">
        <v>63</v>
      </c>
      <c r="I310" s="320"/>
    </row>
    <row r="311" spans="1:9">
      <c r="A311" s="360"/>
      <c r="B311" s="353"/>
      <c r="C311" s="320"/>
      <c r="D311" s="353"/>
      <c r="E311" s="320"/>
      <c r="F311" s="353"/>
      <c r="G311" s="320"/>
      <c r="H311" s="9" t="s">
        <v>59</v>
      </c>
      <c r="I311" s="320"/>
    </row>
    <row r="312" spans="1:9">
      <c r="A312" s="360"/>
      <c r="B312" s="353"/>
      <c r="C312" s="320"/>
      <c r="D312" s="353"/>
      <c r="E312" s="320"/>
      <c r="F312" s="353"/>
      <c r="G312" s="320"/>
      <c r="H312" s="9" t="s">
        <v>53</v>
      </c>
      <c r="I312" s="320"/>
    </row>
    <row r="313" spans="1:9">
      <c r="A313" s="360"/>
      <c r="B313" s="353"/>
      <c r="C313" s="320"/>
      <c r="D313" s="353"/>
      <c r="E313" s="320"/>
      <c r="F313" s="353"/>
      <c r="G313" s="320"/>
      <c r="H313" s="9" t="s">
        <v>64</v>
      </c>
      <c r="I313" s="320"/>
    </row>
    <row r="314" spans="1:9">
      <c r="A314" s="360" t="s">
        <v>23</v>
      </c>
      <c r="B314" s="353"/>
      <c r="C314" s="320" t="s">
        <v>49</v>
      </c>
      <c r="D314" s="353"/>
      <c r="E314" s="320" t="s">
        <v>58</v>
      </c>
      <c r="F314" s="353"/>
      <c r="G314" s="320" t="s">
        <v>58</v>
      </c>
      <c r="H314" s="9" t="s">
        <v>3</v>
      </c>
      <c r="I314" s="320" t="s">
        <v>3</v>
      </c>
    </row>
    <row r="315" spans="1:9">
      <c r="A315" s="360"/>
      <c r="B315" s="353"/>
      <c r="C315" s="320"/>
      <c r="D315" s="353"/>
      <c r="E315" s="320"/>
      <c r="F315" s="353"/>
      <c r="G315" s="320"/>
      <c r="H315" s="9" t="s">
        <v>63</v>
      </c>
      <c r="I315" s="320"/>
    </row>
    <row r="316" spans="1:9">
      <c r="A316" s="360"/>
      <c r="B316" s="353"/>
      <c r="C316" s="320"/>
      <c r="D316" s="353"/>
      <c r="E316" s="320"/>
      <c r="F316" s="353"/>
      <c r="G316" s="320"/>
      <c r="H316" s="9" t="s">
        <v>50</v>
      </c>
      <c r="I316" s="320"/>
    </row>
    <row r="317" spans="1:9">
      <c r="A317" s="360"/>
      <c r="B317" s="353"/>
      <c r="C317" s="320"/>
      <c r="D317" s="353"/>
      <c r="E317" s="320"/>
      <c r="F317" s="353"/>
      <c r="G317" s="320"/>
      <c r="H317" s="9" t="s">
        <v>51</v>
      </c>
      <c r="I317" s="320"/>
    </row>
    <row r="318" spans="1:9">
      <c r="A318" s="360"/>
      <c r="B318" s="353"/>
      <c r="C318" s="320"/>
      <c r="D318" s="353"/>
      <c r="E318" s="320"/>
      <c r="F318" s="353"/>
      <c r="G318" s="320"/>
      <c r="H318" s="9" t="s">
        <v>53</v>
      </c>
      <c r="I318" s="320"/>
    </row>
    <row r="319" spans="1:9">
      <c r="A319" s="360"/>
      <c r="B319" s="353"/>
      <c r="C319" s="320"/>
      <c r="D319" s="353"/>
      <c r="E319" s="320"/>
      <c r="F319" s="353"/>
      <c r="G319" s="320"/>
      <c r="H319" s="9" t="s">
        <v>64</v>
      </c>
      <c r="I319" s="320"/>
    </row>
    <row r="320" spans="1:9">
      <c r="A320" s="360" t="s">
        <v>24</v>
      </c>
      <c r="B320" s="353"/>
      <c r="C320" s="320" t="s">
        <v>3</v>
      </c>
      <c r="D320" s="353"/>
      <c r="E320" s="320" t="s">
        <v>58</v>
      </c>
      <c r="F320" s="353"/>
      <c r="G320" s="320" t="s">
        <v>58</v>
      </c>
      <c r="H320" s="9" t="s">
        <v>3</v>
      </c>
      <c r="I320" s="320" t="s">
        <v>63</v>
      </c>
    </row>
    <row r="321" spans="1:9">
      <c r="A321" s="360"/>
      <c r="B321" s="353"/>
      <c r="C321" s="320"/>
      <c r="D321" s="353"/>
      <c r="E321" s="320"/>
      <c r="F321" s="353"/>
      <c r="G321" s="320"/>
      <c r="H321" s="9" t="s">
        <v>63</v>
      </c>
      <c r="I321" s="320"/>
    </row>
    <row r="322" spans="1:9">
      <c r="A322" s="360"/>
      <c r="B322" s="353"/>
      <c r="C322" s="320"/>
      <c r="D322" s="353"/>
      <c r="E322" s="320"/>
      <c r="F322" s="353"/>
      <c r="G322" s="320"/>
      <c r="H322" s="9" t="s">
        <v>59</v>
      </c>
      <c r="I322" s="320"/>
    </row>
    <row r="323" spans="1:9">
      <c r="A323" s="360"/>
      <c r="B323" s="353"/>
      <c r="C323" s="320"/>
      <c r="D323" s="353"/>
      <c r="E323" s="320"/>
      <c r="F323" s="353"/>
      <c r="G323" s="320"/>
      <c r="H323" s="9" t="s">
        <v>53</v>
      </c>
      <c r="I323" s="320"/>
    </row>
    <row r="324" spans="1:9">
      <c r="A324" s="360"/>
      <c r="B324" s="353"/>
      <c r="C324" s="320"/>
      <c r="D324" s="353"/>
      <c r="E324" s="320"/>
      <c r="F324" s="353"/>
      <c r="G324" s="320"/>
      <c r="H324" s="9" t="s">
        <v>64</v>
      </c>
      <c r="I324" s="320"/>
    </row>
    <row r="325" spans="1:9">
      <c r="A325" s="360" t="s">
        <v>25</v>
      </c>
      <c r="B325" s="353"/>
      <c r="C325" s="320" t="s">
        <v>3</v>
      </c>
      <c r="D325" s="353"/>
      <c r="E325" s="320" t="s">
        <v>3</v>
      </c>
      <c r="F325" s="353"/>
      <c r="G325" s="320" t="s">
        <v>50</v>
      </c>
      <c r="H325" s="9" t="s">
        <v>3</v>
      </c>
      <c r="I325" s="320" t="s">
        <v>65</v>
      </c>
    </row>
    <row r="326" spans="1:9">
      <c r="A326" s="360"/>
      <c r="B326" s="353"/>
      <c r="C326" s="320"/>
      <c r="D326" s="353"/>
      <c r="E326" s="320"/>
      <c r="F326" s="353"/>
      <c r="G326" s="320"/>
      <c r="H326" s="9" t="s">
        <v>65</v>
      </c>
      <c r="I326" s="320"/>
    </row>
    <row r="327" spans="1:9">
      <c r="A327" s="360"/>
      <c r="B327" s="353"/>
      <c r="C327" s="320"/>
      <c r="D327" s="353"/>
      <c r="E327" s="320"/>
      <c r="F327" s="353"/>
      <c r="G327" s="320"/>
      <c r="H327" s="9" t="s">
        <v>59</v>
      </c>
      <c r="I327" s="320"/>
    </row>
    <row r="328" spans="1:9">
      <c r="A328" s="360"/>
      <c r="B328" s="353"/>
      <c r="C328" s="320"/>
      <c r="D328" s="353"/>
      <c r="E328" s="320"/>
      <c r="F328" s="353"/>
      <c r="G328" s="320"/>
      <c r="H328" s="9" t="s">
        <v>53</v>
      </c>
      <c r="I328" s="320"/>
    </row>
    <row r="329" spans="1:9">
      <c r="A329" s="360"/>
      <c r="B329" s="353"/>
      <c r="C329" s="320"/>
      <c r="D329" s="353"/>
      <c r="E329" s="320"/>
      <c r="F329" s="353"/>
      <c r="G329" s="320"/>
      <c r="H329" s="9" t="s">
        <v>66</v>
      </c>
      <c r="I329" s="320"/>
    </row>
    <row r="330" spans="1:9">
      <c r="A330" s="360"/>
      <c r="B330" s="353"/>
      <c r="C330" s="320"/>
      <c r="D330" s="353"/>
      <c r="E330" s="320"/>
      <c r="F330" s="353"/>
      <c r="G330" s="320"/>
      <c r="H330" s="9" t="s">
        <v>64</v>
      </c>
      <c r="I330" s="320"/>
    </row>
    <row r="331" spans="1:9">
      <c r="A331" s="360" t="s">
        <v>26</v>
      </c>
      <c r="B331" s="353"/>
      <c r="C331" s="320" t="s">
        <v>50</v>
      </c>
      <c r="D331" s="353"/>
      <c r="E331" s="320" t="s">
        <v>58</v>
      </c>
      <c r="F331" s="353"/>
      <c r="G331" s="320" t="s">
        <v>50</v>
      </c>
      <c r="H331" s="9" t="s">
        <v>3</v>
      </c>
      <c r="I331" s="320" t="s">
        <v>63</v>
      </c>
    </row>
    <row r="332" spans="1:9">
      <c r="A332" s="360"/>
      <c r="B332" s="353"/>
      <c r="C332" s="320"/>
      <c r="D332" s="353"/>
      <c r="E332" s="320"/>
      <c r="F332" s="353"/>
      <c r="G332" s="320"/>
      <c r="H332" s="9" t="s">
        <v>63</v>
      </c>
      <c r="I332" s="320"/>
    </row>
    <row r="333" spans="1:9">
      <c r="A333" s="360"/>
      <c r="B333" s="353"/>
      <c r="C333" s="320"/>
      <c r="D333" s="353"/>
      <c r="E333" s="320"/>
      <c r="F333" s="353"/>
      <c r="G333" s="320"/>
      <c r="H333" s="9" t="s">
        <v>50</v>
      </c>
      <c r="I333" s="320"/>
    </row>
    <row r="334" spans="1:9">
      <c r="A334" s="360"/>
      <c r="B334" s="353"/>
      <c r="C334" s="320"/>
      <c r="D334" s="353"/>
      <c r="E334" s="320"/>
      <c r="F334" s="353"/>
      <c r="G334" s="320"/>
      <c r="H334" s="9" t="s">
        <v>51</v>
      </c>
      <c r="I334" s="320"/>
    </row>
    <row r="335" spans="1:9">
      <c r="A335" s="360"/>
      <c r="B335" s="353"/>
      <c r="C335" s="320"/>
      <c r="D335" s="353"/>
      <c r="E335" s="320"/>
      <c r="F335" s="353"/>
      <c r="G335" s="320"/>
      <c r="H335" s="9" t="s">
        <v>53</v>
      </c>
      <c r="I335" s="320"/>
    </row>
    <row r="336" spans="1:9">
      <c r="A336" s="360"/>
      <c r="B336" s="353"/>
      <c r="C336" s="320"/>
      <c r="D336" s="353"/>
      <c r="E336" s="320"/>
      <c r="F336" s="353"/>
      <c r="G336" s="320"/>
      <c r="H336" s="9" t="s">
        <v>64</v>
      </c>
      <c r="I336" s="320"/>
    </row>
    <row r="337" spans="1:9">
      <c r="A337" s="360" t="s">
        <v>27</v>
      </c>
      <c r="B337" s="353"/>
      <c r="C337" s="320" t="s">
        <v>3</v>
      </c>
      <c r="D337" s="353"/>
      <c r="E337" s="320" t="s">
        <v>50</v>
      </c>
      <c r="F337" s="8" t="s">
        <v>3</v>
      </c>
      <c r="G337" s="320" t="s">
        <v>50</v>
      </c>
      <c r="H337" s="353" t="s">
        <v>68</v>
      </c>
      <c r="I337" s="320" t="s">
        <v>49</v>
      </c>
    </row>
    <row r="338" spans="1:9">
      <c r="A338" s="360"/>
      <c r="B338" s="353"/>
      <c r="C338" s="320"/>
      <c r="D338" s="353"/>
      <c r="E338" s="320"/>
      <c r="F338" s="8" t="s">
        <v>49</v>
      </c>
      <c r="G338" s="320"/>
      <c r="H338" s="353"/>
      <c r="I338" s="320"/>
    </row>
    <row r="339" spans="1:9">
      <c r="A339" s="360"/>
      <c r="B339" s="353"/>
      <c r="C339" s="320"/>
      <c r="D339" s="353"/>
      <c r="E339" s="320"/>
      <c r="F339" s="8" t="s">
        <v>59</v>
      </c>
      <c r="G339" s="320"/>
      <c r="H339" s="353"/>
      <c r="I339" s="320"/>
    </row>
    <row r="340" spans="1:9">
      <c r="A340" s="360"/>
      <c r="B340" s="353"/>
      <c r="C340" s="320"/>
      <c r="D340" s="353"/>
      <c r="E340" s="320"/>
      <c r="F340" s="8" t="s">
        <v>52</v>
      </c>
      <c r="G340" s="320"/>
      <c r="H340" s="353"/>
      <c r="I340" s="320"/>
    </row>
    <row r="341" spans="1:9">
      <c r="A341" s="360"/>
      <c r="B341" s="353"/>
      <c r="C341" s="320"/>
      <c r="D341" s="353"/>
      <c r="E341" s="320"/>
      <c r="F341" s="8" t="s">
        <v>53</v>
      </c>
      <c r="G341" s="320"/>
      <c r="H341" s="353"/>
      <c r="I341" s="320"/>
    </row>
    <row r="342" spans="1:9">
      <c r="A342" s="360" t="s">
        <v>28</v>
      </c>
      <c r="B342" s="353"/>
      <c r="C342" s="320" t="s">
        <v>50</v>
      </c>
      <c r="D342" s="353"/>
      <c r="E342" s="320" t="s">
        <v>50</v>
      </c>
      <c r="F342" s="8" t="s">
        <v>3</v>
      </c>
      <c r="G342" s="320" t="s">
        <v>50</v>
      </c>
      <c r="H342" s="353"/>
      <c r="I342" s="320" t="s">
        <v>49</v>
      </c>
    </row>
    <row r="343" spans="1:9">
      <c r="A343" s="360"/>
      <c r="B343" s="353"/>
      <c r="C343" s="320"/>
      <c r="D343" s="353"/>
      <c r="E343" s="320"/>
      <c r="F343" s="8" t="s">
        <v>49</v>
      </c>
      <c r="G343" s="320"/>
      <c r="H343" s="353"/>
      <c r="I343" s="320"/>
    </row>
    <row r="344" spans="1:9">
      <c r="A344" s="360"/>
      <c r="B344" s="353"/>
      <c r="C344" s="320"/>
      <c r="D344" s="353"/>
      <c r="E344" s="320"/>
      <c r="F344" s="8" t="s">
        <v>59</v>
      </c>
      <c r="G344" s="320"/>
      <c r="H344" s="353"/>
      <c r="I344" s="320"/>
    </row>
    <row r="345" spans="1:9">
      <c r="A345" s="360"/>
      <c r="B345" s="353"/>
      <c r="C345" s="320"/>
      <c r="D345" s="353"/>
      <c r="E345" s="320"/>
      <c r="F345" s="8" t="s">
        <v>52</v>
      </c>
      <c r="G345" s="320"/>
      <c r="H345" s="353"/>
      <c r="I345" s="320"/>
    </row>
    <row r="346" spans="1:9">
      <c r="A346" s="360"/>
      <c r="B346" s="353"/>
      <c r="C346" s="320"/>
      <c r="D346" s="353"/>
      <c r="E346" s="320"/>
      <c r="F346" s="8" t="s">
        <v>53</v>
      </c>
      <c r="G346" s="320"/>
      <c r="H346" s="353"/>
      <c r="I346" s="320"/>
    </row>
    <row r="347" spans="1:9">
      <c r="A347" s="360" t="s">
        <v>29</v>
      </c>
      <c r="B347" s="353"/>
      <c r="C347" s="320" t="s">
        <v>50</v>
      </c>
      <c r="D347" s="353"/>
      <c r="E347" s="320" t="s">
        <v>50</v>
      </c>
      <c r="F347" s="8" t="s">
        <v>3</v>
      </c>
      <c r="G347" s="320" t="s">
        <v>50</v>
      </c>
      <c r="H347" s="353"/>
      <c r="I347" s="320" t="s">
        <v>49</v>
      </c>
    </row>
    <row r="348" spans="1:9">
      <c r="A348" s="360"/>
      <c r="B348" s="353"/>
      <c r="C348" s="320"/>
      <c r="D348" s="353"/>
      <c r="E348" s="320"/>
      <c r="F348" s="8" t="s">
        <v>49</v>
      </c>
      <c r="G348" s="320"/>
      <c r="H348" s="353"/>
      <c r="I348" s="320"/>
    </row>
    <row r="349" spans="1:9">
      <c r="A349" s="360"/>
      <c r="B349" s="353"/>
      <c r="C349" s="320"/>
      <c r="D349" s="353"/>
      <c r="E349" s="320"/>
      <c r="F349" s="8" t="s">
        <v>59</v>
      </c>
      <c r="G349" s="320"/>
      <c r="H349" s="353"/>
      <c r="I349" s="320"/>
    </row>
    <row r="350" spans="1:9">
      <c r="A350" s="360"/>
      <c r="B350" s="353"/>
      <c r="C350" s="320"/>
      <c r="D350" s="353"/>
      <c r="E350" s="320"/>
      <c r="F350" s="8" t="s">
        <v>52</v>
      </c>
      <c r="G350" s="320"/>
      <c r="H350" s="353"/>
      <c r="I350" s="320"/>
    </row>
    <row r="351" spans="1:9">
      <c r="A351" s="360"/>
      <c r="B351" s="353"/>
      <c r="C351" s="320"/>
      <c r="D351" s="353"/>
      <c r="E351" s="320"/>
      <c r="F351" s="8" t="s">
        <v>53</v>
      </c>
      <c r="G351" s="320"/>
      <c r="H351" s="353"/>
      <c r="I351" s="320"/>
    </row>
    <row r="352" spans="1:9">
      <c r="A352" s="360" t="s">
        <v>30</v>
      </c>
      <c r="B352" s="353"/>
      <c r="C352" s="320" t="s">
        <v>49</v>
      </c>
      <c r="D352" s="353"/>
      <c r="E352" s="320" t="s">
        <v>50</v>
      </c>
      <c r="F352" t="s">
        <v>3</v>
      </c>
      <c r="G352" s="320" t="s">
        <v>50</v>
      </c>
      <c r="H352" s="10" t="s">
        <v>3</v>
      </c>
      <c r="I352" s="320" t="s">
        <v>65</v>
      </c>
    </row>
    <row r="353" spans="1:9">
      <c r="A353" s="360"/>
      <c r="B353" s="353"/>
      <c r="C353" s="320"/>
      <c r="D353" s="353"/>
      <c r="E353" s="320"/>
      <c r="F353" t="s">
        <v>58</v>
      </c>
      <c r="G353" s="320"/>
      <c r="H353" s="10" t="s">
        <v>65</v>
      </c>
      <c r="I353" s="320"/>
    </row>
    <row r="354" spans="1:9">
      <c r="A354" s="360"/>
      <c r="B354" s="353"/>
      <c r="C354" s="320"/>
      <c r="D354" s="353"/>
      <c r="E354" s="320"/>
      <c r="F354" s="360" t="s">
        <v>59</v>
      </c>
      <c r="G354" s="320"/>
      <c r="H354" s="10" t="s">
        <v>59</v>
      </c>
      <c r="I354" s="320"/>
    </row>
    <row r="355" spans="1:9">
      <c r="A355" s="360"/>
      <c r="B355" s="353"/>
      <c r="C355" s="320"/>
      <c r="D355" s="353"/>
      <c r="E355" s="320"/>
      <c r="F355" s="360"/>
      <c r="G355" s="320"/>
      <c r="H355" s="10" t="s">
        <v>53</v>
      </c>
      <c r="I355" s="320"/>
    </row>
    <row r="356" spans="1:9">
      <c r="A356" s="360"/>
      <c r="B356" s="353"/>
      <c r="C356" s="320"/>
      <c r="D356" s="353"/>
      <c r="E356" s="320"/>
      <c r="F356" s="360" t="s">
        <v>53</v>
      </c>
      <c r="G356" s="320"/>
      <c r="H356" s="10" t="s">
        <v>67</v>
      </c>
      <c r="I356" s="320"/>
    </row>
    <row r="357" spans="1:9">
      <c r="A357" s="360"/>
      <c r="B357" s="353"/>
      <c r="C357" s="320"/>
      <c r="D357" s="353"/>
      <c r="E357" s="320"/>
      <c r="F357" s="360"/>
      <c r="G357" s="320"/>
      <c r="H357" s="10" t="s">
        <v>64</v>
      </c>
      <c r="I357" s="320"/>
    </row>
    <row r="358" spans="1:9">
      <c r="A358" s="360" t="s">
        <v>31</v>
      </c>
      <c r="B358" s="353"/>
      <c r="C358" s="320" t="s">
        <v>49</v>
      </c>
      <c r="D358" s="353"/>
      <c r="E358" s="320" t="s">
        <v>50</v>
      </c>
      <c r="F358" t="s">
        <v>3</v>
      </c>
      <c r="G358" s="320" t="s">
        <v>50</v>
      </c>
      <c r="H358" s="361" t="s">
        <v>69</v>
      </c>
      <c r="I358" s="320" t="s">
        <v>63</v>
      </c>
    </row>
    <row r="359" spans="1:9">
      <c r="A359" s="360"/>
      <c r="B359" s="353"/>
      <c r="C359" s="320"/>
      <c r="D359" s="353"/>
      <c r="E359" s="320"/>
      <c r="F359" t="s">
        <v>49</v>
      </c>
      <c r="G359" s="320"/>
      <c r="H359" s="361"/>
      <c r="I359" s="320"/>
    </row>
    <row r="360" spans="1:9">
      <c r="A360" s="360"/>
      <c r="B360" s="353"/>
      <c r="C360" s="320"/>
      <c r="D360" s="353"/>
      <c r="E360" s="320"/>
      <c r="F360" t="s">
        <v>59</v>
      </c>
      <c r="G360" s="320"/>
      <c r="H360" s="361"/>
      <c r="I360" s="320"/>
    </row>
    <row r="361" spans="1:9">
      <c r="A361" s="360"/>
      <c r="B361" s="353"/>
      <c r="C361" s="320"/>
      <c r="D361" s="353"/>
      <c r="E361" s="320"/>
      <c r="F361" t="s">
        <v>52</v>
      </c>
      <c r="G361" s="320"/>
      <c r="H361" s="361"/>
      <c r="I361" s="320"/>
    </row>
    <row r="362" spans="1:9">
      <c r="A362" s="360"/>
      <c r="B362" s="353"/>
      <c r="C362" s="320"/>
      <c r="D362" s="353"/>
      <c r="E362" s="320"/>
      <c r="F362" s="360" t="s">
        <v>53</v>
      </c>
      <c r="G362" s="320"/>
      <c r="H362" s="361"/>
      <c r="I362" s="320"/>
    </row>
    <row r="363" spans="1:9">
      <c r="A363" s="360"/>
      <c r="B363" s="353"/>
      <c r="C363" s="320"/>
      <c r="D363" s="353"/>
      <c r="E363" s="320"/>
      <c r="F363" s="360"/>
      <c r="G363" s="320"/>
      <c r="H363" s="361"/>
      <c r="I363" s="320"/>
    </row>
    <row r="364" spans="1:9">
      <c r="A364" t="s">
        <v>32</v>
      </c>
      <c r="B364" s="353"/>
      <c r="C364" s="2" t="s">
        <v>3</v>
      </c>
      <c r="D364" s="353"/>
      <c r="E364" s="2" t="s">
        <v>3</v>
      </c>
      <c r="F364" s="353" t="s">
        <v>60</v>
      </c>
      <c r="G364" s="2" t="s">
        <v>58</v>
      </c>
      <c r="H364" s="361"/>
      <c r="I364" s="2" t="s">
        <v>63</v>
      </c>
    </row>
    <row r="365" spans="1:9">
      <c r="A365" t="s">
        <v>33</v>
      </c>
      <c r="B365" s="353"/>
      <c r="C365" s="2" t="s">
        <v>3</v>
      </c>
      <c r="D365" s="353"/>
      <c r="E365" s="2" t="s">
        <v>3</v>
      </c>
      <c r="F365" s="353"/>
      <c r="G365" s="2" t="s">
        <v>3</v>
      </c>
      <c r="H365" s="361"/>
      <c r="I365" s="2" t="s">
        <v>63</v>
      </c>
    </row>
    <row r="366" spans="1:9">
      <c r="A366" s="360" t="s">
        <v>34</v>
      </c>
      <c r="B366" s="353"/>
      <c r="C366" s="320" t="s">
        <v>49</v>
      </c>
      <c r="D366" s="353"/>
      <c r="E366" s="320" t="s">
        <v>58</v>
      </c>
      <c r="F366" s="353"/>
      <c r="G366" s="320" t="s">
        <v>50</v>
      </c>
      <c r="H366" s="11" t="s">
        <v>3</v>
      </c>
      <c r="I366" s="320" t="s">
        <v>65</v>
      </c>
    </row>
    <row r="367" spans="1:9">
      <c r="A367" s="360"/>
      <c r="B367" s="353"/>
      <c r="C367" s="320"/>
      <c r="D367" s="353"/>
      <c r="E367" s="320"/>
      <c r="F367" s="353"/>
      <c r="G367" s="320"/>
      <c r="H367" s="11" t="s">
        <v>65</v>
      </c>
      <c r="I367" s="320"/>
    </row>
    <row r="368" spans="1:9">
      <c r="A368" s="360"/>
      <c r="B368" s="353"/>
      <c r="C368" s="320"/>
      <c r="D368" s="353"/>
      <c r="E368" s="320"/>
      <c r="F368" s="353"/>
      <c r="G368" s="320"/>
      <c r="H368" s="11" t="s">
        <v>59</v>
      </c>
      <c r="I368" s="320"/>
    </row>
    <row r="369" spans="1:9">
      <c r="A369" s="360"/>
      <c r="B369" s="353"/>
      <c r="C369" s="320"/>
      <c r="D369" s="353"/>
      <c r="E369" s="320"/>
      <c r="F369" s="353"/>
      <c r="G369" s="320"/>
      <c r="H369" s="11" t="s">
        <v>53</v>
      </c>
      <c r="I369" s="320"/>
    </row>
    <row r="370" spans="1:9">
      <c r="A370" s="360"/>
      <c r="B370" s="353"/>
      <c r="C370" s="320"/>
      <c r="D370" s="353"/>
      <c r="E370" s="320"/>
      <c r="F370" s="353"/>
      <c r="G370" s="320"/>
      <c r="H370" s="11" t="s">
        <v>67</v>
      </c>
      <c r="I370" s="320"/>
    </row>
    <row r="371" spans="1:9">
      <c r="A371" s="360"/>
      <c r="B371" s="353"/>
      <c r="C371" s="320"/>
      <c r="D371" s="353"/>
      <c r="E371" s="320"/>
      <c r="F371" s="353"/>
      <c r="G371" s="320"/>
      <c r="H371" s="11" t="s">
        <v>64</v>
      </c>
      <c r="I371" s="320"/>
    </row>
    <row r="372" spans="1:9">
      <c r="A372" s="360" t="s">
        <v>35</v>
      </c>
      <c r="B372" s="353"/>
      <c r="C372" s="320" t="s">
        <v>50</v>
      </c>
      <c r="D372" s="353"/>
      <c r="E372" s="320" t="s">
        <v>50</v>
      </c>
      <c r="F372" t="s">
        <v>3</v>
      </c>
      <c r="G372" s="320" t="s">
        <v>50</v>
      </c>
      <c r="H372" s="11" t="s">
        <v>3</v>
      </c>
      <c r="I372" s="320" t="s">
        <v>49</v>
      </c>
    </row>
    <row r="373" spans="1:9">
      <c r="A373" s="360"/>
      <c r="B373" s="353"/>
      <c r="C373" s="320"/>
      <c r="D373" s="353"/>
      <c r="E373" s="320"/>
      <c r="F373" t="s">
        <v>49</v>
      </c>
      <c r="G373" s="320"/>
      <c r="H373" s="11" t="s">
        <v>49</v>
      </c>
      <c r="I373" s="320"/>
    </row>
    <row r="374" spans="1:9">
      <c r="A374" s="360"/>
      <c r="B374" s="353"/>
      <c r="C374" s="320"/>
      <c r="D374" s="353"/>
      <c r="E374" s="320"/>
      <c r="F374" s="366" t="s">
        <v>59</v>
      </c>
      <c r="G374" s="320"/>
      <c r="H374" s="11" t="s">
        <v>59</v>
      </c>
      <c r="I374" s="320"/>
    </row>
    <row r="375" spans="1:9">
      <c r="A375" s="360"/>
      <c r="B375" s="353"/>
      <c r="C375" s="320"/>
      <c r="D375" s="353"/>
      <c r="E375" s="320"/>
      <c r="F375" s="366"/>
      <c r="G375" s="320"/>
      <c r="H375" s="11" t="s">
        <v>52</v>
      </c>
      <c r="I375" s="320"/>
    </row>
    <row r="376" spans="1:9">
      <c r="A376" s="360"/>
      <c r="B376" s="353"/>
      <c r="C376" s="320"/>
      <c r="D376" s="353"/>
      <c r="E376" s="320"/>
      <c r="F376" s="366" t="s">
        <v>52</v>
      </c>
      <c r="G376" s="320"/>
      <c r="H376" s="11" t="s">
        <v>53</v>
      </c>
      <c r="I376" s="320"/>
    </row>
    <row r="377" spans="1:9">
      <c r="A377" s="360"/>
      <c r="B377" s="353"/>
      <c r="C377" s="320"/>
      <c r="D377" s="353"/>
      <c r="E377" s="320"/>
      <c r="F377" s="366"/>
      <c r="G377" s="320"/>
      <c r="H377" s="11" t="s">
        <v>66</v>
      </c>
      <c r="I377" s="320"/>
    </row>
    <row r="378" spans="1:9">
      <c r="A378" s="360"/>
      <c r="B378" s="353"/>
      <c r="C378" s="320"/>
      <c r="D378" s="353"/>
      <c r="E378" s="320"/>
      <c r="F378" s="366" t="s">
        <v>53</v>
      </c>
      <c r="G378" s="320"/>
      <c r="H378" s="11" t="s">
        <v>67</v>
      </c>
      <c r="I378" s="320"/>
    </row>
    <row r="379" spans="1:9">
      <c r="A379" s="360"/>
      <c r="B379" s="353"/>
      <c r="C379" s="320"/>
      <c r="D379" s="353"/>
      <c r="E379" s="320"/>
      <c r="F379" s="366"/>
      <c r="G379" s="320"/>
      <c r="H379" s="11" t="s">
        <v>64</v>
      </c>
      <c r="I379" s="320"/>
    </row>
    <row r="380" spans="1:9">
      <c r="A380" s="360" t="s">
        <v>36</v>
      </c>
      <c r="B380" s="353"/>
      <c r="C380" s="320" t="s">
        <v>3</v>
      </c>
      <c r="D380" s="353"/>
      <c r="E380" s="320" t="s">
        <v>58</v>
      </c>
      <c r="F380" s="353" t="s">
        <v>60</v>
      </c>
      <c r="G380" s="320" t="s">
        <v>58</v>
      </c>
      <c r="H380" s="11" t="s">
        <v>3</v>
      </c>
      <c r="I380" s="320" t="s">
        <v>65</v>
      </c>
    </row>
    <row r="381" spans="1:9">
      <c r="A381" s="360"/>
      <c r="B381" s="353"/>
      <c r="C381" s="320"/>
      <c r="D381" s="353"/>
      <c r="E381" s="320"/>
      <c r="F381" s="353"/>
      <c r="G381" s="320"/>
      <c r="H381" s="11" t="s">
        <v>65</v>
      </c>
      <c r="I381" s="320"/>
    </row>
    <row r="382" spans="1:9">
      <c r="A382" s="360"/>
      <c r="B382" s="353"/>
      <c r="C382" s="320"/>
      <c r="D382" s="353"/>
      <c r="E382" s="320"/>
      <c r="F382" s="353"/>
      <c r="G382" s="320"/>
      <c r="H382" s="11" t="s">
        <v>59</v>
      </c>
      <c r="I382" s="320"/>
    </row>
    <row r="383" spans="1:9">
      <c r="A383" s="360"/>
      <c r="B383" s="353"/>
      <c r="C383" s="320"/>
      <c r="D383" s="353"/>
      <c r="E383" s="320"/>
      <c r="F383" s="353"/>
      <c r="G383" s="320"/>
      <c r="H383" s="11" t="s">
        <v>53</v>
      </c>
      <c r="I383" s="320"/>
    </row>
    <row r="384" spans="1:9">
      <c r="A384" s="360"/>
      <c r="B384" s="353"/>
      <c r="C384" s="320"/>
      <c r="D384" s="353"/>
      <c r="E384" s="320"/>
      <c r="F384" s="353"/>
      <c r="G384" s="320"/>
      <c r="H384" s="11" t="s">
        <v>67</v>
      </c>
      <c r="I384" s="320"/>
    </row>
    <row r="385" spans="1:9">
      <c r="A385" s="360"/>
      <c r="B385" s="353"/>
      <c r="C385" s="320"/>
      <c r="D385" s="353"/>
      <c r="E385" s="320"/>
      <c r="F385" s="353"/>
      <c r="G385" s="320"/>
      <c r="H385" s="11" t="s">
        <v>64</v>
      </c>
      <c r="I385" s="320"/>
    </row>
    <row r="386" spans="1:9">
      <c r="A386" t="s">
        <v>37</v>
      </c>
      <c r="B386" s="353"/>
      <c r="C386" s="2" t="s">
        <v>49</v>
      </c>
      <c r="D386" s="353"/>
      <c r="E386" s="2" t="s">
        <v>58</v>
      </c>
      <c r="F386" s="353"/>
      <c r="G386" s="2" t="s">
        <v>58</v>
      </c>
      <c r="H386" s="353" t="s">
        <v>70</v>
      </c>
      <c r="I386" s="2" t="s">
        <v>63</v>
      </c>
    </row>
    <row r="387" spans="1:9">
      <c r="A387" t="s">
        <v>38</v>
      </c>
      <c r="B387" s="353"/>
      <c r="C387" s="2" t="s">
        <v>3</v>
      </c>
      <c r="D387" s="353"/>
      <c r="E387" s="2" t="s">
        <v>3</v>
      </c>
      <c r="F387" s="353"/>
      <c r="G387" s="2" t="s">
        <v>58</v>
      </c>
      <c r="H387" s="353"/>
      <c r="I387" s="2" t="s">
        <v>63</v>
      </c>
    </row>
    <row r="388" spans="1:9">
      <c r="A388" s="360" t="s">
        <v>39</v>
      </c>
      <c r="B388" s="353"/>
      <c r="C388" s="320" t="s">
        <v>3</v>
      </c>
      <c r="D388" s="353"/>
      <c r="E388" s="320" t="s">
        <v>3</v>
      </c>
      <c r="F388" s="353"/>
      <c r="G388" s="320" t="s">
        <v>58</v>
      </c>
      <c r="H388" s="8" t="s">
        <v>3</v>
      </c>
      <c r="I388" s="320" t="s">
        <v>63</v>
      </c>
    </row>
    <row r="389" spans="1:9">
      <c r="A389" s="360"/>
      <c r="B389" s="353"/>
      <c r="C389" s="320"/>
      <c r="D389" s="353"/>
      <c r="E389" s="320"/>
      <c r="F389" s="353"/>
      <c r="G389" s="320"/>
      <c r="H389" s="8" t="s">
        <v>63</v>
      </c>
      <c r="I389" s="320"/>
    </row>
    <row r="390" spans="1:9">
      <c r="A390" s="360"/>
      <c r="B390" s="353"/>
      <c r="C390" s="320"/>
      <c r="D390" s="353"/>
      <c r="E390" s="320"/>
      <c r="F390" s="353"/>
      <c r="G390" s="320"/>
      <c r="H390" s="8" t="s">
        <v>50</v>
      </c>
      <c r="I390" s="320"/>
    </row>
    <row r="391" spans="1:9">
      <c r="A391" s="360"/>
      <c r="B391" s="353"/>
      <c r="C391" s="320"/>
      <c r="D391" s="353"/>
      <c r="E391" s="320"/>
      <c r="F391" s="353"/>
      <c r="G391" s="320"/>
      <c r="H391" s="8" t="s">
        <v>51</v>
      </c>
      <c r="I391" s="320"/>
    </row>
    <row r="392" spans="1:9">
      <c r="A392" s="360"/>
      <c r="B392" s="353"/>
      <c r="C392" s="320"/>
      <c r="D392" s="353"/>
      <c r="E392" s="320"/>
      <c r="F392" s="353"/>
      <c r="G392" s="320"/>
      <c r="H392" s="8" t="s">
        <v>53</v>
      </c>
      <c r="I392" s="320"/>
    </row>
    <row r="393" spans="1:9">
      <c r="A393" s="360"/>
      <c r="B393" s="353"/>
      <c r="C393" s="320"/>
      <c r="D393" s="353"/>
      <c r="E393" s="320"/>
      <c r="F393" s="353"/>
      <c r="G393" s="320"/>
      <c r="H393" s="8" t="s">
        <v>64</v>
      </c>
      <c r="I393" s="320"/>
    </row>
    <row r="394" spans="1:9">
      <c r="A394" s="360" t="s">
        <v>40</v>
      </c>
      <c r="B394" s="353"/>
      <c r="C394" s="320" t="s">
        <v>3</v>
      </c>
      <c r="D394" s="353"/>
      <c r="E394" s="320" t="s">
        <v>3</v>
      </c>
      <c r="F394" s="353"/>
      <c r="G394" s="320" t="s">
        <v>3</v>
      </c>
      <c r="H394" s="8" t="s">
        <v>3</v>
      </c>
      <c r="I394" s="320" t="s">
        <v>65</v>
      </c>
    </row>
    <row r="395" spans="1:9">
      <c r="A395" s="360"/>
      <c r="B395" s="353"/>
      <c r="C395" s="320"/>
      <c r="D395" s="353"/>
      <c r="E395" s="320"/>
      <c r="F395" s="353"/>
      <c r="G395" s="320"/>
      <c r="H395" s="8" t="s">
        <v>65</v>
      </c>
      <c r="I395" s="320"/>
    </row>
    <row r="396" spans="1:9">
      <c r="A396" s="360"/>
      <c r="B396" s="353"/>
      <c r="C396" s="320"/>
      <c r="D396" s="353"/>
      <c r="E396" s="320"/>
      <c r="F396" s="353"/>
      <c r="G396" s="320"/>
      <c r="H396" s="8" t="s">
        <v>50</v>
      </c>
      <c r="I396" s="320"/>
    </row>
    <row r="397" spans="1:9">
      <c r="A397" s="360"/>
      <c r="B397" s="353"/>
      <c r="C397" s="320"/>
      <c r="D397" s="353"/>
      <c r="E397" s="320"/>
      <c r="F397" s="353"/>
      <c r="G397" s="320"/>
      <c r="H397" s="8" t="s">
        <v>51</v>
      </c>
      <c r="I397" s="320"/>
    </row>
    <row r="398" spans="1:9">
      <c r="A398" s="360"/>
      <c r="B398" s="353"/>
      <c r="C398" s="320"/>
      <c r="D398" s="353"/>
      <c r="E398" s="320"/>
      <c r="F398" s="353"/>
      <c r="G398" s="320"/>
      <c r="H398" s="8" t="s">
        <v>53</v>
      </c>
      <c r="I398" s="320"/>
    </row>
    <row r="399" spans="1:9">
      <c r="A399" s="360"/>
      <c r="B399" s="353"/>
      <c r="C399" s="320"/>
      <c r="D399" s="353"/>
      <c r="E399" s="320"/>
      <c r="F399" s="353"/>
      <c r="G399" s="320"/>
      <c r="H399" s="8" t="s">
        <v>67</v>
      </c>
      <c r="I399" s="320"/>
    </row>
    <row r="400" spans="1:9">
      <c r="A400" s="360"/>
      <c r="B400" s="353"/>
      <c r="C400" s="320"/>
      <c r="D400" s="353"/>
      <c r="E400" s="320"/>
      <c r="F400" s="353"/>
      <c r="G400" s="320"/>
      <c r="H400" s="8" t="s">
        <v>64</v>
      </c>
      <c r="I400" s="320"/>
    </row>
    <row r="401" spans="1:9">
      <c r="A401" s="360" t="s">
        <v>41</v>
      </c>
      <c r="B401" s="353"/>
      <c r="C401" s="320" t="s">
        <v>3</v>
      </c>
      <c r="D401" s="353"/>
      <c r="E401" s="320" t="s">
        <v>58</v>
      </c>
      <c r="F401" s="353"/>
      <c r="G401" s="320" t="s">
        <v>50</v>
      </c>
      <c r="H401" s="8" t="s">
        <v>3</v>
      </c>
      <c r="I401" s="320" t="s">
        <v>63</v>
      </c>
    </row>
    <row r="402" spans="1:9">
      <c r="A402" s="360"/>
      <c r="B402" s="353"/>
      <c r="C402" s="320"/>
      <c r="D402" s="353"/>
      <c r="E402" s="320"/>
      <c r="F402" s="353"/>
      <c r="G402" s="320"/>
      <c r="H402" s="8" t="s">
        <v>63</v>
      </c>
      <c r="I402" s="320"/>
    </row>
    <row r="403" spans="1:9">
      <c r="A403" s="360"/>
      <c r="B403" s="353"/>
      <c r="C403" s="320"/>
      <c r="D403" s="353"/>
      <c r="E403" s="320"/>
      <c r="F403" s="353"/>
      <c r="G403" s="320"/>
      <c r="H403" s="8" t="s">
        <v>59</v>
      </c>
      <c r="I403" s="320"/>
    </row>
    <row r="404" spans="1:9">
      <c r="A404" s="360"/>
      <c r="B404" s="353"/>
      <c r="C404" s="320"/>
      <c r="D404" s="353"/>
      <c r="E404" s="320"/>
      <c r="F404" s="353"/>
      <c r="G404" s="320"/>
      <c r="H404" s="8" t="s">
        <v>53</v>
      </c>
      <c r="I404" s="320"/>
    </row>
    <row r="405" spans="1:9">
      <c r="A405" s="360"/>
      <c r="B405" s="353"/>
      <c r="C405" s="320"/>
      <c r="D405" s="353"/>
      <c r="E405" s="320"/>
      <c r="F405" s="353"/>
      <c r="G405" s="320"/>
      <c r="H405" s="8" t="s">
        <v>64</v>
      </c>
      <c r="I405" s="320"/>
    </row>
    <row r="406" spans="1:9">
      <c r="A406" t="s">
        <v>42</v>
      </c>
      <c r="B406" s="353"/>
      <c r="C406" s="2" t="s">
        <v>50</v>
      </c>
      <c r="D406" s="353"/>
      <c r="E406" s="2" t="s">
        <v>58</v>
      </c>
      <c r="F406" s="353"/>
      <c r="G406" s="2" t="s">
        <v>58</v>
      </c>
      <c r="H406" s="353" t="s">
        <v>70</v>
      </c>
      <c r="I406" s="2" t="s">
        <v>63</v>
      </c>
    </row>
    <row r="407" spans="1:9">
      <c r="A407" t="s">
        <v>43</v>
      </c>
      <c r="B407" s="353"/>
      <c r="C407" s="2" t="s">
        <v>49</v>
      </c>
      <c r="D407" s="353"/>
      <c r="E407" s="2" t="s">
        <v>50</v>
      </c>
      <c r="F407" s="353"/>
      <c r="G407" s="2" t="s">
        <v>50</v>
      </c>
      <c r="H407" s="353"/>
      <c r="I407" s="2" t="s">
        <v>63</v>
      </c>
    </row>
    <row r="408" spans="1:9">
      <c r="A408" s="360" t="s">
        <v>44</v>
      </c>
      <c r="B408" s="353"/>
      <c r="C408" s="320" t="s">
        <v>50</v>
      </c>
      <c r="D408" s="353"/>
      <c r="E408" s="320" t="s">
        <v>50</v>
      </c>
      <c r="F408" t="s">
        <v>3</v>
      </c>
      <c r="G408" s="320" t="s">
        <v>50</v>
      </c>
      <c r="H408" s="11" t="s">
        <v>3</v>
      </c>
      <c r="I408" s="320" t="s">
        <v>59</v>
      </c>
    </row>
    <row r="409" spans="1:9">
      <c r="A409" s="360"/>
      <c r="B409" s="353"/>
      <c r="C409" s="320"/>
      <c r="D409" s="353"/>
      <c r="E409" s="320"/>
      <c r="F409" t="s">
        <v>49</v>
      </c>
      <c r="G409" s="320"/>
      <c r="H409" s="11" t="s">
        <v>49</v>
      </c>
      <c r="I409" s="320"/>
    </row>
    <row r="410" spans="1:9">
      <c r="A410" s="360"/>
      <c r="B410" s="353"/>
      <c r="C410" s="320"/>
      <c r="D410" s="353"/>
      <c r="E410" s="320"/>
      <c r="F410" s="353" t="s">
        <v>59</v>
      </c>
      <c r="G410" s="320"/>
      <c r="H410" s="11" t="s">
        <v>59</v>
      </c>
      <c r="I410" s="320"/>
    </row>
    <row r="411" spans="1:9">
      <c r="A411" s="360"/>
      <c r="B411" s="353"/>
      <c r="C411" s="320"/>
      <c r="D411" s="353"/>
      <c r="E411" s="320"/>
      <c r="F411" s="353"/>
      <c r="G411" s="320"/>
      <c r="H411" s="11" t="s">
        <v>52</v>
      </c>
      <c r="I411" s="320"/>
    </row>
    <row r="412" spans="1:9">
      <c r="A412" s="360"/>
      <c r="B412" s="353"/>
      <c r="C412" s="320"/>
      <c r="D412" s="353"/>
      <c r="E412" s="320"/>
      <c r="F412" s="360" t="s">
        <v>52</v>
      </c>
      <c r="G412" s="320"/>
      <c r="H412" s="11" t="s">
        <v>53</v>
      </c>
      <c r="I412" s="320"/>
    </row>
    <row r="413" spans="1:9">
      <c r="A413" s="360"/>
      <c r="B413" s="353"/>
      <c r="C413" s="320"/>
      <c r="D413" s="353"/>
      <c r="E413" s="320"/>
      <c r="F413" s="360"/>
      <c r="G413" s="320"/>
      <c r="H413" s="11" t="s">
        <v>66</v>
      </c>
      <c r="I413" s="320"/>
    </row>
    <row r="414" spans="1:9">
      <c r="A414" s="360"/>
      <c r="B414" s="353"/>
      <c r="C414" s="320"/>
      <c r="D414" s="353"/>
      <c r="E414" s="320"/>
      <c r="F414" s="360" t="s">
        <v>53</v>
      </c>
      <c r="G414" s="320"/>
      <c r="H414" s="11" t="s">
        <v>67</v>
      </c>
      <c r="I414" s="320"/>
    </row>
    <row r="415" spans="1:9">
      <c r="A415" s="360"/>
      <c r="B415" s="353"/>
      <c r="C415" s="320"/>
      <c r="D415" s="353"/>
      <c r="E415" s="320"/>
      <c r="F415" s="360"/>
      <c r="G415" s="320"/>
      <c r="H415" s="11" t="s">
        <v>64</v>
      </c>
      <c r="I415" s="320"/>
    </row>
    <row r="416" spans="1:9">
      <c r="A416" s="360" t="s">
        <v>45</v>
      </c>
      <c r="B416" s="353"/>
      <c r="C416" s="320" t="s">
        <v>3</v>
      </c>
      <c r="D416" s="353"/>
      <c r="E416" s="320" t="s">
        <v>50</v>
      </c>
      <c r="F416" s="353" t="s">
        <v>60</v>
      </c>
      <c r="G416" s="320" t="s">
        <v>50</v>
      </c>
      <c r="H416" s="11" t="s">
        <v>3</v>
      </c>
      <c r="I416" s="320" t="s">
        <v>63</v>
      </c>
    </row>
    <row r="417" spans="1:9">
      <c r="A417" s="360"/>
      <c r="B417" s="353"/>
      <c r="C417" s="320"/>
      <c r="D417" s="353"/>
      <c r="E417" s="320"/>
      <c r="F417" s="353"/>
      <c r="G417" s="320"/>
      <c r="H417" s="11" t="s">
        <v>63</v>
      </c>
      <c r="I417" s="320"/>
    </row>
    <row r="418" spans="1:9">
      <c r="A418" s="360"/>
      <c r="B418" s="353"/>
      <c r="C418" s="320"/>
      <c r="D418" s="353"/>
      <c r="E418" s="320"/>
      <c r="F418" s="353"/>
      <c r="G418" s="320"/>
      <c r="H418" s="11" t="s">
        <v>59</v>
      </c>
      <c r="I418" s="320"/>
    </row>
    <row r="419" spans="1:9">
      <c r="A419" s="360"/>
      <c r="B419" s="353"/>
      <c r="C419" s="320"/>
      <c r="D419" s="353"/>
      <c r="E419" s="320"/>
      <c r="F419" s="353"/>
      <c r="G419" s="320"/>
      <c r="H419" s="11" t="s">
        <v>53</v>
      </c>
      <c r="I419" s="320"/>
    </row>
    <row r="420" spans="1:9">
      <c r="A420" s="360"/>
      <c r="B420" s="353"/>
      <c r="C420" s="320"/>
      <c r="D420" s="353"/>
      <c r="E420" s="320"/>
      <c r="F420" s="353"/>
      <c r="G420" s="320"/>
      <c r="H420" s="11" t="s">
        <v>64</v>
      </c>
      <c r="I420" s="320"/>
    </row>
    <row r="421" spans="1:9">
      <c r="A421" s="360" t="s">
        <v>46</v>
      </c>
      <c r="B421" s="353"/>
      <c r="C421" s="320" t="s">
        <v>3</v>
      </c>
      <c r="D421" s="353"/>
      <c r="E421" s="320" t="s">
        <v>3</v>
      </c>
      <c r="F421" s="353"/>
      <c r="G421" s="320" t="s">
        <v>3</v>
      </c>
      <c r="H421" s="11" t="s">
        <v>3</v>
      </c>
      <c r="I421" s="320" t="s">
        <v>65</v>
      </c>
    </row>
    <row r="422" spans="1:9">
      <c r="A422" s="360"/>
      <c r="B422" s="353"/>
      <c r="C422" s="320"/>
      <c r="D422" s="353"/>
      <c r="E422" s="320"/>
      <c r="F422" s="353"/>
      <c r="G422" s="320"/>
      <c r="H422" s="11" t="s">
        <v>65</v>
      </c>
      <c r="I422" s="320"/>
    </row>
    <row r="423" spans="1:9">
      <c r="A423" s="360"/>
      <c r="B423" s="353"/>
      <c r="C423" s="320"/>
      <c r="D423" s="353"/>
      <c r="E423" s="320"/>
      <c r="F423" s="353"/>
      <c r="G423" s="320"/>
      <c r="H423" s="11" t="s">
        <v>50</v>
      </c>
      <c r="I423" s="320"/>
    </row>
    <row r="424" spans="1:9">
      <c r="A424" s="360"/>
      <c r="B424" s="353"/>
      <c r="C424" s="320"/>
      <c r="D424" s="353"/>
      <c r="E424" s="320"/>
      <c r="F424" s="353"/>
      <c r="G424" s="320"/>
      <c r="H424" s="11" t="s">
        <v>51</v>
      </c>
      <c r="I424" s="320"/>
    </row>
    <row r="425" spans="1:9">
      <c r="A425" s="360"/>
      <c r="B425" s="353"/>
      <c r="C425" s="320"/>
      <c r="D425" s="353"/>
      <c r="E425" s="320"/>
      <c r="F425" s="353"/>
      <c r="G425" s="320"/>
      <c r="H425" s="11" t="s">
        <v>53</v>
      </c>
      <c r="I425" s="320"/>
    </row>
    <row r="426" spans="1:9">
      <c r="A426" s="360"/>
      <c r="B426" s="353"/>
      <c r="C426" s="320"/>
      <c r="D426" s="353"/>
      <c r="E426" s="320"/>
      <c r="F426" s="353"/>
      <c r="G426" s="320"/>
      <c r="H426" s="11" t="s">
        <v>67</v>
      </c>
      <c r="I426" s="320"/>
    </row>
    <row r="427" spans="1:9">
      <c r="A427" s="360"/>
      <c r="B427" s="353"/>
      <c r="C427" s="320"/>
      <c r="D427" s="353"/>
      <c r="E427" s="320"/>
      <c r="F427" s="353"/>
      <c r="G427" s="320"/>
      <c r="H427" s="11" t="s">
        <v>64</v>
      </c>
      <c r="I427" s="320"/>
    </row>
    <row r="428" spans="1:9">
      <c r="A428" t="s">
        <v>47</v>
      </c>
      <c r="B428" s="353"/>
      <c r="C428" s="2" t="s">
        <v>3</v>
      </c>
      <c r="D428" s="353"/>
      <c r="E428" s="2" t="s">
        <v>3</v>
      </c>
      <c r="F428" s="353"/>
      <c r="G428" s="2" t="s">
        <v>58</v>
      </c>
      <c r="H428" s="353" t="s">
        <v>71</v>
      </c>
      <c r="I428" s="2" t="s">
        <v>63</v>
      </c>
    </row>
    <row r="429" spans="1:9">
      <c r="A429" t="s">
        <v>48</v>
      </c>
      <c r="B429" s="353"/>
      <c r="C429" s="2" t="s">
        <v>3</v>
      </c>
      <c r="D429" s="353"/>
      <c r="E429" s="2" t="s">
        <v>58</v>
      </c>
      <c r="F429" s="353"/>
      <c r="G429" s="2" t="s">
        <v>58</v>
      </c>
      <c r="H429" s="353"/>
      <c r="I429" s="2" t="s">
        <v>63</v>
      </c>
    </row>
    <row r="434" spans="1:30">
      <c r="A434" s="343" t="s">
        <v>134</v>
      </c>
      <c r="B434" s="343"/>
      <c r="C434" s="343"/>
      <c r="D434" s="343"/>
      <c r="E434" s="343"/>
      <c r="F434" s="343"/>
      <c r="G434" s="343"/>
      <c r="H434" s="343"/>
      <c r="I434" s="343"/>
      <c r="J434" s="343"/>
      <c r="K434" s="343"/>
      <c r="L434" s="343"/>
      <c r="M434" s="343"/>
      <c r="O434" s="329" t="s">
        <v>132</v>
      </c>
      <c r="P434" s="330"/>
      <c r="Q434" s="330"/>
      <c r="R434" s="330"/>
      <c r="S434" s="330"/>
      <c r="T434" s="330"/>
      <c r="U434" s="331"/>
      <c r="W434" s="343" t="s">
        <v>136</v>
      </c>
      <c r="X434" s="343"/>
      <c r="Y434" s="343"/>
      <c r="Z434" s="343"/>
      <c r="AA434" s="343"/>
      <c r="AB434" s="343"/>
      <c r="AC434" s="343"/>
    </row>
    <row r="435" spans="1:30">
      <c r="A435" s="12"/>
      <c r="B435" s="352">
        <v>2002</v>
      </c>
      <c r="C435" s="352"/>
      <c r="D435" s="352">
        <v>2005</v>
      </c>
      <c r="E435" s="352"/>
      <c r="F435" s="352">
        <v>2008</v>
      </c>
      <c r="G435" s="352"/>
      <c r="H435" s="352">
        <v>2011</v>
      </c>
      <c r="I435" s="352"/>
      <c r="J435" s="352">
        <v>2014</v>
      </c>
      <c r="K435" s="352"/>
      <c r="L435" s="352">
        <v>2017</v>
      </c>
      <c r="M435" s="352"/>
      <c r="O435" s="20" t="s">
        <v>129</v>
      </c>
      <c r="P435" s="44">
        <v>18</v>
      </c>
      <c r="Q435" s="44">
        <v>18</v>
      </c>
      <c r="R435" s="44">
        <v>18</v>
      </c>
      <c r="S435" s="44">
        <v>18</v>
      </c>
      <c r="T435" s="44">
        <v>18</v>
      </c>
      <c r="U435" s="45">
        <v>18</v>
      </c>
      <c r="X435" s="30" t="s">
        <v>137</v>
      </c>
      <c r="Y435" s="30" t="s">
        <v>138</v>
      </c>
      <c r="Z435" s="30" t="s">
        <v>139</v>
      </c>
      <c r="AA435" s="30" t="s">
        <v>140</v>
      </c>
      <c r="AB435" s="30" t="s">
        <v>141</v>
      </c>
      <c r="AC435" s="30" t="s">
        <v>142</v>
      </c>
    </row>
    <row r="436" spans="1:30">
      <c r="A436" s="13"/>
      <c r="B436" s="14" t="s">
        <v>0</v>
      </c>
      <c r="C436" s="14" t="s">
        <v>1</v>
      </c>
      <c r="D436" s="14" t="s">
        <v>0</v>
      </c>
      <c r="E436" s="14" t="s">
        <v>1</v>
      </c>
      <c r="F436" s="14" t="s">
        <v>0</v>
      </c>
      <c r="G436" s="14" t="s">
        <v>1</v>
      </c>
      <c r="H436" s="14" t="s">
        <v>0</v>
      </c>
      <c r="I436" s="14" t="s">
        <v>1</v>
      </c>
      <c r="J436" s="14" t="s">
        <v>0</v>
      </c>
      <c r="K436" s="14" t="s">
        <v>1</v>
      </c>
      <c r="L436" s="14" t="s">
        <v>0</v>
      </c>
      <c r="M436" s="14" t="s">
        <v>1</v>
      </c>
      <c r="O436" s="21" t="s">
        <v>103</v>
      </c>
      <c r="P436" s="31">
        <v>2002</v>
      </c>
      <c r="Q436" s="31">
        <v>2005</v>
      </c>
      <c r="R436" s="31">
        <v>2008</v>
      </c>
      <c r="S436" s="31">
        <v>2011</v>
      </c>
      <c r="T436" s="31">
        <v>2014</v>
      </c>
      <c r="U436" s="31">
        <v>2017</v>
      </c>
      <c r="W436" s="21" t="s">
        <v>143</v>
      </c>
      <c r="X436" s="24"/>
      <c r="Y436" s="24">
        <v>18</v>
      </c>
      <c r="Z436" s="24">
        <v>18</v>
      </c>
      <c r="AA436" s="24">
        <v>18</v>
      </c>
      <c r="AB436" s="24">
        <v>18</v>
      </c>
      <c r="AC436" s="24">
        <v>18</v>
      </c>
    </row>
    <row r="437" spans="1:30">
      <c r="A437" t="s">
        <v>2</v>
      </c>
      <c r="B437" s="353" t="s">
        <v>135</v>
      </c>
      <c r="C437" s="5" t="s">
        <v>49</v>
      </c>
      <c r="D437" s="353" t="s">
        <v>147</v>
      </c>
      <c r="E437" s="5" t="s">
        <v>49</v>
      </c>
      <c r="F437" s="353" t="s">
        <v>148</v>
      </c>
      <c r="G437" s="5" t="s">
        <v>150</v>
      </c>
      <c r="H437" s="353" t="s">
        <v>152</v>
      </c>
      <c r="I437" s="5" t="s">
        <v>3</v>
      </c>
      <c r="J437" s="353" t="s">
        <v>154</v>
      </c>
      <c r="K437" s="5" t="s">
        <v>3</v>
      </c>
      <c r="M437" s="5"/>
      <c r="O437" s="29">
        <v>0</v>
      </c>
      <c r="P437" s="24">
        <v>18</v>
      </c>
      <c r="Q437" s="24"/>
      <c r="R437" s="24"/>
      <c r="S437" s="24"/>
      <c r="T437" s="24"/>
      <c r="U437" s="24"/>
      <c r="W437" s="20">
        <v>0</v>
      </c>
      <c r="X437" s="24"/>
      <c r="Y437" s="24">
        <v>18</v>
      </c>
      <c r="Z437" s="24"/>
      <c r="AA437" s="24"/>
      <c r="AB437" s="24"/>
      <c r="AC437" s="24"/>
    </row>
    <row r="438" spans="1:30">
      <c r="A438" t="s">
        <v>4</v>
      </c>
      <c r="B438" s="353"/>
      <c r="C438" s="5" t="s">
        <v>49</v>
      </c>
      <c r="D438" s="353"/>
      <c r="E438" s="5" t="s">
        <v>146</v>
      </c>
      <c r="F438" s="353"/>
      <c r="G438" s="5" t="s">
        <v>150</v>
      </c>
      <c r="H438" s="353"/>
      <c r="I438" s="5" t="s">
        <v>65</v>
      </c>
      <c r="J438" s="353"/>
      <c r="K438" s="5" t="s">
        <v>65</v>
      </c>
      <c r="M438" s="5"/>
      <c r="O438" s="29">
        <v>1</v>
      </c>
      <c r="P438" s="24"/>
      <c r="Q438" s="24">
        <v>18</v>
      </c>
      <c r="R438" s="24"/>
      <c r="S438" s="24"/>
      <c r="T438" s="24">
        <v>18</v>
      </c>
      <c r="U438" s="24"/>
      <c r="W438" s="20">
        <v>1</v>
      </c>
      <c r="X438" s="24"/>
      <c r="Y438" s="24"/>
      <c r="Z438" s="24">
        <v>18</v>
      </c>
      <c r="AA438" s="24"/>
      <c r="AB438" s="24"/>
      <c r="AC438" s="24">
        <v>18</v>
      </c>
    </row>
    <row r="439" spans="1:30">
      <c r="A439" t="s">
        <v>5</v>
      </c>
      <c r="B439" s="353"/>
      <c r="C439" s="5" t="s">
        <v>49</v>
      </c>
      <c r="D439" s="353"/>
      <c r="E439" s="5" t="s">
        <v>49</v>
      </c>
      <c r="F439" s="353"/>
      <c r="G439" s="5" t="s">
        <v>150</v>
      </c>
      <c r="H439" s="353"/>
      <c r="I439" s="5" t="s">
        <v>65</v>
      </c>
      <c r="J439" s="353"/>
      <c r="K439" s="5" t="s">
        <v>65</v>
      </c>
      <c r="M439" s="5"/>
      <c r="O439" s="29">
        <v>2</v>
      </c>
      <c r="P439" s="24"/>
      <c r="Q439" s="24"/>
      <c r="R439" s="24"/>
      <c r="S439" s="24">
        <v>18</v>
      </c>
      <c r="T439" s="24"/>
      <c r="U439" s="24"/>
      <c r="W439" s="20">
        <v>2</v>
      </c>
      <c r="X439" s="24"/>
      <c r="Y439" s="24"/>
      <c r="Z439" s="24"/>
      <c r="AA439" s="24"/>
      <c r="AB439" s="24">
        <v>18</v>
      </c>
      <c r="AC439" s="24"/>
      <c r="AD439" t="s">
        <v>153</v>
      </c>
    </row>
    <row r="440" spans="1:30">
      <c r="A440" t="s">
        <v>6</v>
      </c>
      <c r="B440" s="353"/>
      <c r="C440" s="5" t="s">
        <v>49</v>
      </c>
      <c r="D440" s="353"/>
      <c r="E440" s="5" t="s">
        <v>49</v>
      </c>
      <c r="F440" s="353"/>
      <c r="G440" s="5" t="s">
        <v>150</v>
      </c>
      <c r="H440" s="353"/>
      <c r="I440" s="5" t="s">
        <v>65</v>
      </c>
      <c r="J440" s="353"/>
      <c r="K440" s="5" t="s">
        <v>3</v>
      </c>
      <c r="M440" s="5"/>
      <c r="O440" s="29">
        <v>3</v>
      </c>
      <c r="P440" s="24"/>
      <c r="Q440" s="24"/>
      <c r="R440" s="24">
        <v>18</v>
      </c>
      <c r="S440" s="24"/>
      <c r="T440" s="24"/>
      <c r="U440" s="24"/>
      <c r="W440" s="20">
        <v>3</v>
      </c>
      <c r="X440" s="24"/>
      <c r="Y440" s="24"/>
      <c r="Z440" s="24"/>
      <c r="AA440" s="24">
        <v>18</v>
      </c>
      <c r="AB440" s="24"/>
      <c r="AC440" s="24"/>
      <c r="AD440" t="s">
        <v>151</v>
      </c>
    </row>
    <row r="441" spans="1:30">
      <c r="A441" t="s">
        <v>7</v>
      </c>
      <c r="B441" s="353"/>
      <c r="C441" s="5" t="s">
        <v>49</v>
      </c>
      <c r="D441" s="353"/>
      <c r="E441" s="5" t="s">
        <v>49</v>
      </c>
      <c r="F441" s="353"/>
      <c r="G441" s="5" t="s">
        <v>150</v>
      </c>
      <c r="H441" s="353"/>
      <c r="I441" s="5" t="s">
        <v>65</v>
      </c>
      <c r="J441" s="353"/>
      <c r="K441" s="5" t="s">
        <v>65</v>
      </c>
      <c r="M441" s="5"/>
      <c r="O441" s="29" t="s">
        <v>104</v>
      </c>
      <c r="P441" s="24"/>
      <c r="Q441" s="24"/>
      <c r="R441" s="24"/>
      <c r="S441" s="24"/>
      <c r="T441" s="24"/>
      <c r="U441" s="24"/>
      <c r="W441" s="62" t="s">
        <v>104</v>
      </c>
      <c r="X441" s="24"/>
      <c r="Y441" s="24"/>
      <c r="Z441" s="24"/>
      <c r="AA441" s="24"/>
      <c r="AB441" s="24"/>
      <c r="AC441" s="24"/>
    </row>
    <row r="442" spans="1:30">
      <c r="A442" t="s">
        <v>8</v>
      </c>
      <c r="B442" s="353"/>
      <c r="C442" s="5" t="s">
        <v>49</v>
      </c>
      <c r="D442" s="353"/>
      <c r="E442" s="5" t="s">
        <v>49</v>
      </c>
      <c r="F442" s="353"/>
      <c r="G442" s="5" t="s">
        <v>150</v>
      </c>
      <c r="H442" s="353"/>
      <c r="I442" s="5" t="s">
        <v>3</v>
      </c>
      <c r="J442" s="353"/>
      <c r="K442" s="5" t="s">
        <v>65</v>
      </c>
      <c r="M442" s="5"/>
      <c r="X442" s="60" t="s">
        <v>144</v>
      </c>
      <c r="Y442" s="60"/>
      <c r="Z442" s="60" t="s">
        <v>145</v>
      </c>
      <c r="AA442" s="60"/>
      <c r="AB442" s="60" t="s">
        <v>145</v>
      </c>
      <c r="AC442" s="60"/>
    </row>
    <row r="443" spans="1:30">
      <c r="A443" t="s">
        <v>9</v>
      </c>
      <c r="B443" s="353"/>
      <c r="C443" s="5" t="s">
        <v>49</v>
      </c>
      <c r="D443" s="353"/>
      <c r="E443" s="5" t="s">
        <v>49</v>
      </c>
      <c r="F443" s="353"/>
      <c r="G443" s="5" t="s">
        <v>150</v>
      </c>
      <c r="H443" s="353"/>
      <c r="I443" s="5" t="s">
        <v>65</v>
      </c>
      <c r="J443" s="353"/>
      <c r="K443" s="5" t="s">
        <v>65</v>
      </c>
      <c r="M443" s="5"/>
      <c r="O443" s="324" t="s">
        <v>133</v>
      </c>
      <c r="P443" s="359"/>
      <c r="Q443" s="359"/>
      <c r="R443" s="359"/>
      <c r="S443" s="359"/>
      <c r="T443" s="359"/>
      <c r="U443" s="325"/>
      <c r="X443" s="60"/>
      <c r="Y443" s="60"/>
      <c r="Z443" s="60" t="s">
        <v>146</v>
      </c>
      <c r="AA443" s="60"/>
      <c r="AB443" s="60" t="s">
        <v>65</v>
      </c>
      <c r="AC443" s="60"/>
    </row>
    <row r="444" spans="1:30">
      <c r="A444" t="s">
        <v>10</v>
      </c>
      <c r="B444" s="353"/>
      <c r="C444" s="5" t="s">
        <v>49</v>
      </c>
      <c r="D444" s="353"/>
      <c r="E444" s="5" t="s">
        <v>49</v>
      </c>
      <c r="F444" s="353"/>
      <c r="G444" s="5" t="s">
        <v>150</v>
      </c>
      <c r="H444" s="353"/>
      <c r="I444" s="5" t="s">
        <v>65</v>
      </c>
      <c r="J444" s="353"/>
      <c r="K444" s="5" t="s">
        <v>65</v>
      </c>
      <c r="M444" s="5"/>
      <c r="O444" s="21"/>
      <c r="P444" s="31">
        <v>2002</v>
      </c>
      <c r="Q444" s="31">
        <v>2005</v>
      </c>
      <c r="R444" s="31">
        <v>2008</v>
      </c>
      <c r="S444" s="31">
        <v>2011</v>
      </c>
      <c r="T444" s="31">
        <v>2014</v>
      </c>
      <c r="U444" s="31">
        <v>2017</v>
      </c>
    </row>
    <row r="445" spans="1:30">
      <c r="A445" t="s">
        <v>11</v>
      </c>
      <c r="B445" s="353"/>
      <c r="C445" s="5" t="s">
        <v>49</v>
      </c>
      <c r="D445" s="353"/>
      <c r="E445" s="5" t="s">
        <v>49</v>
      </c>
      <c r="F445" s="353"/>
      <c r="G445" s="5" t="s">
        <v>3</v>
      </c>
      <c r="H445" s="353"/>
      <c r="I445" s="5" t="s">
        <v>65</v>
      </c>
      <c r="J445" s="353"/>
      <c r="K445" s="5" t="s">
        <v>65</v>
      </c>
      <c r="M445" s="5"/>
      <c r="O445" s="29" t="s">
        <v>106</v>
      </c>
      <c r="P445" s="24">
        <v>18</v>
      </c>
      <c r="Q445" s="24">
        <v>16</v>
      </c>
      <c r="R445" s="24">
        <v>1</v>
      </c>
      <c r="S445" s="24">
        <v>4</v>
      </c>
      <c r="T445" s="24">
        <v>3</v>
      </c>
      <c r="U445" s="24"/>
    </row>
    <row r="446" spans="1:30">
      <c r="A446" t="s">
        <v>12</v>
      </c>
      <c r="B446" s="353"/>
      <c r="C446" s="5" t="s">
        <v>49</v>
      </c>
      <c r="D446" s="353"/>
      <c r="E446" s="5" t="s">
        <v>146</v>
      </c>
      <c r="F446" s="353"/>
      <c r="G446" s="5" t="s">
        <v>150</v>
      </c>
      <c r="H446" s="353"/>
      <c r="I446" s="5" t="s">
        <v>65</v>
      </c>
      <c r="J446" s="353"/>
      <c r="K446" s="5" t="s">
        <v>65</v>
      </c>
      <c r="M446" s="5"/>
      <c r="O446" s="29" t="s">
        <v>107</v>
      </c>
      <c r="P446" s="24"/>
      <c r="Q446" s="24">
        <v>2</v>
      </c>
      <c r="R446" s="24">
        <v>17</v>
      </c>
      <c r="S446" s="24">
        <v>14</v>
      </c>
      <c r="T446" s="24">
        <v>15</v>
      </c>
      <c r="U446" s="24"/>
    </row>
    <row r="447" spans="1:30">
      <c r="A447" t="s">
        <v>13</v>
      </c>
      <c r="B447" s="353"/>
      <c r="C447" s="5" t="s">
        <v>49</v>
      </c>
      <c r="D447" s="353"/>
      <c r="E447" s="5" t="s">
        <v>49</v>
      </c>
      <c r="F447" s="353"/>
      <c r="G447" s="5" t="s">
        <v>150</v>
      </c>
      <c r="H447" s="353"/>
      <c r="I447" s="5" t="s">
        <v>65</v>
      </c>
      <c r="J447" s="353"/>
      <c r="K447" s="5" t="s">
        <v>65</v>
      </c>
      <c r="M447" s="5"/>
      <c r="O447" s="27"/>
      <c r="P447" s="28"/>
      <c r="Q447" s="28"/>
      <c r="R447" s="28"/>
      <c r="S447" s="28"/>
      <c r="T447" s="28"/>
      <c r="U447" s="28"/>
    </row>
    <row r="448" spans="1:30">
      <c r="A448" t="s">
        <v>14</v>
      </c>
      <c r="B448" s="353"/>
      <c r="C448" s="5" t="s">
        <v>49</v>
      </c>
      <c r="D448" s="353"/>
      <c r="E448" s="5" t="s">
        <v>49</v>
      </c>
      <c r="F448" s="353"/>
      <c r="G448" s="5" t="s">
        <v>150</v>
      </c>
      <c r="H448" s="353"/>
      <c r="I448" s="5" t="s">
        <v>65</v>
      </c>
      <c r="J448" s="353"/>
      <c r="K448" s="5" t="s">
        <v>50</v>
      </c>
      <c r="M448" s="5"/>
      <c r="O448" s="27"/>
      <c r="P448" s="28"/>
      <c r="Q448" s="28"/>
      <c r="R448" s="28"/>
      <c r="S448" s="28"/>
      <c r="T448" s="28"/>
      <c r="U448" s="28"/>
    </row>
    <row r="449" spans="1:42">
      <c r="A449" t="s">
        <v>15</v>
      </c>
      <c r="B449" s="353"/>
      <c r="C449" s="5" t="s">
        <v>49</v>
      </c>
      <c r="D449" s="353"/>
      <c r="E449" s="5" t="s">
        <v>49</v>
      </c>
      <c r="F449" s="353"/>
      <c r="G449" s="5" t="s">
        <v>150</v>
      </c>
      <c r="H449" s="353"/>
      <c r="I449" s="5" t="s">
        <v>3</v>
      </c>
      <c r="J449" s="353"/>
      <c r="K449" s="5" t="s">
        <v>65</v>
      </c>
      <c r="M449" s="5"/>
      <c r="O449" s="354" t="s">
        <v>109</v>
      </c>
      <c r="P449" s="354"/>
      <c r="Q449" s="354"/>
      <c r="R449" s="354"/>
      <c r="S449" s="354"/>
      <c r="T449" s="354"/>
      <c r="U449" s="354"/>
      <c r="V449" s="354"/>
      <c r="W449" s="354"/>
      <c r="X449" s="354"/>
      <c r="Y449" s="354"/>
      <c r="Z449" s="354"/>
      <c r="AA449" s="354"/>
      <c r="AD449" s="354" t="s">
        <v>120</v>
      </c>
      <c r="AE449" s="354"/>
      <c r="AF449" s="354"/>
      <c r="AG449" s="354"/>
      <c r="AH449" s="354"/>
      <c r="AI449" s="354"/>
      <c r="AJ449" s="354"/>
      <c r="AK449" s="354"/>
      <c r="AL449" s="354"/>
      <c r="AM449" s="354"/>
      <c r="AN449" s="354"/>
      <c r="AO449" s="354"/>
      <c r="AP449" s="354"/>
    </row>
    <row r="450" spans="1:42">
      <c r="A450" t="s">
        <v>16</v>
      </c>
      <c r="B450" s="353"/>
      <c r="C450" s="5" t="s">
        <v>49</v>
      </c>
      <c r="D450" s="353"/>
      <c r="E450" s="5" t="s">
        <v>49</v>
      </c>
      <c r="F450" s="353"/>
      <c r="G450" s="5" t="s">
        <v>150</v>
      </c>
      <c r="H450" s="353"/>
      <c r="I450" s="5" t="s">
        <v>65</v>
      </c>
      <c r="J450" s="353"/>
      <c r="K450" s="5" t="s">
        <v>65</v>
      </c>
      <c r="M450" s="5"/>
      <c r="O450" s="20"/>
      <c r="P450" s="327">
        <v>2002</v>
      </c>
      <c r="Q450" s="327"/>
      <c r="R450" s="327">
        <v>2005</v>
      </c>
      <c r="S450" s="327"/>
      <c r="T450" s="327">
        <v>2008</v>
      </c>
      <c r="U450" s="327"/>
      <c r="V450" s="327">
        <v>2011</v>
      </c>
      <c r="W450" s="327"/>
      <c r="X450" s="327">
        <v>2014</v>
      </c>
      <c r="Y450" s="327"/>
      <c r="Z450" s="327">
        <v>2017</v>
      </c>
      <c r="AA450" s="327"/>
      <c r="AD450" s="20"/>
      <c r="AE450" s="327">
        <v>2002</v>
      </c>
      <c r="AF450" s="327"/>
      <c r="AG450" s="327">
        <v>2005</v>
      </c>
      <c r="AH450" s="327"/>
      <c r="AI450" s="327">
        <v>2008</v>
      </c>
      <c r="AJ450" s="327"/>
      <c r="AK450" s="327">
        <v>2011</v>
      </c>
      <c r="AL450" s="327"/>
      <c r="AM450" s="327">
        <v>2014</v>
      </c>
      <c r="AN450" s="327"/>
      <c r="AO450" s="327">
        <v>2017</v>
      </c>
      <c r="AP450" s="327"/>
    </row>
    <row r="451" spans="1:42">
      <c r="A451" t="s">
        <v>17</v>
      </c>
      <c r="B451" s="353"/>
      <c r="C451" s="5" t="s">
        <v>49</v>
      </c>
      <c r="D451" s="353"/>
      <c r="E451" s="5" t="s">
        <v>49</v>
      </c>
      <c r="F451" s="353"/>
      <c r="G451" s="5" t="s">
        <v>150</v>
      </c>
      <c r="H451" s="353"/>
      <c r="I451" s="5" t="s">
        <v>3</v>
      </c>
      <c r="J451" s="353"/>
      <c r="K451" s="5" t="s">
        <v>65</v>
      </c>
      <c r="M451" s="5"/>
      <c r="O451" s="20"/>
      <c r="P451" s="31" t="s">
        <v>114</v>
      </c>
      <c r="Q451" s="31" t="s">
        <v>115</v>
      </c>
      <c r="R451" s="31" t="s">
        <v>114</v>
      </c>
      <c r="S451" s="31" t="s">
        <v>115</v>
      </c>
      <c r="T451" s="31" t="s">
        <v>114</v>
      </c>
      <c r="U451" s="31" t="s">
        <v>115</v>
      </c>
      <c r="V451" s="31" t="s">
        <v>114</v>
      </c>
      <c r="W451" s="31" t="s">
        <v>115</v>
      </c>
      <c r="X451" s="31" t="s">
        <v>114</v>
      </c>
      <c r="Y451" s="31" t="s">
        <v>115</v>
      </c>
      <c r="Z451" s="31" t="s">
        <v>114</v>
      </c>
      <c r="AA451" s="31" t="s">
        <v>115</v>
      </c>
      <c r="AD451" s="20"/>
      <c r="AE451" s="31" t="s">
        <v>118</v>
      </c>
      <c r="AF451" s="31" t="s">
        <v>1</v>
      </c>
      <c r="AG451" s="31" t="s">
        <v>118</v>
      </c>
      <c r="AH451" s="31" t="s">
        <v>1</v>
      </c>
      <c r="AI451" s="31" t="s">
        <v>118</v>
      </c>
      <c r="AJ451" s="31" t="s">
        <v>1</v>
      </c>
      <c r="AK451" s="31" t="s">
        <v>118</v>
      </c>
      <c r="AL451" s="31" t="s">
        <v>1</v>
      </c>
      <c r="AM451" s="31" t="s">
        <v>118</v>
      </c>
      <c r="AN451" s="31" t="s">
        <v>1</v>
      </c>
      <c r="AO451" s="31" t="s">
        <v>118</v>
      </c>
      <c r="AP451" s="31" t="s">
        <v>1</v>
      </c>
    </row>
    <row r="452" spans="1:42">
      <c r="A452" t="s">
        <v>18</v>
      </c>
      <c r="B452" s="353"/>
      <c r="C452" s="5" t="s">
        <v>49</v>
      </c>
      <c r="D452" s="353"/>
      <c r="E452" s="5" t="s">
        <v>49</v>
      </c>
      <c r="F452" s="353"/>
      <c r="G452" s="5" t="s">
        <v>150</v>
      </c>
      <c r="H452" s="353"/>
      <c r="I452" s="5" t="s">
        <v>65</v>
      </c>
      <c r="J452" s="353"/>
      <c r="K452" s="5" t="s">
        <v>65</v>
      </c>
      <c r="M452" s="5"/>
      <c r="O452" s="29" t="s">
        <v>110</v>
      </c>
      <c r="P452" s="20">
        <v>18</v>
      </c>
      <c r="Q452" s="20">
        <v>100</v>
      </c>
      <c r="R452" s="20">
        <v>18</v>
      </c>
      <c r="S452" s="20">
        <v>100</v>
      </c>
      <c r="T452" s="20">
        <v>18</v>
      </c>
      <c r="U452" s="20">
        <v>100</v>
      </c>
      <c r="V452" s="20">
        <v>18</v>
      </c>
      <c r="W452" s="20">
        <v>100</v>
      </c>
      <c r="X452" s="20">
        <v>18</v>
      </c>
      <c r="Y452" s="20">
        <v>100</v>
      </c>
      <c r="Z452" s="20"/>
      <c r="AA452" s="20"/>
      <c r="AD452" s="29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</row>
    <row r="453" spans="1:42">
      <c r="A453" t="s">
        <v>19</v>
      </c>
      <c r="B453" s="353"/>
      <c r="C453" s="5" t="s">
        <v>49</v>
      </c>
      <c r="D453" s="353"/>
      <c r="E453" s="5" t="s">
        <v>49</v>
      </c>
      <c r="F453" s="353"/>
      <c r="G453" s="5" t="s">
        <v>149</v>
      </c>
      <c r="H453" s="353"/>
      <c r="I453" s="5" t="s">
        <v>65</v>
      </c>
      <c r="J453" s="353"/>
      <c r="K453" s="5" t="s">
        <v>65</v>
      </c>
      <c r="M453" s="5"/>
      <c r="O453" s="29" t="s">
        <v>111</v>
      </c>
      <c r="P453" s="20">
        <v>0</v>
      </c>
      <c r="Q453" s="20">
        <v>0</v>
      </c>
      <c r="R453" s="20">
        <v>0</v>
      </c>
      <c r="S453" s="20">
        <v>0</v>
      </c>
      <c r="T453" s="20">
        <v>1</v>
      </c>
      <c r="U453" s="20">
        <v>6</v>
      </c>
      <c r="V453" s="20">
        <v>4</v>
      </c>
      <c r="W453" s="20">
        <v>22</v>
      </c>
      <c r="X453" s="20">
        <v>2</v>
      </c>
      <c r="Y453" s="20">
        <v>11</v>
      </c>
      <c r="Z453" s="20"/>
      <c r="AA453" s="20"/>
      <c r="AD453" s="47" t="s">
        <v>125</v>
      </c>
      <c r="AE453" s="32"/>
      <c r="AF453" s="33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</row>
    <row r="454" spans="1:42">
      <c r="A454" t="s">
        <v>20</v>
      </c>
      <c r="B454" s="353"/>
      <c r="C454" s="5" t="s">
        <v>49</v>
      </c>
      <c r="D454" s="353"/>
      <c r="E454" s="5" t="s">
        <v>49</v>
      </c>
      <c r="F454" s="353"/>
      <c r="G454" s="5" t="s">
        <v>149</v>
      </c>
      <c r="H454" s="353"/>
      <c r="I454" s="5" t="s">
        <v>65</v>
      </c>
      <c r="J454" s="353"/>
      <c r="K454" s="5" t="s">
        <v>65</v>
      </c>
      <c r="M454" s="5"/>
      <c r="O454" s="29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42">
      <c r="O455" s="29" t="s">
        <v>112</v>
      </c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D455" s="35" t="s">
        <v>127</v>
      </c>
    </row>
    <row r="456" spans="1:42">
      <c r="O456" s="29" t="s">
        <v>113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9" spans="1:42">
      <c r="O459" s="354" t="s">
        <v>116</v>
      </c>
      <c r="P459" s="354"/>
      <c r="Q459" s="354"/>
      <c r="R459" s="354"/>
      <c r="S459" s="354"/>
      <c r="T459" s="354"/>
      <c r="U459" s="354"/>
      <c r="V459" s="354"/>
      <c r="W459" s="354"/>
      <c r="X459" s="354"/>
      <c r="Y459" s="354"/>
      <c r="Z459" s="354"/>
      <c r="AA459" s="354"/>
      <c r="AD459" s="354" t="s">
        <v>121</v>
      </c>
      <c r="AE459" s="354"/>
      <c r="AF459" s="354"/>
      <c r="AG459" s="354"/>
      <c r="AH459" s="354"/>
      <c r="AI459" s="354"/>
      <c r="AJ459" s="354"/>
      <c r="AK459" s="354"/>
      <c r="AL459" s="354"/>
      <c r="AM459" s="354"/>
      <c r="AN459" s="354"/>
      <c r="AO459" s="354"/>
      <c r="AP459" s="354"/>
    </row>
    <row r="460" spans="1:42">
      <c r="O460" s="20"/>
      <c r="P460" s="327">
        <v>2002</v>
      </c>
      <c r="Q460" s="327"/>
      <c r="R460" s="327">
        <v>2005</v>
      </c>
      <c r="S460" s="327"/>
      <c r="T460" s="327">
        <v>2008</v>
      </c>
      <c r="U460" s="327"/>
      <c r="V460" s="327">
        <v>2011</v>
      </c>
      <c r="W460" s="327"/>
      <c r="X460" s="327">
        <v>2014</v>
      </c>
      <c r="Y460" s="327"/>
      <c r="Z460" s="327">
        <v>2017</v>
      </c>
      <c r="AA460" s="327"/>
      <c r="AD460" s="20"/>
      <c r="AE460" s="327">
        <v>2002</v>
      </c>
      <c r="AF460" s="327"/>
      <c r="AG460" s="327">
        <v>2005</v>
      </c>
      <c r="AH460" s="327"/>
      <c r="AI460" s="327">
        <v>2008</v>
      </c>
      <c r="AJ460" s="327"/>
      <c r="AK460" s="327">
        <v>2011</v>
      </c>
      <c r="AL460" s="327"/>
      <c r="AM460" s="327">
        <v>2014</v>
      </c>
      <c r="AN460" s="327"/>
      <c r="AO460" s="327">
        <v>2017</v>
      </c>
      <c r="AP460" s="327"/>
    </row>
    <row r="461" spans="1:42">
      <c r="O461" s="20"/>
      <c r="P461" s="31" t="s">
        <v>114</v>
      </c>
      <c r="Q461" s="31" t="s">
        <v>115</v>
      </c>
      <c r="R461" s="31" t="s">
        <v>114</v>
      </c>
      <c r="S461" s="31" t="s">
        <v>115</v>
      </c>
      <c r="T461" s="31" t="s">
        <v>114</v>
      </c>
      <c r="U461" s="31" t="s">
        <v>115</v>
      </c>
      <c r="V461" s="31" t="s">
        <v>114</v>
      </c>
      <c r="W461" s="31" t="s">
        <v>115</v>
      </c>
      <c r="X461" s="31" t="s">
        <v>114</v>
      </c>
      <c r="Y461" s="31" t="s">
        <v>115</v>
      </c>
      <c r="Z461" s="31" t="s">
        <v>114</v>
      </c>
      <c r="AA461" s="31" t="s">
        <v>115</v>
      </c>
      <c r="AD461" s="20"/>
      <c r="AE461" s="31" t="s">
        <v>118</v>
      </c>
      <c r="AF461" s="31" t="s">
        <v>1</v>
      </c>
      <c r="AG461" s="31" t="s">
        <v>118</v>
      </c>
      <c r="AH461" s="31" t="s">
        <v>1</v>
      </c>
      <c r="AI461" s="31" t="s">
        <v>118</v>
      </c>
      <c r="AJ461" s="31" t="s">
        <v>1</v>
      </c>
      <c r="AK461" s="31" t="s">
        <v>118</v>
      </c>
      <c r="AL461" s="31" t="s">
        <v>1</v>
      </c>
      <c r="AM461" s="31" t="s">
        <v>118</v>
      </c>
      <c r="AN461" s="31" t="s">
        <v>1</v>
      </c>
      <c r="AO461" s="31" t="s">
        <v>118</v>
      </c>
      <c r="AP461" s="31" t="s">
        <v>1</v>
      </c>
    </row>
    <row r="462" spans="1:42">
      <c r="O462" s="29" t="s">
        <v>110</v>
      </c>
      <c r="P462" s="20">
        <v>18</v>
      </c>
      <c r="Q462" s="20">
        <v>100</v>
      </c>
      <c r="R462" s="20">
        <v>18</v>
      </c>
      <c r="S462" s="20">
        <v>100</v>
      </c>
      <c r="T462" s="20"/>
      <c r="U462" s="20"/>
      <c r="V462" s="20"/>
      <c r="W462" s="20"/>
      <c r="X462" s="20"/>
      <c r="Y462" s="20"/>
      <c r="Z462" s="20"/>
      <c r="AA462" s="20"/>
      <c r="AD462" s="29" t="s">
        <v>150</v>
      </c>
      <c r="AE462" s="24"/>
      <c r="AF462" s="24"/>
      <c r="AG462" s="24"/>
      <c r="AH462" s="24"/>
      <c r="AI462" s="24">
        <v>18</v>
      </c>
      <c r="AJ462" s="24">
        <v>15</v>
      </c>
      <c r="AK462" s="24"/>
      <c r="AL462" s="24"/>
      <c r="AM462" s="24"/>
      <c r="AN462" s="24"/>
      <c r="AO462" s="24"/>
      <c r="AP462" s="24"/>
    </row>
    <row r="463" spans="1:42">
      <c r="O463" s="29" t="s">
        <v>111</v>
      </c>
      <c r="P463" s="20">
        <v>18</v>
      </c>
      <c r="Q463" s="20">
        <v>100</v>
      </c>
      <c r="R463" s="20">
        <v>16</v>
      </c>
      <c r="S463" s="20">
        <v>89</v>
      </c>
      <c r="T463" s="20"/>
      <c r="U463" s="20"/>
      <c r="V463" s="20"/>
      <c r="W463" s="20"/>
      <c r="X463" s="20"/>
      <c r="Y463" s="20"/>
      <c r="Z463" s="20"/>
      <c r="AA463" s="20"/>
      <c r="AD463" s="48" t="s">
        <v>125</v>
      </c>
      <c r="AE463" s="5"/>
      <c r="AF463" s="5"/>
      <c r="AG463" s="5"/>
      <c r="AH463" s="5"/>
      <c r="AI463" s="5">
        <v>100</v>
      </c>
      <c r="AJ463" s="5">
        <v>83</v>
      </c>
      <c r="AK463" s="5"/>
      <c r="AL463" s="5"/>
      <c r="AM463" s="5"/>
      <c r="AN463" s="5"/>
      <c r="AO463" s="5"/>
      <c r="AP463" s="5"/>
    </row>
    <row r="464" spans="1:42">
      <c r="O464" s="29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D464" s="29" t="s">
        <v>65</v>
      </c>
      <c r="AE464" s="34"/>
      <c r="AF464" s="34"/>
      <c r="AG464" s="34"/>
      <c r="AH464" s="34"/>
      <c r="AI464" s="34"/>
      <c r="AJ464" s="34"/>
      <c r="AK464" s="34">
        <v>18</v>
      </c>
      <c r="AL464" s="34">
        <v>14</v>
      </c>
      <c r="AM464" s="34">
        <v>18</v>
      </c>
      <c r="AN464" s="34">
        <v>15</v>
      </c>
      <c r="AO464" s="34"/>
      <c r="AP464" s="34"/>
    </row>
    <row r="465" spans="15:42">
      <c r="O465" s="29" t="s">
        <v>112</v>
      </c>
      <c r="P465" s="20"/>
      <c r="Q465" s="20"/>
      <c r="R465" s="20"/>
      <c r="S465" s="20"/>
      <c r="T465" s="20">
        <v>18</v>
      </c>
      <c r="U465" s="20">
        <v>100</v>
      </c>
      <c r="V465" s="20">
        <v>18</v>
      </c>
      <c r="W465" s="20">
        <v>100</v>
      </c>
      <c r="X465" s="20">
        <v>18</v>
      </c>
      <c r="Y465" s="20">
        <v>100</v>
      </c>
      <c r="Z465" s="20"/>
      <c r="AA465" s="20"/>
      <c r="AD465" s="48" t="s">
        <v>125</v>
      </c>
      <c r="AE465" s="5"/>
      <c r="AF465" s="5"/>
      <c r="AG465" s="5"/>
      <c r="AH465" s="5"/>
      <c r="AI465" s="5"/>
      <c r="AJ465" s="5"/>
      <c r="AK465" s="5">
        <v>100</v>
      </c>
      <c r="AL465" s="5">
        <v>78</v>
      </c>
      <c r="AM465" s="5">
        <v>100</v>
      </c>
      <c r="AN465" s="5">
        <v>83</v>
      </c>
      <c r="AO465" s="5"/>
      <c r="AP465" s="5"/>
    </row>
    <row r="466" spans="15:42">
      <c r="O466" s="29" t="s">
        <v>113</v>
      </c>
      <c r="P466" s="20"/>
      <c r="Q466" s="20"/>
      <c r="R466" s="20"/>
      <c r="S466" s="20"/>
      <c r="T466" s="20">
        <v>15</v>
      </c>
      <c r="U466" s="20">
        <v>83</v>
      </c>
      <c r="V466" s="20">
        <v>14</v>
      </c>
      <c r="W466" s="20">
        <v>78</v>
      </c>
      <c r="X466" s="20">
        <v>15</v>
      </c>
      <c r="Y466" s="20">
        <v>83</v>
      </c>
      <c r="Z466" s="20"/>
      <c r="AA466" s="20"/>
      <c r="AD466" s="63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</row>
    <row r="467" spans="15:42">
      <c r="AD467" s="35" t="s">
        <v>127</v>
      </c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</row>
    <row r="469" spans="15:42">
      <c r="O469" s="354" t="s">
        <v>117</v>
      </c>
      <c r="P469" s="354"/>
      <c r="Q469" s="354"/>
      <c r="R469" s="354"/>
      <c r="S469" s="354"/>
      <c r="T469" s="354"/>
      <c r="U469" s="354"/>
      <c r="V469" s="354"/>
      <c r="W469" s="354"/>
      <c r="X469" s="354"/>
      <c r="Y469" s="354"/>
      <c r="Z469" s="354"/>
      <c r="AA469" s="354"/>
      <c r="AD469" s="355" t="s">
        <v>122</v>
      </c>
      <c r="AE469" s="356"/>
      <c r="AF469" s="356"/>
      <c r="AG469" s="356"/>
      <c r="AH469" s="356"/>
      <c r="AI469" s="356"/>
      <c r="AJ469" s="356"/>
      <c r="AK469" s="356"/>
      <c r="AL469" s="356"/>
      <c r="AM469" s="356"/>
      <c r="AN469" s="356"/>
      <c r="AO469" s="356"/>
      <c r="AP469" s="357"/>
    </row>
    <row r="470" spans="15:42">
      <c r="O470" s="20"/>
      <c r="P470" s="327">
        <v>2002</v>
      </c>
      <c r="Q470" s="327"/>
      <c r="R470" s="327">
        <v>2005</v>
      </c>
      <c r="S470" s="327"/>
      <c r="T470" s="327">
        <v>2008</v>
      </c>
      <c r="U470" s="327"/>
      <c r="V470" s="327">
        <v>2011</v>
      </c>
      <c r="W470" s="327"/>
      <c r="X470" s="327">
        <v>2014</v>
      </c>
      <c r="Y470" s="327"/>
      <c r="Z470" s="327">
        <v>2017</v>
      </c>
      <c r="AA470" s="327"/>
      <c r="AD470" s="20"/>
      <c r="AE470" s="22">
        <v>2002</v>
      </c>
      <c r="AF470" s="22"/>
      <c r="AG470" s="22">
        <v>2005</v>
      </c>
      <c r="AH470" s="22"/>
      <c r="AI470" s="22">
        <v>2008</v>
      </c>
      <c r="AJ470" s="22"/>
      <c r="AK470" s="22">
        <v>2011</v>
      </c>
      <c r="AL470" s="22"/>
      <c r="AM470" s="22">
        <v>2014</v>
      </c>
      <c r="AN470" s="22"/>
      <c r="AO470" s="22">
        <v>2017</v>
      </c>
      <c r="AP470" s="22"/>
    </row>
    <row r="471" spans="15:42">
      <c r="O471" s="20"/>
      <c r="P471" s="31" t="s">
        <v>114</v>
      </c>
      <c r="Q471" s="31" t="s">
        <v>115</v>
      </c>
      <c r="R471" s="31" t="s">
        <v>114</v>
      </c>
      <c r="S471" s="31" t="s">
        <v>115</v>
      </c>
      <c r="T471" s="31" t="s">
        <v>114</v>
      </c>
      <c r="U471" s="31" t="s">
        <v>115</v>
      </c>
      <c r="V471" s="31" t="s">
        <v>114</v>
      </c>
      <c r="W471" s="31" t="s">
        <v>115</v>
      </c>
      <c r="X471" s="31" t="s">
        <v>114</v>
      </c>
      <c r="Y471" s="31" t="s">
        <v>115</v>
      </c>
      <c r="Z471" s="31" t="s">
        <v>114</v>
      </c>
      <c r="AA471" s="31" t="s">
        <v>115</v>
      </c>
      <c r="AD471" s="20"/>
      <c r="AE471" s="31" t="s">
        <v>118</v>
      </c>
      <c r="AF471" s="31" t="s">
        <v>1</v>
      </c>
      <c r="AG471" s="31" t="s">
        <v>118</v>
      </c>
      <c r="AH471" s="31" t="s">
        <v>1</v>
      </c>
      <c r="AI471" s="31" t="s">
        <v>118</v>
      </c>
      <c r="AJ471" s="31" t="s">
        <v>1</v>
      </c>
      <c r="AK471" s="31" t="s">
        <v>118</v>
      </c>
      <c r="AL471" s="31" t="s">
        <v>1</v>
      </c>
      <c r="AM471" s="31" t="s">
        <v>118</v>
      </c>
      <c r="AN471" s="31" t="s">
        <v>1</v>
      </c>
      <c r="AO471" s="31" t="s">
        <v>118</v>
      </c>
      <c r="AP471" s="31" t="s">
        <v>1</v>
      </c>
    </row>
    <row r="472" spans="15:42">
      <c r="O472" s="29" t="s">
        <v>110</v>
      </c>
      <c r="P472" s="20">
        <v>18</v>
      </c>
      <c r="Q472" s="20">
        <v>100</v>
      </c>
      <c r="R472" s="20"/>
      <c r="S472" s="20"/>
      <c r="T472" s="20"/>
      <c r="U472" s="20"/>
      <c r="V472" s="20">
        <v>18</v>
      </c>
      <c r="W472" s="20">
        <v>100</v>
      </c>
      <c r="X472" s="20">
        <v>18</v>
      </c>
      <c r="Y472" s="20">
        <v>100</v>
      </c>
      <c r="Z472" s="20"/>
      <c r="AA472" s="20"/>
      <c r="AD472" s="29" t="s">
        <v>146</v>
      </c>
      <c r="AE472" s="24"/>
      <c r="AF472" s="24"/>
      <c r="AG472" s="24">
        <v>18</v>
      </c>
      <c r="AH472" s="24">
        <v>2</v>
      </c>
      <c r="AI472" s="24"/>
      <c r="AJ472" s="24"/>
      <c r="AK472" s="24"/>
      <c r="AL472" s="24"/>
      <c r="AM472" s="24"/>
      <c r="AN472" s="24"/>
      <c r="AO472" s="24"/>
      <c r="AP472" s="24"/>
    </row>
    <row r="473" spans="15:42">
      <c r="O473" s="29" t="s">
        <v>111</v>
      </c>
      <c r="P473" s="20">
        <v>0</v>
      </c>
      <c r="Q473" s="20">
        <v>0</v>
      </c>
      <c r="R473" s="20"/>
      <c r="S473" s="20"/>
      <c r="T473" s="20"/>
      <c r="U473" s="20"/>
      <c r="V473" s="20">
        <v>0</v>
      </c>
      <c r="W473" s="20">
        <v>0</v>
      </c>
      <c r="X473" s="20">
        <v>1</v>
      </c>
      <c r="Y473" s="20">
        <v>6</v>
      </c>
      <c r="Z473" s="20"/>
      <c r="AA473" s="20"/>
      <c r="AD473" s="47" t="s">
        <v>125</v>
      </c>
      <c r="AE473" s="32"/>
      <c r="AF473" s="40"/>
      <c r="AG473" s="32">
        <v>1</v>
      </c>
      <c r="AH473" s="32">
        <v>0.111</v>
      </c>
      <c r="AI473" s="32"/>
      <c r="AJ473" s="32"/>
      <c r="AK473" s="32"/>
      <c r="AL473" s="32"/>
      <c r="AM473" s="32"/>
      <c r="AN473" s="32"/>
      <c r="AO473" s="32"/>
      <c r="AP473" s="32"/>
    </row>
    <row r="474" spans="15:42">
      <c r="O474" s="29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D474" s="21" t="s">
        <v>149</v>
      </c>
      <c r="AE474" s="24"/>
      <c r="AF474" s="24"/>
      <c r="AG474" s="24"/>
      <c r="AH474" s="24"/>
      <c r="AI474" s="24">
        <v>18</v>
      </c>
      <c r="AJ474" s="24">
        <v>2</v>
      </c>
      <c r="AK474" s="24"/>
      <c r="AL474" s="24"/>
      <c r="AM474" s="24"/>
      <c r="AN474" s="24"/>
      <c r="AO474" s="24"/>
      <c r="AP474" s="24"/>
    </row>
    <row r="475" spans="15:42">
      <c r="O475" s="29" t="s">
        <v>112</v>
      </c>
      <c r="P475" s="20"/>
      <c r="Q475" s="20"/>
      <c r="R475" s="20">
        <v>18</v>
      </c>
      <c r="S475" s="20">
        <v>100</v>
      </c>
      <c r="T475" s="20">
        <v>18</v>
      </c>
      <c r="U475" s="20">
        <v>100</v>
      </c>
      <c r="V475" s="20"/>
      <c r="W475" s="20"/>
      <c r="X475" s="20"/>
      <c r="Y475" s="20"/>
      <c r="Z475" s="20"/>
      <c r="AA475" s="20"/>
      <c r="AD475" s="48" t="s">
        <v>125</v>
      </c>
      <c r="AE475" s="36"/>
      <c r="AF475" s="36"/>
      <c r="AG475" s="36"/>
      <c r="AH475" s="36"/>
      <c r="AI475" s="36">
        <v>1</v>
      </c>
      <c r="AJ475" s="36">
        <v>0.11</v>
      </c>
      <c r="AK475" s="39"/>
      <c r="AL475" s="36"/>
      <c r="AM475" s="36"/>
      <c r="AN475" s="36"/>
      <c r="AO475" s="36"/>
      <c r="AP475" s="36"/>
    </row>
    <row r="476" spans="15:42">
      <c r="O476" s="29" t="s">
        <v>113</v>
      </c>
      <c r="P476" s="20"/>
      <c r="Q476" s="20"/>
      <c r="R476" s="20">
        <v>2</v>
      </c>
      <c r="S476" s="20">
        <v>11</v>
      </c>
      <c r="T476" s="20">
        <v>2</v>
      </c>
      <c r="U476" s="20">
        <v>11</v>
      </c>
      <c r="V476" s="20"/>
      <c r="W476" s="20"/>
      <c r="X476" s="20"/>
      <c r="Y476" s="20"/>
      <c r="Z476" s="20"/>
      <c r="AA476" s="20"/>
      <c r="AD476" s="63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</row>
    <row r="477" spans="15:42">
      <c r="AD477" s="35" t="s">
        <v>127</v>
      </c>
      <c r="AE477" s="65"/>
      <c r="AF477" s="65"/>
      <c r="AG477" s="65"/>
      <c r="AH477" s="65"/>
      <c r="AI477" s="65"/>
      <c r="AJ477" s="65"/>
      <c r="AK477" s="38"/>
      <c r="AL477" s="38"/>
      <c r="AM477" s="65"/>
      <c r="AN477" s="65"/>
      <c r="AO477" s="65"/>
      <c r="AP477" s="65"/>
    </row>
    <row r="478" spans="15:42">
      <c r="O478" s="35" t="s">
        <v>127</v>
      </c>
    </row>
    <row r="481" spans="15:42">
      <c r="O481" s="354" t="s">
        <v>130</v>
      </c>
      <c r="P481" s="354"/>
      <c r="Q481" s="354"/>
      <c r="R481" s="354"/>
      <c r="S481" s="354"/>
      <c r="T481" s="354"/>
      <c r="U481" s="354"/>
      <c r="V481" s="354"/>
      <c r="W481" s="354"/>
      <c r="X481" s="354"/>
      <c r="Y481" s="354"/>
      <c r="Z481" s="354"/>
      <c r="AA481" s="354"/>
    </row>
    <row r="482" spans="15:42">
      <c r="O482" s="20"/>
      <c r="P482" s="327">
        <v>2002</v>
      </c>
      <c r="Q482" s="327"/>
      <c r="R482" s="327">
        <v>2005</v>
      </c>
      <c r="S482" s="327"/>
      <c r="T482" s="327">
        <v>2008</v>
      </c>
      <c r="U482" s="327"/>
      <c r="V482" s="327">
        <v>2011</v>
      </c>
      <c r="W482" s="327"/>
      <c r="X482" s="327">
        <v>2014</v>
      </c>
      <c r="Y482" s="327"/>
      <c r="Z482" s="327">
        <v>2017</v>
      </c>
      <c r="AA482" s="327"/>
      <c r="AD482" s="63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</row>
    <row r="483" spans="15:42">
      <c r="O483" s="20"/>
      <c r="P483" s="31" t="s">
        <v>114</v>
      </c>
      <c r="Q483" s="31" t="s">
        <v>115</v>
      </c>
      <c r="R483" s="31" t="s">
        <v>114</v>
      </c>
      <c r="S483" s="31" t="s">
        <v>115</v>
      </c>
      <c r="T483" s="31" t="s">
        <v>114</v>
      </c>
      <c r="U483" s="31" t="s">
        <v>115</v>
      </c>
      <c r="V483" s="31" t="s">
        <v>114</v>
      </c>
      <c r="W483" s="31" t="s">
        <v>115</v>
      </c>
      <c r="X483" s="31" t="s">
        <v>114</v>
      </c>
      <c r="Y483" s="31" t="s">
        <v>115</v>
      </c>
      <c r="Z483" s="31" t="s">
        <v>114</v>
      </c>
      <c r="AA483" s="31" t="s">
        <v>115</v>
      </c>
      <c r="AD483" s="49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</row>
    <row r="484" spans="15:42">
      <c r="O484" s="29" t="s">
        <v>110</v>
      </c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20"/>
      <c r="AA484" s="20"/>
      <c r="AD484" s="63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</row>
    <row r="485" spans="15:42">
      <c r="O485" s="29" t="s">
        <v>111</v>
      </c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20"/>
      <c r="AA485" s="20"/>
      <c r="AD485" s="50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</row>
    <row r="486" spans="15:42">
      <c r="O486" s="29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20"/>
      <c r="AA486" s="20"/>
      <c r="AD486" s="63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</row>
    <row r="487" spans="15:42">
      <c r="O487" s="29" t="s">
        <v>112</v>
      </c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20"/>
      <c r="AA487" s="20"/>
      <c r="AD487" s="50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40"/>
      <c r="AP487" s="32"/>
    </row>
    <row r="488" spans="15:42">
      <c r="O488" s="29" t="s">
        <v>113</v>
      </c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20"/>
      <c r="AA488" s="20"/>
    </row>
    <row r="498" spans="1:29">
      <c r="A498" s="343" t="s">
        <v>157</v>
      </c>
      <c r="B498" s="343"/>
      <c r="C498" s="343"/>
      <c r="D498" s="343"/>
      <c r="E498" s="343"/>
      <c r="F498" s="343"/>
      <c r="G498" s="343"/>
      <c r="H498" s="343"/>
      <c r="I498" s="343"/>
      <c r="J498" s="343"/>
      <c r="K498" s="343"/>
      <c r="L498" s="343"/>
      <c r="M498" s="343"/>
      <c r="O498" s="329" t="s">
        <v>159</v>
      </c>
      <c r="P498" s="330"/>
      <c r="Q498" s="330"/>
      <c r="R498" s="330"/>
      <c r="S498" s="330"/>
      <c r="T498" s="330"/>
      <c r="U498" s="331"/>
      <c r="W498" s="343" t="s">
        <v>157</v>
      </c>
      <c r="X498" s="343"/>
      <c r="Y498" s="343"/>
      <c r="Z498" s="343"/>
      <c r="AA498" s="343"/>
      <c r="AB498" s="343"/>
      <c r="AC498" s="343"/>
    </row>
    <row r="499" spans="1:29">
      <c r="A499" s="12"/>
      <c r="B499" s="352">
        <v>2000</v>
      </c>
      <c r="C499" s="352"/>
      <c r="D499" s="352">
        <v>2003</v>
      </c>
      <c r="E499" s="352"/>
      <c r="F499" s="352">
        <v>2006</v>
      </c>
      <c r="G499" s="352"/>
      <c r="H499" s="352">
        <v>2009</v>
      </c>
      <c r="I499" s="352"/>
      <c r="J499" s="352">
        <v>2012</v>
      </c>
      <c r="K499" s="352"/>
      <c r="L499" s="352">
        <v>2015</v>
      </c>
      <c r="M499" s="352"/>
      <c r="O499" s="20" t="s">
        <v>129</v>
      </c>
      <c r="P499" s="44">
        <v>26</v>
      </c>
      <c r="Q499" s="44">
        <v>26</v>
      </c>
      <c r="R499" s="44">
        <v>26</v>
      </c>
      <c r="S499" s="44">
        <v>26</v>
      </c>
      <c r="T499" s="44">
        <v>26</v>
      </c>
      <c r="U499" s="45">
        <v>26</v>
      </c>
      <c r="X499" s="30" t="s">
        <v>137</v>
      </c>
      <c r="Y499" s="30" t="s">
        <v>138</v>
      </c>
      <c r="Z499" s="30" t="s">
        <v>139</v>
      </c>
      <c r="AA499" s="30" t="s">
        <v>140</v>
      </c>
      <c r="AB499" s="30" t="s">
        <v>141</v>
      </c>
      <c r="AC499" s="30" t="s">
        <v>142</v>
      </c>
    </row>
    <row r="500" spans="1:29">
      <c r="A500" s="13"/>
      <c r="B500" s="14" t="s">
        <v>0</v>
      </c>
      <c r="C500" s="14" t="s">
        <v>1</v>
      </c>
      <c r="D500" s="14" t="s">
        <v>0</v>
      </c>
      <c r="E500" s="14" t="s">
        <v>1</v>
      </c>
      <c r="F500" s="14" t="s">
        <v>0</v>
      </c>
      <c r="G500" s="14" t="s">
        <v>1</v>
      </c>
      <c r="H500" s="14" t="s">
        <v>0</v>
      </c>
      <c r="I500" s="14" t="s">
        <v>1</v>
      </c>
      <c r="J500" s="14" t="s">
        <v>0</v>
      </c>
      <c r="K500" s="14" t="s">
        <v>1</v>
      </c>
      <c r="L500" s="14" t="s">
        <v>0</v>
      </c>
      <c r="M500" s="14" t="s">
        <v>1</v>
      </c>
      <c r="O500" s="21" t="s">
        <v>103</v>
      </c>
      <c r="P500" s="31">
        <v>2000</v>
      </c>
      <c r="Q500" s="31">
        <v>2003</v>
      </c>
      <c r="R500" s="31">
        <v>2006</v>
      </c>
      <c r="S500" s="31">
        <v>2009</v>
      </c>
      <c r="T500" s="31">
        <v>2012</v>
      </c>
      <c r="U500" s="31">
        <v>2015</v>
      </c>
      <c r="W500" s="30" t="s">
        <v>143</v>
      </c>
      <c r="X500">
        <v>26</v>
      </c>
      <c r="Y500">
        <v>26</v>
      </c>
      <c r="Z500">
        <v>26</v>
      </c>
      <c r="AA500">
        <v>26</v>
      </c>
      <c r="AB500">
        <v>26</v>
      </c>
      <c r="AC500">
        <v>26</v>
      </c>
    </row>
    <row r="501" spans="1:29">
      <c r="A501" t="s">
        <v>2</v>
      </c>
      <c r="B501" s="353" t="s">
        <v>158</v>
      </c>
      <c r="C501" s="5" t="s">
        <v>49</v>
      </c>
      <c r="D501" s="353" t="s">
        <v>168</v>
      </c>
      <c r="E501" s="5" t="s">
        <v>163</v>
      </c>
      <c r="F501" s="353" t="s">
        <v>169</v>
      </c>
      <c r="G501" s="5" t="s">
        <v>58</v>
      </c>
      <c r="H501" s="353" t="s">
        <v>170</v>
      </c>
      <c r="I501" s="5" t="s">
        <v>171</v>
      </c>
      <c r="J501" s="353" t="s">
        <v>172</v>
      </c>
      <c r="K501" s="5" t="s">
        <v>3</v>
      </c>
      <c r="L501" s="353" t="s">
        <v>175</v>
      </c>
      <c r="M501" s="5" t="s">
        <v>49</v>
      </c>
      <c r="O501" s="29">
        <v>0</v>
      </c>
      <c r="P501" s="24"/>
      <c r="Q501" s="24"/>
      <c r="R501" s="24"/>
      <c r="S501" s="24"/>
      <c r="T501" s="24"/>
      <c r="U501" s="24">
        <v>26</v>
      </c>
      <c r="W501" s="30">
        <v>0</v>
      </c>
      <c r="AC501">
        <v>26</v>
      </c>
    </row>
    <row r="502" spans="1:29">
      <c r="A502" t="s">
        <v>4</v>
      </c>
      <c r="B502" s="353"/>
      <c r="C502" s="5" t="s">
        <v>49</v>
      </c>
      <c r="D502" s="353"/>
      <c r="E502" s="5" t="s">
        <v>163</v>
      </c>
      <c r="F502" s="353"/>
      <c r="G502" s="5" t="s">
        <v>58</v>
      </c>
      <c r="H502" s="353"/>
      <c r="I502" s="5" t="s">
        <v>171</v>
      </c>
      <c r="J502" s="353"/>
      <c r="K502" s="5" t="s">
        <v>173</v>
      </c>
      <c r="L502" s="353"/>
      <c r="M502" s="5" t="s">
        <v>49</v>
      </c>
      <c r="O502" s="29">
        <v>1</v>
      </c>
      <c r="P502" s="24">
        <v>26</v>
      </c>
      <c r="Q502" s="24">
        <v>26</v>
      </c>
      <c r="R502" s="24"/>
      <c r="S502" s="24">
        <v>26</v>
      </c>
      <c r="T502" s="24">
        <v>26</v>
      </c>
      <c r="U502" s="24"/>
      <c r="W502" s="30">
        <v>1</v>
      </c>
      <c r="X502">
        <v>26</v>
      </c>
      <c r="Y502">
        <v>26</v>
      </c>
      <c r="AA502">
        <v>26</v>
      </c>
      <c r="AB502">
        <v>26</v>
      </c>
    </row>
    <row r="503" spans="1:29">
      <c r="A503" t="s">
        <v>5</v>
      </c>
      <c r="B503" s="353"/>
      <c r="C503" s="5" t="s">
        <v>3</v>
      </c>
      <c r="D503" s="353"/>
      <c r="E503" s="5" t="s">
        <v>163</v>
      </c>
      <c r="F503" s="353"/>
      <c r="G503" s="5" t="s">
        <v>3</v>
      </c>
      <c r="H503" s="353"/>
      <c r="I503" s="5" t="s">
        <v>171</v>
      </c>
      <c r="J503" s="353"/>
      <c r="K503" s="5" t="s">
        <v>3</v>
      </c>
      <c r="L503" s="353"/>
      <c r="M503" s="5" t="s">
        <v>3</v>
      </c>
      <c r="O503" s="29">
        <v>2</v>
      </c>
      <c r="P503" s="24"/>
      <c r="Q503" s="24"/>
      <c r="R503" s="24">
        <v>26</v>
      </c>
      <c r="S503" s="24"/>
      <c r="T503" s="24"/>
      <c r="U503" s="24"/>
      <c r="W503" s="30">
        <v>2</v>
      </c>
      <c r="Z503">
        <v>26</v>
      </c>
    </row>
    <row r="504" spans="1:29">
      <c r="A504" t="s">
        <v>6</v>
      </c>
      <c r="B504" s="353"/>
      <c r="C504" s="5" t="s">
        <v>3</v>
      </c>
      <c r="D504" s="353"/>
      <c r="E504" s="5" t="s">
        <v>3</v>
      </c>
      <c r="F504" s="353"/>
      <c r="G504" s="5" t="s">
        <v>3</v>
      </c>
      <c r="H504" s="353"/>
      <c r="I504" s="5" t="s">
        <v>3</v>
      </c>
      <c r="J504" s="353"/>
      <c r="K504" s="5" t="s">
        <v>3</v>
      </c>
      <c r="L504" s="353"/>
      <c r="M504" s="5" t="s">
        <v>3</v>
      </c>
      <c r="O504" s="29">
        <v>3</v>
      </c>
      <c r="P504" s="24"/>
      <c r="Q504" s="24"/>
      <c r="R504" s="24"/>
      <c r="S504" s="24"/>
      <c r="T504" s="24"/>
      <c r="U504" s="24"/>
      <c r="W504" s="30">
        <v>3</v>
      </c>
    </row>
    <row r="505" spans="1:29">
      <c r="A505" t="s">
        <v>7</v>
      </c>
      <c r="B505" s="353"/>
      <c r="C505" s="5" t="s">
        <v>3</v>
      </c>
      <c r="D505" s="353"/>
      <c r="E505" s="5" t="s">
        <v>163</v>
      </c>
      <c r="F505" s="353"/>
      <c r="G505" s="5" t="s">
        <v>3</v>
      </c>
      <c r="H505" s="353"/>
      <c r="I505" s="5" t="s">
        <v>3</v>
      </c>
      <c r="J505" s="353"/>
      <c r="K505" s="5" t="s">
        <v>3</v>
      </c>
      <c r="L505" s="353"/>
      <c r="M505" s="5" t="s">
        <v>3</v>
      </c>
      <c r="O505" s="29" t="s">
        <v>104</v>
      </c>
      <c r="P505" s="24"/>
      <c r="Q505" s="24"/>
      <c r="R505" s="24"/>
      <c r="S505" s="24"/>
      <c r="T505" s="24"/>
      <c r="U505" s="24"/>
      <c r="W505" s="30" t="s">
        <v>104</v>
      </c>
    </row>
    <row r="506" spans="1:29">
      <c r="A506" t="s">
        <v>8</v>
      </c>
      <c r="B506" s="353"/>
      <c r="C506" s="5" t="s">
        <v>3</v>
      </c>
      <c r="D506" s="353"/>
      <c r="E506" s="5" t="s">
        <v>163</v>
      </c>
      <c r="F506" s="353"/>
      <c r="G506" s="5" t="s">
        <v>3</v>
      </c>
      <c r="H506" s="353"/>
      <c r="I506" s="5" t="s">
        <v>3</v>
      </c>
      <c r="J506" s="353"/>
      <c r="K506" s="5" t="s">
        <v>3</v>
      </c>
      <c r="L506" s="353"/>
      <c r="M506" s="5" t="s">
        <v>3</v>
      </c>
      <c r="Y506" s="5" t="s">
        <v>145</v>
      </c>
      <c r="Z506" s="5"/>
      <c r="AA506" s="5" t="s">
        <v>161</v>
      </c>
      <c r="AB506" s="5" t="s">
        <v>162</v>
      </c>
      <c r="AC506" t="s">
        <v>161</v>
      </c>
    </row>
    <row r="507" spans="1:29">
      <c r="A507" t="s">
        <v>9</v>
      </c>
      <c r="B507" s="353"/>
      <c r="C507" s="5" t="s">
        <v>3</v>
      </c>
      <c r="D507" s="353"/>
      <c r="E507" s="5" t="s">
        <v>3</v>
      </c>
      <c r="F507" s="353"/>
      <c r="G507" s="5" t="s">
        <v>3</v>
      </c>
      <c r="H507" s="353"/>
      <c r="I507" s="5" t="s">
        <v>3</v>
      </c>
      <c r="J507" s="353"/>
      <c r="K507" s="5" t="s">
        <v>3</v>
      </c>
      <c r="L507" s="353"/>
      <c r="M507" s="5" t="s">
        <v>3</v>
      </c>
      <c r="O507" s="324" t="s">
        <v>160</v>
      </c>
      <c r="P507" s="359"/>
      <c r="Q507" s="359"/>
      <c r="R507" s="359"/>
      <c r="S507" s="359"/>
      <c r="T507" s="359"/>
      <c r="U507" s="325"/>
      <c r="Y507" s="5" t="s">
        <v>163</v>
      </c>
      <c r="Z507" s="5"/>
      <c r="AA507" s="5" t="s">
        <v>164</v>
      </c>
      <c r="AB507" s="5"/>
      <c r="AC507" t="s">
        <v>165</v>
      </c>
    </row>
    <row r="508" spans="1:29">
      <c r="A508" t="s">
        <v>10</v>
      </c>
      <c r="B508" s="353"/>
      <c r="C508" s="5" t="s">
        <v>3</v>
      </c>
      <c r="D508" s="353"/>
      <c r="E508" s="5" t="s">
        <v>163</v>
      </c>
      <c r="F508" s="353"/>
      <c r="G508" s="5" t="s">
        <v>3</v>
      </c>
      <c r="H508" s="353"/>
      <c r="I508" s="5" t="s">
        <v>3</v>
      </c>
      <c r="J508" s="353"/>
      <c r="K508" s="5" t="s">
        <v>3</v>
      </c>
      <c r="L508" s="353"/>
      <c r="M508" s="5" t="s">
        <v>3</v>
      </c>
      <c r="O508" s="21"/>
      <c r="P508" s="31">
        <v>2000</v>
      </c>
      <c r="Q508" s="31">
        <v>2003</v>
      </c>
      <c r="R508" s="31">
        <v>2006</v>
      </c>
      <c r="S508" s="31">
        <v>2009</v>
      </c>
      <c r="T508" s="31">
        <v>2012</v>
      </c>
      <c r="U508" s="31">
        <v>2015</v>
      </c>
    </row>
    <row r="509" spans="1:29">
      <c r="A509" t="s">
        <v>11</v>
      </c>
      <c r="B509" s="353"/>
      <c r="C509" s="5" t="s">
        <v>3</v>
      </c>
      <c r="D509" s="353"/>
      <c r="E509" s="5" t="s">
        <v>3</v>
      </c>
      <c r="F509" s="353"/>
      <c r="G509" s="5" t="s">
        <v>3</v>
      </c>
      <c r="H509" s="353"/>
      <c r="I509" s="5" t="s">
        <v>3</v>
      </c>
      <c r="J509" s="353"/>
      <c r="K509" s="5" t="s">
        <v>3</v>
      </c>
      <c r="L509" s="353"/>
      <c r="M509" s="5" t="s">
        <v>3</v>
      </c>
      <c r="O509" s="29" t="s">
        <v>106</v>
      </c>
      <c r="P509" s="24">
        <v>26</v>
      </c>
      <c r="Q509" s="24">
        <v>6</v>
      </c>
      <c r="R509" s="24">
        <v>16</v>
      </c>
      <c r="S509" s="24">
        <v>12</v>
      </c>
      <c r="T509" s="24">
        <v>15</v>
      </c>
      <c r="U509" s="24">
        <v>26</v>
      </c>
    </row>
    <row r="510" spans="1:29">
      <c r="A510" t="s">
        <v>12</v>
      </c>
      <c r="B510" s="353"/>
      <c r="C510" s="5" t="s">
        <v>3</v>
      </c>
      <c r="D510" s="353"/>
      <c r="E510" s="5" t="s">
        <v>3</v>
      </c>
      <c r="F510" s="353"/>
      <c r="G510" s="5" t="s">
        <v>3</v>
      </c>
      <c r="H510" s="353"/>
      <c r="I510" s="5" t="s">
        <v>3</v>
      </c>
      <c r="J510" s="353"/>
      <c r="K510" s="5" t="s">
        <v>3</v>
      </c>
      <c r="L510" s="353"/>
      <c r="M510" s="5" t="s">
        <v>3</v>
      </c>
      <c r="O510" s="29" t="s">
        <v>107</v>
      </c>
      <c r="P510" s="24">
        <v>0</v>
      </c>
      <c r="Q510" s="24">
        <v>20</v>
      </c>
      <c r="R510" s="24">
        <v>10</v>
      </c>
      <c r="S510" s="24">
        <v>14</v>
      </c>
      <c r="T510" s="24">
        <v>11</v>
      </c>
      <c r="U510" s="24">
        <v>0</v>
      </c>
    </row>
    <row r="511" spans="1:29">
      <c r="A511" t="s">
        <v>13</v>
      </c>
      <c r="B511" s="353"/>
      <c r="C511" s="5" t="s">
        <v>3</v>
      </c>
      <c r="D511" s="353"/>
      <c r="E511" s="5" t="s">
        <v>3</v>
      </c>
      <c r="F511" s="353"/>
      <c r="G511" s="5" t="s">
        <v>3</v>
      </c>
      <c r="H511" s="353"/>
      <c r="I511" s="5" t="s">
        <v>3</v>
      </c>
      <c r="J511" s="353"/>
      <c r="K511" s="5" t="s">
        <v>3</v>
      </c>
      <c r="L511" s="353"/>
      <c r="M511" s="5" t="s">
        <v>3</v>
      </c>
      <c r="O511" s="27"/>
      <c r="P511" s="28"/>
      <c r="Q511" s="28"/>
      <c r="R511" s="28"/>
      <c r="S511" s="28"/>
      <c r="T511" s="28"/>
      <c r="U511" s="28"/>
    </row>
    <row r="512" spans="1:29">
      <c r="A512" t="s">
        <v>14</v>
      </c>
      <c r="B512" s="353"/>
      <c r="C512" s="5" t="s">
        <v>3</v>
      </c>
      <c r="D512" s="353"/>
      <c r="E512" s="5" t="s">
        <v>163</v>
      </c>
      <c r="F512" s="353"/>
      <c r="G512" s="5" t="s">
        <v>3</v>
      </c>
      <c r="H512" s="353"/>
      <c r="I512" s="5" t="s">
        <v>3</v>
      </c>
      <c r="J512" s="353"/>
      <c r="K512" s="5" t="s">
        <v>3</v>
      </c>
      <c r="L512" s="353"/>
      <c r="M512" s="5" t="s">
        <v>3</v>
      </c>
      <c r="O512" s="27"/>
      <c r="P512" s="28"/>
      <c r="Q512" s="28"/>
      <c r="R512" s="28"/>
      <c r="S512" s="28"/>
      <c r="T512" s="28"/>
      <c r="U512" s="28"/>
    </row>
    <row r="513" spans="1:42">
      <c r="A513" t="s">
        <v>15</v>
      </c>
      <c r="B513" s="353"/>
      <c r="C513" s="5" t="s">
        <v>3</v>
      </c>
      <c r="D513" s="353"/>
      <c r="E513" s="5" t="s">
        <v>163</v>
      </c>
      <c r="F513" s="353"/>
      <c r="G513" s="5" t="s">
        <v>58</v>
      </c>
      <c r="H513" s="353"/>
      <c r="I513" s="5" t="s">
        <v>171</v>
      </c>
      <c r="J513" s="353"/>
      <c r="K513" s="5" t="s">
        <v>173</v>
      </c>
      <c r="L513" s="353"/>
      <c r="M513" s="5" t="s">
        <v>49</v>
      </c>
      <c r="O513" s="354" t="s">
        <v>109</v>
      </c>
      <c r="P513" s="354"/>
      <c r="Q513" s="354"/>
      <c r="R513" s="354"/>
      <c r="S513" s="354"/>
      <c r="T513" s="354"/>
      <c r="U513" s="354"/>
      <c r="V513" s="354"/>
      <c r="W513" s="354"/>
      <c r="X513" s="354"/>
      <c r="Y513" s="354"/>
      <c r="Z513" s="354"/>
      <c r="AA513" s="354"/>
      <c r="AD513" s="354" t="s">
        <v>120</v>
      </c>
      <c r="AE513" s="354"/>
      <c r="AF513" s="354"/>
      <c r="AG513" s="354"/>
      <c r="AH513" s="354"/>
      <c r="AI513" s="354"/>
      <c r="AJ513" s="354"/>
      <c r="AK513" s="354"/>
      <c r="AL513" s="354"/>
      <c r="AM513" s="354"/>
      <c r="AN513" s="354"/>
      <c r="AO513" s="354"/>
      <c r="AP513" s="354"/>
    </row>
    <row r="514" spans="1:42">
      <c r="A514" t="s">
        <v>16</v>
      </c>
      <c r="B514" s="353"/>
      <c r="C514" s="5" t="s">
        <v>3</v>
      </c>
      <c r="D514" s="353"/>
      <c r="E514" s="5" t="s">
        <v>163</v>
      </c>
      <c r="F514" s="353"/>
      <c r="G514" s="5" t="s">
        <v>3</v>
      </c>
      <c r="H514" s="353"/>
      <c r="I514" s="5" t="s">
        <v>171</v>
      </c>
      <c r="J514" s="353"/>
      <c r="K514" s="5" t="s">
        <v>3</v>
      </c>
      <c r="L514" s="353"/>
      <c r="M514" s="5" t="s">
        <v>3</v>
      </c>
      <c r="O514" s="20"/>
      <c r="P514" s="327">
        <v>2000</v>
      </c>
      <c r="Q514" s="327"/>
      <c r="R514" s="327">
        <v>2003</v>
      </c>
      <c r="S514" s="327"/>
      <c r="T514" s="327">
        <v>2006</v>
      </c>
      <c r="U514" s="327"/>
      <c r="V514" s="327">
        <v>2009</v>
      </c>
      <c r="W514" s="327"/>
      <c r="X514" s="327">
        <v>2012</v>
      </c>
      <c r="Y514" s="327"/>
      <c r="Z514" s="327">
        <v>2015</v>
      </c>
      <c r="AA514" s="327"/>
      <c r="AD514" s="20"/>
      <c r="AE514" s="327">
        <v>2000</v>
      </c>
      <c r="AF514" s="327"/>
      <c r="AG514" s="327">
        <v>2003</v>
      </c>
      <c r="AH514" s="327"/>
      <c r="AI514" s="327">
        <v>2006</v>
      </c>
      <c r="AJ514" s="327"/>
      <c r="AK514" s="327">
        <v>2009</v>
      </c>
      <c r="AL514" s="327"/>
      <c r="AM514" s="327">
        <v>2012</v>
      </c>
      <c r="AN514" s="327"/>
      <c r="AO514" s="327">
        <v>2015</v>
      </c>
      <c r="AP514" s="327"/>
    </row>
    <row r="515" spans="1:42">
      <c r="A515" t="s">
        <v>17</v>
      </c>
      <c r="B515" s="353"/>
      <c r="C515" s="5" t="s">
        <v>3</v>
      </c>
      <c r="D515" s="353"/>
      <c r="E515" s="5" t="s">
        <v>163</v>
      </c>
      <c r="F515" s="353"/>
      <c r="G515" s="5" t="s">
        <v>3</v>
      </c>
      <c r="H515" s="353"/>
      <c r="I515" s="5" t="s">
        <v>3</v>
      </c>
      <c r="J515" s="353"/>
      <c r="K515" s="5" t="s">
        <v>3</v>
      </c>
      <c r="L515" s="353"/>
      <c r="M515" s="5" t="s">
        <v>3</v>
      </c>
      <c r="O515" s="20"/>
      <c r="P515" s="31" t="s">
        <v>114</v>
      </c>
      <c r="Q515" s="31" t="s">
        <v>115</v>
      </c>
      <c r="R515" s="31" t="s">
        <v>114</v>
      </c>
      <c r="S515" s="31" t="s">
        <v>115</v>
      </c>
      <c r="T515" s="31" t="s">
        <v>114</v>
      </c>
      <c r="U515" s="31" t="s">
        <v>115</v>
      </c>
      <c r="V515" s="31" t="s">
        <v>114</v>
      </c>
      <c r="W515" s="31" t="s">
        <v>115</v>
      </c>
      <c r="X515" s="31" t="s">
        <v>114</v>
      </c>
      <c r="Y515" s="31" t="s">
        <v>115</v>
      </c>
      <c r="Z515" s="31" t="s">
        <v>114</v>
      </c>
      <c r="AA515" s="31" t="s">
        <v>115</v>
      </c>
      <c r="AD515" s="20"/>
      <c r="AE515" s="31" t="s">
        <v>118</v>
      </c>
      <c r="AF515" s="31" t="s">
        <v>1</v>
      </c>
      <c r="AG515" s="31" t="s">
        <v>118</v>
      </c>
      <c r="AH515" s="31" t="s">
        <v>1</v>
      </c>
      <c r="AI515" s="31" t="s">
        <v>118</v>
      </c>
      <c r="AJ515" s="31" t="s">
        <v>1</v>
      </c>
      <c r="AK515" s="31" t="s">
        <v>118</v>
      </c>
      <c r="AL515" s="31" t="s">
        <v>1</v>
      </c>
      <c r="AM515" s="31" t="s">
        <v>118</v>
      </c>
      <c r="AN515" s="31" t="s">
        <v>1</v>
      </c>
      <c r="AO515" s="31" t="s">
        <v>118</v>
      </c>
      <c r="AP515" s="31" t="s">
        <v>1</v>
      </c>
    </row>
    <row r="516" spans="1:42">
      <c r="A516" t="s">
        <v>18</v>
      </c>
      <c r="B516" s="353"/>
      <c r="C516" s="5" t="s">
        <v>49</v>
      </c>
      <c r="D516" s="353"/>
      <c r="E516" s="5" t="s">
        <v>163</v>
      </c>
      <c r="F516" s="353"/>
      <c r="G516" s="5" t="s">
        <v>58</v>
      </c>
      <c r="H516" s="353"/>
      <c r="I516" s="5" t="s">
        <v>171</v>
      </c>
      <c r="J516" s="353"/>
      <c r="K516" s="5" t="s">
        <v>173</v>
      </c>
      <c r="L516" s="353"/>
      <c r="M516" s="5" t="s">
        <v>49</v>
      </c>
      <c r="O516" s="29" t="s">
        <v>110</v>
      </c>
      <c r="P516" s="20">
        <v>26</v>
      </c>
      <c r="Q516" s="20">
        <v>100</v>
      </c>
      <c r="R516" s="20">
        <v>26</v>
      </c>
      <c r="S516" s="20">
        <v>100</v>
      </c>
      <c r="T516" s="20">
        <v>26</v>
      </c>
      <c r="U516" s="20">
        <v>100</v>
      </c>
      <c r="V516" s="20">
        <v>26</v>
      </c>
      <c r="W516" s="20">
        <v>100</v>
      </c>
      <c r="X516" s="20">
        <v>26</v>
      </c>
      <c r="Y516" s="20">
        <v>100</v>
      </c>
      <c r="Z516" s="20">
        <v>26</v>
      </c>
      <c r="AA516" s="20">
        <v>100</v>
      </c>
      <c r="AD516" s="29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</row>
    <row r="517" spans="1:42">
      <c r="A517" t="s">
        <v>19</v>
      </c>
      <c r="B517" s="353"/>
      <c r="C517" s="5" t="s">
        <v>49</v>
      </c>
      <c r="D517" s="353"/>
      <c r="E517" s="5" t="s">
        <v>163</v>
      </c>
      <c r="F517" s="353"/>
      <c r="G517" s="5" t="s">
        <v>58</v>
      </c>
      <c r="H517" s="353"/>
      <c r="I517" s="5" t="s">
        <v>171</v>
      </c>
      <c r="J517" s="353"/>
      <c r="K517" s="5" t="s">
        <v>173</v>
      </c>
      <c r="L517" s="353"/>
      <c r="M517" s="5" t="s">
        <v>49</v>
      </c>
      <c r="O517" s="29" t="s">
        <v>111</v>
      </c>
      <c r="P517" s="20">
        <v>15</v>
      </c>
      <c r="Q517" s="20">
        <v>57.7</v>
      </c>
      <c r="R517" s="20">
        <v>6</v>
      </c>
      <c r="S517" s="20">
        <v>23</v>
      </c>
      <c r="T517" s="20">
        <v>16</v>
      </c>
      <c r="U517" s="20">
        <v>61.5</v>
      </c>
      <c r="V517" s="20">
        <v>12</v>
      </c>
      <c r="W517" s="20">
        <v>46</v>
      </c>
      <c r="X517" s="20">
        <v>15</v>
      </c>
      <c r="Y517" s="20">
        <v>57.7</v>
      </c>
      <c r="Z517" s="20">
        <v>16</v>
      </c>
      <c r="AA517" s="20">
        <v>61.5</v>
      </c>
      <c r="AD517" s="47" t="s">
        <v>125</v>
      </c>
      <c r="AE517" s="32"/>
      <c r="AF517" s="33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</row>
    <row r="518" spans="1:42">
      <c r="A518" t="s">
        <v>20</v>
      </c>
      <c r="B518" s="353"/>
      <c r="C518" s="5" t="s">
        <v>3</v>
      </c>
      <c r="D518" s="353"/>
      <c r="E518" s="5" t="s">
        <v>163</v>
      </c>
      <c r="F518" s="353"/>
      <c r="G518" s="5" t="s">
        <v>3</v>
      </c>
      <c r="H518" s="353"/>
      <c r="I518" s="5" t="s">
        <v>3</v>
      </c>
      <c r="J518" s="353"/>
      <c r="K518" s="5" t="s">
        <v>3</v>
      </c>
      <c r="L518" s="353"/>
      <c r="M518" s="5" t="s">
        <v>3</v>
      </c>
      <c r="O518" s="29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42">
      <c r="A519" t="s">
        <v>22</v>
      </c>
      <c r="B519" s="353"/>
      <c r="C519" s="5" t="s">
        <v>3</v>
      </c>
      <c r="D519" s="353"/>
      <c r="E519" s="5" t="s">
        <v>163</v>
      </c>
      <c r="F519" s="353"/>
      <c r="G519" s="5" t="s">
        <v>3</v>
      </c>
      <c r="H519" s="353"/>
      <c r="I519" s="5" t="s">
        <v>3</v>
      </c>
      <c r="J519" s="353"/>
      <c r="K519" s="5" t="s">
        <v>3</v>
      </c>
      <c r="L519" s="353"/>
      <c r="M519" s="5" t="s">
        <v>3</v>
      </c>
      <c r="O519" s="29" t="s">
        <v>112</v>
      </c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D519" s="35" t="s">
        <v>127</v>
      </c>
    </row>
    <row r="520" spans="1:42">
      <c r="A520" t="s">
        <v>23</v>
      </c>
      <c r="B520" s="353"/>
      <c r="C520" s="5" t="s">
        <v>49</v>
      </c>
      <c r="D520" s="353"/>
      <c r="E520" s="5" t="s">
        <v>163</v>
      </c>
      <c r="F520" s="353"/>
      <c r="G520" s="5" t="s">
        <v>58</v>
      </c>
      <c r="H520" s="353"/>
      <c r="I520" s="5" t="s">
        <v>171</v>
      </c>
      <c r="J520" s="353"/>
      <c r="K520" s="5" t="s">
        <v>173</v>
      </c>
      <c r="L520" s="353"/>
      <c r="M520" s="5" t="s">
        <v>49</v>
      </c>
      <c r="O520" s="29" t="s">
        <v>113</v>
      </c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42">
      <c r="A521" t="s">
        <v>24</v>
      </c>
      <c r="B521" s="353"/>
      <c r="C521" s="5" t="s">
        <v>49</v>
      </c>
      <c r="D521" s="353"/>
      <c r="E521" s="5" t="s">
        <v>163</v>
      </c>
      <c r="F521" s="353"/>
      <c r="G521" s="5" t="s">
        <v>3</v>
      </c>
      <c r="H521" s="353"/>
      <c r="I521" s="5" t="s">
        <v>171</v>
      </c>
      <c r="J521" s="353"/>
      <c r="K521" s="5" t="s">
        <v>173</v>
      </c>
      <c r="L521" s="353"/>
      <c r="M521" s="5" t="s">
        <v>3</v>
      </c>
    </row>
    <row r="522" spans="1:42">
      <c r="A522" t="s">
        <v>25</v>
      </c>
      <c r="B522" s="353"/>
      <c r="C522" s="5" t="s">
        <v>49</v>
      </c>
      <c r="D522" s="353"/>
      <c r="E522" s="5" t="s">
        <v>163</v>
      </c>
      <c r="F522" s="353"/>
      <c r="G522" s="5" t="s">
        <v>58</v>
      </c>
      <c r="H522" s="353"/>
      <c r="I522" s="5" t="s">
        <v>171</v>
      </c>
      <c r="J522" s="353"/>
      <c r="K522" s="5" t="s">
        <v>173</v>
      </c>
      <c r="L522" s="353"/>
      <c r="M522" s="5" t="s">
        <v>49</v>
      </c>
    </row>
    <row r="523" spans="1:42">
      <c r="A523" t="s">
        <v>26</v>
      </c>
      <c r="B523" s="353"/>
      <c r="C523" s="5" t="s">
        <v>49</v>
      </c>
      <c r="D523" s="353"/>
      <c r="E523" s="5" t="s">
        <v>163</v>
      </c>
      <c r="F523" s="353"/>
      <c r="G523" s="5" t="s">
        <v>58</v>
      </c>
      <c r="H523" s="353"/>
      <c r="I523" s="5" t="s">
        <v>171</v>
      </c>
      <c r="J523" s="353"/>
      <c r="K523" s="5" t="s">
        <v>173</v>
      </c>
      <c r="L523" s="353"/>
      <c r="M523" s="5" t="s">
        <v>49</v>
      </c>
      <c r="O523" s="354" t="s">
        <v>116</v>
      </c>
      <c r="P523" s="354"/>
      <c r="Q523" s="354"/>
      <c r="R523" s="354"/>
      <c r="S523" s="354"/>
      <c r="T523" s="354"/>
      <c r="U523" s="354"/>
      <c r="V523" s="354"/>
      <c r="W523" s="354"/>
      <c r="X523" s="354"/>
      <c r="Y523" s="354"/>
      <c r="Z523" s="354"/>
      <c r="AA523" s="354"/>
      <c r="AD523" s="354" t="s">
        <v>121</v>
      </c>
      <c r="AE523" s="354"/>
      <c r="AF523" s="354"/>
      <c r="AG523" s="354"/>
      <c r="AH523" s="354"/>
      <c r="AI523" s="354"/>
      <c r="AJ523" s="354"/>
      <c r="AK523" s="354"/>
      <c r="AL523" s="354"/>
      <c r="AM523" s="354"/>
      <c r="AN523" s="354"/>
      <c r="AO523" s="354"/>
      <c r="AP523" s="354"/>
    </row>
    <row r="524" spans="1:42">
      <c r="A524" t="s">
        <v>27</v>
      </c>
      <c r="B524" s="353"/>
      <c r="C524" s="5" t="s">
        <v>49</v>
      </c>
      <c r="D524" s="353"/>
      <c r="E524" s="5" t="s">
        <v>163</v>
      </c>
      <c r="F524" s="353"/>
      <c r="G524" s="5" t="s">
        <v>58</v>
      </c>
      <c r="H524" s="353"/>
      <c r="I524" s="5" t="s">
        <v>171</v>
      </c>
      <c r="J524" s="353"/>
      <c r="K524" s="5" t="s">
        <v>173</v>
      </c>
      <c r="L524" s="353"/>
      <c r="M524" s="5" t="s">
        <v>49</v>
      </c>
      <c r="O524" s="20"/>
      <c r="P524" s="327">
        <v>2000</v>
      </c>
      <c r="Q524" s="327"/>
      <c r="R524" s="327">
        <v>2003</v>
      </c>
      <c r="S524" s="327"/>
      <c r="T524" s="327">
        <v>2006</v>
      </c>
      <c r="U524" s="327"/>
      <c r="V524" s="327">
        <v>2009</v>
      </c>
      <c r="W524" s="327"/>
      <c r="X524" s="327">
        <v>2012</v>
      </c>
      <c r="Y524" s="327"/>
      <c r="Z524" s="327">
        <v>2015</v>
      </c>
      <c r="AA524" s="327"/>
      <c r="AD524" s="20"/>
      <c r="AE524" s="327">
        <v>2000</v>
      </c>
      <c r="AF524" s="327"/>
      <c r="AG524" s="327">
        <v>2003</v>
      </c>
      <c r="AH524" s="327"/>
      <c r="AI524" s="327">
        <v>2006</v>
      </c>
      <c r="AJ524" s="327"/>
      <c r="AK524" s="327">
        <v>2009</v>
      </c>
      <c r="AL524" s="327"/>
      <c r="AM524" s="327">
        <v>2012</v>
      </c>
      <c r="AN524" s="327"/>
      <c r="AO524" s="327">
        <v>2015</v>
      </c>
      <c r="AP524" s="327"/>
    </row>
    <row r="525" spans="1:42">
      <c r="A525" t="s">
        <v>28</v>
      </c>
      <c r="B525" s="353"/>
      <c r="C525" s="5" t="s">
        <v>49</v>
      </c>
      <c r="D525" s="353"/>
      <c r="E525" s="5" t="s">
        <v>3</v>
      </c>
      <c r="F525" s="353"/>
      <c r="G525" s="5" t="s">
        <v>3</v>
      </c>
      <c r="H525" s="353"/>
      <c r="I525" s="5" t="s">
        <v>171</v>
      </c>
      <c r="J525" s="353"/>
      <c r="K525" s="5" t="s">
        <v>173</v>
      </c>
      <c r="L525" s="353"/>
      <c r="M525" s="5" t="s">
        <v>3</v>
      </c>
      <c r="O525" s="20"/>
      <c r="P525" s="31" t="s">
        <v>114</v>
      </c>
      <c r="Q525" s="31" t="s">
        <v>115</v>
      </c>
      <c r="R525" s="31" t="s">
        <v>114</v>
      </c>
      <c r="S525" s="31" t="s">
        <v>115</v>
      </c>
      <c r="T525" s="31" t="s">
        <v>114</v>
      </c>
      <c r="U525" s="31" t="s">
        <v>115</v>
      </c>
      <c r="V525" s="31" t="s">
        <v>114</v>
      </c>
      <c r="W525" s="31" t="s">
        <v>115</v>
      </c>
      <c r="X525" s="31" t="s">
        <v>114</v>
      </c>
      <c r="Y525" s="31" t="s">
        <v>115</v>
      </c>
      <c r="Z525" s="31" t="s">
        <v>114</v>
      </c>
      <c r="AA525" s="31" t="s">
        <v>115</v>
      </c>
      <c r="AD525" s="20"/>
      <c r="AE525" s="31" t="s">
        <v>118</v>
      </c>
      <c r="AF525" s="31" t="s">
        <v>1</v>
      </c>
      <c r="AG525" s="31" t="s">
        <v>118</v>
      </c>
      <c r="AH525" s="31" t="s">
        <v>1</v>
      </c>
      <c r="AI525" s="31" t="s">
        <v>118</v>
      </c>
      <c r="AJ525" s="31" t="s">
        <v>1</v>
      </c>
      <c r="AK525" s="31" t="s">
        <v>118</v>
      </c>
      <c r="AL525" s="31" t="s">
        <v>1</v>
      </c>
      <c r="AM525" s="31" t="s">
        <v>118</v>
      </c>
      <c r="AN525" s="31" t="s">
        <v>1</v>
      </c>
      <c r="AO525" s="31" t="s">
        <v>118</v>
      </c>
      <c r="AP525" s="31" t="s">
        <v>1</v>
      </c>
    </row>
    <row r="526" spans="1:42">
      <c r="A526" t="s">
        <v>29</v>
      </c>
      <c r="B526" s="353"/>
      <c r="C526" s="5" t="s">
        <v>49</v>
      </c>
      <c r="D526" s="353"/>
      <c r="E526" s="5" t="s">
        <v>163</v>
      </c>
      <c r="F526" s="353"/>
      <c r="G526" s="5" t="s">
        <v>58</v>
      </c>
      <c r="H526" s="353"/>
      <c r="I526" s="5" t="s">
        <v>171</v>
      </c>
      <c r="J526" s="353"/>
      <c r="K526" s="5" t="s">
        <v>173</v>
      </c>
      <c r="L526" s="353"/>
      <c r="M526" s="5" t="s">
        <v>49</v>
      </c>
      <c r="O526" s="29" t="s">
        <v>110</v>
      </c>
      <c r="P526" s="20">
        <v>26</v>
      </c>
      <c r="Q526" s="20">
        <v>100</v>
      </c>
      <c r="R526" s="20"/>
      <c r="S526" s="20"/>
      <c r="T526" s="20"/>
      <c r="U526" s="20"/>
      <c r="V526" s="20"/>
      <c r="W526" s="20"/>
      <c r="X526" s="20"/>
      <c r="Y526" s="20"/>
      <c r="Z526" s="20">
        <v>26</v>
      </c>
      <c r="AA526" s="20">
        <v>100</v>
      </c>
      <c r="AD526" s="29" t="s">
        <v>163</v>
      </c>
      <c r="AE526" s="24"/>
      <c r="AF526" s="24"/>
      <c r="AG526" s="24">
        <v>26</v>
      </c>
      <c r="AH526" s="24">
        <v>200</v>
      </c>
      <c r="AI526" s="24"/>
      <c r="AJ526" s="24"/>
      <c r="AK526" s="24"/>
      <c r="AL526" s="24"/>
      <c r="AM526" s="24"/>
      <c r="AN526" s="24"/>
      <c r="AO526" s="24"/>
      <c r="AP526" s="24"/>
    </row>
    <row r="527" spans="1:42">
      <c r="O527" s="29" t="s">
        <v>111</v>
      </c>
      <c r="P527" s="20">
        <v>11</v>
      </c>
      <c r="Q527" s="20">
        <v>42.3</v>
      </c>
      <c r="R527" s="20"/>
      <c r="S527" s="20"/>
      <c r="T527" s="20"/>
      <c r="U527" s="20"/>
      <c r="V527" s="20"/>
      <c r="W527" s="20"/>
      <c r="X527" s="20"/>
      <c r="Y527" s="20"/>
      <c r="Z527" s="20">
        <v>10</v>
      </c>
      <c r="AA527" s="20">
        <v>38.5</v>
      </c>
      <c r="AD527" s="48" t="s">
        <v>125</v>
      </c>
      <c r="AE527" s="36"/>
      <c r="AF527" s="36"/>
      <c r="AG527" s="36">
        <v>1</v>
      </c>
      <c r="AH527" s="36">
        <v>0.77</v>
      </c>
      <c r="AI527" s="36"/>
      <c r="AJ527" s="36"/>
      <c r="AK527" s="36"/>
      <c r="AL527" s="36"/>
      <c r="AM527" s="36"/>
      <c r="AN527" s="36"/>
      <c r="AO527" s="36"/>
      <c r="AP527" s="36"/>
    </row>
    <row r="528" spans="1:42">
      <c r="A528" t="s">
        <v>167</v>
      </c>
      <c r="O528" s="29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D528" s="29" t="s">
        <v>58</v>
      </c>
      <c r="AE528" s="34"/>
      <c r="AF528" s="34"/>
      <c r="AG528" s="34"/>
      <c r="AH528" s="34"/>
      <c r="AI528" s="34">
        <v>26</v>
      </c>
      <c r="AJ528" s="34">
        <v>10</v>
      </c>
      <c r="AK528" s="34"/>
      <c r="AL528" s="34"/>
      <c r="AM528" s="34"/>
      <c r="AN528" s="34"/>
      <c r="AO528" s="34"/>
      <c r="AP528" s="34"/>
    </row>
    <row r="529" spans="1:42">
      <c r="A529" t="s">
        <v>176</v>
      </c>
      <c r="O529" s="29" t="s">
        <v>112</v>
      </c>
      <c r="P529" s="20"/>
      <c r="Q529" s="20"/>
      <c r="R529" s="20">
        <v>26</v>
      </c>
      <c r="S529" s="20">
        <v>100</v>
      </c>
      <c r="T529" s="20">
        <v>26</v>
      </c>
      <c r="U529" s="20">
        <v>100</v>
      </c>
      <c r="V529" s="20">
        <v>26</v>
      </c>
      <c r="W529" s="20">
        <v>100</v>
      </c>
      <c r="X529" s="20">
        <v>26</v>
      </c>
      <c r="Y529" s="20">
        <v>100</v>
      </c>
      <c r="Z529" s="20"/>
      <c r="AA529" s="20"/>
      <c r="AD529" s="48" t="s">
        <v>125</v>
      </c>
      <c r="AE529" s="36"/>
      <c r="AF529" s="36"/>
      <c r="AG529" s="36"/>
      <c r="AH529" s="36"/>
      <c r="AI529" s="36">
        <v>1</v>
      </c>
      <c r="AJ529" s="39">
        <v>0.38500000000000001</v>
      </c>
      <c r="AK529" s="36"/>
      <c r="AL529" s="36"/>
      <c r="AM529" s="36"/>
      <c r="AN529" s="36"/>
      <c r="AO529" s="36"/>
      <c r="AP529" s="36"/>
    </row>
    <row r="530" spans="1:42">
      <c r="O530" s="29" t="s">
        <v>113</v>
      </c>
      <c r="P530" s="20"/>
      <c r="Q530" s="20"/>
      <c r="R530" s="20">
        <v>20</v>
      </c>
      <c r="S530" s="20">
        <v>77</v>
      </c>
      <c r="T530" s="20">
        <v>10</v>
      </c>
      <c r="U530" s="20">
        <v>38.5</v>
      </c>
      <c r="V530" s="20">
        <v>14</v>
      </c>
      <c r="W530" s="20">
        <v>54</v>
      </c>
      <c r="X530" s="20">
        <v>11</v>
      </c>
      <c r="Y530" s="20">
        <v>42.3</v>
      </c>
      <c r="Z530" s="20"/>
      <c r="AA530" s="20"/>
      <c r="AD530" s="21" t="s">
        <v>171</v>
      </c>
      <c r="AE530" s="34"/>
      <c r="AF530" s="34"/>
      <c r="AG530" s="34"/>
      <c r="AH530" s="34"/>
      <c r="AI530" s="34"/>
      <c r="AJ530" s="34"/>
      <c r="AK530" s="34">
        <v>26</v>
      </c>
      <c r="AL530" s="34">
        <v>14</v>
      </c>
      <c r="AM530" s="34"/>
      <c r="AN530" s="34"/>
      <c r="AO530" s="34"/>
      <c r="AP530" s="34"/>
    </row>
    <row r="531" spans="1:42">
      <c r="AD531" s="48" t="s">
        <v>125</v>
      </c>
      <c r="AE531" s="36"/>
      <c r="AF531" s="36"/>
      <c r="AG531" s="36"/>
      <c r="AH531" s="36"/>
      <c r="AI531" s="36"/>
      <c r="AJ531" s="36"/>
      <c r="AK531" s="36">
        <v>1</v>
      </c>
      <c r="AL531" s="36">
        <v>0.54</v>
      </c>
      <c r="AM531" s="36"/>
      <c r="AN531" s="36"/>
      <c r="AO531" s="36"/>
      <c r="AP531" s="36"/>
    </row>
    <row r="532" spans="1:42">
      <c r="AD532" s="70" t="s">
        <v>174</v>
      </c>
      <c r="AE532" s="20"/>
      <c r="AF532" s="20"/>
      <c r="AG532" s="20"/>
      <c r="AH532" s="20"/>
      <c r="AI532" s="20"/>
      <c r="AJ532" s="20"/>
      <c r="AK532" s="20"/>
      <c r="AL532" s="20"/>
      <c r="AM532" s="24">
        <v>26</v>
      </c>
      <c r="AN532" s="24">
        <v>11</v>
      </c>
      <c r="AO532" s="20"/>
      <c r="AP532" s="20"/>
    </row>
    <row r="533" spans="1:42">
      <c r="O533" s="354" t="s">
        <v>117</v>
      </c>
      <c r="P533" s="354"/>
      <c r="Q533" s="354"/>
      <c r="R533" s="354"/>
      <c r="S533" s="354"/>
      <c r="T533" s="354"/>
      <c r="U533" s="354"/>
      <c r="V533" s="354"/>
      <c r="W533" s="354"/>
      <c r="X533" s="354"/>
      <c r="Y533" s="354"/>
      <c r="Z533" s="354"/>
      <c r="AA533" s="354"/>
      <c r="AD533" s="48" t="s">
        <v>125</v>
      </c>
      <c r="AE533" s="37"/>
      <c r="AF533" s="37"/>
      <c r="AG533" s="37"/>
      <c r="AH533" s="37"/>
      <c r="AI533" s="37"/>
      <c r="AJ533" s="37"/>
      <c r="AK533" s="37"/>
      <c r="AL533" s="37"/>
      <c r="AM533" s="36">
        <v>1</v>
      </c>
      <c r="AN533" s="39">
        <v>0.42299999999999999</v>
      </c>
      <c r="AO533" s="37"/>
      <c r="AP533" s="37"/>
    </row>
    <row r="534" spans="1:42">
      <c r="O534" s="20"/>
      <c r="P534" s="327">
        <v>2000</v>
      </c>
      <c r="Q534" s="327"/>
      <c r="R534" s="327">
        <v>2003</v>
      </c>
      <c r="S534" s="327"/>
      <c r="T534" s="327">
        <v>2006</v>
      </c>
      <c r="U534" s="327"/>
      <c r="V534" s="327">
        <v>2009</v>
      </c>
      <c r="W534" s="327"/>
      <c r="X534" s="327">
        <v>2012</v>
      </c>
      <c r="Y534" s="327"/>
      <c r="Z534" s="327">
        <v>2015</v>
      </c>
      <c r="AA534" s="327"/>
    </row>
    <row r="535" spans="1:42">
      <c r="O535" s="20"/>
      <c r="P535" s="31" t="s">
        <v>114</v>
      </c>
      <c r="Q535" s="31" t="s">
        <v>115</v>
      </c>
      <c r="R535" s="31" t="s">
        <v>114</v>
      </c>
      <c r="S535" s="31" t="s">
        <v>115</v>
      </c>
      <c r="T535" s="31" t="s">
        <v>114</v>
      </c>
      <c r="U535" s="31" t="s">
        <v>115</v>
      </c>
      <c r="V535" s="31" t="s">
        <v>114</v>
      </c>
      <c r="W535" s="31" t="s">
        <v>115</v>
      </c>
      <c r="X535" s="31" t="s">
        <v>114</v>
      </c>
      <c r="Y535" s="31" t="s">
        <v>115</v>
      </c>
      <c r="Z535" s="31" t="s">
        <v>114</v>
      </c>
      <c r="AA535" s="31" t="s">
        <v>115</v>
      </c>
      <c r="AD535" s="35" t="s">
        <v>127</v>
      </c>
    </row>
    <row r="536" spans="1:42">
      <c r="O536" s="29" t="s">
        <v>110</v>
      </c>
      <c r="P536" s="20"/>
      <c r="Q536" s="20"/>
      <c r="R536" s="20">
        <v>26</v>
      </c>
      <c r="S536" s="20">
        <v>100</v>
      </c>
      <c r="T536" s="20"/>
      <c r="U536" s="20"/>
      <c r="V536" s="20">
        <v>26</v>
      </c>
      <c r="W536" s="20">
        <v>100</v>
      </c>
      <c r="X536" s="20">
        <v>26</v>
      </c>
      <c r="Y536" s="20">
        <v>100</v>
      </c>
      <c r="Z536" s="20">
        <v>26</v>
      </c>
      <c r="AA536" s="20">
        <v>100</v>
      </c>
    </row>
    <row r="537" spans="1:42">
      <c r="O537" s="29" t="s">
        <v>111</v>
      </c>
      <c r="P537" s="20"/>
      <c r="Q537" s="20"/>
      <c r="R537" s="20">
        <v>0</v>
      </c>
      <c r="S537" s="20">
        <v>0</v>
      </c>
      <c r="T537" s="20"/>
      <c r="U537" s="20"/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20">
        <v>0</v>
      </c>
    </row>
    <row r="538" spans="1:42">
      <c r="O538" s="29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D538" s="355" t="s">
        <v>122</v>
      </c>
      <c r="AE538" s="356"/>
      <c r="AF538" s="356"/>
      <c r="AG538" s="356"/>
      <c r="AH538" s="356"/>
      <c r="AI538" s="356"/>
      <c r="AJ538" s="356"/>
      <c r="AK538" s="356"/>
      <c r="AL538" s="356"/>
      <c r="AM538" s="356"/>
      <c r="AN538" s="356"/>
      <c r="AO538" s="356"/>
      <c r="AP538" s="357"/>
    </row>
    <row r="539" spans="1:42">
      <c r="O539" s="29" t="s">
        <v>112</v>
      </c>
      <c r="P539" s="20">
        <v>26</v>
      </c>
      <c r="Q539" s="20">
        <v>100</v>
      </c>
      <c r="R539" s="20"/>
      <c r="S539" s="20"/>
      <c r="T539" s="20">
        <v>26</v>
      </c>
      <c r="U539" s="20">
        <v>100</v>
      </c>
      <c r="V539" s="20"/>
      <c r="W539" s="20"/>
      <c r="X539" s="20"/>
      <c r="Y539" s="20"/>
      <c r="Z539" s="20"/>
      <c r="AA539" s="20"/>
      <c r="AD539" s="20"/>
      <c r="AE539" s="324">
        <v>2000</v>
      </c>
      <c r="AF539" s="325"/>
      <c r="AG539" s="324">
        <v>2003</v>
      </c>
      <c r="AH539" s="325"/>
      <c r="AI539" s="324">
        <v>2006</v>
      </c>
      <c r="AJ539" s="325"/>
      <c r="AK539" s="324">
        <v>2009</v>
      </c>
      <c r="AL539" s="325"/>
      <c r="AM539" s="324">
        <v>2012</v>
      </c>
      <c r="AN539" s="325"/>
      <c r="AO539" s="324">
        <v>2015</v>
      </c>
      <c r="AP539" s="325"/>
    </row>
    <row r="540" spans="1:42">
      <c r="O540" s="29" t="s">
        <v>113</v>
      </c>
      <c r="P540" s="20">
        <v>0</v>
      </c>
      <c r="Q540" s="20">
        <v>0</v>
      </c>
      <c r="R540" s="20"/>
      <c r="S540" s="20"/>
      <c r="T540" s="20">
        <v>0</v>
      </c>
      <c r="U540" s="20">
        <v>0</v>
      </c>
      <c r="V540" s="20"/>
      <c r="W540" s="20"/>
      <c r="X540" s="20"/>
      <c r="Y540" s="20"/>
      <c r="Z540" s="20"/>
      <c r="AA540" s="20"/>
      <c r="AD540" s="20"/>
      <c r="AE540" s="31" t="s">
        <v>118</v>
      </c>
      <c r="AF540" s="31" t="s">
        <v>1</v>
      </c>
      <c r="AG540" s="31" t="s">
        <v>118</v>
      </c>
      <c r="AH540" s="31" t="s">
        <v>1</v>
      </c>
      <c r="AI540" s="31" t="s">
        <v>118</v>
      </c>
      <c r="AJ540" s="31" t="s">
        <v>1</v>
      </c>
      <c r="AK540" s="31" t="s">
        <v>118</v>
      </c>
      <c r="AL540" s="31" t="s">
        <v>1</v>
      </c>
      <c r="AM540" s="31" t="s">
        <v>118</v>
      </c>
      <c r="AN540" s="31" t="s">
        <v>1</v>
      </c>
      <c r="AO540" s="31" t="s">
        <v>118</v>
      </c>
      <c r="AP540" s="31" t="s">
        <v>1</v>
      </c>
    </row>
    <row r="541" spans="1:42">
      <c r="AD541" s="29" t="s">
        <v>166</v>
      </c>
      <c r="AE541" s="24">
        <v>26</v>
      </c>
      <c r="AF541" s="24">
        <v>0</v>
      </c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</row>
    <row r="542" spans="1:42">
      <c r="O542" s="35" t="s">
        <v>127</v>
      </c>
      <c r="AD542" s="47" t="s">
        <v>125</v>
      </c>
      <c r="AE542" s="32">
        <v>1</v>
      </c>
      <c r="AF542" s="40">
        <v>0</v>
      </c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</row>
    <row r="543" spans="1:42">
      <c r="AD543" s="21" t="s">
        <v>59</v>
      </c>
      <c r="AE543" s="24"/>
      <c r="AF543" s="24"/>
      <c r="AG543" s="24"/>
      <c r="AH543" s="24"/>
      <c r="AI543" s="24">
        <v>26</v>
      </c>
      <c r="AJ543" s="24">
        <v>0</v>
      </c>
      <c r="AK543" s="24"/>
      <c r="AL543" s="24"/>
      <c r="AM543" s="24"/>
      <c r="AN543" s="24"/>
      <c r="AO543" s="24"/>
      <c r="AP543" s="24"/>
    </row>
    <row r="544" spans="1:42">
      <c r="AD544" s="48" t="s">
        <v>125</v>
      </c>
      <c r="AE544" s="36"/>
      <c r="AF544" s="36"/>
      <c r="AG544" s="36"/>
      <c r="AH544" s="36"/>
      <c r="AI544" s="36">
        <v>1</v>
      </c>
      <c r="AJ544" s="36">
        <v>0</v>
      </c>
      <c r="AK544" s="39"/>
      <c r="AL544" s="36"/>
      <c r="AM544" s="36"/>
      <c r="AN544" s="36"/>
      <c r="AO544" s="36"/>
      <c r="AP544" s="36"/>
    </row>
    <row r="545" spans="1:42">
      <c r="O545" s="354" t="s">
        <v>130</v>
      </c>
      <c r="P545" s="354"/>
      <c r="Q545" s="354"/>
      <c r="R545" s="354"/>
      <c r="S545" s="354"/>
      <c r="T545" s="354"/>
      <c r="U545" s="354"/>
      <c r="V545" s="354"/>
      <c r="W545" s="354"/>
      <c r="X545" s="354"/>
      <c r="Y545" s="354"/>
      <c r="Z545" s="354"/>
      <c r="AA545" s="354"/>
      <c r="AD545" s="63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</row>
    <row r="546" spans="1:42">
      <c r="O546" s="20"/>
      <c r="P546" s="327">
        <v>2000</v>
      </c>
      <c r="Q546" s="327"/>
      <c r="R546" s="327">
        <v>2003</v>
      </c>
      <c r="S546" s="327"/>
      <c r="T546" s="327">
        <v>2006</v>
      </c>
      <c r="U546" s="327"/>
      <c r="V546" s="327">
        <v>2009</v>
      </c>
      <c r="W546" s="327"/>
      <c r="X546" s="327">
        <v>2012</v>
      </c>
      <c r="Y546" s="327"/>
      <c r="Z546" s="327">
        <v>2015</v>
      </c>
      <c r="AA546" s="327"/>
      <c r="AD546" s="35" t="s">
        <v>127</v>
      </c>
      <c r="AE546" s="65"/>
      <c r="AF546" s="65"/>
      <c r="AG546" s="65"/>
      <c r="AH546" s="65"/>
      <c r="AI546" s="65"/>
      <c r="AJ546" s="65"/>
      <c r="AK546" s="38"/>
      <c r="AL546" s="38"/>
      <c r="AM546" s="65"/>
      <c r="AN546" s="65"/>
      <c r="AO546" s="65"/>
      <c r="AP546" s="65"/>
    </row>
    <row r="547" spans="1:42">
      <c r="O547" s="20"/>
      <c r="P547" s="31" t="s">
        <v>114</v>
      </c>
      <c r="Q547" s="31" t="s">
        <v>115</v>
      </c>
      <c r="R547" s="31" t="s">
        <v>114</v>
      </c>
      <c r="S547" s="31" t="s">
        <v>115</v>
      </c>
      <c r="T547" s="31" t="s">
        <v>114</v>
      </c>
      <c r="U547" s="31" t="s">
        <v>115</v>
      </c>
      <c r="V547" s="31" t="s">
        <v>114</v>
      </c>
      <c r="W547" s="31" t="s">
        <v>115</v>
      </c>
      <c r="X547" s="31" t="s">
        <v>114</v>
      </c>
      <c r="Y547" s="31" t="s">
        <v>115</v>
      </c>
      <c r="Z547" s="31" t="s">
        <v>114</v>
      </c>
      <c r="AA547" s="31" t="s">
        <v>115</v>
      </c>
      <c r="AD547" s="49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</row>
    <row r="548" spans="1:42">
      <c r="O548" s="29" t="s">
        <v>110</v>
      </c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20"/>
      <c r="AA548" s="20"/>
      <c r="AD548" s="63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</row>
    <row r="549" spans="1:42">
      <c r="O549" s="29" t="s">
        <v>111</v>
      </c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20"/>
      <c r="AA549" s="20"/>
      <c r="AD549" s="50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</row>
    <row r="550" spans="1:42">
      <c r="O550" s="29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20"/>
      <c r="AA550" s="20"/>
      <c r="AD550" s="63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</row>
    <row r="551" spans="1:42">
      <c r="O551" s="29" t="s">
        <v>112</v>
      </c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20"/>
      <c r="AA551" s="20"/>
      <c r="AD551" s="50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40"/>
      <c r="AP551" s="32"/>
    </row>
    <row r="552" spans="1:42">
      <c r="O552" s="29" t="s">
        <v>113</v>
      </c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20"/>
      <c r="AA552" s="20"/>
    </row>
    <row r="558" spans="1:42">
      <c r="A558" s="343" t="s">
        <v>179</v>
      </c>
      <c r="B558" s="343"/>
      <c r="C558" s="343"/>
      <c r="D558" s="343"/>
      <c r="E558" s="343"/>
      <c r="F558" s="343"/>
      <c r="G558" s="343"/>
      <c r="H558" s="343"/>
      <c r="I558" s="343"/>
      <c r="J558" s="343"/>
      <c r="K558" s="343"/>
      <c r="L558" s="343"/>
      <c r="M558" s="343"/>
      <c r="O558" s="329" t="s">
        <v>177</v>
      </c>
      <c r="P558" s="330"/>
      <c r="Q558" s="330"/>
      <c r="R558" s="330"/>
      <c r="S558" s="330"/>
      <c r="T558" s="330"/>
      <c r="U558" s="331"/>
      <c r="W558" s="343" t="s">
        <v>179</v>
      </c>
      <c r="X558" s="343"/>
      <c r="Y558" s="343"/>
      <c r="Z558" s="343"/>
      <c r="AA558" s="343"/>
      <c r="AB558" s="343"/>
      <c r="AC558" s="343"/>
    </row>
    <row r="559" spans="1:42">
      <c r="A559" s="12"/>
      <c r="B559" s="352">
        <v>2001</v>
      </c>
      <c r="C559" s="352"/>
      <c r="D559" s="352">
        <v>2004</v>
      </c>
      <c r="E559" s="352"/>
      <c r="F559" s="352">
        <v>2007</v>
      </c>
      <c r="G559" s="352"/>
      <c r="H559" s="352">
        <v>2010</v>
      </c>
      <c r="I559" s="352"/>
      <c r="J559" s="352">
        <v>2013</v>
      </c>
      <c r="K559" s="352"/>
      <c r="L559" s="352">
        <v>2016</v>
      </c>
      <c r="M559" s="352"/>
      <c r="O559" s="20" t="s">
        <v>129</v>
      </c>
      <c r="P559" s="44"/>
      <c r="Q559" s="44"/>
      <c r="R559" s="44"/>
      <c r="S559" s="44"/>
      <c r="T559" s="44"/>
      <c r="U559" s="45"/>
      <c r="X559" s="30" t="s">
        <v>137</v>
      </c>
      <c r="Y559" s="30" t="s">
        <v>138</v>
      </c>
      <c r="Z559" s="30" t="s">
        <v>139</v>
      </c>
      <c r="AA559" s="30" t="s">
        <v>140</v>
      </c>
      <c r="AB559" s="30" t="s">
        <v>141</v>
      </c>
      <c r="AC559" s="30" t="s">
        <v>142</v>
      </c>
    </row>
    <row r="560" spans="1:42">
      <c r="A560" s="13"/>
      <c r="B560" s="14" t="s">
        <v>0</v>
      </c>
      <c r="C560" s="14" t="s">
        <v>1</v>
      </c>
      <c r="D560" s="14" t="s">
        <v>0</v>
      </c>
      <c r="E560" s="14" t="s">
        <v>1</v>
      </c>
      <c r="F560" s="14" t="s">
        <v>0</v>
      </c>
      <c r="G560" s="14" t="s">
        <v>1</v>
      </c>
      <c r="H560" s="14" t="s">
        <v>0</v>
      </c>
      <c r="I560" s="14" t="s">
        <v>1</v>
      </c>
      <c r="J560" s="14" t="s">
        <v>0</v>
      </c>
      <c r="K560" s="14" t="s">
        <v>1</v>
      </c>
      <c r="L560" s="14" t="s">
        <v>0</v>
      </c>
      <c r="M560" s="14" t="s">
        <v>1</v>
      </c>
      <c r="O560" s="21" t="s">
        <v>103</v>
      </c>
      <c r="P560" s="31">
        <v>2001</v>
      </c>
      <c r="Q560" s="31">
        <v>2004</v>
      </c>
      <c r="R560" s="31">
        <v>2007</v>
      </c>
      <c r="S560" s="31">
        <v>2010</v>
      </c>
      <c r="T560" s="31">
        <v>2013</v>
      </c>
      <c r="U560" s="31">
        <v>2016</v>
      </c>
      <c r="W560" t="s">
        <v>143</v>
      </c>
      <c r="X560">
        <v>25</v>
      </c>
      <c r="Y560">
        <v>25</v>
      </c>
      <c r="Z560">
        <v>25</v>
      </c>
      <c r="AA560">
        <v>25</v>
      </c>
      <c r="AB560">
        <v>25</v>
      </c>
      <c r="AC560">
        <v>25</v>
      </c>
    </row>
    <row r="561" spans="1:29">
      <c r="A561" t="s">
        <v>2</v>
      </c>
      <c r="B561" s="353" t="s">
        <v>180</v>
      </c>
      <c r="C561" s="5" t="s">
        <v>49</v>
      </c>
      <c r="D561" s="353" t="s">
        <v>187</v>
      </c>
      <c r="E561" s="5" t="s">
        <v>188</v>
      </c>
      <c r="F561" s="353" t="s">
        <v>190</v>
      </c>
      <c r="G561" s="5" t="s">
        <v>58</v>
      </c>
      <c r="H561" s="353" t="s">
        <v>192</v>
      </c>
      <c r="I561" s="5" t="s">
        <v>193</v>
      </c>
      <c r="J561" s="353" t="s">
        <v>195</v>
      </c>
      <c r="K561" s="5" t="s">
        <v>58</v>
      </c>
      <c r="L561" s="353" t="s">
        <v>197</v>
      </c>
      <c r="M561" s="5" t="s">
        <v>58</v>
      </c>
      <c r="O561" s="29">
        <v>0</v>
      </c>
      <c r="P561" s="24">
        <v>25</v>
      </c>
      <c r="Q561" s="24"/>
      <c r="R561" s="24"/>
      <c r="S561" s="24"/>
      <c r="T561" s="24"/>
      <c r="U561" s="24"/>
      <c r="W561" s="74">
        <v>0</v>
      </c>
      <c r="X561">
        <v>25</v>
      </c>
    </row>
    <row r="562" spans="1:29">
      <c r="A562" t="s">
        <v>4</v>
      </c>
      <c r="B562" s="353"/>
      <c r="C562" s="5" t="s">
        <v>49</v>
      </c>
      <c r="D562" s="353"/>
      <c r="E562" s="5" t="s">
        <v>189</v>
      </c>
      <c r="F562" s="353"/>
      <c r="G562" s="5" t="s">
        <v>58</v>
      </c>
      <c r="H562" s="353"/>
      <c r="I562" s="5" t="s">
        <v>193</v>
      </c>
      <c r="J562" s="353"/>
      <c r="K562" s="5" t="s">
        <v>58</v>
      </c>
      <c r="L562" s="353"/>
      <c r="M562" s="5" t="s">
        <v>198</v>
      </c>
      <c r="O562" s="29">
        <v>1</v>
      </c>
      <c r="P562" s="24"/>
      <c r="Q562" s="24"/>
      <c r="R562" s="24"/>
      <c r="S562" s="24"/>
      <c r="T562" s="24"/>
      <c r="U562" s="24"/>
      <c r="W562" s="74">
        <v>1</v>
      </c>
    </row>
    <row r="563" spans="1:29">
      <c r="A563" t="s">
        <v>5</v>
      </c>
      <c r="B563" s="353"/>
      <c r="C563" s="5" t="s">
        <v>49</v>
      </c>
      <c r="D563" s="353"/>
      <c r="E563" s="5" t="s">
        <v>189</v>
      </c>
      <c r="F563" s="353"/>
      <c r="G563" s="5" t="s">
        <v>58</v>
      </c>
      <c r="H563" s="353"/>
      <c r="I563" s="5" t="s">
        <v>193</v>
      </c>
      <c r="J563" s="353"/>
      <c r="K563" s="5" t="s">
        <v>58</v>
      </c>
      <c r="L563" s="353"/>
      <c r="M563" s="5" t="s">
        <v>96</v>
      </c>
      <c r="O563" s="29">
        <v>2</v>
      </c>
      <c r="P563" s="24"/>
      <c r="Q563" s="24">
        <v>25</v>
      </c>
      <c r="R563" s="24">
        <v>25</v>
      </c>
      <c r="S563" s="24">
        <v>25</v>
      </c>
      <c r="T563" s="24">
        <v>25</v>
      </c>
      <c r="U563" s="24">
        <v>25</v>
      </c>
      <c r="W563" s="74">
        <v>2</v>
      </c>
      <c r="Y563">
        <v>25</v>
      </c>
      <c r="Z563">
        <v>25</v>
      </c>
      <c r="AA563">
        <v>25</v>
      </c>
      <c r="AB563">
        <v>25</v>
      </c>
      <c r="AC563">
        <v>25</v>
      </c>
    </row>
    <row r="564" spans="1:29">
      <c r="A564" t="s">
        <v>6</v>
      </c>
      <c r="B564" s="353"/>
      <c r="C564" s="5" t="s">
        <v>49</v>
      </c>
      <c r="D564" s="353"/>
      <c r="E564" s="5" t="s">
        <v>189</v>
      </c>
      <c r="F564" s="353"/>
      <c r="G564" s="5" t="s">
        <v>58</v>
      </c>
      <c r="H564" s="353"/>
      <c r="I564" s="5" t="s">
        <v>193</v>
      </c>
      <c r="J564" s="353"/>
      <c r="K564" s="5" t="s">
        <v>196</v>
      </c>
      <c r="L564" s="353"/>
      <c r="M564" s="5" t="s">
        <v>58</v>
      </c>
      <c r="O564" s="29">
        <v>3</v>
      </c>
      <c r="P564" s="24"/>
      <c r="Q564" s="24"/>
      <c r="R564" s="24"/>
      <c r="S564" s="24"/>
      <c r="T564" s="24"/>
      <c r="U564" s="24"/>
      <c r="W564" s="74">
        <v>3</v>
      </c>
    </row>
    <row r="565" spans="1:29">
      <c r="A565" t="s">
        <v>7</v>
      </c>
      <c r="B565" s="353"/>
      <c r="C565" s="5" t="s">
        <v>49</v>
      </c>
      <c r="D565" s="353"/>
      <c r="E565" s="5" t="s">
        <v>189</v>
      </c>
      <c r="F565" s="353"/>
      <c r="G565" s="5" t="s">
        <v>58</v>
      </c>
      <c r="H565" s="353"/>
      <c r="I565" s="5" t="s">
        <v>193</v>
      </c>
      <c r="J565" s="353"/>
      <c r="K565" s="5" t="s">
        <v>196</v>
      </c>
      <c r="L565" s="353"/>
      <c r="M565" s="5" t="s">
        <v>58</v>
      </c>
      <c r="O565" s="29" t="s">
        <v>104</v>
      </c>
      <c r="P565" s="24"/>
      <c r="Q565" s="24"/>
      <c r="R565" s="24"/>
      <c r="S565" s="24"/>
      <c r="T565" s="24"/>
      <c r="U565" s="24"/>
      <c r="W565" s="74" t="s">
        <v>104</v>
      </c>
    </row>
    <row r="566" spans="1:29">
      <c r="A566" t="s">
        <v>8</v>
      </c>
      <c r="B566" s="353"/>
      <c r="C566" s="5" t="s">
        <v>49</v>
      </c>
      <c r="D566" s="353"/>
      <c r="E566" s="5" t="s">
        <v>189</v>
      </c>
      <c r="F566" s="353"/>
      <c r="G566" s="5" t="s">
        <v>58</v>
      </c>
      <c r="H566" s="353"/>
      <c r="I566" s="5" t="s">
        <v>58</v>
      </c>
      <c r="J566" s="353"/>
      <c r="K566" s="5" t="s">
        <v>196</v>
      </c>
      <c r="L566" s="353"/>
      <c r="M566" s="5" t="s">
        <v>58</v>
      </c>
      <c r="Y566" s="60" t="s">
        <v>181</v>
      </c>
      <c r="Z566" s="60"/>
      <c r="AA566" s="60" t="s">
        <v>181</v>
      </c>
      <c r="AB566" s="60"/>
      <c r="AC566" s="60" t="s">
        <v>182</v>
      </c>
    </row>
    <row r="567" spans="1:29">
      <c r="A567" t="s">
        <v>9</v>
      </c>
      <c r="B567" s="353"/>
      <c r="C567" s="5" t="s">
        <v>49</v>
      </c>
      <c r="D567" s="353"/>
      <c r="E567" s="5" t="s">
        <v>189</v>
      </c>
      <c r="F567" s="353"/>
      <c r="G567" s="5" t="s">
        <v>58</v>
      </c>
      <c r="H567" s="353"/>
      <c r="I567" s="5" t="s">
        <v>58</v>
      </c>
      <c r="J567" s="353"/>
      <c r="K567" s="5" t="s">
        <v>58</v>
      </c>
      <c r="L567" s="353"/>
      <c r="M567" s="5" t="s">
        <v>96</v>
      </c>
      <c r="O567" s="324" t="s">
        <v>178</v>
      </c>
      <c r="P567" s="359"/>
      <c r="Q567" s="359"/>
      <c r="R567" s="359"/>
      <c r="S567" s="359"/>
      <c r="T567" s="359"/>
      <c r="U567" s="325"/>
      <c r="Y567" s="60" t="s">
        <v>183</v>
      </c>
      <c r="Z567" s="60"/>
      <c r="AB567" s="60"/>
      <c r="AC567" s="60" t="s">
        <v>185</v>
      </c>
    </row>
    <row r="568" spans="1:29">
      <c r="A568" t="s">
        <v>10</v>
      </c>
      <c r="B568" s="353"/>
      <c r="C568" s="5" t="s">
        <v>49</v>
      </c>
      <c r="D568" s="353"/>
      <c r="E568" s="5" t="s">
        <v>188</v>
      </c>
      <c r="F568" s="353"/>
      <c r="G568" s="5" t="s">
        <v>58</v>
      </c>
      <c r="H568" s="353"/>
      <c r="I568" s="5" t="s">
        <v>193</v>
      </c>
      <c r="J568" s="353"/>
      <c r="K568" s="5" t="s">
        <v>196</v>
      </c>
      <c r="L568" s="353"/>
      <c r="M568" s="5" t="s">
        <v>198</v>
      </c>
      <c r="O568" s="21"/>
      <c r="P568" s="31">
        <v>2001</v>
      </c>
      <c r="Q568" s="31">
        <v>2004</v>
      </c>
      <c r="R568" s="31">
        <v>2007</v>
      </c>
      <c r="S568" s="31">
        <v>2010</v>
      </c>
      <c r="T568" s="31">
        <v>2013</v>
      </c>
      <c r="U568" s="31">
        <v>2016</v>
      </c>
      <c r="AA568" s="60" t="s">
        <v>184</v>
      </c>
    </row>
    <row r="569" spans="1:29">
      <c r="A569" t="s">
        <v>11</v>
      </c>
      <c r="B569" s="353"/>
      <c r="C569" s="5" t="s">
        <v>49</v>
      </c>
      <c r="D569" s="353"/>
      <c r="E569" s="5" t="s">
        <v>188</v>
      </c>
      <c r="F569" s="353"/>
      <c r="G569" s="5" t="s">
        <v>58</v>
      </c>
      <c r="H569" s="353"/>
      <c r="I569" s="5" t="s">
        <v>58</v>
      </c>
      <c r="J569" s="353"/>
      <c r="K569" s="5" t="s">
        <v>58</v>
      </c>
      <c r="L569" s="353"/>
      <c r="M569" s="5" t="s">
        <v>58</v>
      </c>
      <c r="O569" s="29" t="s">
        <v>106</v>
      </c>
      <c r="P569" s="24">
        <v>25</v>
      </c>
      <c r="Q569" s="24">
        <v>0</v>
      </c>
      <c r="R569" s="24">
        <v>0</v>
      </c>
      <c r="S569" s="24">
        <v>0</v>
      </c>
      <c r="T569" s="24">
        <v>0</v>
      </c>
      <c r="U569" s="24">
        <v>4</v>
      </c>
    </row>
    <row r="570" spans="1:29">
      <c r="A570" t="s">
        <v>12</v>
      </c>
      <c r="B570" s="353"/>
      <c r="C570" s="5" t="s">
        <v>49</v>
      </c>
      <c r="D570" s="353"/>
      <c r="E570" s="5" t="s">
        <v>189</v>
      </c>
      <c r="F570" s="353"/>
      <c r="G570" s="5" t="s">
        <v>58</v>
      </c>
      <c r="H570" s="353"/>
      <c r="I570" s="5" t="s">
        <v>193</v>
      </c>
      <c r="J570" s="353"/>
      <c r="K570" s="5" t="s">
        <v>196</v>
      </c>
      <c r="L570" s="353"/>
      <c r="M570" s="5" t="s">
        <v>58</v>
      </c>
      <c r="O570" s="29" t="s">
        <v>107</v>
      </c>
      <c r="P570" s="24">
        <v>0</v>
      </c>
      <c r="Q570" s="24">
        <v>25</v>
      </c>
      <c r="R570" s="24">
        <v>25</v>
      </c>
      <c r="S570" s="24">
        <v>25</v>
      </c>
      <c r="T570" s="24">
        <v>25</v>
      </c>
      <c r="U570" s="24">
        <v>21</v>
      </c>
    </row>
    <row r="571" spans="1:29">
      <c r="A571" s="360" t="s">
        <v>13</v>
      </c>
      <c r="B571" s="353"/>
      <c r="C571" s="320" t="s">
        <v>49</v>
      </c>
      <c r="D571" s="353"/>
      <c r="E571" s="320" t="s">
        <v>188</v>
      </c>
      <c r="F571" s="353"/>
      <c r="G571" s="320" t="s">
        <v>58</v>
      </c>
      <c r="H571" s="353"/>
      <c r="I571" s="320" t="s">
        <v>58</v>
      </c>
      <c r="J571" s="353"/>
      <c r="K571" s="320" t="s">
        <v>58</v>
      </c>
      <c r="L571" s="8" t="s">
        <v>198</v>
      </c>
      <c r="M571" s="320" t="s">
        <v>199</v>
      </c>
      <c r="O571" s="76"/>
      <c r="P571" s="28"/>
      <c r="Q571" s="28"/>
      <c r="R571" s="28"/>
      <c r="S571" s="28"/>
      <c r="T571" s="28"/>
      <c r="U571" s="28"/>
    </row>
    <row r="572" spans="1:29">
      <c r="A572" s="360"/>
      <c r="B572" s="353"/>
      <c r="C572" s="320"/>
      <c r="D572" s="353"/>
      <c r="E572" s="320"/>
      <c r="F572" s="353"/>
      <c r="G572" s="320"/>
      <c r="H572" s="353"/>
      <c r="I572" s="320"/>
      <c r="J572" s="353"/>
      <c r="K572" s="320"/>
      <c r="L572" s="8" t="s">
        <v>199</v>
      </c>
      <c r="M572" s="320"/>
      <c r="O572" s="76"/>
      <c r="P572" s="28"/>
      <c r="Q572" s="28"/>
      <c r="R572" s="28"/>
      <c r="S572" s="28"/>
      <c r="T572" s="28"/>
      <c r="U572" s="28"/>
    </row>
    <row r="573" spans="1:29">
      <c r="A573" s="360"/>
      <c r="B573" s="353"/>
      <c r="C573" s="320"/>
      <c r="D573" s="353"/>
      <c r="E573" s="320"/>
      <c r="F573" s="353"/>
      <c r="G573" s="320"/>
      <c r="H573" s="353"/>
      <c r="I573" s="320"/>
      <c r="J573" s="353"/>
      <c r="K573" s="320"/>
      <c r="L573" s="8" t="s">
        <v>52</v>
      </c>
      <c r="M573" s="320"/>
      <c r="O573" s="76"/>
      <c r="P573" s="28"/>
      <c r="Q573" s="28"/>
      <c r="R573" s="28"/>
      <c r="S573" s="28"/>
      <c r="T573" s="28"/>
      <c r="U573" s="28"/>
    </row>
    <row r="574" spans="1:29">
      <c r="A574" s="360"/>
      <c r="B574" s="353"/>
      <c r="C574" s="320"/>
      <c r="D574" s="353"/>
      <c r="E574" s="320"/>
      <c r="F574" s="353"/>
      <c r="G574" s="320"/>
      <c r="H574" s="353"/>
      <c r="I574" s="320"/>
      <c r="J574" s="353"/>
      <c r="K574" s="320"/>
      <c r="L574" s="8" t="s">
        <v>51</v>
      </c>
      <c r="M574" s="320"/>
      <c r="O574" s="76"/>
      <c r="P574" s="28"/>
      <c r="Q574" s="28"/>
      <c r="R574" s="28"/>
      <c r="S574" s="28"/>
      <c r="T574" s="28"/>
      <c r="U574" s="28"/>
    </row>
    <row r="575" spans="1:29">
      <c r="A575" s="360"/>
      <c r="B575" s="353"/>
      <c r="C575" s="320"/>
      <c r="D575" s="353"/>
      <c r="E575" s="320"/>
      <c r="F575" s="353"/>
      <c r="G575" s="320"/>
      <c r="H575" s="353"/>
      <c r="I575" s="320"/>
      <c r="J575" s="353"/>
      <c r="K575" s="320"/>
      <c r="L575" s="8" t="s">
        <v>95</v>
      </c>
      <c r="M575" s="320"/>
      <c r="O575" s="76"/>
      <c r="P575" s="28"/>
      <c r="Q575" s="28"/>
      <c r="R575" s="28"/>
      <c r="S575" s="28"/>
      <c r="T575" s="28"/>
      <c r="U575" s="28"/>
    </row>
    <row r="576" spans="1:29">
      <c r="A576" s="360"/>
      <c r="B576" s="353"/>
      <c r="C576" s="320"/>
      <c r="D576" s="353"/>
      <c r="E576" s="320"/>
      <c r="F576" s="353"/>
      <c r="G576" s="320"/>
      <c r="H576" s="353"/>
      <c r="I576" s="320"/>
      <c r="J576" s="353"/>
      <c r="K576" s="320"/>
      <c r="L576" s="8" t="s">
        <v>200</v>
      </c>
      <c r="M576" s="320"/>
      <c r="O576" s="76"/>
      <c r="P576" s="28"/>
      <c r="Q576" s="28"/>
      <c r="R576" s="28"/>
      <c r="S576" s="28"/>
      <c r="T576" s="28"/>
      <c r="U576" s="28"/>
    </row>
    <row r="577" spans="1:42">
      <c r="A577" s="360"/>
      <c r="B577" s="353"/>
      <c r="C577" s="320"/>
      <c r="D577" s="353"/>
      <c r="E577" s="320"/>
      <c r="F577" s="353"/>
      <c r="G577" s="320"/>
      <c r="H577" s="353"/>
      <c r="I577" s="320"/>
      <c r="J577" s="353"/>
      <c r="K577" s="320"/>
      <c r="L577" s="8" t="s">
        <v>66</v>
      </c>
      <c r="M577" s="320"/>
      <c r="O577" s="76"/>
      <c r="P577" s="28"/>
      <c r="Q577" s="28"/>
      <c r="R577" s="28"/>
      <c r="S577" s="28"/>
      <c r="T577" s="28"/>
      <c r="U577" s="28"/>
    </row>
    <row r="578" spans="1:42">
      <c r="A578" s="360"/>
      <c r="B578" s="353"/>
      <c r="C578" s="320"/>
      <c r="D578" s="353"/>
      <c r="E578" s="320"/>
      <c r="F578" s="353"/>
      <c r="G578" s="320"/>
      <c r="H578" s="353"/>
      <c r="I578" s="320"/>
      <c r="J578" s="353"/>
      <c r="K578" s="320"/>
      <c r="L578" s="8" t="s">
        <v>201</v>
      </c>
      <c r="M578" s="320"/>
      <c r="O578" s="76"/>
      <c r="P578" s="28"/>
      <c r="Q578" s="28"/>
      <c r="R578" s="28"/>
      <c r="S578" s="28"/>
      <c r="T578" s="28"/>
      <c r="U578" s="28"/>
    </row>
    <row r="579" spans="1:42">
      <c r="A579" s="360"/>
      <c r="B579" s="353"/>
      <c r="C579" s="320"/>
      <c r="D579" s="353"/>
      <c r="E579" s="320"/>
      <c r="F579" s="353"/>
      <c r="G579" s="320"/>
      <c r="H579" s="353"/>
      <c r="I579" s="320"/>
      <c r="J579" s="353"/>
      <c r="K579" s="320"/>
      <c r="L579" s="8" t="s">
        <v>96</v>
      </c>
      <c r="M579" s="320"/>
      <c r="O579" s="76"/>
      <c r="P579" s="28"/>
      <c r="Q579" s="28"/>
      <c r="R579" s="28"/>
      <c r="S579" s="28"/>
      <c r="T579" s="28"/>
      <c r="U579" s="28"/>
    </row>
    <row r="580" spans="1:42">
      <c r="A580" s="360"/>
      <c r="B580" s="353"/>
      <c r="C580" s="320"/>
      <c r="D580" s="353"/>
      <c r="E580" s="320"/>
      <c r="F580" s="353"/>
      <c r="G580" s="320"/>
      <c r="H580" s="353"/>
      <c r="I580" s="320"/>
      <c r="J580" s="353"/>
      <c r="K580" s="320"/>
      <c r="L580" s="8" t="s">
        <v>98</v>
      </c>
      <c r="M580" s="320"/>
      <c r="O580" s="76"/>
      <c r="P580" s="28"/>
      <c r="Q580" s="28"/>
      <c r="R580" s="28"/>
      <c r="S580" s="28"/>
      <c r="T580" s="28"/>
      <c r="U580" s="28"/>
    </row>
    <row r="581" spans="1:42">
      <c r="A581" s="360"/>
      <c r="B581" s="353"/>
      <c r="C581" s="320"/>
      <c r="D581" s="353"/>
      <c r="E581" s="320"/>
      <c r="F581" s="353"/>
      <c r="G581" s="320"/>
      <c r="H581" s="353"/>
      <c r="I581" s="320"/>
      <c r="J581" s="353"/>
      <c r="K581" s="320"/>
      <c r="L581" s="8" t="s">
        <v>202</v>
      </c>
      <c r="M581" s="320"/>
      <c r="O581" s="27"/>
      <c r="P581" s="28"/>
      <c r="Q581" s="28"/>
      <c r="R581" s="28"/>
      <c r="S581" s="28"/>
      <c r="T581" s="28"/>
      <c r="U581" s="28"/>
    </row>
    <row r="582" spans="1:42">
      <c r="A582" t="s">
        <v>14</v>
      </c>
      <c r="B582" s="353"/>
      <c r="C582" s="5" t="s">
        <v>50</v>
      </c>
      <c r="D582" s="353"/>
      <c r="E582" s="5" t="s">
        <v>189</v>
      </c>
      <c r="F582" s="353"/>
      <c r="G582" s="5" t="s">
        <v>58</v>
      </c>
      <c r="H582" s="353"/>
      <c r="I582" s="5" t="s">
        <v>193</v>
      </c>
      <c r="J582" s="353"/>
      <c r="K582" s="5" t="s">
        <v>196</v>
      </c>
      <c r="L582" s="353" t="s">
        <v>197</v>
      </c>
      <c r="M582" s="5" t="s">
        <v>96</v>
      </c>
      <c r="O582" s="27"/>
      <c r="P582" s="28"/>
      <c r="Q582" s="28"/>
      <c r="R582" s="28"/>
      <c r="S582" s="28"/>
      <c r="T582" s="28"/>
      <c r="U582" s="28"/>
    </row>
    <row r="583" spans="1:42">
      <c r="A583" t="s">
        <v>15</v>
      </c>
      <c r="B583" s="353"/>
      <c r="C583" s="5" t="s">
        <v>49</v>
      </c>
      <c r="D583" s="353"/>
      <c r="E583" s="5" t="s">
        <v>189</v>
      </c>
      <c r="F583" s="353"/>
      <c r="G583" s="5" t="s">
        <v>58</v>
      </c>
      <c r="H583" s="353"/>
      <c r="I583" s="5" t="s">
        <v>193</v>
      </c>
      <c r="J583" s="353"/>
      <c r="K583" s="5" t="s">
        <v>196</v>
      </c>
      <c r="L583" s="353"/>
      <c r="M583" s="5" t="s">
        <v>96</v>
      </c>
      <c r="O583" s="354" t="s">
        <v>109</v>
      </c>
      <c r="P583" s="354"/>
      <c r="Q583" s="354"/>
      <c r="R583" s="354"/>
      <c r="S583" s="354"/>
      <c r="T583" s="354"/>
      <c r="U583" s="354"/>
      <c r="V583" s="354"/>
      <c r="W583" s="354"/>
      <c r="X583" s="354"/>
      <c r="Y583" s="354"/>
      <c r="Z583" s="354"/>
      <c r="AA583" s="354"/>
      <c r="AD583" s="354" t="s">
        <v>120</v>
      </c>
      <c r="AE583" s="354"/>
      <c r="AF583" s="354"/>
      <c r="AG583" s="354"/>
      <c r="AH583" s="354"/>
      <c r="AI583" s="354"/>
      <c r="AJ583" s="354"/>
      <c r="AK583" s="354"/>
      <c r="AL583" s="354"/>
      <c r="AM583" s="354"/>
      <c r="AN583" s="354"/>
      <c r="AO583" s="354"/>
      <c r="AP583" s="354"/>
    </row>
    <row r="584" spans="1:42">
      <c r="A584" t="s">
        <v>16</v>
      </c>
      <c r="B584" s="353"/>
      <c r="C584" s="5" t="s">
        <v>49</v>
      </c>
      <c r="D584" s="353"/>
      <c r="E584" s="5" t="s">
        <v>189</v>
      </c>
      <c r="F584" s="353"/>
      <c r="G584" s="5" t="s">
        <v>58</v>
      </c>
      <c r="H584" s="353"/>
      <c r="I584" s="5" t="s">
        <v>58</v>
      </c>
      <c r="J584" s="353"/>
      <c r="K584" s="5" t="s">
        <v>58</v>
      </c>
      <c r="L584" s="353"/>
      <c r="M584" s="5" t="s">
        <v>58</v>
      </c>
      <c r="O584" s="20"/>
      <c r="P584" s="327">
        <v>2001</v>
      </c>
      <c r="Q584" s="327"/>
      <c r="R584" s="327">
        <v>2004</v>
      </c>
      <c r="S584" s="327"/>
      <c r="T584" s="327">
        <v>2007</v>
      </c>
      <c r="U584" s="327"/>
      <c r="V584" s="327">
        <v>2010</v>
      </c>
      <c r="W584" s="327"/>
      <c r="X584" s="327">
        <v>2013</v>
      </c>
      <c r="Y584" s="327"/>
      <c r="Z584" s="327">
        <v>2016</v>
      </c>
      <c r="AA584" s="327"/>
      <c r="AD584" s="20"/>
      <c r="AE584" s="327">
        <v>2001</v>
      </c>
      <c r="AF584" s="327"/>
      <c r="AG584" s="327">
        <v>2004</v>
      </c>
      <c r="AH584" s="327"/>
      <c r="AI584" s="327">
        <v>2007</v>
      </c>
      <c r="AJ584" s="327"/>
      <c r="AK584" s="327">
        <v>2010</v>
      </c>
      <c r="AL584" s="327"/>
      <c r="AM584" s="327">
        <v>2013</v>
      </c>
      <c r="AN584" s="327"/>
      <c r="AO584" s="327">
        <v>2016</v>
      </c>
      <c r="AP584" s="327"/>
    </row>
    <row r="585" spans="1:42">
      <c r="A585" t="s">
        <v>17</v>
      </c>
      <c r="B585" s="353"/>
      <c r="C585" s="5" t="s">
        <v>49</v>
      </c>
      <c r="D585" s="353"/>
      <c r="E585" s="5" t="s">
        <v>189</v>
      </c>
      <c r="F585" s="353"/>
      <c r="G585" s="5" t="s">
        <v>58</v>
      </c>
      <c r="H585" s="353"/>
      <c r="I585" s="5" t="s">
        <v>193</v>
      </c>
      <c r="J585" s="353"/>
      <c r="K585" s="5" t="s">
        <v>196</v>
      </c>
      <c r="L585" s="353"/>
      <c r="M585" s="5" t="s">
        <v>198</v>
      </c>
      <c r="O585" s="20"/>
      <c r="P585" s="31" t="s">
        <v>114</v>
      </c>
      <c r="Q585" s="31" t="s">
        <v>115</v>
      </c>
      <c r="R585" s="31" t="s">
        <v>114</v>
      </c>
      <c r="S585" s="31" t="s">
        <v>115</v>
      </c>
      <c r="T585" s="31" t="s">
        <v>114</v>
      </c>
      <c r="U585" s="31" t="s">
        <v>115</v>
      </c>
      <c r="V585" s="31" t="s">
        <v>114</v>
      </c>
      <c r="W585" s="31" t="s">
        <v>115</v>
      </c>
      <c r="X585" s="31" t="s">
        <v>114</v>
      </c>
      <c r="Y585" s="31" t="s">
        <v>115</v>
      </c>
      <c r="Z585" s="31" t="s">
        <v>114</v>
      </c>
      <c r="AA585" s="31" t="s">
        <v>115</v>
      </c>
      <c r="AD585" s="20"/>
      <c r="AE585" s="31" t="s">
        <v>118</v>
      </c>
      <c r="AF585" s="31" t="s">
        <v>1</v>
      </c>
      <c r="AG585" s="31" t="s">
        <v>118</v>
      </c>
      <c r="AH585" s="31" t="s">
        <v>1</v>
      </c>
      <c r="AI585" s="31" t="s">
        <v>118</v>
      </c>
      <c r="AJ585" s="31" t="s">
        <v>1</v>
      </c>
      <c r="AK585" s="31" t="s">
        <v>118</v>
      </c>
      <c r="AL585" s="31" t="s">
        <v>1</v>
      </c>
      <c r="AM585" s="31" t="s">
        <v>118</v>
      </c>
      <c r="AN585" s="31" t="s">
        <v>1</v>
      </c>
      <c r="AO585" s="31" t="s">
        <v>118</v>
      </c>
      <c r="AP585" s="31" t="s">
        <v>1</v>
      </c>
    </row>
    <row r="586" spans="1:42">
      <c r="A586" t="s">
        <v>18</v>
      </c>
      <c r="B586" s="353"/>
      <c r="C586" s="5" t="s">
        <v>49</v>
      </c>
      <c r="D586" s="353"/>
      <c r="E586" s="5" t="s">
        <v>189</v>
      </c>
      <c r="F586" s="353"/>
      <c r="G586" s="5" t="s">
        <v>58</v>
      </c>
      <c r="H586" s="353"/>
      <c r="I586" s="5" t="s">
        <v>58</v>
      </c>
      <c r="J586" s="353"/>
      <c r="K586" s="5" t="s">
        <v>196</v>
      </c>
      <c r="L586" s="353"/>
      <c r="M586" s="5" t="s">
        <v>198</v>
      </c>
      <c r="O586" s="29" t="s">
        <v>110</v>
      </c>
      <c r="P586" s="20">
        <v>25</v>
      </c>
      <c r="Q586" s="20">
        <v>100</v>
      </c>
      <c r="R586" s="20"/>
      <c r="S586" s="20"/>
      <c r="T586" s="20">
        <v>25</v>
      </c>
      <c r="U586" s="20">
        <v>100</v>
      </c>
      <c r="V586" s="20"/>
      <c r="W586" s="20"/>
      <c r="X586" s="20"/>
      <c r="Y586" s="20"/>
      <c r="Z586" s="20"/>
      <c r="AA586" s="20"/>
      <c r="AD586" s="29" t="s">
        <v>188</v>
      </c>
      <c r="AE586" s="24"/>
      <c r="AF586" s="24"/>
      <c r="AG586" s="24">
        <v>25</v>
      </c>
      <c r="AH586" s="24">
        <v>7</v>
      </c>
      <c r="AI586" s="24"/>
      <c r="AJ586" s="24"/>
      <c r="AK586" s="24"/>
      <c r="AL586" s="24"/>
      <c r="AM586" s="24"/>
      <c r="AN586" s="24"/>
      <c r="AO586" s="24"/>
      <c r="AP586" s="24"/>
    </row>
    <row r="587" spans="1:42">
      <c r="A587" t="s">
        <v>19</v>
      </c>
      <c r="B587" s="353"/>
      <c r="C587" s="5" t="s">
        <v>49</v>
      </c>
      <c r="D587" s="353"/>
      <c r="E587" s="5" t="s">
        <v>189</v>
      </c>
      <c r="F587" s="353"/>
      <c r="G587" s="5" t="s">
        <v>58</v>
      </c>
      <c r="H587" s="353"/>
      <c r="I587" s="5" t="s">
        <v>58</v>
      </c>
      <c r="J587" s="353"/>
      <c r="K587" s="5" t="s">
        <v>58</v>
      </c>
      <c r="L587" s="353"/>
      <c r="M587" s="5" t="s">
        <v>58</v>
      </c>
      <c r="O587" s="29" t="s">
        <v>111</v>
      </c>
      <c r="P587" s="20">
        <v>0</v>
      </c>
      <c r="Q587" s="20">
        <v>0</v>
      </c>
      <c r="R587" s="20"/>
      <c r="S587" s="20"/>
      <c r="T587" s="20">
        <v>0</v>
      </c>
      <c r="U587" s="20">
        <v>0</v>
      </c>
      <c r="V587" s="20"/>
      <c r="W587" s="20"/>
      <c r="X587" s="20"/>
      <c r="Y587" s="20"/>
      <c r="Z587" s="20"/>
      <c r="AA587" s="20"/>
      <c r="AD587" s="47" t="s">
        <v>125</v>
      </c>
      <c r="AE587" s="32"/>
      <c r="AF587" s="33"/>
      <c r="AG587" s="32">
        <v>1</v>
      </c>
      <c r="AH587" s="32">
        <v>0.28000000000000003</v>
      </c>
      <c r="AI587" s="32"/>
      <c r="AJ587" s="32"/>
      <c r="AK587" s="32"/>
      <c r="AL587" s="32"/>
      <c r="AM587" s="32"/>
      <c r="AN587" s="32"/>
      <c r="AO587" s="32"/>
      <c r="AP587" s="32"/>
    </row>
    <row r="588" spans="1:42">
      <c r="A588" t="s">
        <v>20</v>
      </c>
      <c r="B588" s="353"/>
      <c r="C588" s="5" t="s">
        <v>49</v>
      </c>
      <c r="D588" s="353"/>
      <c r="E588" s="5" t="s">
        <v>188</v>
      </c>
      <c r="F588" s="353"/>
      <c r="G588" s="5" t="s">
        <v>58</v>
      </c>
      <c r="H588" s="353"/>
      <c r="I588" s="5" t="s">
        <v>193</v>
      </c>
      <c r="J588" s="353"/>
      <c r="K588" s="5" t="s">
        <v>58</v>
      </c>
      <c r="L588" s="353"/>
      <c r="M588" s="5" t="s">
        <v>58</v>
      </c>
      <c r="O588" s="29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D588" s="21" t="s">
        <v>193</v>
      </c>
      <c r="AE588" s="20"/>
      <c r="AF588" s="20"/>
      <c r="AG588" s="20"/>
      <c r="AH588" s="20"/>
      <c r="AI588" s="20"/>
      <c r="AJ588" s="20"/>
      <c r="AK588" s="24">
        <v>25</v>
      </c>
      <c r="AL588" s="24">
        <v>16</v>
      </c>
      <c r="AM588" s="20"/>
      <c r="AN588" s="20"/>
      <c r="AO588" s="20"/>
      <c r="AP588" s="20"/>
    </row>
    <row r="589" spans="1:42">
      <c r="A589" t="s">
        <v>22</v>
      </c>
      <c r="B589" s="353"/>
      <c r="C589" s="5" t="s">
        <v>49</v>
      </c>
      <c r="D589" s="353"/>
      <c r="E589" s="5" t="s">
        <v>189</v>
      </c>
      <c r="F589" s="353"/>
      <c r="G589" s="5" t="s">
        <v>58</v>
      </c>
      <c r="H589" s="353"/>
      <c r="I589" s="5" t="s">
        <v>193</v>
      </c>
      <c r="J589" s="353"/>
      <c r="K589" s="5" t="s">
        <v>196</v>
      </c>
      <c r="L589" s="353"/>
      <c r="M589" s="5" t="s">
        <v>198</v>
      </c>
      <c r="O589" s="29" t="s">
        <v>112</v>
      </c>
      <c r="P589" s="20"/>
      <c r="Q589" s="20"/>
      <c r="R589" s="20">
        <v>25</v>
      </c>
      <c r="S589" s="20">
        <v>100</v>
      </c>
      <c r="T589" s="20"/>
      <c r="U589" s="20"/>
      <c r="V589" s="20">
        <v>25</v>
      </c>
      <c r="W589" s="20">
        <v>100</v>
      </c>
      <c r="X589" s="20">
        <v>25</v>
      </c>
      <c r="Y589" s="20">
        <v>100</v>
      </c>
      <c r="Z589" s="20">
        <v>25</v>
      </c>
      <c r="AA589" s="20">
        <v>100</v>
      </c>
      <c r="AD589" s="48" t="s">
        <v>125</v>
      </c>
      <c r="AE589" s="37"/>
      <c r="AF589" s="37"/>
      <c r="AG589" s="37"/>
      <c r="AH589" s="37"/>
      <c r="AI589" s="37"/>
      <c r="AJ589" s="37"/>
      <c r="AK589" s="36">
        <v>1</v>
      </c>
      <c r="AL589" s="36">
        <v>0.64</v>
      </c>
      <c r="AM589" s="37"/>
      <c r="AN589" s="37"/>
      <c r="AO589" s="37"/>
      <c r="AP589" s="37"/>
    </row>
    <row r="590" spans="1:42">
      <c r="A590" t="s">
        <v>23</v>
      </c>
      <c r="B590" s="353"/>
      <c r="C590" s="5" t="s">
        <v>49</v>
      </c>
      <c r="D590" s="353"/>
      <c r="E590" s="5" t="s">
        <v>189</v>
      </c>
      <c r="F590" s="353"/>
      <c r="G590" s="5" t="s">
        <v>58</v>
      </c>
      <c r="H590" s="353"/>
      <c r="I590" s="5" t="s">
        <v>193</v>
      </c>
      <c r="J590" s="353"/>
      <c r="K590" s="5" t="s">
        <v>196</v>
      </c>
      <c r="L590" s="353"/>
      <c r="M590" s="5" t="s">
        <v>58</v>
      </c>
      <c r="O590" s="29" t="s">
        <v>113</v>
      </c>
      <c r="P590" s="20"/>
      <c r="Q590" s="20"/>
      <c r="R590" s="20">
        <v>7</v>
      </c>
      <c r="S590" s="20">
        <v>28</v>
      </c>
      <c r="T590" s="20"/>
      <c r="U590" s="20"/>
      <c r="V590" s="20">
        <v>16</v>
      </c>
      <c r="W590" s="20">
        <v>64</v>
      </c>
      <c r="X590" s="20">
        <v>13</v>
      </c>
      <c r="Y590" s="20">
        <v>52</v>
      </c>
      <c r="Z590" s="20">
        <v>7</v>
      </c>
      <c r="AA590" s="20">
        <v>28</v>
      </c>
      <c r="AD590" s="21" t="s">
        <v>196</v>
      </c>
      <c r="AE590" s="20"/>
      <c r="AF590" s="20"/>
      <c r="AG590" s="20"/>
      <c r="AH590" s="20"/>
      <c r="AI590" s="20"/>
      <c r="AJ590" s="20"/>
      <c r="AK590" s="20"/>
      <c r="AL590" s="20"/>
      <c r="AM590" s="24">
        <v>25</v>
      </c>
      <c r="AN590" s="24">
        <v>13</v>
      </c>
      <c r="AO590" s="24"/>
      <c r="AP590" s="24"/>
    </row>
    <row r="591" spans="1:42">
      <c r="A591" t="s">
        <v>24</v>
      </c>
      <c r="B591" s="353"/>
      <c r="C591" s="5" t="s">
        <v>49</v>
      </c>
      <c r="D591" s="353"/>
      <c r="E591" s="5" t="s">
        <v>189</v>
      </c>
      <c r="F591" s="353"/>
      <c r="G591" s="5" t="s">
        <v>58</v>
      </c>
      <c r="H591" s="353"/>
      <c r="I591" s="5" t="s">
        <v>58</v>
      </c>
      <c r="J591" s="353"/>
      <c r="K591" s="5" t="s">
        <v>58</v>
      </c>
      <c r="L591" s="353"/>
      <c r="M591" s="5" t="s">
        <v>58</v>
      </c>
      <c r="AD591" s="48" t="s">
        <v>125</v>
      </c>
      <c r="AE591" s="37"/>
      <c r="AF591" s="37"/>
      <c r="AG591" s="37"/>
      <c r="AH591" s="37"/>
      <c r="AI591" s="37"/>
      <c r="AJ591" s="37"/>
      <c r="AK591" s="37"/>
      <c r="AL591" s="37"/>
      <c r="AM591" s="36">
        <v>1</v>
      </c>
      <c r="AN591" s="36">
        <v>0.52</v>
      </c>
      <c r="AO591" s="36"/>
      <c r="AP591" s="36"/>
    </row>
    <row r="592" spans="1:42">
      <c r="A592" t="s">
        <v>25</v>
      </c>
      <c r="B592" s="353"/>
      <c r="C592" s="5" t="s">
        <v>49</v>
      </c>
      <c r="D592" s="353"/>
      <c r="E592" s="5" t="s">
        <v>188</v>
      </c>
      <c r="F592" s="353"/>
      <c r="G592" s="5" t="s">
        <v>58</v>
      </c>
      <c r="H592" s="353"/>
      <c r="I592" s="5" t="s">
        <v>193</v>
      </c>
      <c r="J592" s="353"/>
      <c r="K592" s="5" t="s">
        <v>196</v>
      </c>
      <c r="L592" s="353"/>
      <c r="M592" s="5" t="s">
        <v>198</v>
      </c>
      <c r="AD592" s="21" t="s">
        <v>198</v>
      </c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4">
        <v>25</v>
      </c>
      <c r="AP592" s="24">
        <v>7</v>
      </c>
    </row>
    <row r="593" spans="1:42">
      <c r="A593" t="s">
        <v>26</v>
      </c>
      <c r="B593" s="353"/>
      <c r="C593" s="5" t="s">
        <v>49</v>
      </c>
      <c r="D593" s="353"/>
      <c r="E593" s="5" t="s">
        <v>189</v>
      </c>
      <c r="F593" s="353"/>
      <c r="G593" s="5" t="s">
        <v>58</v>
      </c>
      <c r="H593" s="353"/>
      <c r="I593" s="5" t="s">
        <v>58</v>
      </c>
      <c r="J593" s="353"/>
      <c r="K593" s="5" t="s">
        <v>58</v>
      </c>
      <c r="L593" s="353"/>
      <c r="M593" s="5" t="s">
        <v>58</v>
      </c>
      <c r="O593" s="354" t="s">
        <v>116</v>
      </c>
      <c r="P593" s="354"/>
      <c r="Q593" s="354"/>
      <c r="R593" s="354"/>
      <c r="S593" s="354"/>
      <c r="T593" s="354"/>
      <c r="U593" s="354"/>
      <c r="V593" s="354"/>
      <c r="W593" s="354"/>
      <c r="X593" s="354"/>
      <c r="Y593" s="354"/>
      <c r="Z593" s="354"/>
      <c r="AA593" s="354"/>
      <c r="AD593" s="69" t="s">
        <v>125</v>
      </c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>
        <v>1</v>
      </c>
      <c r="AP593" s="36">
        <v>0.28000000000000003</v>
      </c>
    </row>
    <row r="594" spans="1:42">
      <c r="A594" t="s">
        <v>27</v>
      </c>
      <c r="B594" s="353"/>
      <c r="C594" s="5" t="s">
        <v>49</v>
      </c>
      <c r="D594" s="353"/>
      <c r="E594" s="5" t="s">
        <v>188</v>
      </c>
      <c r="F594" s="353"/>
      <c r="G594" s="5" t="s">
        <v>58</v>
      </c>
      <c r="H594" s="353"/>
      <c r="I594" s="5" t="s">
        <v>193</v>
      </c>
      <c r="J594" s="353"/>
      <c r="K594" s="5" t="s">
        <v>196</v>
      </c>
      <c r="L594" s="353"/>
      <c r="M594" s="5" t="s">
        <v>58</v>
      </c>
      <c r="O594" s="20"/>
      <c r="P594" s="327">
        <v>2001</v>
      </c>
      <c r="Q594" s="327"/>
      <c r="R594" s="327">
        <v>2004</v>
      </c>
      <c r="S594" s="327"/>
      <c r="T594" s="327">
        <v>2007</v>
      </c>
      <c r="U594" s="327"/>
      <c r="V594" s="327">
        <v>2010</v>
      </c>
      <c r="W594" s="327"/>
      <c r="X594" s="327">
        <v>2013</v>
      </c>
      <c r="Y594" s="327"/>
      <c r="Z594" s="327">
        <v>2016</v>
      </c>
      <c r="AA594" s="327"/>
    </row>
    <row r="595" spans="1:42">
      <c r="A595" t="s">
        <v>28</v>
      </c>
      <c r="B595" s="353"/>
      <c r="C595" s="5" t="s">
        <v>49</v>
      </c>
      <c r="D595" s="353"/>
      <c r="E595" s="5" t="s">
        <v>189</v>
      </c>
      <c r="F595" s="353"/>
      <c r="G595" s="5" t="s">
        <v>58</v>
      </c>
      <c r="H595" s="353"/>
      <c r="I595" s="5" t="s">
        <v>193</v>
      </c>
      <c r="J595" s="353"/>
      <c r="K595" s="5" t="s">
        <v>58</v>
      </c>
      <c r="L595" s="353"/>
      <c r="M595" s="5" t="s">
        <v>198</v>
      </c>
      <c r="O595" s="20"/>
      <c r="P595" s="31" t="s">
        <v>114</v>
      </c>
      <c r="Q595" s="31" t="s">
        <v>115</v>
      </c>
      <c r="R595" s="31" t="s">
        <v>114</v>
      </c>
      <c r="S595" s="31" t="s">
        <v>115</v>
      </c>
      <c r="T595" s="31" t="s">
        <v>114</v>
      </c>
      <c r="U595" s="31" t="s">
        <v>115</v>
      </c>
      <c r="V595" s="31" t="s">
        <v>114</v>
      </c>
      <c r="W595" s="31" t="s">
        <v>115</v>
      </c>
      <c r="X595" s="31" t="s">
        <v>114</v>
      </c>
      <c r="Y595" s="31" t="s">
        <v>115</v>
      </c>
      <c r="Z595" s="31" t="s">
        <v>114</v>
      </c>
      <c r="AA595" s="31" t="s">
        <v>115</v>
      </c>
      <c r="AD595" s="35" t="s">
        <v>127</v>
      </c>
    </row>
    <row r="596" spans="1:42">
      <c r="O596" s="29" t="s">
        <v>110</v>
      </c>
      <c r="P596" s="20">
        <v>25</v>
      </c>
      <c r="Q596" s="20">
        <v>100</v>
      </c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42">
      <c r="A597" t="s">
        <v>186</v>
      </c>
      <c r="O597" s="29" t="s">
        <v>111</v>
      </c>
      <c r="P597" s="20">
        <v>24</v>
      </c>
      <c r="Q597" s="20">
        <v>96</v>
      </c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D597" s="354" t="s">
        <v>121</v>
      </c>
      <c r="AE597" s="354"/>
      <c r="AF597" s="354"/>
      <c r="AG597" s="354"/>
      <c r="AH597" s="354"/>
      <c r="AI597" s="354"/>
      <c r="AJ597" s="354"/>
      <c r="AK597" s="354"/>
      <c r="AL597" s="354"/>
      <c r="AM597" s="354"/>
      <c r="AN597" s="354"/>
      <c r="AO597" s="354"/>
      <c r="AP597" s="354"/>
    </row>
    <row r="598" spans="1:42">
      <c r="O598" s="29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D598" s="20"/>
      <c r="AE598" s="327">
        <v>2001</v>
      </c>
      <c r="AF598" s="327"/>
      <c r="AG598" s="327">
        <v>2004</v>
      </c>
      <c r="AH598" s="327"/>
      <c r="AI598" s="327">
        <v>2007</v>
      </c>
      <c r="AJ598" s="327"/>
      <c r="AK598" s="327">
        <v>2010</v>
      </c>
      <c r="AL598" s="327"/>
      <c r="AM598" s="327">
        <v>2013</v>
      </c>
      <c r="AN598" s="327"/>
      <c r="AO598" s="327">
        <v>2016</v>
      </c>
      <c r="AP598" s="327"/>
    </row>
    <row r="599" spans="1:42">
      <c r="O599" s="29" t="s">
        <v>112</v>
      </c>
      <c r="P599" s="20"/>
      <c r="Q599" s="20"/>
      <c r="R599" s="20">
        <v>25</v>
      </c>
      <c r="S599" s="20">
        <v>100</v>
      </c>
      <c r="T599" s="20">
        <v>25</v>
      </c>
      <c r="U599" s="20">
        <v>100</v>
      </c>
      <c r="V599" s="20">
        <v>25</v>
      </c>
      <c r="W599" s="20">
        <v>100</v>
      </c>
      <c r="X599" s="20">
        <v>25</v>
      </c>
      <c r="Y599" s="20">
        <v>100</v>
      </c>
      <c r="Z599" s="20">
        <v>25</v>
      </c>
      <c r="AA599" s="20">
        <v>100</v>
      </c>
      <c r="AD599" s="20"/>
      <c r="AE599" s="31" t="s">
        <v>118</v>
      </c>
      <c r="AF599" s="31" t="s">
        <v>1</v>
      </c>
      <c r="AG599" s="31" t="s">
        <v>118</v>
      </c>
      <c r="AH599" s="31" t="s">
        <v>1</v>
      </c>
      <c r="AI599" s="31" t="s">
        <v>118</v>
      </c>
      <c r="AJ599" s="31" t="s">
        <v>1</v>
      </c>
      <c r="AK599" s="31" t="s">
        <v>118</v>
      </c>
      <c r="AL599" s="31" t="s">
        <v>1</v>
      </c>
      <c r="AM599" s="31" t="s">
        <v>118</v>
      </c>
      <c r="AN599" s="31" t="s">
        <v>1</v>
      </c>
      <c r="AO599" s="31" t="s">
        <v>118</v>
      </c>
      <c r="AP599" s="31" t="s">
        <v>1</v>
      </c>
    </row>
    <row r="600" spans="1:42">
      <c r="O600" s="29" t="s">
        <v>113</v>
      </c>
      <c r="P600" s="20"/>
      <c r="Q600" s="20"/>
      <c r="R600" s="20">
        <v>18</v>
      </c>
      <c r="S600" s="20">
        <v>72</v>
      </c>
      <c r="T600" s="20">
        <v>25</v>
      </c>
      <c r="U600" s="20">
        <v>100</v>
      </c>
      <c r="V600" s="20">
        <v>9</v>
      </c>
      <c r="W600" s="20">
        <v>36</v>
      </c>
      <c r="X600" s="20">
        <v>12</v>
      </c>
      <c r="Y600" s="20">
        <v>48</v>
      </c>
      <c r="Z600" s="20">
        <v>14</v>
      </c>
      <c r="AA600" s="20">
        <v>56</v>
      </c>
      <c r="AD600" s="29" t="s">
        <v>189</v>
      </c>
      <c r="AE600" s="24"/>
      <c r="AF600" s="24"/>
      <c r="AG600" s="24">
        <v>25</v>
      </c>
      <c r="AH600" s="24">
        <v>18</v>
      </c>
      <c r="AI600" s="24"/>
      <c r="AJ600" s="24"/>
      <c r="AK600" s="24"/>
      <c r="AL600" s="24"/>
      <c r="AM600" s="24"/>
      <c r="AN600" s="24"/>
      <c r="AO600" s="24"/>
      <c r="AP600" s="24"/>
    </row>
    <row r="601" spans="1:42">
      <c r="AD601" s="48" t="s">
        <v>125</v>
      </c>
      <c r="AE601" s="36"/>
      <c r="AF601" s="36"/>
      <c r="AG601" s="36">
        <v>1</v>
      </c>
      <c r="AH601" s="36">
        <v>0.72</v>
      </c>
      <c r="AI601" s="36"/>
      <c r="AJ601" s="36"/>
      <c r="AK601" s="36"/>
      <c r="AL601" s="36"/>
      <c r="AM601" s="36"/>
      <c r="AN601" s="36"/>
      <c r="AO601" s="36"/>
      <c r="AP601" s="36"/>
    </row>
    <row r="602" spans="1:42">
      <c r="AD602" s="29" t="s">
        <v>58</v>
      </c>
      <c r="AE602" s="34"/>
      <c r="AF602" s="34"/>
      <c r="AG602" s="34"/>
      <c r="AH602" s="34"/>
      <c r="AI602" s="34">
        <v>25</v>
      </c>
      <c r="AJ602" s="34">
        <v>25</v>
      </c>
      <c r="AK602" s="34">
        <v>25</v>
      </c>
      <c r="AL602" s="34">
        <v>9</v>
      </c>
      <c r="AM602" s="34">
        <v>25</v>
      </c>
      <c r="AN602" s="34">
        <v>12</v>
      </c>
      <c r="AO602" s="34">
        <v>24</v>
      </c>
      <c r="AP602" s="34">
        <v>14</v>
      </c>
    </row>
    <row r="603" spans="1:42">
      <c r="O603" s="354" t="s">
        <v>117</v>
      </c>
      <c r="P603" s="354"/>
      <c r="Q603" s="354"/>
      <c r="R603" s="354"/>
      <c r="S603" s="354"/>
      <c r="T603" s="354"/>
      <c r="U603" s="354"/>
      <c r="V603" s="354"/>
      <c r="W603" s="354"/>
      <c r="X603" s="354"/>
      <c r="Y603" s="354"/>
      <c r="Z603" s="354"/>
      <c r="AA603" s="354"/>
      <c r="AD603" s="48" t="s">
        <v>125</v>
      </c>
      <c r="AE603" s="36"/>
      <c r="AF603" s="36"/>
      <c r="AG603" s="36"/>
      <c r="AH603" s="36"/>
      <c r="AI603" s="36">
        <v>1</v>
      </c>
      <c r="AJ603" s="36">
        <v>1</v>
      </c>
      <c r="AK603" s="36">
        <v>1</v>
      </c>
      <c r="AL603" s="36">
        <v>0.36</v>
      </c>
      <c r="AM603" s="36">
        <v>1</v>
      </c>
      <c r="AN603" s="36">
        <v>0.48</v>
      </c>
      <c r="AO603" s="36">
        <v>0.96</v>
      </c>
      <c r="AP603" s="36">
        <v>0.57999999999999996</v>
      </c>
    </row>
    <row r="604" spans="1:42">
      <c r="O604" s="20"/>
      <c r="P604" s="327">
        <v>2001</v>
      </c>
      <c r="Q604" s="327"/>
      <c r="R604" s="327">
        <v>2004</v>
      </c>
      <c r="S604" s="327"/>
      <c r="T604" s="327">
        <v>2007</v>
      </c>
      <c r="U604" s="327"/>
      <c r="V604" s="327">
        <v>2010</v>
      </c>
      <c r="W604" s="327"/>
      <c r="X604" s="327">
        <v>2013</v>
      </c>
      <c r="Y604" s="327"/>
      <c r="Z604" s="327">
        <v>2016</v>
      </c>
      <c r="AA604" s="327"/>
      <c r="AD604" s="21" t="s">
        <v>199</v>
      </c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>
        <v>1</v>
      </c>
      <c r="AP604" s="34">
        <v>1</v>
      </c>
    </row>
    <row r="605" spans="1:42">
      <c r="O605" s="20"/>
      <c r="P605" s="31" t="s">
        <v>114</v>
      </c>
      <c r="Q605" s="31" t="s">
        <v>115</v>
      </c>
      <c r="R605" s="31" t="s">
        <v>114</v>
      </c>
      <c r="S605" s="31" t="s">
        <v>115</v>
      </c>
      <c r="T605" s="31" t="s">
        <v>114</v>
      </c>
      <c r="U605" s="31" t="s">
        <v>115</v>
      </c>
      <c r="V605" s="31" t="s">
        <v>114</v>
      </c>
      <c r="W605" s="31" t="s">
        <v>115</v>
      </c>
      <c r="X605" s="31" t="s">
        <v>114</v>
      </c>
      <c r="Y605" s="31" t="s">
        <v>115</v>
      </c>
      <c r="Z605" s="31" t="s">
        <v>114</v>
      </c>
      <c r="AA605" s="31" t="s">
        <v>115</v>
      </c>
      <c r="AD605" s="48" t="s">
        <v>125</v>
      </c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>
        <v>0.04</v>
      </c>
      <c r="AP605" s="36">
        <v>1</v>
      </c>
    </row>
    <row r="606" spans="1:42">
      <c r="O606" s="29" t="s">
        <v>110</v>
      </c>
      <c r="P606" s="20">
        <v>25</v>
      </c>
      <c r="Q606" s="20">
        <v>100</v>
      </c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42">
      <c r="O607" s="29" t="s">
        <v>111</v>
      </c>
      <c r="P607" s="20">
        <v>1</v>
      </c>
      <c r="Q607" s="20">
        <v>4</v>
      </c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D607" s="35" t="s">
        <v>127</v>
      </c>
    </row>
    <row r="608" spans="1:42">
      <c r="O608" s="29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5:42">
      <c r="O609" s="29" t="s">
        <v>112</v>
      </c>
      <c r="P609" s="20"/>
      <c r="Q609" s="20"/>
      <c r="R609" s="20">
        <v>25</v>
      </c>
      <c r="S609" s="20">
        <v>100</v>
      </c>
      <c r="T609" s="20">
        <v>25</v>
      </c>
      <c r="U609" s="20">
        <v>100</v>
      </c>
      <c r="V609" s="20">
        <v>25</v>
      </c>
      <c r="W609" s="20">
        <v>100</v>
      </c>
      <c r="X609" s="20">
        <v>25</v>
      </c>
      <c r="Y609" s="20">
        <v>100</v>
      </c>
      <c r="Z609" s="20">
        <v>25</v>
      </c>
      <c r="AA609" s="20">
        <v>100</v>
      </c>
      <c r="AD609" s="41" t="s">
        <v>122</v>
      </c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3"/>
    </row>
    <row r="610" spans="15:42">
      <c r="O610" s="29" t="s">
        <v>113</v>
      </c>
      <c r="P610" s="20"/>
      <c r="Q610" s="20"/>
      <c r="R610" s="20">
        <v>7</v>
      </c>
      <c r="S610" s="20">
        <v>28</v>
      </c>
      <c r="T610" s="20">
        <v>0</v>
      </c>
      <c r="U610" s="20">
        <v>0</v>
      </c>
      <c r="V610" s="20">
        <v>16</v>
      </c>
      <c r="W610" s="20">
        <v>64</v>
      </c>
      <c r="X610" s="20">
        <v>13</v>
      </c>
      <c r="Y610" s="20">
        <v>52</v>
      </c>
      <c r="Z610" s="20">
        <v>7</v>
      </c>
      <c r="AA610" s="20">
        <v>28</v>
      </c>
      <c r="AD610" s="20"/>
      <c r="AE610" s="25">
        <v>2001</v>
      </c>
      <c r="AF610" s="26"/>
      <c r="AG610" s="25">
        <v>2004</v>
      </c>
      <c r="AH610" s="26"/>
      <c r="AI610" s="25">
        <v>2007</v>
      </c>
      <c r="AJ610" s="26"/>
      <c r="AK610" s="25">
        <v>2010</v>
      </c>
      <c r="AL610" s="26"/>
      <c r="AM610" s="25">
        <v>2013</v>
      </c>
      <c r="AN610" s="26"/>
      <c r="AO610" s="25">
        <v>2016</v>
      </c>
      <c r="AP610" s="26"/>
    </row>
    <row r="611" spans="15:42">
      <c r="R611" s="75" t="s">
        <v>194</v>
      </c>
      <c r="S611" s="75"/>
      <c r="V611" s="75" t="s">
        <v>194</v>
      </c>
      <c r="W611" s="75"/>
      <c r="X611" s="75" t="s">
        <v>194</v>
      </c>
      <c r="Y611" s="75"/>
      <c r="Z611" s="75" t="s">
        <v>194</v>
      </c>
      <c r="AA611" s="75"/>
      <c r="AD611" s="20"/>
      <c r="AE611" s="31" t="s">
        <v>118</v>
      </c>
      <c r="AF611" s="31" t="s">
        <v>1</v>
      </c>
      <c r="AG611" s="31" t="s">
        <v>118</v>
      </c>
      <c r="AH611" s="31" t="s">
        <v>1</v>
      </c>
      <c r="AI611" s="31" t="s">
        <v>118</v>
      </c>
      <c r="AJ611" s="31" t="s">
        <v>1</v>
      </c>
      <c r="AK611" s="31" t="s">
        <v>118</v>
      </c>
      <c r="AL611" s="31" t="s">
        <v>1</v>
      </c>
      <c r="AM611" s="31" t="s">
        <v>118</v>
      </c>
      <c r="AN611" s="31" t="s">
        <v>1</v>
      </c>
      <c r="AO611" s="31" t="s">
        <v>118</v>
      </c>
      <c r="AP611" s="31" t="s">
        <v>1</v>
      </c>
    </row>
    <row r="612" spans="15:42">
      <c r="O612" s="35" t="s">
        <v>127</v>
      </c>
      <c r="AD612" s="29" t="s">
        <v>188</v>
      </c>
      <c r="AE612" s="24"/>
      <c r="AF612" s="24"/>
      <c r="AG612" s="24">
        <v>25</v>
      </c>
      <c r="AH612" s="24">
        <v>7</v>
      </c>
      <c r="AI612" s="24"/>
      <c r="AJ612" s="24"/>
      <c r="AK612" s="24"/>
      <c r="AL612" s="24"/>
      <c r="AM612" s="24"/>
      <c r="AN612" s="24"/>
      <c r="AO612" s="24"/>
      <c r="AP612" s="24"/>
    </row>
    <row r="613" spans="15:42">
      <c r="AD613" s="47" t="s">
        <v>125</v>
      </c>
      <c r="AE613" s="32"/>
      <c r="AF613" s="40"/>
      <c r="AG613" s="32">
        <v>1</v>
      </c>
      <c r="AH613" s="32">
        <v>0.28000000000000003</v>
      </c>
      <c r="AI613" s="32"/>
      <c r="AJ613" s="32"/>
      <c r="AK613" s="32"/>
      <c r="AL613" s="32"/>
      <c r="AM613" s="32"/>
      <c r="AN613" s="32"/>
      <c r="AO613" s="32"/>
      <c r="AP613" s="32"/>
    </row>
    <row r="614" spans="15:42">
      <c r="AD614" s="21" t="s">
        <v>191</v>
      </c>
      <c r="AE614" s="24"/>
      <c r="AF614" s="24"/>
      <c r="AG614" s="24"/>
      <c r="AH614" s="24"/>
      <c r="AI614" s="24">
        <v>25</v>
      </c>
      <c r="AJ614" s="24">
        <v>0</v>
      </c>
      <c r="AK614" s="24"/>
      <c r="AL614" s="24"/>
      <c r="AM614" s="24"/>
      <c r="AN614" s="24"/>
      <c r="AO614" s="24"/>
      <c r="AP614" s="24"/>
    </row>
    <row r="615" spans="15:42">
      <c r="O615" s="354" t="s">
        <v>130</v>
      </c>
      <c r="P615" s="354"/>
      <c r="Q615" s="354"/>
      <c r="R615" s="354"/>
      <c r="S615" s="354"/>
      <c r="T615" s="354"/>
      <c r="U615" s="354"/>
      <c r="V615" s="354"/>
      <c r="W615" s="354"/>
      <c r="X615" s="354"/>
      <c r="Y615" s="354"/>
      <c r="Z615" s="354"/>
      <c r="AA615" s="354"/>
      <c r="AD615" s="48" t="s">
        <v>125</v>
      </c>
      <c r="AE615" s="36"/>
      <c r="AF615" s="36"/>
      <c r="AG615" s="36"/>
      <c r="AH615" s="36"/>
      <c r="AI615" s="36">
        <v>1</v>
      </c>
      <c r="AJ615" s="36">
        <v>0</v>
      </c>
      <c r="AK615" s="39"/>
      <c r="AL615" s="36"/>
      <c r="AM615" s="36"/>
      <c r="AN615" s="36"/>
      <c r="AO615" s="36"/>
      <c r="AP615" s="36"/>
    </row>
    <row r="616" spans="15:42">
      <c r="O616" s="20"/>
      <c r="P616" s="327">
        <v>2001</v>
      </c>
      <c r="Q616" s="327"/>
      <c r="R616" s="327">
        <v>2004</v>
      </c>
      <c r="S616" s="327"/>
      <c r="T616" s="327">
        <v>2007</v>
      </c>
      <c r="U616" s="327"/>
      <c r="V616" s="327">
        <v>2010</v>
      </c>
      <c r="W616" s="327"/>
      <c r="X616" s="327">
        <v>2013</v>
      </c>
      <c r="Y616" s="327"/>
      <c r="Z616" s="327">
        <v>2016</v>
      </c>
      <c r="AA616" s="327"/>
      <c r="AD616" s="21" t="s">
        <v>193</v>
      </c>
      <c r="AE616" s="24"/>
      <c r="AF616" s="24"/>
      <c r="AG616" s="24"/>
      <c r="AH616" s="24"/>
      <c r="AI616" s="24"/>
      <c r="AJ616" s="24"/>
      <c r="AK616" s="24">
        <v>25</v>
      </c>
      <c r="AL616" s="24">
        <v>16</v>
      </c>
      <c r="AM616" s="24"/>
      <c r="AN616" s="24"/>
      <c r="AO616" s="24"/>
      <c r="AP616" s="24"/>
    </row>
    <row r="617" spans="15:42">
      <c r="O617" s="20"/>
      <c r="P617" s="31" t="s">
        <v>114</v>
      </c>
      <c r="Q617" s="31" t="s">
        <v>115</v>
      </c>
      <c r="R617" s="31" t="s">
        <v>114</v>
      </c>
      <c r="S617" s="31" t="s">
        <v>115</v>
      </c>
      <c r="T617" s="31" t="s">
        <v>114</v>
      </c>
      <c r="U617" s="31" t="s">
        <v>115</v>
      </c>
      <c r="V617" s="31" t="s">
        <v>114</v>
      </c>
      <c r="W617" s="31" t="s">
        <v>115</v>
      </c>
      <c r="X617" s="31" t="s">
        <v>114</v>
      </c>
      <c r="Y617" s="31" t="s">
        <v>115</v>
      </c>
      <c r="Z617" s="31" t="s">
        <v>114</v>
      </c>
      <c r="AA617" s="31" t="s">
        <v>115</v>
      </c>
      <c r="AD617" s="48" t="s">
        <v>125</v>
      </c>
      <c r="AE617" s="37"/>
      <c r="AF617" s="37"/>
      <c r="AG617" s="37"/>
      <c r="AH617" s="37"/>
      <c r="AI617" s="37"/>
      <c r="AJ617" s="37"/>
      <c r="AK617" s="38">
        <v>1</v>
      </c>
      <c r="AL617" s="38">
        <v>0.64</v>
      </c>
      <c r="AM617" s="37"/>
      <c r="AN617" s="37"/>
      <c r="AO617" s="37"/>
      <c r="AP617" s="37"/>
    </row>
    <row r="618" spans="15:42">
      <c r="O618" s="29" t="s">
        <v>110</v>
      </c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20">
        <v>25</v>
      </c>
      <c r="AA618" s="20">
        <v>100</v>
      </c>
      <c r="AD618" s="21" t="s">
        <v>196</v>
      </c>
      <c r="AE618" s="24"/>
      <c r="AF618" s="24"/>
      <c r="AG618" s="24"/>
      <c r="AH618" s="24"/>
      <c r="AI618" s="24"/>
      <c r="AJ618" s="24"/>
      <c r="AK618" s="24"/>
      <c r="AL618" s="24"/>
      <c r="AM618" s="24">
        <v>25</v>
      </c>
      <c r="AN618" s="24">
        <v>13</v>
      </c>
      <c r="AO618" s="24"/>
      <c r="AP618" s="24"/>
    </row>
    <row r="619" spans="15:42">
      <c r="O619" s="29" t="s">
        <v>111</v>
      </c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20">
        <v>4</v>
      </c>
      <c r="AA619" s="20">
        <v>16</v>
      </c>
      <c r="AD619" s="49" t="s">
        <v>125</v>
      </c>
      <c r="AE619" s="36"/>
      <c r="AF619" s="36"/>
      <c r="AG619" s="36"/>
      <c r="AH619" s="36"/>
      <c r="AI619" s="36"/>
      <c r="AJ619" s="36"/>
      <c r="AK619" s="36"/>
      <c r="AL619" s="36"/>
      <c r="AM619" s="36">
        <v>1</v>
      </c>
      <c r="AN619" s="36">
        <v>0.52</v>
      </c>
      <c r="AO619" s="36"/>
      <c r="AP619" s="36"/>
    </row>
    <row r="620" spans="15:42">
      <c r="O620" s="29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20"/>
      <c r="AA620" s="20"/>
      <c r="AD620" s="21" t="s">
        <v>198</v>
      </c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>
        <v>25</v>
      </c>
      <c r="AP620" s="24">
        <v>7</v>
      </c>
    </row>
    <row r="621" spans="15:42">
      <c r="O621" s="29" t="s">
        <v>112</v>
      </c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20"/>
      <c r="AA621" s="20"/>
      <c r="AD621" s="50" t="s">
        <v>125</v>
      </c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>
        <v>1</v>
      </c>
      <c r="AP621" s="36">
        <v>0.28000000000000003</v>
      </c>
    </row>
    <row r="622" spans="15:42">
      <c r="O622" s="29" t="s">
        <v>113</v>
      </c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20"/>
      <c r="AA622" s="20"/>
      <c r="AD622" s="63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</row>
    <row r="623" spans="15:42">
      <c r="AD623" s="35" t="s">
        <v>127</v>
      </c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40"/>
      <c r="AP623" s="32"/>
    </row>
    <row r="627" spans="1:29">
      <c r="A627" s="343" t="s">
        <v>203</v>
      </c>
      <c r="B627" s="343"/>
      <c r="C627" s="343"/>
      <c r="D627" s="343"/>
      <c r="E627" s="343"/>
      <c r="F627" s="343"/>
      <c r="G627" s="343"/>
      <c r="H627" s="343"/>
      <c r="I627" s="343"/>
      <c r="J627" s="343"/>
      <c r="K627" s="343"/>
      <c r="L627" s="343"/>
      <c r="M627" s="343"/>
      <c r="O627" s="329" t="s">
        <v>204</v>
      </c>
      <c r="P627" s="330"/>
      <c r="Q627" s="330"/>
      <c r="R627" s="330"/>
      <c r="S627" s="330"/>
      <c r="T627" s="330"/>
      <c r="U627" s="331"/>
      <c r="W627" s="343" t="s">
        <v>203</v>
      </c>
      <c r="X627" s="343"/>
      <c r="Y627" s="343"/>
      <c r="Z627" s="343"/>
      <c r="AA627" s="343"/>
      <c r="AB627" s="343"/>
      <c r="AC627" s="343"/>
    </row>
    <row r="628" spans="1:29">
      <c r="A628" s="12"/>
      <c r="B628" s="352">
        <v>2001</v>
      </c>
      <c r="C628" s="352"/>
      <c r="D628" s="352">
        <v>2004</v>
      </c>
      <c r="E628" s="352"/>
      <c r="F628" s="352">
        <v>2007</v>
      </c>
      <c r="G628" s="352"/>
      <c r="H628" s="352">
        <v>2010</v>
      </c>
      <c r="I628" s="352"/>
      <c r="J628" s="352">
        <v>2013</v>
      </c>
      <c r="K628" s="352"/>
      <c r="L628" s="352">
        <v>2016</v>
      </c>
      <c r="M628" s="352"/>
      <c r="O628" s="20" t="s">
        <v>129</v>
      </c>
      <c r="P628" s="44">
        <v>26</v>
      </c>
      <c r="Q628" s="44">
        <v>26</v>
      </c>
      <c r="R628" s="44">
        <v>26</v>
      </c>
      <c r="S628" s="44">
        <v>26</v>
      </c>
      <c r="T628" s="44">
        <v>26</v>
      </c>
      <c r="U628" s="45">
        <v>26</v>
      </c>
      <c r="X628" s="68" t="s">
        <v>137</v>
      </c>
      <c r="Y628" s="68" t="s">
        <v>138</v>
      </c>
      <c r="Z628" s="68" t="s">
        <v>139</v>
      </c>
      <c r="AA628" s="68" t="s">
        <v>140</v>
      </c>
      <c r="AB628" s="68" t="s">
        <v>141</v>
      </c>
      <c r="AC628" s="68" t="s">
        <v>142</v>
      </c>
    </row>
    <row r="629" spans="1:29">
      <c r="A629" s="13"/>
      <c r="B629" s="14" t="s">
        <v>0</v>
      </c>
      <c r="C629" s="14" t="s">
        <v>1</v>
      </c>
      <c r="D629" s="14" t="s">
        <v>0</v>
      </c>
      <c r="E629" s="14" t="s">
        <v>1</v>
      </c>
      <c r="F629" s="14" t="s">
        <v>0</v>
      </c>
      <c r="G629" s="14" t="s">
        <v>1</v>
      </c>
      <c r="H629" s="14" t="s">
        <v>0</v>
      </c>
      <c r="I629" s="14" t="s">
        <v>1</v>
      </c>
      <c r="J629" s="14" t="s">
        <v>0</v>
      </c>
      <c r="K629" s="14" t="s">
        <v>1</v>
      </c>
      <c r="L629" s="14" t="s">
        <v>0</v>
      </c>
      <c r="M629" s="14" t="s">
        <v>1</v>
      </c>
      <c r="O629" s="21" t="s">
        <v>103</v>
      </c>
      <c r="P629" s="31">
        <v>2001</v>
      </c>
      <c r="Q629" s="31">
        <v>2004</v>
      </c>
      <c r="R629" s="31">
        <v>2007</v>
      </c>
      <c r="S629" s="31">
        <v>2010</v>
      </c>
      <c r="T629" s="31">
        <v>2013</v>
      </c>
      <c r="U629" s="31">
        <v>2016</v>
      </c>
      <c r="W629" s="30" t="s">
        <v>143</v>
      </c>
      <c r="X629">
        <v>26</v>
      </c>
      <c r="Y629">
        <v>26</v>
      </c>
      <c r="Z629">
        <v>26</v>
      </c>
      <c r="AA629">
        <v>26</v>
      </c>
      <c r="AB629">
        <v>26</v>
      </c>
    </row>
    <row r="630" spans="1:29" ht="19" customHeight="1">
      <c r="A630" t="s">
        <v>2</v>
      </c>
      <c r="B630" s="353" t="s">
        <v>206</v>
      </c>
      <c r="C630" s="5" t="s">
        <v>3</v>
      </c>
      <c r="D630" s="353" t="s">
        <v>211</v>
      </c>
      <c r="E630" s="5" t="s">
        <v>49</v>
      </c>
      <c r="F630" s="353" t="s">
        <v>791</v>
      </c>
      <c r="G630" s="5" t="s">
        <v>58</v>
      </c>
      <c r="H630" s="353" t="s">
        <v>214</v>
      </c>
      <c r="I630" s="5" t="s">
        <v>215</v>
      </c>
      <c r="J630" s="353" t="s">
        <v>218</v>
      </c>
      <c r="K630" s="5" t="s">
        <v>220</v>
      </c>
      <c r="L630" s="367" t="s">
        <v>223</v>
      </c>
      <c r="M630" s="367"/>
      <c r="O630" s="29">
        <v>0</v>
      </c>
      <c r="P630" s="24">
        <v>26</v>
      </c>
      <c r="Q630" s="24">
        <v>26</v>
      </c>
      <c r="R630" s="24"/>
      <c r="S630" s="24"/>
      <c r="T630" s="24"/>
      <c r="U630" s="24"/>
      <c r="W630" s="74">
        <v>0</v>
      </c>
      <c r="X630">
        <v>26</v>
      </c>
      <c r="Y630">
        <v>26</v>
      </c>
    </row>
    <row r="631" spans="1:29" ht="19" customHeight="1">
      <c r="A631" t="s">
        <v>4</v>
      </c>
      <c r="B631" s="353"/>
      <c r="C631" s="5" t="s">
        <v>3</v>
      </c>
      <c r="D631" s="353"/>
      <c r="E631" s="5" t="s">
        <v>49</v>
      </c>
      <c r="F631" s="353"/>
      <c r="G631" s="5" t="s">
        <v>58</v>
      </c>
      <c r="H631" s="353"/>
      <c r="I631" s="5" t="s">
        <v>215</v>
      </c>
      <c r="J631" s="353"/>
      <c r="K631" s="5" t="s">
        <v>220</v>
      </c>
      <c r="M631" s="5"/>
      <c r="O631" s="29">
        <v>1</v>
      </c>
      <c r="P631" s="24"/>
      <c r="Q631" s="24"/>
      <c r="R631" s="24"/>
      <c r="S631" s="24"/>
      <c r="T631" s="24"/>
      <c r="U631" s="24"/>
      <c r="W631" s="74">
        <v>1</v>
      </c>
    </row>
    <row r="632" spans="1:29" ht="19" customHeight="1">
      <c r="A632" t="s">
        <v>5</v>
      </c>
      <c r="B632" s="353"/>
      <c r="C632" s="5" t="s">
        <v>49</v>
      </c>
      <c r="D632" s="353"/>
      <c r="E632" s="5" t="s">
        <v>49</v>
      </c>
      <c r="F632" s="353"/>
      <c r="G632" s="5" t="s">
        <v>58</v>
      </c>
      <c r="H632" s="353"/>
      <c r="I632" s="5" t="s">
        <v>215</v>
      </c>
      <c r="J632" s="353"/>
      <c r="K632" s="5" t="s">
        <v>220</v>
      </c>
      <c r="M632" s="5"/>
      <c r="O632" s="29">
        <v>2</v>
      </c>
      <c r="P632" s="24"/>
      <c r="Q632" s="24"/>
      <c r="R632" s="24">
        <v>26</v>
      </c>
      <c r="S632" s="24">
        <v>26</v>
      </c>
      <c r="T632" s="24">
        <v>26</v>
      </c>
      <c r="U632" s="24"/>
      <c r="W632" s="74">
        <v>2</v>
      </c>
      <c r="Z632">
        <v>26</v>
      </c>
      <c r="AA632">
        <v>26</v>
      </c>
      <c r="AB632">
        <v>26</v>
      </c>
    </row>
    <row r="633" spans="1:29" ht="20" customHeight="1">
      <c r="A633" t="s">
        <v>6</v>
      </c>
      <c r="B633" s="353"/>
      <c r="C633" s="5" t="s">
        <v>3</v>
      </c>
      <c r="D633" s="353"/>
      <c r="E633" s="5" t="s">
        <v>49</v>
      </c>
      <c r="F633" s="353"/>
      <c r="G633" s="5" t="s">
        <v>58</v>
      </c>
      <c r="H633" s="353"/>
      <c r="I633" s="5" t="s">
        <v>215</v>
      </c>
      <c r="J633" s="353"/>
      <c r="K633" s="5" t="s">
        <v>220</v>
      </c>
      <c r="M633" s="5"/>
      <c r="O633" s="29">
        <v>3</v>
      </c>
      <c r="P633" s="24"/>
      <c r="Q633" s="24"/>
      <c r="R633" s="24"/>
      <c r="S633" s="24"/>
      <c r="T633" s="24"/>
      <c r="U633" s="24"/>
      <c r="W633" s="74">
        <v>3</v>
      </c>
    </row>
    <row r="634" spans="1:29" ht="20" customHeight="1">
      <c r="A634" s="360" t="s">
        <v>7</v>
      </c>
      <c r="B634" s="353"/>
      <c r="C634" s="320" t="s">
        <v>3</v>
      </c>
      <c r="D634" s="353"/>
      <c r="E634" s="320" t="s">
        <v>49</v>
      </c>
      <c r="F634" s="353"/>
      <c r="G634" s="320" t="s">
        <v>58</v>
      </c>
      <c r="H634" s="353"/>
      <c r="I634" s="320" t="s">
        <v>215</v>
      </c>
      <c r="J634" s="8" t="s">
        <v>219</v>
      </c>
      <c r="K634" s="320" t="s">
        <v>219</v>
      </c>
      <c r="M634" s="5"/>
      <c r="O634" s="29" t="s">
        <v>104</v>
      </c>
      <c r="P634" s="24"/>
      <c r="Q634" s="24"/>
      <c r="R634" s="24"/>
      <c r="S634" s="24"/>
      <c r="T634" s="24"/>
      <c r="U634" s="24"/>
      <c r="W634" s="74" t="s">
        <v>104</v>
      </c>
    </row>
    <row r="635" spans="1:29" ht="20" customHeight="1">
      <c r="A635" s="360"/>
      <c r="B635" s="353"/>
      <c r="C635" s="320"/>
      <c r="D635" s="353"/>
      <c r="E635" s="320"/>
      <c r="F635" s="353"/>
      <c r="G635" s="320"/>
      <c r="H635" s="353"/>
      <c r="I635" s="320"/>
      <c r="J635" s="8" t="s">
        <v>58</v>
      </c>
      <c r="K635" s="320"/>
      <c r="M635" s="5"/>
      <c r="O635" s="76"/>
      <c r="P635" s="28"/>
      <c r="Q635" s="28"/>
      <c r="R635" s="28"/>
      <c r="S635" s="28"/>
      <c r="T635" s="28"/>
      <c r="U635" s="28"/>
      <c r="W635" s="74"/>
      <c r="Y635" s="5" t="s">
        <v>207</v>
      </c>
      <c r="Z635" s="5"/>
      <c r="AA635" s="5" t="s">
        <v>181</v>
      </c>
      <c r="AB635" s="5"/>
      <c r="AC635" s="5" t="s">
        <v>208</v>
      </c>
    </row>
    <row r="636" spans="1:29">
      <c r="A636" s="360"/>
      <c r="B636" s="353"/>
      <c r="C636" s="320"/>
      <c r="D636" s="353"/>
      <c r="E636" s="320"/>
      <c r="F636" s="353"/>
      <c r="G636" s="320"/>
      <c r="H636" s="353"/>
      <c r="I636" s="320"/>
      <c r="J636" t="s">
        <v>51</v>
      </c>
      <c r="K636" s="320"/>
      <c r="M636" s="5"/>
      <c r="O636" s="77"/>
      <c r="P636" s="28"/>
      <c r="Q636" s="28"/>
      <c r="R636" s="28"/>
      <c r="S636" s="28"/>
      <c r="T636" s="28"/>
      <c r="U636" s="28"/>
      <c r="Y636" s="5"/>
      <c r="Z636" s="5"/>
      <c r="AA636" s="5" t="s">
        <v>209</v>
      </c>
      <c r="AB636" s="5"/>
      <c r="AC636" s="5"/>
    </row>
    <row r="637" spans="1:29">
      <c r="A637" s="360" t="s">
        <v>8</v>
      </c>
      <c r="B637" s="353"/>
      <c r="C637" s="320" t="s">
        <v>3</v>
      </c>
      <c r="D637" s="353"/>
      <c r="E637" s="320" t="s">
        <v>49</v>
      </c>
      <c r="F637" s="353"/>
      <c r="G637" s="320" t="s">
        <v>58</v>
      </c>
      <c r="H637" s="353"/>
      <c r="I637" s="320" t="s">
        <v>215</v>
      </c>
      <c r="J637" t="s">
        <v>216</v>
      </c>
      <c r="K637" s="320" t="s">
        <v>216</v>
      </c>
      <c r="M637" s="5"/>
      <c r="Y637" s="5"/>
      <c r="Z637" s="5"/>
      <c r="AA637" s="5"/>
      <c r="AB637" s="5" t="s">
        <v>210</v>
      </c>
      <c r="AC637" s="5"/>
    </row>
    <row r="638" spans="1:29">
      <c r="A638" s="360"/>
      <c r="B638" s="353"/>
      <c r="C638" s="320"/>
      <c r="D638" s="353"/>
      <c r="E638" s="320"/>
      <c r="F638" s="353"/>
      <c r="G638" s="320"/>
      <c r="H638" s="353"/>
      <c r="I638" s="320"/>
      <c r="J638" t="s">
        <v>58</v>
      </c>
      <c r="K638" s="320"/>
      <c r="M638" s="5"/>
    </row>
    <row r="639" spans="1:29">
      <c r="A639" s="360"/>
      <c r="B639" s="353"/>
      <c r="C639" s="320"/>
      <c r="D639" s="353"/>
      <c r="E639" s="320"/>
      <c r="F639" s="353"/>
      <c r="G639" s="320"/>
      <c r="H639" s="353"/>
      <c r="I639" s="320"/>
      <c r="J639" t="s">
        <v>51</v>
      </c>
      <c r="K639" s="320"/>
      <c r="M639" s="5"/>
    </row>
    <row r="640" spans="1:29">
      <c r="A640" s="360"/>
      <c r="B640" s="353"/>
      <c r="C640" s="320"/>
      <c r="D640" s="353"/>
      <c r="E640" s="320"/>
      <c r="F640" s="353"/>
      <c r="G640" s="320"/>
      <c r="H640" s="353"/>
      <c r="I640" s="320"/>
      <c r="J640" t="s">
        <v>95</v>
      </c>
      <c r="K640" s="320"/>
      <c r="M640" s="5"/>
      <c r="Y640" s="5"/>
      <c r="Z640" s="5"/>
      <c r="AA640" s="5"/>
      <c r="AB640" s="5"/>
      <c r="AC640" s="5"/>
    </row>
    <row r="641" spans="1:42">
      <c r="A641" s="360"/>
      <c r="B641" s="353"/>
      <c r="C641" s="320"/>
      <c r="D641" s="353"/>
      <c r="E641" s="320"/>
      <c r="F641" s="353"/>
      <c r="G641" s="320"/>
      <c r="H641" s="353"/>
      <c r="I641" s="320"/>
      <c r="J641" t="s">
        <v>217</v>
      </c>
      <c r="K641" s="320"/>
      <c r="M641" s="5"/>
      <c r="Y641" s="5"/>
      <c r="Z641" s="5"/>
      <c r="AA641" s="5"/>
      <c r="AB641" s="5"/>
      <c r="AC641" s="5"/>
    </row>
    <row r="642" spans="1:42">
      <c r="A642" t="s">
        <v>9</v>
      </c>
      <c r="B642" s="353"/>
      <c r="C642" s="5" t="s">
        <v>49</v>
      </c>
      <c r="D642" s="353"/>
      <c r="E642" s="5" t="s">
        <v>3</v>
      </c>
      <c r="F642" s="353"/>
      <c r="G642" s="5" t="s">
        <v>58</v>
      </c>
      <c r="H642" s="353"/>
      <c r="I642" s="5" t="s">
        <v>58</v>
      </c>
      <c r="J642" s="353" t="s">
        <v>222</v>
      </c>
      <c r="K642" s="5" t="s">
        <v>219</v>
      </c>
      <c r="M642" s="5"/>
      <c r="O642" s="324" t="s">
        <v>205</v>
      </c>
      <c r="P642" s="359"/>
      <c r="Q642" s="359"/>
      <c r="R642" s="359"/>
      <c r="S642" s="359"/>
      <c r="T642" s="359"/>
      <c r="U642" s="325"/>
      <c r="Y642" s="5"/>
      <c r="Z642" s="5"/>
      <c r="AC642" s="5"/>
    </row>
    <row r="643" spans="1:42">
      <c r="A643" t="s">
        <v>10</v>
      </c>
      <c r="B643" s="353"/>
      <c r="C643" s="5" t="s">
        <v>49</v>
      </c>
      <c r="D643" s="353"/>
      <c r="E643" s="5" t="s">
        <v>49</v>
      </c>
      <c r="F643" s="353"/>
      <c r="G643" s="5" t="s">
        <v>58</v>
      </c>
      <c r="H643" s="353"/>
      <c r="I643" s="5" t="s">
        <v>215</v>
      </c>
      <c r="J643" s="353"/>
      <c r="K643" s="5" t="s">
        <v>219</v>
      </c>
      <c r="M643" s="5"/>
      <c r="O643" s="21"/>
      <c r="P643" s="31">
        <v>2001</v>
      </c>
      <c r="Q643" s="31">
        <v>2004</v>
      </c>
      <c r="R643" s="31">
        <v>2007</v>
      </c>
      <c r="S643" s="31">
        <v>2010</v>
      </c>
      <c r="T643" s="31">
        <v>2013</v>
      </c>
      <c r="U643" s="31">
        <v>2016</v>
      </c>
    </row>
    <row r="644" spans="1:42">
      <c r="A644" t="s">
        <v>11</v>
      </c>
      <c r="B644" s="353"/>
      <c r="C644" s="5" t="s">
        <v>3</v>
      </c>
      <c r="D644" s="353"/>
      <c r="E644" s="5" t="s">
        <v>3</v>
      </c>
      <c r="F644" s="353"/>
      <c r="G644" s="5" t="s">
        <v>58</v>
      </c>
      <c r="H644" s="353"/>
      <c r="I644" s="5" t="s">
        <v>215</v>
      </c>
      <c r="J644" s="353"/>
      <c r="K644" s="5" t="s">
        <v>219</v>
      </c>
      <c r="M644" s="5"/>
      <c r="O644" s="29" t="s">
        <v>106</v>
      </c>
      <c r="P644" s="24">
        <v>26</v>
      </c>
      <c r="Q644" s="24">
        <v>26</v>
      </c>
      <c r="R644" s="24">
        <v>1</v>
      </c>
      <c r="S644" s="24">
        <v>0</v>
      </c>
      <c r="T644" s="24">
        <v>0</v>
      </c>
      <c r="U644" s="24"/>
    </row>
    <row r="645" spans="1:42">
      <c r="A645" t="s">
        <v>12</v>
      </c>
      <c r="B645" s="353"/>
      <c r="C645" s="5" t="s">
        <v>49</v>
      </c>
      <c r="D645" s="353"/>
      <c r="E645" s="5" t="s">
        <v>49</v>
      </c>
      <c r="F645" s="353"/>
      <c r="G645" s="5" t="s">
        <v>58</v>
      </c>
      <c r="H645" s="353"/>
      <c r="I645" s="5" t="s">
        <v>58</v>
      </c>
      <c r="J645" s="353"/>
      <c r="K645" s="5" t="s">
        <v>219</v>
      </c>
      <c r="M645" s="5"/>
      <c r="O645" s="29" t="s">
        <v>107</v>
      </c>
      <c r="P645" s="24">
        <v>0</v>
      </c>
      <c r="Q645" s="24">
        <v>0</v>
      </c>
      <c r="R645" s="24">
        <v>25</v>
      </c>
      <c r="S645" s="24">
        <v>26</v>
      </c>
      <c r="T645" s="24">
        <v>26</v>
      </c>
      <c r="U645" s="24"/>
    </row>
    <row r="646" spans="1:42">
      <c r="A646" t="s">
        <v>13</v>
      </c>
      <c r="B646" s="353"/>
      <c r="C646" s="5" t="s">
        <v>49</v>
      </c>
      <c r="D646" s="353"/>
      <c r="E646" s="5" t="s">
        <v>49</v>
      </c>
      <c r="F646" s="353"/>
      <c r="G646" s="5" t="s">
        <v>58</v>
      </c>
      <c r="H646" s="353"/>
      <c r="I646" s="5" t="s">
        <v>58</v>
      </c>
      <c r="J646" s="353"/>
      <c r="K646" s="5" t="s">
        <v>219</v>
      </c>
      <c r="M646" s="5"/>
      <c r="O646" s="27"/>
      <c r="P646" s="28"/>
      <c r="Q646" s="28"/>
      <c r="R646" s="28"/>
      <c r="S646" s="28"/>
      <c r="T646" s="28"/>
      <c r="U646" s="28"/>
    </row>
    <row r="647" spans="1:42">
      <c r="A647" t="s">
        <v>14</v>
      </c>
      <c r="B647" s="353"/>
      <c r="C647" s="5" t="s">
        <v>49</v>
      </c>
      <c r="D647" s="353"/>
      <c r="E647" s="5" t="s">
        <v>49</v>
      </c>
      <c r="F647" s="353"/>
      <c r="G647" s="5" t="s">
        <v>58</v>
      </c>
      <c r="H647" s="353"/>
      <c r="I647" s="5" t="s">
        <v>58</v>
      </c>
      <c r="J647" s="353"/>
      <c r="K647" s="5" t="s">
        <v>219</v>
      </c>
      <c r="M647" s="5"/>
      <c r="O647" s="27"/>
      <c r="P647" s="28"/>
      <c r="Q647" s="28"/>
      <c r="R647" s="28"/>
      <c r="S647" s="28"/>
      <c r="T647" s="28"/>
      <c r="U647" s="28"/>
    </row>
    <row r="648" spans="1:42">
      <c r="A648" t="s">
        <v>15</v>
      </c>
      <c r="B648" s="353"/>
      <c r="C648" s="5" t="s">
        <v>49</v>
      </c>
      <c r="D648" s="353"/>
      <c r="E648" s="5" t="s">
        <v>49</v>
      </c>
      <c r="F648" s="353"/>
      <c r="G648" s="5" t="s">
        <v>58</v>
      </c>
      <c r="H648" s="353"/>
      <c r="I648" s="5" t="s">
        <v>58</v>
      </c>
      <c r="J648" s="353"/>
      <c r="K648" s="5" t="s">
        <v>219</v>
      </c>
      <c r="M648" s="5"/>
      <c r="O648" s="354" t="s">
        <v>109</v>
      </c>
      <c r="P648" s="354"/>
      <c r="Q648" s="354"/>
      <c r="R648" s="354"/>
      <c r="S648" s="354"/>
      <c r="T648" s="354"/>
      <c r="U648" s="354"/>
      <c r="V648" s="354"/>
      <c r="W648" s="354"/>
      <c r="X648" s="354"/>
      <c r="Y648" s="354"/>
      <c r="Z648" s="354"/>
      <c r="AA648" s="354"/>
      <c r="AD648" s="354" t="s">
        <v>120</v>
      </c>
      <c r="AE648" s="354"/>
      <c r="AF648" s="354"/>
      <c r="AG648" s="354"/>
      <c r="AH648" s="354"/>
      <c r="AI648" s="354"/>
      <c r="AJ648" s="354"/>
      <c r="AK648" s="354"/>
      <c r="AL648" s="354"/>
      <c r="AM648" s="354"/>
      <c r="AN648" s="354"/>
      <c r="AO648" s="354"/>
      <c r="AP648" s="354"/>
    </row>
    <row r="649" spans="1:42">
      <c r="A649" t="s">
        <v>16</v>
      </c>
      <c r="B649" s="353"/>
      <c r="C649" s="5" t="s">
        <v>49</v>
      </c>
      <c r="D649" s="353"/>
      <c r="E649" s="5" t="s">
        <v>3</v>
      </c>
      <c r="F649" s="353"/>
      <c r="G649" s="5" t="s">
        <v>58</v>
      </c>
      <c r="H649" s="353"/>
      <c r="I649" s="5" t="s">
        <v>215</v>
      </c>
      <c r="J649" s="353"/>
      <c r="K649" s="5" t="s">
        <v>219</v>
      </c>
      <c r="M649" s="5"/>
      <c r="O649" s="20"/>
      <c r="P649" s="327">
        <v>2001</v>
      </c>
      <c r="Q649" s="327"/>
      <c r="R649" s="327">
        <v>2004</v>
      </c>
      <c r="S649" s="327"/>
      <c r="T649" s="327">
        <v>2007</v>
      </c>
      <c r="U649" s="327"/>
      <c r="V649" s="327">
        <v>2010</v>
      </c>
      <c r="W649" s="327"/>
      <c r="X649" s="327">
        <v>2013</v>
      </c>
      <c r="Y649" s="327"/>
      <c r="Z649" s="327">
        <v>2016</v>
      </c>
      <c r="AA649" s="327"/>
      <c r="AD649" s="20"/>
      <c r="AE649" s="327">
        <v>2001</v>
      </c>
      <c r="AF649" s="327"/>
      <c r="AG649" s="327">
        <v>2004</v>
      </c>
      <c r="AH649" s="327"/>
      <c r="AI649" s="327">
        <v>2007</v>
      </c>
      <c r="AJ649" s="327"/>
      <c r="AK649" s="327">
        <v>2010</v>
      </c>
      <c r="AL649" s="327"/>
      <c r="AM649" s="327">
        <v>2013</v>
      </c>
      <c r="AN649" s="327"/>
      <c r="AO649" s="327">
        <v>2016</v>
      </c>
      <c r="AP649" s="327"/>
    </row>
    <row r="650" spans="1:42">
      <c r="A650" t="s">
        <v>17</v>
      </c>
      <c r="B650" s="353"/>
      <c r="C650" s="5" t="s">
        <v>49</v>
      </c>
      <c r="D650" s="353"/>
      <c r="E650" s="5" t="s">
        <v>49</v>
      </c>
      <c r="F650" s="353"/>
      <c r="G650" s="5" t="s">
        <v>58</v>
      </c>
      <c r="H650" s="353"/>
      <c r="I650" s="5" t="s">
        <v>58</v>
      </c>
      <c r="J650" s="353"/>
      <c r="K650" s="5" t="s">
        <v>219</v>
      </c>
      <c r="M650" s="5"/>
      <c r="O650" s="20"/>
      <c r="P650" s="31" t="s">
        <v>114</v>
      </c>
      <c r="Q650" s="31" t="s">
        <v>115</v>
      </c>
      <c r="R650" s="31" t="s">
        <v>114</v>
      </c>
      <c r="S650" s="31" t="s">
        <v>115</v>
      </c>
      <c r="T650" s="31" t="s">
        <v>114</v>
      </c>
      <c r="U650" s="31" t="s">
        <v>115</v>
      </c>
      <c r="V650" s="31" t="s">
        <v>114</v>
      </c>
      <c r="W650" s="31" t="s">
        <v>115</v>
      </c>
      <c r="X650" s="31" t="s">
        <v>114</v>
      </c>
      <c r="Y650" s="31" t="s">
        <v>115</v>
      </c>
      <c r="Z650" s="31" t="s">
        <v>114</v>
      </c>
      <c r="AA650" s="31" t="s">
        <v>115</v>
      </c>
      <c r="AD650" s="20"/>
      <c r="AE650" s="31" t="s">
        <v>118</v>
      </c>
      <c r="AF650" s="31" t="s">
        <v>1</v>
      </c>
      <c r="AG650" s="31" t="s">
        <v>118</v>
      </c>
      <c r="AH650" s="31" t="s">
        <v>1</v>
      </c>
      <c r="AI650" s="31" t="s">
        <v>118</v>
      </c>
      <c r="AJ650" s="31" t="s">
        <v>1</v>
      </c>
      <c r="AK650" s="31" t="s">
        <v>118</v>
      </c>
      <c r="AL650" s="31" t="s">
        <v>1</v>
      </c>
      <c r="AM650" s="31" t="s">
        <v>118</v>
      </c>
      <c r="AN650" s="31" t="s">
        <v>1</v>
      </c>
      <c r="AO650" s="31" t="s">
        <v>118</v>
      </c>
      <c r="AP650" s="31" t="s">
        <v>1</v>
      </c>
    </row>
    <row r="651" spans="1:42">
      <c r="A651" t="s">
        <v>18</v>
      </c>
      <c r="B651" s="353"/>
      <c r="C651" s="5" t="s">
        <v>49</v>
      </c>
      <c r="D651" s="353"/>
      <c r="E651" s="5" t="s">
        <v>49</v>
      </c>
      <c r="F651" s="353"/>
      <c r="G651" s="5" t="s">
        <v>58</v>
      </c>
      <c r="H651" s="353"/>
      <c r="I651" s="5" t="s">
        <v>58</v>
      </c>
      <c r="J651" s="353"/>
      <c r="K651" s="5" t="s">
        <v>58</v>
      </c>
      <c r="M651" s="5"/>
      <c r="O651" s="29" t="s">
        <v>110</v>
      </c>
      <c r="P651" s="20">
        <v>26</v>
      </c>
      <c r="Q651" s="20">
        <v>100</v>
      </c>
      <c r="R651" s="20">
        <v>26</v>
      </c>
      <c r="S651" s="20">
        <v>100</v>
      </c>
      <c r="T651" s="20">
        <v>26</v>
      </c>
      <c r="U651" s="20">
        <v>100</v>
      </c>
      <c r="V651" s="20"/>
      <c r="W651" s="20"/>
      <c r="X651" s="20"/>
      <c r="Y651" s="20"/>
      <c r="Z651" s="20"/>
      <c r="AA651" s="20"/>
      <c r="AD651" s="29" t="s">
        <v>215</v>
      </c>
      <c r="AE651" s="24"/>
      <c r="AF651" s="24"/>
      <c r="AG651" s="24"/>
      <c r="AH651" s="24"/>
      <c r="AI651" s="24"/>
      <c r="AJ651" s="24"/>
      <c r="AK651" s="24">
        <v>26</v>
      </c>
      <c r="AL651" s="24">
        <v>14</v>
      </c>
      <c r="AM651" s="24"/>
      <c r="AN651" s="24"/>
      <c r="AO651" s="24"/>
      <c r="AP651" s="24"/>
    </row>
    <row r="652" spans="1:42">
      <c r="A652" t="s">
        <v>19</v>
      </c>
      <c r="B652" s="353"/>
      <c r="C652" s="5" t="s">
        <v>49</v>
      </c>
      <c r="D652" s="353"/>
      <c r="E652" s="5" t="s">
        <v>49</v>
      </c>
      <c r="F652" s="353"/>
      <c r="G652" s="5" t="s">
        <v>3</v>
      </c>
      <c r="H652" s="353"/>
      <c r="I652" s="5" t="s">
        <v>215</v>
      </c>
      <c r="J652" s="353"/>
      <c r="K652" s="5" t="s">
        <v>219</v>
      </c>
      <c r="M652" s="5"/>
      <c r="O652" s="29" t="s">
        <v>111</v>
      </c>
      <c r="P652" s="20">
        <v>6</v>
      </c>
      <c r="Q652" s="20">
        <v>23</v>
      </c>
      <c r="R652" s="20">
        <v>3</v>
      </c>
      <c r="S652" s="20">
        <v>11.5</v>
      </c>
      <c r="T652" s="20">
        <v>1</v>
      </c>
      <c r="U652" s="20">
        <v>3.8</v>
      </c>
      <c r="V652" s="20"/>
      <c r="W652" s="20"/>
      <c r="X652" s="20"/>
      <c r="Y652" s="20"/>
      <c r="Z652" s="20"/>
      <c r="AA652" s="20"/>
      <c r="AD652" s="47" t="s">
        <v>125</v>
      </c>
      <c r="AE652" s="32"/>
      <c r="AF652" s="32"/>
      <c r="AG652" s="32"/>
      <c r="AH652" s="32"/>
      <c r="AI652" s="32"/>
      <c r="AJ652" s="32"/>
      <c r="AK652" s="32">
        <v>1</v>
      </c>
      <c r="AL652" s="40">
        <v>0.53800000000000003</v>
      </c>
      <c r="AM652" s="32"/>
      <c r="AN652" s="32"/>
      <c r="AO652" s="32"/>
      <c r="AP652" s="32"/>
    </row>
    <row r="653" spans="1:42" ht="22" customHeight="1">
      <c r="A653" t="s">
        <v>20</v>
      </c>
      <c r="B653" s="353"/>
      <c r="C653" s="5" t="s">
        <v>49</v>
      </c>
      <c r="D653" s="353"/>
      <c r="E653" s="5" t="s">
        <v>49</v>
      </c>
      <c r="F653" s="353"/>
      <c r="G653" s="5" t="s">
        <v>58</v>
      </c>
      <c r="H653" s="353"/>
      <c r="I653" s="5" t="s">
        <v>58</v>
      </c>
      <c r="J653" s="353" t="s">
        <v>221</v>
      </c>
      <c r="K653" s="5" t="s">
        <v>58</v>
      </c>
      <c r="M653" s="5"/>
      <c r="O653" s="29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D653" s="21" t="s">
        <v>216</v>
      </c>
      <c r="AE653" s="20"/>
      <c r="AF653" s="20"/>
      <c r="AG653" s="20"/>
      <c r="AH653" s="20"/>
      <c r="AI653" s="20"/>
      <c r="AJ653" s="20"/>
      <c r="AK653" s="20"/>
      <c r="AL653" s="20"/>
      <c r="AM653" s="24">
        <v>1</v>
      </c>
      <c r="AN653" s="24">
        <v>1</v>
      </c>
      <c r="AO653" s="24"/>
      <c r="AP653" s="24"/>
    </row>
    <row r="654" spans="1:42" ht="22" customHeight="1">
      <c r="A654" t="s">
        <v>22</v>
      </c>
      <c r="B654" s="353"/>
      <c r="C654" s="5" t="s">
        <v>49</v>
      </c>
      <c r="D654" s="353"/>
      <c r="E654" s="5" t="s">
        <v>49</v>
      </c>
      <c r="F654" s="353"/>
      <c r="G654" s="5" t="s">
        <v>58</v>
      </c>
      <c r="H654" s="353"/>
      <c r="I654" s="5" t="s">
        <v>215</v>
      </c>
      <c r="J654" s="353"/>
      <c r="K654" s="5" t="s">
        <v>220</v>
      </c>
      <c r="M654" s="5"/>
      <c r="O654" s="29" t="s">
        <v>112</v>
      </c>
      <c r="P654" s="20"/>
      <c r="Q654" s="20"/>
      <c r="R654" s="20"/>
      <c r="S654" s="20"/>
      <c r="T654" s="20"/>
      <c r="U654" s="20"/>
      <c r="V654" s="20">
        <v>26</v>
      </c>
      <c r="W654" s="20">
        <v>100</v>
      </c>
      <c r="X654" s="20">
        <v>26</v>
      </c>
      <c r="Y654" s="20">
        <v>100</v>
      </c>
      <c r="Z654" s="20"/>
      <c r="AA654" s="20"/>
      <c r="AD654" s="48" t="s">
        <v>125</v>
      </c>
      <c r="AE654" s="36"/>
      <c r="AF654" s="36"/>
      <c r="AG654" s="36"/>
      <c r="AH654" s="36"/>
      <c r="AI654" s="36"/>
      <c r="AJ654" s="36"/>
      <c r="AK654" s="36"/>
      <c r="AL654" s="36"/>
      <c r="AM654" s="39">
        <v>3.7999999999999999E-2</v>
      </c>
      <c r="AN654" s="36">
        <v>1</v>
      </c>
      <c r="AO654" s="36"/>
      <c r="AP654" s="36"/>
    </row>
    <row r="655" spans="1:42" ht="22" customHeight="1">
      <c r="A655" t="s">
        <v>23</v>
      </c>
      <c r="B655" s="353"/>
      <c r="C655" s="5" t="s">
        <v>49</v>
      </c>
      <c r="D655" s="353"/>
      <c r="E655" s="5" t="s">
        <v>49</v>
      </c>
      <c r="F655" s="353"/>
      <c r="G655" s="5" t="s">
        <v>58</v>
      </c>
      <c r="H655" s="353"/>
      <c r="I655" s="5" t="s">
        <v>215</v>
      </c>
      <c r="J655" s="353"/>
      <c r="K655" s="5" t="s">
        <v>220</v>
      </c>
      <c r="M655" s="5"/>
      <c r="O655" s="29" t="s">
        <v>113</v>
      </c>
      <c r="P655" s="20"/>
      <c r="Q655" s="20"/>
      <c r="R655" s="20"/>
      <c r="S655" s="20"/>
      <c r="T655" s="20"/>
      <c r="U655" s="20"/>
      <c r="V655" s="20">
        <v>14</v>
      </c>
      <c r="W655" s="20">
        <v>53.8</v>
      </c>
      <c r="X655" s="20">
        <v>22</v>
      </c>
      <c r="Y655" s="20">
        <v>84.6</v>
      </c>
      <c r="Z655" s="20"/>
      <c r="AA655" s="20"/>
      <c r="AD655" s="21" t="s">
        <v>220</v>
      </c>
      <c r="AE655" s="20"/>
      <c r="AF655" s="20"/>
      <c r="AG655" s="20"/>
      <c r="AH655" s="20"/>
      <c r="AI655" s="20"/>
      <c r="AJ655" s="20"/>
      <c r="AK655" s="20"/>
      <c r="AL655" s="20"/>
      <c r="AM655" s="24">
        <v>12</v>
      </c>
      <c r="AN655" s="24">
        <v>9</v>
      </c>
      <c r="AO655" s="24"/>
      <c r="AP655" s="24"/>
    </row>
    <row r="656" spans="1:42">
      <c r="A656" s="360" t="s">
        <v>24</v>
      </c>
      <c r="B656" s="353"/>
      <c r="C656" s="320" t="s">
        <v>49</v>
      </c>
      <c r="D656" s="353"/>
      <c r="E656" s="320" t="s">
        <v>49</v>
      </c>
      <c r="F656" s="353"/>
      <c r="G656" s="320" t="s">
        <v>58</v>
      </c>
      <c r="H656" s="353"/>
      <c r="I656" s="320" t="s">
        <v>215</v>
      </c>
      <c r="J656" s="6" t="s">
        <v>219</v>
      </c>
      <c r="K656" s="320" t="s">
        <v>219</v>
      </c>
      <c r="M656" s="5"/>
      <c r="AD656" s="48" t="s">
        <v>125</v>
      </c>
      <c r="AE656" s="36"/>
      <c r="AF656" s="36"/>
      <c r="AG656" s="36"/>
      <c r="AH656" s="36"/>
      <c r="AI656" s="36"/>
      <c r="AJ656" s="36"/>
      <c r="AK656" s="36"/>
      <c r="AL656" s="36"/>
      <c r="AM656" s="39">
        <v>0.46200000000000002</v>
      </c>
      <c r="AN656" s="36">
        <v>0.75</v>
      </c>
      <c r="AO656" s="36"/>
      <c r="AP656" s="36"/>
    </row>
    <row r="657" spans="1:42">
      <c r="A657" s="360"/>
      <c r="B657" s="353"/>
      <c r="C657" s="320"/>
      <c r="D657" s="353"/>
      <c r="E657" s="320"/>
      <c r="F657" s="353"/>
      <c r="G657" s="320"/>
      <c r="H657" s="353"/>
      <c r="I657" s="320"/>
      <c r="J657" s="6" t="s">
        <v>58</v>
      </c>
      <c r="K657" s="320"/>
      <c r="M657" s="5"/>
      <c r="AD657" s="21" t="s">
        <v>219</v>
      </c>
      <c r="AE657" s="20"/>
      <c r="AF657" s="20"/>
      <c r="AG657" s="20"/>
      <c r="AH657" s="20"/>
      <c r="AI657" s="20"/>
      <c r="AJ657" s="20"/>
      <c r="AK657" s="20"/>
      <c r="AL657" s="20"/>
      <c r="AM657" s="24">
        <v>13</v>
      </c>
      <c r="AN657" s="24">
        <v>12</v>
      </c>
      <c r="AO657" s="24"/>
      <c r="AP657" s="24"/>
    </row>
    <row r="658" spans="1:42">
      <c r="A658" s="360"/>
      <c r="B658" s="353"/>
      <c r="C658" s="320"/>
      <c r="D658" s="353"/>
      <c r="E658" s="320"/>
      <c r="F658" s="353"/>
      <c r="G658" s="320"/>
      <c r="H658" s="353"/>
      <c r="I658" s="320"/>
      <c r="J658" s="6" t="s">
        <v>51</v>
      </c>
      <c r="K658" s="320"/>
      <c r="M658" s="5"/>
      <c r="AD658" s="48" t="s">
        <v>125</v>
      </c>
      <c r="AE658" s="36"/>
      <c r="AF658" s="36"/>
      <c r="AG658" s="36"/>
      <c r="AH658" s="36"/>
      <c r="AI658" s="36"/>
      <c r="AJ658" s="36"/>
      <c r="AK658" s="36"/>
      <c r="AL658" s="36"/>
      <c r="AM658" s="36">
        <v>0.5</v>
      </c>
      <c r="AN658" s="36">
        <v>0.92</v>
      </c>
      <c r="AO658" s="36"/>
      <c r="AP658" s="36"/>
    </row>
    <row r="659" spans="1:42">
      <c r="A659" t="s">
        <v>25</v>
      </c>
      <c r="B659" s="353"/>
      <c r="C659" s="5" t="s">
        <v>49</v>
      </c>
      <c r="D659" s="353"/>
      <c r="E659" s="5" t="s">
        <v>49</v>
      </c>
      <c r="F659" s="353"/>
      <c r="G659" s="5" t="s">
        <v>58</v>
      </c>
      <c r="H659" s="353"/>
      <c r="I659" s="5" t="s">
        <v>215</v>
      </c>
      <c r="J659" s="353" t="s">
        <v>218</v>
      </c>
      <c r="K659" s="5" t="s">
        <v>220</v>
      </c>
      <c r="M659" s="5"/>
    </row>
    <row r="660" spans="1:42">
      <c r="A660" t="s">
        <v>26</v>
      </c>
      <c r="B660" s="353"/>
      <c r="C660" s="5" t="s">
        <v>49</v>
      </c>
      <c r="D660" s="353"/>
      <c r="E660" s="5" t="s">
        <v>49</v>
      </c>
      <c r="F660" s="353"/>
      <c r="G660" s="5" t="s">
        <v>58</v>
      </c>
      <c r="H660" s="353"/>
      <c r="I660" s="5" t="s">
        <v>58</v>
      </c>
      <c r="J660" s="353"/>
      <c r="K660" s="5" t="s">
        <v>220</v>
      </c>
      <c r="M660" s="5"/>
      <c r="O660" s="354" t="s">
        <v>116</v>
      </c>
      <c r="P660" s="354"/>
      <c r="Q660" s="354"/>
      <c r="R660" s="354"/>
      <c r="S660" s="354"/>
      <c r="T660" s="354"/>
      <c r="U660" s="354"/>
      <c r="V660" s="354"/>
      <c r="W660" s="354"/>
      <c r="X660" s="354"/>
      <c r="Y660" s="354"/>
      <c r="Z660" s="354"/>
      <c r="AA660" s="354"/>
      <c r="AD660" s="35" t="s">
        <v>127</v>
      </c>
    </row>
    <row r="661" spans="1:42">
      <c r="A661" t="s">
        <v>27</v>
      </c>
      <c r="B661" s="353"/>
      <c r="C661" s="5" t="s">
        <v>49</v>
      </c>
      <c r="D661" s="353"/>
      <c r="E661" s="5" t="s">
        <v>49</v>
      </c>
      <c r="F661" s="353"/>
      <c r="G661" s="5" t="s">
        <v>58</v>
      </c>
      <c r="H661" s="353"/>
      <c r="I661" s="5" t="s">
        <v>58</v>
      </c>
      <c r="J661" s="353"/>
      <c r="K661" s="5" t="s">
        <v>220</v>
      </c>
      <c r="M661" s="5"/>
      <c r="O661" s="20"/>
      <c r="P661" s="327">
        <v>2001</v>
      </c>
      <c r="Q661" s="327"/>
      <c r="R661" s="327">
        <v>2004</v>
      </c>
      <c r="S661" s="327"/>
      <c r="T661" s="327">
        <v>2007</v>
      </c>
      <c r="U661" s="327"/>
      <c r="V661" s="327">
        <v>2010</v>
      </c>
      <c r="W661" s="327"/>
      <c r="X661" s="327">
        <v>2013</v>
      </c>
      <c r="Y661" s="327"/>
      <c r="Z661" s="327">
        <v>2016</v>
      </c>
      <c r="AA661" s="327"/>
    </row>
    <row r="662" spans="1:42">
      <c r="A662" t="s">
        <v>28</v>
      </c>
      <c r="B662" s="353"/>
      <c r="C662" s="5" t="s">
        <v>49</v>
      </c>
      <c r="D662" s="353"/>
      <c r="E662" s="5" t="s">
        <v>49</v>
      </c>
      <c r="F662" s="353"/>
      <c r="G662" s="5" t="s">
        <v>58</v>
      </c>
      <c r="H662" s="353"/>
      <c r="I662" s="5" t="s">
        <v>58</v>
      </c>
      <c r="J662" s="353"/>
      <c r="K662" s="5" t="s">
        <v>58</v>
      </c>
      <c r="M662" s="5"/>
      <c r="O662" s="20"/>
      <c r="P662" s="31" t="s">
        <v>114</v>
      </c>
      <c r="Q662" s="31" t="s">
        <v>115</v>
      </c>
      <c r="R662" s="31" t="s">
        <v>114</v>
      </c>
      <c r="S662" s="31" t="s">
        <v>115</v>
      </c>
      <c r="T662" s="31" t="s">
        <v>114</v>
      </c>
      <c r="U662" s="31" t="s">
        <v>115</v>
      </c>
      <c r="V662" s="31" t="s">
        <v>114</v>
      </c>
      <c r="W662" s="31" t="s">
        <v>115</v>
      </c>
      <c r="X662" s="31" t="s">
        <v>114</v>
      </c>
      <c r="Y662" s="31" t="s">
        <v>115</v>
      </c>
      <c r="Z662" s="31" t="s">
        <v>114</v>
      </c>
      <c r="AA662" s="31" t="s">
        <v>115</v>
      </c>
      <c r="AD662" s="354" t="s">
        <v>121</v>
      </c>
      <c r="AE662" s="354"/>
      <c r="AF662" s="354"/>
      <c r="AG662" s="354"/>
      <c r="AH662" s="354"/>
      <c r="AI662" s="354"/>
      <c r="AJ662" s="354"/>
      <c r="AK662" s="354"/>
      <c r="AL662" s="354"/>
      <c r="AM662" s="354"/>
      <c r="AN662" s="354"/>
      <c r="AO662" s="354"/>
      <c r="AP662" s="354"/>
    </row>
    <row r="663" spans="1:42">
      <c r="A663" t="s">
        <v>29</v>
      </c>
      <c r="B663" s="353"/>
      <c r="C663" s="5" t="s">
        <v>49</v>
      </c>
      <c r="D663" s="353"/>
      <c r="E663" s="5" t="s">
        <v>49</v>
      </c>
      <c r="F663" s="353"/>
      <c r="G663" s="5" t="s">
        <v>58</v>
      </c>
      <c r="H663" s="353"/>
      <c r="I663" s="5" t="s">
        <v>58</v>
      </c>
      <c r="J663" s="353"/>
      <c r="K663" s="5" t="s">
        <v>58</v>
      </c>
      <c r="M663" s="5"/>
      <c r="O663" s="29" t="s">
        <v>110</v>
      </c>
      <c r="P663" s="20">
        <v>26</v>
      </c>
      <c r="Q663" s="20">
        <v>100</v>
      </c>
      <c r="R663" s="20">
        <v>26</v>
      </c>
      <c r="S663" s="20">
        <v>100</v>
      </c>
      <c r="T663" s="20"/>
      <c r="U663" s="20"/>
      <c r="V663" s="20"/>
      <c r="W663" s="20"/>
      <c r="X663" s="20"/>
      <c r="Y663" s="20"/>
      <c r="Z663" s="20"/>
      <c r="AA663" s="20"/>
      <c r="AD663" s="20"/>
      <c r="AE663" s="327">
        <v>2001</v>
      </c>
      <c r="AF663" s="327"/>
      <c r="AG663" s="327">
        <v>2004</v>
      </c>
      <c r="AH663" s="327"/>
      <c r="AI663" s="327">
        <v>2007</v>
      </c>
      <c r="AJ663" s="327"/>
      <c r="AK663" s="327">
        <v>2010</v>
      </c>
      <c r="AL663" s="327"/>
      <c r="AM663" s="327">
        <v>2013</v>
      </c>
      <c r="AN663" s="327"/>
      <c r="AO663" s="327">
        <v>2016</v>
      </c>
      <c r="AP663" s="327"/>
    </row>
    <row r="664" spans="1:42">
      <c r="M664" s="5"/>
      <c r="O664" s="29" t="s">
        <v>111</v>
      </c>
      <c r="P664" s="20">
        <v>20</v>
      </c>
      <c r="Q664" s="20">
        <v>77</v>
      </c>
      <c r="R664" s="20">
        <v>23</v>
      </c>
      <c r="S664" s="20">
        <v>88.5</v>
      </c>
      <c r="T664" s="20"/>
      <c r="U664" s="20"/>
      <c r="V664" s="20"/>
      <c r="W664" s="20"/>
      <c r="X664" s="20"/>
      <c r="Y664" s="20"/>
      <c r="Z664" s="20"/>
      <c r="AA664" s="20"/>
      <c r="AD664" s="20"/>
      <c r="AE664" s="31" t="s">
        <v>118</v>
      </c>
      <c r="AF664" s="31" t="s">
        <v>1</v>
      </c>
      <c r="AG664" s="31" t="s">
        <v>118</v>
      </c>
      <c r="AH664" s="31" t="s">
        <v>1</v>
      </c>
      <c r="AI664" s="31" t="s">
        <v>118</v>
      </c>
      <c r="AJ664" s="31" t="s">
        <v>1</v>
      </c>
      <c r="AK664" s="31" t="s">
        <v>118</v>
      </c>
      <c r="AL664" s="31" t="s">
        <v>1</v>
      </c>
      <c r="AM664" s="31" t="s">
        <v>118</v>
      </c>
      <c r="AN664" s="31" t="s">
        <v>1</v>
      </c>
      <c r="AO664" s="31" t="s">
        <v>118</v>
      </c>
      <c r="AP664" s="31" t="s">
        <v>1</v>
      </c>
    </row>
    <row r="665" spans="1:42">
      <c r="A665" t="s">
        <v>213</v>
      </c>
      <c r="O665" s="29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D665" s="29" t="s">
        <v>58</v>
      </c>
      <c r="AE665" s="24"/>
      <c r="AF665" s="24"/>
      <c r="AG665" s="24"/>
      <c r="AH665" s="24"/>
      <c r="AI665" s="24">
        <v>26</v>
      </c>
      <c r="AJ665" s="24">
        <v>25</v>
      </c>
      <c r="AK665" s="24">
        <v>26</v>
      </c>
      <c r="AL665" s="24">
        <v>12</v>
      </c>
      <c r="AM665" s="24">
        <v>26</v>
      </c>
      <c r="AN665" s="24">
        <v>4</v>
      </c>
      <c r="AO665" s="24"/>
      <c r="AP665" s="24"/>
    </row>
    <row r="666" spans="1:42">
      <c r="O666" s="29" t="s">
        <v>112</v>
      </c>
      <c r="P666" s="20"/>
      <c r="Q666" s="20"/>
      <c r="R666" s="20"/>
      <c r="S666" s="20"/>
      <c r="T666" s="20">
        <v>26</v>
      </c>
      <c r="U666" s="20">
        <v>100</v>
      </c>
      <c r="V666" s="20">
        <v>26</v>
      </c>
      <c r="W666" s="20">
        <v>100</v>
      </c>
      <c r="X666" s="20">
        <v>26</v>
      </c>
      <c r="Y666" s="20">
        <v>100</v>
      </c>
      <c r="Z666" s="20"/>
      <c r="AA666" s="20"/>
      <c r="AD666" s="48" t="s">
        <v>125</v>
      </c>
      <c r="AE666" s="36"/>
      <c r="AF666" s="36"/>
      <c r="AG666" s="36"/>
      <c r="AH666" s="36"/>
      <c r="AI666" s="36">
        <v>1</v>
      </c>
      <c r="AJ666" s="39">
        <v>0.96199999999999997</v>
      </c>
      <c r="AK666" s="36">
        <v>1</v>
      </c>
      <c r="AL666" s="39">
        <v>0.46200000000000002</v>
      </c>
      <c r="AM666" s="36">
        <v>1</v>
      </c>
      <c r="AN666" s="39">
        <v>0.154</v>
      </c>
      <c r="AO666" s="36"/>
      <c r="AP666" s="36"/>
    </row>
    <row r="667" spans="1:42">
      <c r="O667" s="29" t="s">
        <v>113</v>
      </c>
      <c r="P667" s="20"/>
      <c r="Q667" s="20"/>
      <c r="R667" s="20"/>
      <c r="S667" s="20"/>
      <c r="T667" s="20">
        <v>25</v>
      </c>
      <c r="U667" s="20">
        <v>96.2</v>
      </c>
      <c r="V667" s="20">
        <v>12</v>
      </c>
      <c r="W667" s="20">
        <v>46.2</v>
      </c>
      <c r="X667" s="20">
        <v>4</v>
      </c>
      <c r="Y667" s="20">
        <v>15.4</v>
      </c>
      <c r="Z667" s="20"/>
      <c r="AA667" s="20"/>
      <c r="AD667" s="7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</row>
    <row r="668" spans="1:42">
      <c r="AD668" s="35" t="s">
        <v>127</v>
      </c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</row>
    <row r="669" spans="1:42">
      <c r="AD669" s="63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</row>
    <row r="670" spans="1:42">
      <c r="O670" s="354" t="s">
        <v>117</v>
      </c>
      <c r="P670" s="354"/>
      <c r="Q670" s="354"/>
      <c r="R670" s="354"/>
      <c r="S670" s="354"/>
      <c r="T670" s="354"/>
      <c r="U670" s="354"/>
      <c r="V670" s="354"/>
      <c r="W670" s="354"/>
      <c r="X670" s="354"/>
      <c r="Y670" s="354"/>
      <c r="Z670" s="354"/>
      <c r="AA670" s="354"/>
      <c r="AD670" s="64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</row>
    <row r="671" spans="1:42">
      <c r="O671" s="20"/>
      <c r="P671" s="327">
        <v>2001</v>
      </c>
      <c r="Q671" s="327"/>
      <c r="R671" s="327">
        <v>2004</v>
      </c>
      <c r="S671" s="327"/>
      <c r="T671" s="327">
        <v>2007</v>
      </c>
      <c r="U671" s="327"/>
      <c r="V671" s="327">
        <v>2010</v>
      </c>
      <c r="W671" s="327"/>
      <c r="X671" s="327">
        <v>2013</v>
      </c>
      <c r="Y671" s="327"/>
      <c r="Z671" s="327">
        <v>2016</v>
      </c>
      <c r="AA671" s="327"/>
    </row>
    <row r="672" spans="1:42">
      <c r="O672" s="20"/>
      <c r="P672" s="31" t="s">
        <v>114</v>
      </c>
      <c r="Q672" s="31" t="s">
        <v>115</v>
      </c>
      <c r="R672" s="31" t="s">
        <v>114</v>
      </c>
      <c r="S672" s="31" t="s">
        <v>115</v>
      </c>
      <c r="T672" s="31" t="s">
        <v>114</v>
      </c>
      <c r="U672" s="31" t="s">
        <v>115</v>
      </c>
      <c r="V672" s="31" t="s">
        <v>114</v>
      </c>
      <c r="W672" s="31" t="s">
        <v>115</v>
      </c>
      <c r="X672" s="31" t="s">
        <v>114</v>
      </c>
      <c r="Y672" s="31" t="s">
        <v>115</v>
      </c>
      <c r="Z672" s="31" t="s">
        <v>114</v>
      </c>
      <c r="AA672" s="31" t="s">
        <v>115</v>
      </c>
    </row>
    <row r="673" spans="15:42">
      <c r="O673" s="29" t="s">
        <v>110</v>
      </c>
      <c r="P673" s="20">
        <v>26</v>
      </c>
      <c r="Q673" s="20">
        <v>100</v>
      </c>
      <c r="R673" s="20">
        <v>26</v>
      </c>
      <c r="S673" s="20">
        <v>100</v>
      </c>
      <c r="T673" s="20"/>
      <c r="U673" s="20"/>
      <c r="V673" s="20"/>
      <c r="W673" s="20"/>
      <c r="X673" s="20"/>
      <c r="Y673" s="20"/>
      <c r="Z673" s="20"/>
      <c r="AA673" s="20"/>
    </row>
    <row r="674" spans="15:42">
      <c r="O674" s="29" t="s">
        <v>111</v>
      </c>
      <c r="P674" s="20">
        <v>0</v>
      </c>
      <c r="Q674" s="20">
        <v>0</v>
      </c>
      <c r="R674" s="20">
        <v>0</v>
      </c>
      <c r="S674" s="20">
        <v>0</v>
      </c>
      <c r="T674" s="20"/>
      <c r="U674" s="20"/>
      <c r="V674" s="20"/>
      <c r="W674" s="20"/>
      <c r="X674" s="20"/>
      <c r="Y674" s="20"/>
      <c r="Z674" s="20"/>
      <c r="AA674" s="20"/>
      <c r="AD674" s="355" t="s">
        <v>122</v>
      </c>
      <c r="AE674" s="356"/>
      <c r="AF674" s="356"/>
      <c r="AG674" s="356"/>
      <c r="AH674" s="356"/>
      <c r="AI674" s="356"/>
      <c r="AJ674" s="356"/>
      <c r="AK674" s="356"/>
      <c r="AL674" s="356"/>
      <c r="AM674" s="356"/>
      <c r="AN674" s="356"/>
      <c r="AO674" s="356"/>
      <c r="AP674" s="357"/>
    </row>
    <row r="675" spans="15:42">
      <c r="O675" s="29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D675" s="20"/>
      <c r="AE675" s="327">
        <v>2001</v>
      </c>
      <c r="AF675" s="327"/>
      <c r="AG675" s="327">
        <v>2004</v>
      </c>
      <c r="AH675" s="327"/>
      <c r="AI675" s="327">
        <v>2007</v>
      </c>
      <c r="AJ675" s="327"/>
      <c r="AK675" s="327">
        <v>2010</v>
      </c>
      <c r="AL675" s="327"/>
      <c r="AM675" s="327">
        <v>2013</v>
      </c>
      <c r="AN675" s="327"/>
      <c r="AO675" s="327">
        <v>2016</v>
      </c>
      <c r="AP675" s="327"/>
    </row>
    <row r="676" spans="15:42">
      <c r="O676" s="29" t="s">
        <v>112</v>
      </c>
      <c r="P676" s="20"/>
      <c r="Q676" s="20"/>
      <c r="R676" s="20"/>
      <c r="S676" s="20"/>
      <c r="T676" s="20">
        <v>26</v>
      </c>
      <c r="U676" s="20">
        <v>100</v>
      </c>
      <c r="V676" s="20">
        <v>26</v>
      </c>
      <c r="W676" s="20">
        <v>100</v>
      </c>
      <c r="X676" s="20">
        <v>26</v>
      </c>
      <c r="Y676" s="20">
        <v>100</v>
      </c>
      <c r="Z676" s="20"/>
      <c r="AA676" s="20"/>
      <c r="AD676" s="20"/>
      <c r="AE676" s="31" t="s">
        <v>118</v>
      </c>
      <c r="AF676" s="31" t="s">
        <v>1</v>
      </c>
      <c r="AG676" s="31" t="s">
        <v>118</v>
      </c>
      <c r="AH676" s="31" t="s">
        <v>1</v>
      </c>
      <c r="AI676" s="31" t="s">
        <v>118</v>
      </c>
      <c r="AJ676" s="31" t="s">
        <v>1</v>
      </c>
      <c r="AK676" s="31" t="s">
        <v>118</v>
      </c>
      <c r="AL676" s="31" t="s">
        <v>1</v>
      </c>
      <c r="AM676" s="31" t="s">
        <v>118</v>
      </c>
      <c r="AN676" s="31" t="s">
        <v>1</v>
      </c>
      <c r="AO676" s="31" t="s">
        <v>118</v>
      </c>
      <c r="AP676" s="31" t="s">
        <v>1</v>
      </c>
    </row>
    <row r="677" spans="15:42">
      <c r="O677" s="29" t="s">
        <v>113</v>
      </c>
      <c r="P677" s="20"/>
      <c r="Q677" s="20"/>
      <c r="R677" s="20"/>
      <c r="S677" s="20"/>
      <c r="T677" s="20">
        <v>0</v>
      </c>
      <c r="U677" s="20">
        <v>0</v>
      </c>
      <c r="V677" s="20">
        <v>14</v>
      </c>
      <c r="W677" s="20">
        <v>53.8</v>
      </c>
      <c r="X677" s="20">
        <v>22</v>
      </c>
      <c r="Y677" s="20">
        <v>84.6</v>
      </c>
      <c r="Z677" s="20"/>
      <c r="AA677" s="20"/>
      <c r="AD677" s="29" t="s">
        <v>212</v>
      </c>
      <c r="AE677" s="24"/>
      <c r="AF677" s="24"/>
      <c r="AG677" s="24"/>
      <c r="AH677" s="24"/>
      <c r="AI677" s="24">
        <v>26</v>
      </c>
      <c r="AJ677" s="24">
        <v>0</v>
      </c>
      <c r="AK677" s="24"/>
      <c r="AL677" s="24"/>
      <c r="AM677" s="24"/>
      <c r="AN677" s="24"/>
      <c r="AO677" s="24"/>
      <c r="AP677" s="24"/>
    </row>
    <row r="678" spans="15:42">
      <c r="V678" s="75" t="s">
        <v>194</v>
      </c>
      <c r="W678" s="75"/>
      <c r="X678" s="75" t="s">
        <v>194</v>
      </c>
      <c r="Y678" s="75"/>
      <c r="AD678" s="47" t="s">
        <v>125</v>
      </c>
      <c r="AE678" s="32"/>
      <c r="AF678" s="32"/>
      <c r="AG678" s="32"/>
      <c r="AH678" s="32"/>
      <c r="AI678" s="32">
        <v>1</v>
      </c>
      <c r="AJ678" s="32">
        <v>0</v>
      </c>
      <c r="AK678" s="32"/>
      <c r="AL678" s="32"/>
      <c r="AM678" s="32"/>
      <c r="AN678" s="32"/>
      <c r="AO678" s="32"/>
      <c r="AP678" s="32"/>
    </row>
    <row r="679" spans="15:42">
      <c r="O679" s="35" t="s">
        <v>127</v>
      </c>
      <c r="AD679" s="21" t="s">
        <v>215</v>
      </c>
      <c r="AE679" s="24"/>
      <c r="AF679" s="24"/>
      <c r="AG679" s="24"/>
      <c r="AH679" s="24"/>
      <c r="AI679" s="24"/>
      <c r="AJ679" s="24"/>
      <c r="AK679" s="24">
        <v>26</v>
      </c>
      <c r="AL679" s="24">
        <v>14</v>
      </c>
      <c r="AM679" s="24"/>
      <c r="AN679" s="24"/>
      <c r="AO679" s="24"/>
      <c r="AP679" s="24"/>
    </row>
    <row r="680" spans="15:42">
      <c r="AD680" s="48" t="s">
        <v>125</v>
      </c>
      <c r="AE680" s="36"/>
      <c r="AF680" s="36"/>
      <c r="AG680" s="36"/>
      <c r="AH680" s="36"/>
      <c r="AI680" s="36"/>
      <c r="AJ680" s="36"/>
      <c r="AK680" s="36">
        <v>1</v>
      </c>
      <c r="AL680" s="39">
        <v>0.53800000000000003</v>
      </c>
      <c r="AM680" s="36"/>
      <c r="AN680" s="36"/>
      <c r="AO680" s="36"/>
      <c r="AP680" s="36"/>
    </row>
    <row r="681" spans="15:42">
      <c r="AD681" s="21" t="s">
        <v>216</v>
      </c>
      <c r="AE681" s="24"/>
      <c r="AF681" s="24"/>
      <c r="AG681" s="24"/>
      <c r="AH681" s="24"/>
      <c r="AI681" s="24"/>
      <c r="AJ681" s="24"/>
      <c r="AK681" s="24"/>
      <c r="AL681" s="24"/>
      <c r="AM681" s="24">
        <v>1</v>
      </c>
      <c r="AN681" s="24">
        <v>1</v>
      </c>
      <c r="AO681" s="24"/>
      <c r="AP681" s="24"/>
    </row>
    <row r="682" spans="15:42">
      <c r="O682" s="354" t="s">
        <v>130</v>
      </c>
      <c r="P682" s="354"/>
      <c r="Q682" s="354"/>
      <c r="R682" s="354"/>
      <c r="S682" s="354"/>
      <c r="T682" s="354"/>
      <c r="U682" s="354"/>
      <c r="V682" s="354"/>
      <c r="W682" s="354"/>
      <c r="X682" s="354"/>
      <c r="Y682" s="354"/>
      <c r="Z682" s="354"/>
      <c r="AA682" s="354"/>
      <c r="AD682" s="48" t="s">
        <v>125</v>
      </c>
      <c r="AE682" s="36"/>
      <c r="AF682" s="36"/>
      <c r="AG682" s="36"/>
      <c r="AH682" s="36"/>
      <c r="AI682" s="36"/>
      <c r="AJ682" s="36"/>
      <c r="AK682" s="38"/>
      <c r="AL682" s="38"/>
      <c r="AM682" s="39">
        <v>3.7999999999999999E-2</v>
      </c>
      <c r="AN682" s="36">
        <v>1</v>
      </c>
      <c r="AO682" s="36"/>
      <c r="AP682" s="36"/>
    </row>
    <row r="683" spans="15:42">
      <c r="O683" s="20"/>
      <c r="P683" s="327">
        <v>2001</v>
      </c>
      <c r="Q683" s="327"/>
      <c r="R683" s="327">
        <v>2004</v>
      </c>
      <c r="S683" s="327"/>
      <c r="T683" s="327">
        <v>2007</v>
      </c>
      <c r="U683" s="327"/>
      <c r="V683" s="327">
        <v>2010</v>
      </c>
      <c r="W683" s="327"/>
      <c r="X683" s="327">
        <v>2013</v>
      </c>
      <c r="Y683" s="327"/>
      <c r="Z683" s="327">
        <v>2016</v>
      </c>
      <c r="AA683" s="327"/>
      <c r="AD683" s="21" t="s">
        <v>220</v>
      </c>
      <c r="AE683" s="24"/>
      <c r="AF683" s="24"/>
      <c r="AG683" s="24"/>
      <c r="AH683" s="24"/>
      <c r="AI683" s="24"/>
      <c r="AJ683" s="24"/>
      <c r="AK683" s="24"/>
      <c r="AL683" s="24"/>
      <c r="AM683" s="24">
        <v>12</v>
      </c>
      <c r="AN683" s="24">
        <v>9</v>
      </c>
      <c r="AO683" s="24"/>
      <c r="AP683" s="24"/>
    </row>
    <row r="684" spans="15:42">
      <c r="O684" s="20"/>
      <c r="P684" s="31" t="s">
        <v>114</v>
      </c>
      <c r="Q684" s="31" t="s">
        <v>115</v>
      </c>
      <c r="R684" s="31" t="s">
        <v>114</v>
      </c>
      <c r="S684" s="31" t="s">
        <v>115</v>
      </c>
      <c r="T684" s="31" t="s">
        <v>114</v>
      </c>
      <c r="U684" s="31" t="s">
        <v>115</v>
      </c>
      <c r="V684" s="31" t="s">
        <v>114</v>
      </c>
      <c r="W684" s="31" t="s">
        <v>115</v>
      </c>
      <c r="X684" s="31" t="s">
        <v>114</v>
      </c>
      <c r="Y684" s="31" t="s">
        <v>115</v>
      </c>
      <c r="Z684" s="31" t="s">
        <v>114</v>
      </c>
      <c r="AA684" s="31" t="s">
        <v>115</v>
      </c>
      <c r="AD684" s="49" t="s">
        <v>125</v>
      </c>
      <c r="AE684" s="36"/>
      <c r="AF684" s="36"/>
      <c r="AG684" s="36"/>
      <c r="AH684" s="36"/>
      <c r="AI684" s="36"/>
      <c r="AJ684" s="36"/>
      <c r="AK684" s="36"/>
      <c r="AL684" s="36"/>
      <c r="AM684" s="39">
        <v>0.46200000000000002</v>
      </c>
      <c r="AN684" s="36">
        <v>0.75</v>
      </c>
      <c r="AO684" s="36"/>
      <c r="AP684" s="36"/>
    </row>
    <row r="685" spans="15:42">
      <c r="O685" s="29" t="s">
        <v>110</v>
      </c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20"/>
      <c r="AA685" s="20"/>
      <c r="AD685" s="21" t="s">
        <v>219</v>
      </c>
      <c r="AE685" s="24"/>
      <c r="AF685" s="24"/>
      <c r="AG685" s="24"/>
      <c r="AH685" s="24"/>
      <c r="AI685" s="24"/>
      <c r="AJ685" s="24"/>
      <c r="AK685" s="24"/>
      <c r="AL685" s="24"/>
      <c r="AM685" s="24">
        <v>13</v>
      </c>
      <c r="AN685" s="24">
        <v>12</v>
      </c>
      <c r="AO685" s="24"/>
      <c r="AP685" s="24"/>
    </row>
    <row r="686" spans="15:42">
      <c r="O686" s="29" t="s">
        <v>111</v>
      </c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20"/>
      <c r="AA686" s="20"/>
      <c r="AD686" s="50" t="s">
        <v>125</v>
      </c>
      <c r="AE686" s="36"/>
      <c r="AF686" s="36"/>
      <c r="AG686" s="36"/>
      <c r="AH686" s="36"/>
      <c r="AI686" s="36"/>
      <c r="AJ686" s="36"/>
      <c r="AK686" s="36"/>
      <c r="AL686" s="36"/>
      <c r="AM686" s="36">
        <v>0.5</v>
      </c>
      <c r="AN686" s="36">
        <v>0.92</v>
      </c>
      <c r="AO686" s="36"/>
      <c r="AP686" s="36"/>
    </row>
    <row r="687" spans="15:42">
      <c r="O687" s="29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20"/>
      <c r="AA687" s="20"/>
      <c r="AD687" s="63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</row>
    <row r="688" spans="15:42">
      <c r="O688" s="29" t="s">
        <v>112</v>
      </c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20"/>
      <c r="AA688" s="20"/>
      <c r="AD688" s="35" t="s">
        <v>127</v>
      </c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</row>
    <row r="689" spans="1:29">
      <c r="O689" s="29" t="s">
        <v>113</v>
      </c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20"/>
      <c r="AA689" s="20"/>
    </row>
    <row r="694" spans="1:29">
      <c r="A694" s="343" t="s">
        <v>224</v>
      </c>
      <c r="B694" s="343"/>
      <c r="C694" s="343"/>
      <c r="D694" s="343"/>
      <c r="E694" s="343"/>
      <c r="F694" s="343"/>
      <c r="G694" s="343"/>
      <c r="H694" s="343"/>
      <c r="I694" s="343"/>
      <c r="J694" s="343"/>
      <c r="K694" s="343"/>
      <c r="L694" s="343"/>
      <c r="M694" s="343"/>
      <c r="O694" s="329" t="s">
        <v>229</v>
      </c>
      <c r="P694" s="330"/>
      <c r="Q694" s="330"/>
      <c r="R694" s="330"/>
      <c r="S694" s="330"/>
      <c r="T694" s="330"/>
      <c r="U694" s="331"/>
      <c r="W694" s="343" t="s">
        <v>224</v>
      </c>
      <c r="X694" s="343"/>
      <c r="Y694" s="343"/>
      <c r="Z694" s="343"/>
      <c r="AA694" s="343"/>
      <c r="AB694" s="343"/>
      <c r="AC694" s="343"/>
    </row>
    <row r="695" spans="1:29">
      <c r="A695" s="12"/>
      <c r="B695" s="352">
        <v>2000</v>
      </c>
      <c r="C695" s="352"/>
      <c r="D695" s="352">
        <v>2003</v>
      </c>
      <c r="E695" s="352"/>
      <c r="F695" s="352">
        <v>2006</v>
      </c>
      <c r="G695" s="352"/>
      <c r="H695" s="352">
        <v>2009</v>
      </c>
      <c r="I695" s="352"/>
      <c r="J695" s="352">
        <v>2012</v>
      </c>
      <c r="K695" s="352"/>
      <c r="L695" s="352">
        <v>2015</v>
      </c>
      <c r="M695" s="352"/>
      <c r="O695" s="20" t="s">
        <v>129</v>
      </c>
      <c r="P695" s="44">
        <v>18</v>
      </c>
      <c r="Q695" s="44">
        <v>15</v>
      </c>
      <c r="R695" s="44">
        <v>15</v>
      </c>
      <c r="S695" s="44">
        <v>15</v>
      </c>
      <c r="T695" s="44">
        <v>15</v>
      </c>
      <c r="U695" s="45">
        <v>15</v>
      </c>
      <c r="X695" s="68" t="s">
        <v>137</v>
      </c>
      <c r="Y695" s="68" t="s">
        <v>138</v>
      </c>
      <c r="Z695" s="68" t="s">
        <v>139</v>
      </c>
      <c r="AA695" s="68" t="s">
        <v>140</v>
      </c>
      <c r="AB695" s="68" t="s">
        <v>141</v>
      </c>
      <c r="AC695" s="68" t="s">
        <v>142</v>
      </c>
    </row>
    <row r="696" spans="1:29">
      <c r="A696" s="13"/>
      <c r="B696" s="14" t="s">
        <v>0</v>
      </c>
      <c r="C696" s="14" t="s">
        <v>1</v>
      </c>
      <c r="D696" s="14" t="s">
        <v>0</v>
      </c>
      <c r="E696" s="14" t="s">
        <v>1</v>
      </c>
      <c r="F696" s="14" t="s">
        <v>0</v>
      </c>
      <c r="G696" s="14" t="s">
        <v>1</v>
      </c>
      <c r="H696" s="14" t="s">
        <v>0</v>
      </c>
      <c r="I696" s="14" t="s">
        <v>1</v>
      </c>
      <c r="J696" s="14" t="s">
        <v>0</v>
      </c>
      <c r="K696" s="14" t="s">
        <v>1</v>
      </c>
      <c r="L696" s="14" t="s">
        <v>0</v>
      </c>
      <c r="M696" s="14" t="s">
        <v>1</v>
      </c>
      <c r="O696" s="21" t="s">
        <v>103</v>
      </c>
      <c r="P696" s="31">
        <v>2000</v>
      </c>
      <c r="Q696" s="31">
        <v>2003</v>
      </c>
      <c r="R696" s="31">
        <v>2006</v>
      </c>
      <c r="S696" s="31">
        <v>2009</v>
      </c>
      <c r="T696" s="31">
        <v>2012</v>
      </c>
      <c r="U696" s="31">
        <v>2015</v>
      </c>
      <c r="W696" s="30" t="s">
        <v>143</v>
      </c>
      <c r="X696" s="88">
        <v>18</v>
      </c>
      <c r="Y696">
        <v>15</v>
      </c>
      <c r="Z696">
        <v>15</v>
      </c>
      <c r="AA696">
        <v>15</v>
      </c>
      <c r="AB696">
        <v>15</v>
      </c>
      <c r="AC696">
        <v>15</v>
      </c>
    </row>
    <row r="697" spans="1:29">
      <c r="A697" s="360" t="s">
        <v>2</v>
      </c>
      <c r="J697" s="353" t="s">
        <v>225</v>
      </c>
      <c r="K697" s="320" t="s">
        <v>58</v>
      </c>
      <c r="L697" t="s">
        <v>3</v>
      </c>
      <c r="M697" s="320" t="s">
        <v>3</v>
      </c>
      <c r="O697" s="29">
        <v>0</v>
      </c>
      <c r="P697" s="24"/>
      <c r="Q697" s="24"/>
      <c r="R697" s="24"/>
      <c r="S697" s="24">
        <v>13</v>
      </c>
      <c r="T697" s="24">
        <v>5</v>
      </c>
      <c r="U697" s="24">
        <v>11</v>
      </c>
      <c r="W697" s="30">
        <v>0</v>
      </c>
      <c r="AA697">
        <v>13</v>
      </c>
      <c r="AB697">
        <v>5</v>
      </c>
      <c r="AC697">
        <v>11</v>
      </c>
    </row>
    <row r="698" spans="1:29">
      <c r="A698" s="360"/>
      <c r="J698" s="353"/>
      <c r="K698" s="320"/>
      <c r="L698" t="s">
        <v>49</v>
      </c>
      <c r="M698" s="320"/>
      <c r="O698" s="29">
        <v>1</v>
      </c>
      <c r="P698" s="24"/>
      <c r="Q698" s="24">
        <v>15</v>
      </c>
      <c r="R698" s="24">
        <v>15</v>
      </c>
      <c r="S698" s="24">
        <v>2</v>
      </c>
      <c r="T698" s="24">
        <v>10</v>
      </c>
      <c r="U698" s="24">
        <v>4</v>
      </c>
      <c r="W698" s="30">
        <v>1</v>
      </c>
      <c r="Y698">
        <v>15</v>
      </c>
      <c r="Z698">
        <v>15</v>
      </c>
      <c r="AA698">
        <v>2</v>
      </c>
      <c r="AB698">
        <v>10</v>
      </c>
      <c r="AC698">
        <v>4</v>
      </c>
    </row>
    <row r="699" spans="1:29">
      <c r="A699" s="360"/>
      <c r="J699" s="353"/>
      <c r="K699" s="320"/>
      <c r="L699" t="s">
        <v>50</v>
      </c>
      <c r="M699" s="320"/>
      <c r="O699" s="29">
        <v>2</v>
      </c>
      <c r="P699" s="24"/>
      <c r="Q699" s="24"/>
      <c r="R699" s="24"/>
      <c r="S699" s="24"/>
      <c r="T699" s="24"/>
      <c r="U699" s="24"/>
      <c r="W699" s="30">
        <v>2</v>
      </c>
    </row>
    <row r="700" spans="1:29">
      <c r="A700" s="360"/>
      <c r="J700" s="353"/>
      <c r="K700" s="320"/>
      <c r="L700" t="s">
        <v>95</v>
      </c>
      <c r="M700" s="320"/>
      <c r="O700" s="29">
        <v>3</v>
      </c>
      <c r="P700" s="24"/>
      <c r="Q700" s="24"/>
      <c r="R700" s="24"/>
      <c r="S700" s="24"/>
      <c r="T700" s="24"/>
      <c r="U700" s="24"/>
      <c r="W700" s="30">
        <v>3</v>
      </c>
    </row>
    <row r="701" spans="1:29">
      <c r="A701" s="360"/>
      <c r="J701" s="353"/>
      <c r="K701" s="320"/>
      <c r="L701" t="s">
        <v>66</v>
      </c>
      <c r="M701" s="320"/>
      <c r="O701" s="29" t="s">
        <v>104</v>
      </c>
      <c r="P701" s="24"/>
      <c r="Q701" s="24"/>
      <c r="R701" s="24"/>
      <c r="S701" s="24"/>
      <c r="T701" s="24"/>
      <c r="U701" s="24"/>
      <c r="W701" s="74" t="s">
        <v>104</v>
      </c>
    </row>
    <row r="702" spans="1:29">
      <c r="A702" s="360"/>
      <c r="J702" s="353"/>
      <c r="K702" s="320"/>
      <c r="L702" t="s">
        <v>52</v>
      </c>
      <c r="M702" s="320"/>
      <c r="Y702" s="5"/>
      <c r="Z702" s="5"/>
      <c r="AA702" s="5"/>
      <c r="AB702" s="5"/>
      <c r="AC702" s="5" t="s">
        <v>161</v>
      </c>
    </row>
    <row r="703" spans="1:29">
      <c r="A703" s="360"/>
      <c r="J703" s="353"/>
      <c r="K703" s="320"/>
      <c r="L703" t="s">
        <v>98</v>
      </c>
      <c r="M703" s="320"/>
      <c r="O703" s="324" t="s">
        <v>230</v>
      </c>
      <c r="P703" s="359"/>
      <c r="Q703" s="359"/>
      <c r="R703" s="359"/>
      <c r="S703" s="359"/>
      <c r="T703" s="359"/>
      <c r="U703" s="325"/>
      <c r="Y703" s="5" t="s">
        <v>231</v>
      </c>
      <c r="Z703" s="5"/>
      <c r="AA703" s="5" t="s">
        <v>232</v>
      </c>
      <c r="AB703" s="5"/>
      <c r="AC703" s="5" t="s">
        <v>233</v>
      </c>
    </row>
    <row r="704" spans="1:29">
      <c r="A704" s="360"/>
      <c r="J704" s="353"/>
      <c r="K704" s="320"/>
      <c r="L704" t="s">
        <v>96</v>
      </c>
      <c r="M704" s="320"/>
      <c r="O704" s="21"/>
      <c r="P704" s="31">
        <v>2000</v>
      </c>
      <c r="Q704" s="31">
        <v>2003</v>
      </c>
      <c r="R704" s="31">
        <v>2006</v>
      </c>
      <c r="S704" s="31">
        <v>2009</v>
      </c>
      <c r="T704" s="31">
        <v>2012</v>
      </c>
      <c r="U704" s="31">
        <v>2015</v>
      </c>
    </row>
    <row r="705" spans="1:42">
      <c r="A705" s="360"/>
      <c r="J705" s="353"/>
      <c r="K705" s="320"/>
      <c r="L705" t="s">
        <v>97</v>
      </c>
      <c r="M705" s="320"/>
      <c r="O705" s="29" t="s">
        <v>106</v>
      </c>
      <c r="P705" s="24"/>
      <c r="Q705" s="24"/>
      <c r="R705" s="24"/>
      <c r="S705" s="24"/>
      <c r="T705" s="24">
        <v>11</v>
      </c>
      <c r="U705" s="24">
        <v>14</v>
      </c>
    </row>
    <row r="706" spans="1:42">
      <c r="A706" s="360"/>
      <c r="J706" s="353"/>
      <c r="K706" s="320"/>
      <c r="L706" t="s">
        <v>51</v>
      </c>
      <c r="M706" s="320"/>
      <c r="O706" s="29" t="s">
        <v>107</v>
      </c>
      <c r="P706" s="24"/>
      <c r="Q706" s="24"/>
      <c r="R706" s="24"/>
      <c r="S706" s="24"/>
      <c r="T706" s="24">
        <v>4</v>
      </c>
      <c r="U706" s="24">
        <v>1</v>
      </c>
    </row>
    <row r="707" spans="1:42">
      <c r="A707" s="360" t="s">
        <v>4</v>
      </c>
      <c r="J707" s="353"/>
      <c r="K707" s="320" t="s">
        <v>58</v>
      </c>
      <c r="L707" t="s">
        <v>3</v>
      </c>
      <c r="M707" s="320" t="s">
        <v>65</v>
      </c>
      <c r="O707" s="27"/>
      <c r="P707" s="28"/>
      <c r="Q707" s="28"/>
      <c r="R707" s="28"/>
      <c r="S707" s="28"/>
      <c r="T707" s="28"/>
      <c r="U707" s="28"/>
    </row>
    <row r="708" spans="1:42">
      <c r="A708" s="360"/>
      <c r="J708" s="353"/>
      <c r="K708" s="320"/>
      <c r="L708" t="s">
        <v>65</v>
      </c>
      <c r="M708" s="320"/>
      <c r="O708" s="27"/>
      <c r="P708" s="28"/>
      <c r="Q708" s="28"/>
      <c r="R708" s="28"/>
      <c r="S708" s="28"/>
      <c r="T708" s="28"/>
      <c r="U708" s="28"/>
    </row>
    <row r="709" spans="1:42">
      <c r="A709" s="360"/>
      <c r="J709" s="353"/>
      <c r="K709" s="320"/>
      <c r="L709" t="s">
        <v>50</v>
      </c>
      <c r="M709" s="320"/>
      <c r="O709" s="354" t="s">
        <v>109</v>
      </c>
      <c r="P709" s="354"/>
      <c r="Q709" s="354"/>
      <c r="R709" s="354"/>
      <c r="S709" s="354"/>
      <c r="T709" s="354"/>
      <c r="U709" s="354"/>
      <c r="V709" s="354"/>
      <c r="W709" s="354"/>
      <c r="X709" s="354"/>
      <c r="Y709" s="354"/>
      <c r="Z709" s="354"/>
      <c r="AA709" s="354"/>
      <c r="AD709" s="354" t="s">
        <v>120</v>
      </c>
      <c r="AE709" s="354"/>
      <c r="AF709" s="354"/>
      <c r="AG709" s="354"/>
      <c r="AH709" s="354"/>
      <c r="AI709" s="354"/>
      <c r="AJ709" s="354"/>
      <c r="AK709" s="354"/>
      <c r="AL709" s="354"/>
      <c r="AM709" s="354"/>
      <c r="AN709" s="354"/>
      <c r="AO709" s="354"/>
      <c r="AP709" s="354"/>
    </row>
    <row r="710" spans="1:42">
      <c r="A710" s="360"/>
      <c r="J710" s="353"/>
      <c r="K710" s="320"/>
      <c r="L710" t="s">
        <v>95</v>
      </c>
      <c r="M710" s="320"/>
      <c r="O710" s="20"/>
      <c r="P710" s="327">
        <v>2000</v>
      </c>
      <c r="Q710" s="327"/>
      <c r="R710" s="327">
        <v>2003</v>
      </c>
      <c r="S710" s="327"/>
      <c r="T710" s="327">
        <v>2006</v>
      </c>
      <c r="U710" s="327"/>
      <c r="V710" s="327">
        <v>2009</v>
      </c>
      <c r="W710" s="327"/>
      <c r="X710" s="327">
        <v>2012</v>
      </c>
      <c r="Y710" s="327"/>
      <c r="Z710" s="327">
        <v>2015</v>
      </c>
      <c r="AA710" s="327"/>
      <c r="AD710" s="20"/>
      <c r="AE710" s="327">
        <v>2000</v>
      </c>
      <c r="AF710" s="327"/>
      <c r="AG710" s="327">
        <v>2003</v>
      </c>
      <c r="AH710" s="327"/>
      <c r="AI710" s="327">
        <v>2006</v>
      </c>
      <c r="AJ710" s="327"/>
      <c r="AK710" s="327">
        <v>2009</v>
      </c>
      <c r="AL710" s="327"/>
      <c r="AM710" s="327">
        <v>2012</v>
      </c>
      <c r="AN710" s="327"/>
      <c r="AO710" s="327">
        <v>2015</v>
      </c>
      <c r="AP710" s="327"/>
    </row>
    <row r="711" spans="1:42">
      <c r="A711" s="360"/>
      <c r="J711" s="353"/>
      <c r="K711" s="320"/>
      <c r="L711" t="s">
        <v>98</v>
      </c>
      <c r="M711" s="320"/>
      <c r="O711" s="20"/>
      <c r="P711" s="31" t="s">
        <v>114</v>
      </c>
      <c r="Q711" s="31" t="s">
        <v>115</v>
      </c>
      <c r="R711" s="31" t="s">
        <v>114</v>
      </c>
      <c r="S711" s="31" t="s">
        <v>115</v>
      </c>
      <c r="T711" s="31" t="s">
        <v>114</v>
      </c>
      <c r="U711" s="31" t="s">
        <v>115</v>
      </c>
      <c r="V711" s="31" t="s">
        <v>114</v>
      </c>
      <c r="W711" s="31" t="s">
        <v>115</v>
      </c>
      <c r="X711" s="31" t="s">
        <v>114</v>
      </c>
      <c r="Y711" s="31" t="s">
        <v>115</v>
      </c>
      <c r="Z711" s="31" t="s">
        <v>114</v>
      </c>
      <c r="AA711" s="31" t="s">
        <v>115</v>
      </c>
      <c r="AD711" s="20"/>
      <c r="AE711" s="31" t="s">
        <v>118</v>
      </c>
      <c r="AF711" s="31" t="s">
        <v>1</v>
      </c>
      <c r="AG711" s="31" t="s">
        <v>118</v>
      </c>
      <c r="AH711" s="31" t="s">
        <v>1</v>
      </c>
      <c r="AI711" s="31" t="s">
        <v>118</v>
      </c>
      <c r="AJ711" s="31" t="s">
        <v>1</v>
      </c>
      <c r="AK711" s="31" t="s">
        <v>118</v>
      </c>
      <c r="AL711" s="31" t="s">
        <v>1</v>
      </c>
      <c r="AM711" s="31" t="s">
        <v>118</v>
      </c>
      <c r="AN711" s="31" t="s">
        <v>1</v>
      </c>
      <c r="AO711" s="31" t="s">
        <v>118</v>
      </c>
      <c r="AP711" s="31" t="s">
        <v>1</v>
      </c>
    </row>
    <row r="712" spans="1:42">
      <c r="A712" s="360"/>
      <c r="J712" s="353"/>
      <c r="K712" s="320"/>
      <c r="L712" t="s">
        <v>96</v>
      </c>
      <c r="M712" s="320"/>
      <c r="O712" s="29" t="s">
        <v>110</v>
      </c>
      <c r="P712" s="20"/>
      <c r="Q712" s="20"/>
      <c r="R712" s="20"/>
      <c r="S712" s="20"/>
      <c r="T712" s="20"/>
      <c r="U712" s="20"/>
      <c r="V712" s="20"/>
      <c r="W712" s="20"/>
      <c r="X712" s="20">
        <v>15</v>
      </c>
      <c r="Y712" s="20">
        <v>100</v>
      </c>
      <c r="Z712" s="20">
        <v>15</v>
      </c>
      <c r="AA712" s="20">
        <v>100</v>
      </c>
      <c r="AD712" s="29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</row>
    <row r="713" spans="1:42">
      <c r="A713" s="360"/>
      <c r="J713" s="353"/>
      <c r="K713" s="320"/>
      <c r="L713" t="s">
        <v>97</v>
      </c>
      <c r="M713" s="320"/>
      <c r="O713" s="29" t="s">
        <v>111</v>
      </c>
      <c r="P713" s="20"/>
      <c r="Q713" s="20"/>
      <c r="R713" s="20"/>
      <c r="S713" s="20"/>
      <c r="T713" s="20"/>
      <c r="U713" s="20"/>
      <c r="V713" s="20"/>
      <c r="W713" s="20"/>
      <c r="X713" s="20">
        <v>7</v>
      </c>
      <c r="Y713" s="20">
        <v>46.7</v>
      </c>
      <c r="Z713" s="20">
        <v>12</v>
      </c>
      <c r="AA713" s="20">
        <v>80</v>
      </c>
      <c r="AD713" s="47" t="s">
        <v>125</v>
      </c>
      <c r="AE713" s="32"/>
      <c r="AF713" s="33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</row>
    <row r="714" spans="1:42">
      <c r="A714" s="360"/>
      <c r="J714" s="353"/>
      <c r="K714" s="320"/>
      <c r="L714" t="s">
        <v>51</v>
      </c>
      <c r="M714" s="320"/>
      <c r="O714" s="29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42">
      <c r="A715" s="360" t="s">
        <v>5</v>
      </c>
      <c r="J715" t="s">
        <v>3</v>
      </c>
      <c r="K715" s="320" t="s">
        <v>3</v>
      </c>
      <c r="L715" s="353" t="s">
        <v>234</v>
      </c>
      <c r="M715" s="320" t="s">
        <v>3</v>
      </c>
      <c r="O715" s="29" t="s">
        <v>112</v>
      </c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D715" s="35" t="s">
        <v>127</v>
      </c>
    </row>
    <row r="716" spans="1:42">
      <c r="A716" s="360"/>
      <c r="J716" t="s">
        <v>65</v>
      </c>
      <c r="K716" s="320"/>
      <c r="L716" s="353"/>
      <c r="M716" s="320"/>
      <c r="O716" s="29" t="s">
        <v>113</v>
      </c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42">
      <c r="A717" s="360"/>
      <c r="J717" t="s">
        <v>50</v>
      </c>
      <c r="K717" s="320"/>
      <c r="L717" s="353"/>
      <c r="M717" s="320"/>
    </row>
    <row r="718" spans="1:42">
      <c r="A718" s="360"/>
      <c r="J718" t="s">
        <v>95</v>
      </c>
      <c r="K718" s="320"/>
      <c r="L718" s="353"/>
      <c r="M718" s="320"/>
    </row>
    <row r="719" spans="1:42">
      <c r="A719" s="360"/>
      <c r="J719" t="s">
        <v>51</v>
      </c>
      <c r="K719" s="320"/>
      <c r="L719" s="353"/>
      <c r="M719" s="320"/>
      <c r="O719" s="354" t="s">
        <v>116</v>
      </c>
      <c r="P719" s="354"/>
      <c r="Q719" s="354"/>
      <c r="R719" s="354"/>
      <c r="S719" s="354"/>
      <c r="T719" s="354"/>
      <c r="U719" s="354"/>
      <c r="V719" s="354"/>
      <c r="W719" s="354"/>
      <c r="X719" s="354"/>
      <c r="Y719" s="354"/>
      <c r="Z719" s="354"/>
      <c r="AA719" s="354"/>
      <c r="AD719" s="354" t="s">
        <v>121</v>
      </c>
      <c r="AE719" s="354"/>
      <c r="AF719" s="354"/>
      <c r="AG719" s="354"/>
      <c r="AH719" s="354"/>
      <c r="AI719" s="354"/>
      <c r="AJ719" s="354"/>
      <c r="AK719" s="354"/>
      <c r="AL719" s="354"/>
      <c r="AM719" s="354"/>
      <c r="AN719" s="354"/>
      <c r="AO719" s="354"/>
      <c r="AP719" s="354"/>
    </row>
    <row r="720" spans="1:42" ht="81" customHeight="1">
      <c r="A720" s="6" t="s">
        <v>6</v>
      </c>
      <c r="J720" s="353" t="s">
        <v>226</v>
      </c>
      <c r="K720" s="5" t="s">
        <v>3</v>
      </c>
      <c r="L720" s="353"/>
      <c r="M720" s="5" t="s">
        <v>3</v>
      </c>
      <c r="O720" s="20"/>
      <c r="P720" s="327">
        <v>2000</v>
      </c>
      <c r="Q720" s="327"/>
      <c r="R720" s="327">
        <v>2003</v>
      </c>
      <c r="S720" s="327"/>
      <c r="T720" s="327">
        <v>2006</v>
      </c>
      <c r="U720" s="327"/>
      <c r="V720" s="327">
        <v>2009</v>
      </c>
      <c r="W720" s="327"/>
      <c r="X720" s="327">
        <v>2012</v>
      </c>
      <c r="Y720" s="327"/>
      <c r="Z720" s="327">
        <v>2015</v>
      </c>
      <c r="AA720" s="327"/>
      <c r="AD720" s="20"/>
      <c r="AE720" s="327">
        <v>2000</v>
      </c>
      <c r="AF720" s="327"/>
      <c r="AG720" s="327">
        <v>2003</v>
      </c>
      <c r="AH720" s="327"/>
      <c r="AI720" s="327">
        <v>2006</v>
      </c>
      <c r="AJ720" s="327"/>
      <c r="AK720" s="327">
        <v>2009</v>
      </c>
      <c r="AL720" s="327"/>
      <c r="AM720" s="327">
        <v>2012</v>
      </c>
      <c r="AN720" s="327"/>
      <c r="AO720" s="327">
        <v>2015</v>
      </c>
      <c r="AP720" s="327"/>
    </row>
    <row r="721" spans="1:42">
      <c r="A721" s="360" t="s">
        <v>7</v>
      </c>
      <c r="J721" s="353"/>
      <c r="K721" s="320" t="s">
        <v>3</v>
      </c>
      <c r="L721" t="s">
        <v>3</v>
      </c>
      <c r="M721" s="320" t="s">
        <v>3</v>
      </c>
      <c r="O721" s="20"/>
      <c r="P721" s="31" t="s">
        <v>114</v>
      </c>
      <c r="Q721" s="31" t="s">
        <v>115</v>
      </c>
      <c r="R721" s="31" t="s">
        <v>114</v>
      </c>
      <c r="S721" s="31" t="s">
        <v>115</v>
      </c>
      <c r="T721" s="31" t="s">
        <v>114</v>
      </c>
      <c r="U721" s="31" t="s">
        <v>115</v>
      </c>
      <c r="V721" s="31" t="s">
        <v>114</v>
      </c>
      <c r="W721" s="31" t="s">
        <v>115</v>
      </c>
      <c r="X721" s="31" t="s">
        <v>114</v>
      </c>
      <c r="Y721" s="31" t="s">
        <v>115</v>
      </c>
      <c r="Z721" s="31" t="s">
        <v>114</v>
      </c>
      <c r="AA721" s="31" t="s">
        <v>115</v>
      </c>
      <c r="AD721" s="20"/>
      <c r="AE721" s="31" t="s">
        <v>118</v>
      </c>
      <c r="AF721" s="31" t="s">
        <v>1</v>
      </c>
      <c r="AG721" s="31" t="s">
        <v>118</v>
      </c>
      <c r="AH721" s="31" t="s">
        <v>1</v>
      </c>
      <c r="AI721" s="31" t="s">
        <v>118</v>
      </c>
      <c r="AJ721" s="31" t="s">
        <v>1</v>
      </c>
      <c r="AK721" s="31" t="s">
        <v>118</v>
      </c>
      <c r="AL721" s="31" t="s">
        <v>1</v>
      </c>
      <c r="AM721" s="31" t="s">
        <v>118</v>
      </c>
      <c r="AN721" s="31" t="s">
        <v>1</v>
      </c>
      <c r="AO721" s="31" t="s">
        <v>118</v>
      </c>
      <c r="AP721" s="31" t="s">
        <v>1</v>
      </c>
    </row>
    <row r="722" spans="1:42">
      <c r="A722" s="360"/>
      <c r="J722" s="353"/>
      <c r="K722" s="320"/>
      <c r="L722" t="s">
        <v>65</v>
      </c>
      <c r="M722" s="320"/>
      <c r="O722" s="29" t="s">
        <v>110</v>
      </c>
      <c r="P722" s="20"/>
      <c r="Q722" s="20"/>
      <c r="R722" s="20"/>
      <c r="S722" s="20"/>
      <c r="T722" s="20"/>
      <c r="U722" s="20"/>
      <c r="V722" s="20"/>
      <c r="W722" s="20"/>
      <c r="X722" s="20">
        <v>5</v>
      </c>
      <c r="Y722" s="20">
        <v>33.299999999999997</v>
      </c>
      <c r="Z722" s="20">
        <v>11</v>
      </c>
      <c r="AA722" s="20">
        <v>73</v>
      </c>
      <c r="AD722" s="29" t="s">
        <v>58</v>
      </c>
      <c r="AE722" s="24"/>
      <c r="AF722" s="24"/>
      <c r="AG722" s="24"/>
      <c r="AH722" s="24"/>
      <c r="AI722" s="24"/>
      <c r="AJ722" s="24"/>
      <c r="AK722" s="24"/>
      <c r="AL722" s="24"/>
      <c r="AM722" s="24">
        <v>8</v>
      </c>
      <c r="AN722" s="24">
        <v>3</v>
      </c>
      <c r="AO722" s="24"/>
      <c r="AP722" s="24"/>
    </row>
    <row r="723" spans="1:42">
      <c r="A723" s="360"/>
      <c r="J723" s="353"/>
      <c r="K723" s="320"/>
      <c r="L723" t="s">
        <v>50</v>
      </c>
      <c r="M723" s="320"/>
      <c r="O723" s="29" t="s">
        <v>111</v>
      </c>
      <c r="P723" s="20"/>
      <c r="Q723" s="20"/>
      <c r="R723" s="20"/>
      <c r="S723" s="20"/>
      <c r="T723" s="20"/>
      <c r="U723" s="20"/>
      <c r="V723" s="20"/>
      <c r="W723" s="20"/>
      <c r="X723" s="20">
        <v>4</v>
      </c>
      <c r="Y723" s="20">
        <v>80</v>
      </c>
      <c r="Z723" s="20">
        <v>2</v>
      </c>
      <c r="AA723" s="20">
        <v>18.2</v>
      </c>
      <c r="AD723" s="48" t="s">
        <v>125</v>
      </c>
      <c r="AE723" s="36"/>
      <c r="AF723" s="36"/>
      <c r="AG723" s="36"/>
      <c r="AH723" s="36"/>
      <c r="AI723" s="36"/>
      <c r="AJ723" s="36"/>
      <c r="AK723" s="36"/>
      <c r="AL723" s="36"/>
      <c r="AM723" s="36">
        <v>0.53</v>
      </c>
      <c r="AN723" s="39">
        <v>0.375</v>
      </c>
      <c r="AO723" s="36"/>
      <c r="AP723" s="36"/>
    </row>
    <row r="724" spans="1:42">
      <c r="A724" s="360"/>
      <c r="J724" s="353"/>
      <c r="K724" s="320"/>
      <c r="L724" t="s">
        <v>95</v>
      </c>
      <c r="M724" s="320"/>
      <c r="O724" s="29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D724" s="29" t="s">
        <v>65</v>
      </c>
      <c r="AE724" s="34"/>
      <c r="AF724" s="34"/>
      <c r="AG724" s="34"/>
      <c r="AH724" s="34"/>
      <c r="AI724" s="34"/>
      <c r="AJ724" s="34"/>
      <c r="AK724" s="34"/>
      <c r="AL724" s="34"/>
      <c r="AM724" s="34">
        <v>2</v>
      </c>
      <c r="AN724" s="34">
        <v>1</v>
      </c>
      <c r="AO724" s="34">
        <v>4</v>
      </c>
      <c r="AP724" s="34">
        <v>1</v>
      </c>
    </row>
    <row r="725" spans="1:42">
      <c r="A725" s="360"/>
      <c r="J725" s="353"/>
      <c r="K725" s="320"/>
      <c r="L725" t="s">
        <v>98</v>
      </c>
      <c r="M725" s="320"/>
      <c r="O725" s="29" t="s">
        <v>112</v>
      </c>
      <c r="P725" s="20"/>
      <c r="Q725" s="20"/>
      <c r="R725" s="20"/>
      <c r="S725" s="20"/>
      <c r="T725" s="20"/>
      <c r="U725" s="20"/>
      <c r="V725" s="20"/>
      <c r="W725" s="20"/>
      <c r="X725" s="20">
        <v>10</v>
      </c>
      <c r="Y725" s="20">
        <v>66.7</v>
      </c>
      <c r="Z725" s="20">
        <v>4</v>
      </c>
      <c r="AA725" s="20">
        <v>27</v>
      </c>
      <c r="AD725" s="48" t="s">
        <v>125</v>
      </c>
      <c r="AE725" s="36"/>
      <c r="AF725" s="36"/>
      <c r="AG725" s="36"/>
      <c r="AH725" s="36"/>
      <c r="AI725" s="36"/>
      <c r="AJ725" s="36"/>
      <c r="AK725" s="36"/>
      <c r="AL725" s="36"/>
      <c r="AM725" s="36">
        <v>0.13</v>
      </c>
      <c r="AN725" s="36">
        <v>0.5</v>
      </c>
      <c r="AO725" s="36">
        <v>0.27</v>
      </c>
      <c r="AP725" s="36">
        <v>0.25</v>
      </c>
    </row>
    <row r="726" spans="1:42">
      <c r="A726" s="360"/>
      <c r="J726" s="353"/>
      <c r="K726" s="320"/>
      <c r="L726" t="s">
        <v>96</v>
      </c>
      <c r="M726" s="320"/>
      <c r="O726" s="29" t="s">
        <v>113</v>
      </c>
      <c r="P726" s="20"/>
      <c r="Q726" s="20"/>
      <c r="R726" s="20"/>
      <c r="S726" s="20"/>
      <c r="T726" s="20"/>
      <c r="U726" s="20"/>
      <c r="V726" s="20"/>
      <c r="W726" s="20"/>
      <c r="X726" s="20">
        <v>4</v>
      </c>
      <c r="Y726" s="20">
        <v>40</v>
      </c>
      <c r="Z726" s="20">
        <v>1</v>
      </c>
      <c r="AA726" s="20">
        <v>25</v>
      </c>
      <c r="AD726" s="21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</row>
    <row r="727" spans="1:42">
      <c r="A727" s="360"/>
      <c r="J727" s="353"/>
      <c r="K727" s="320"/>
      <c r="L727" t="s">
        <v>97</v>
      </c>
      <c r="M727" s="320"/>
      <c r="AD727" s="48" t="s">
        <v>125</v>
      </c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</row>
    <row r="728" spans="1:42">
      <c r="A728" s="360"/>
      <c r="J728" s="353"/>
      <c r="K728" s="320"/>
      <c r="L728" t="s">
        <v>51</v>
      </c>
      <c r="M728" s="320"/>
    </row>
    <row r="729" spans="1:42">
      <c r="A729" s="360" t="s">
        <v>8</v>
      </c>
      <c r="J729" s="353"/>
      <c r="K729" s="320" t="s">
        <v>3</v>
      </c>
      <c r="L729" t="s">
        <v>3</v>
      </c>
      <c r="M729" s="320" t="s">
        <v>3</v>
      </c>
      <c r="O729" s="354" t="s">
        <v>117</v>
      </c>
      <c r="P729" s="354"/>
      <c r="Q729" s="354"/>
      <c r="R729" s="354"/>
      <c r="S729" s="354"/>
      <c r="T729" s="354"/>
      <c r="U729" s="354"/>
      <c r="V729" s="354"/>
      <c r="W729" s="354"/>
      <c r="X729" s="354"/>
      <c r="Y729" s="354"/>
      <c r="Z729" s="354"/>
      <c r="AA729" s="354"/>
      <c r="AD729" s="35" t="s">
        <v>127</v>
      </c>
    </row>
    <row r="730" spans="1:42">
      <c r="A730" s="360"/>
      <c r="J730" s="353"/>
      <c r="K730" s="320"/>
      <c r="L730" t="s">
        <v>49</v>
      </c>
      <c r="M730" s="320"/>
      <c r="O730" s="20"/>
      <c r="P730" s="327">
        <v>2000</v>
      </c>
      <c r="Q730" s="327"/>
      <c r="R730" s="327">
        <v>2003</v>
      </c>
      <c r="S730" s="327"/>
      <c r="T730" s="327">
        <v>2006</v>
      </c>
      <c r="U730" s="327"/>
      <c r="V730" s="327">
        <v>2009</v>
      </c>
      <c r="W730" s="327"/>
      <c r="X730" s="327">
        <v>2012</v>
      </c>
      <c r="Y730" s="327"/>
      <c r="Z730" s="327">
        <v>2015</v>
      </c>
      <c r="AA730" s="327"/>
    </row>
    <row r="731" spans="1:42">
      <c r="A731" s="360"/>
      <c r="J731" s="353"/>
      <c r="K731" s="320"/>
      <c r="L731" t="s">
        <v>50</v>
      </c>
      <c r="M731" s="320"/>
      <c r="O731" s="20"/>
      <c r="P731" s="31" t="s">
        <v>114</v>
      </c>
      <c r="Q731" s="31" t="s">
        <v>115</v>
      </c>
      <c r="R731" s="31" t="s">
        <v>114</v>
      </c>
      <c r="S731" s="31" t="s">
        <v>115</v>
      </c>
      <c r="T731" s="31" t="s">
        <v>114</v>
      </c>
      <c r="U731" s="31" t="s">
        <v>115</v>
      </c>
      <c r="V731" s="31" t="s">
        <v>114</v>
      </c>
      <c r="W731" s="31" t="s">
        <v>115</v>
      </c>
      <c r="X731" s="31" t="s">
        <v>114</v>
      </c>
      <c r="Y731" s="31" t="s">
        <v>115</v>
      </c>
      <c r="Z731" s="31" t="s">
        <v>114</v>
      </c>
      <c r="AA731" s="31" t="s">
        <v>115</v>
      </c>
    </row>
    <row r="732" spans="1:42">
      <c r="A732" s="360"/>
      <c r="J732" s="353"/>
      <c r="K732" s="320"/>
      <c r="L732" t="s">
        <v>95</v>
      </c>
      <c r="M732" s="320"/>
      <c r="O732" s="29" t="s">
        <v>110</v>
      </c>
      <c r="P732" s="20"/>
      <c r="Q732" s="20"/>
      <c r="R732" s="20"/>
      <c r="S732" s="20"/>
      <c r="T732" s="20"/>
      <c r="U732" s="20"/>
      <c r="V732" s="20"/>
      <c r="W732" s="20"/>
      <c r="X732" s="20">
        <v>15</v>
      </c>
      <c r="Y732" s="20">
        <v>100</v>
      </c>
      <c r="Z732" s="20">
        <v>15</v>
      </c>
      <c r="AA732" s="20">
        <v>100</v>
      </c>
    </row>
    <row r="733" spans="1:42">
      <c r="A733" s="360"/>
      <c r="J733" s="353"/>
      <c r="K733" s="320"/>
      <c r="L733" t="s">
        <v>66</v>
      </c>
      <c r="M733" s="320"/>
      <c r="O733" s="29" t="s">
        <v>111</v>
      </c>
      <c r="P733" s="20"/>
      <c r="Q733" s="20"/>
      <c r="R733" s="20"/>
      <c r="S733" s="20"/>
      <c r="T733" s="20"/>
      <c r="U733" s="20"/>
      <c r="V733" s="20"/>
      <c r="W733" s="20"/>
      <c r="X733" s="20">
        <v>0</v>
      </c>
      <c r="Y733" s="20">
        <v>0</v>
      </c>
      <c r="Z733" s="20">
        <v>0</v>
      </c>
      <c r="AA733" s="20">
        <v>0</v>
      </c>
      <c r="AD733" s="355" t="s">
        <v>122</v>
      </c>
      <c r="AE733" s="356"/>
      <c r="AF733" s="356"/>
      <c r="AG733" s="356"/>
      <c r="AH733" s="356"/>
      <c r="AI733" s="356"/>
      <c r="AJ733" s="356"/>
      <c r="AK733" s="356"/>
      <c r="AL733" s="356"/>
      <c r="AM733" s="356"/>
      <c r="AN733" s="356"/>
      <c r="AO733" s="356"/>
      <c r="AP733" s="357"/>
    </row>
    <row r="734" spans="1:42">
      <c r="A734" s="360"/>
      <c r="J734" s="353"/>
      <c r="K734" s="320"/>
      <c r="L734" t="s">
        <v>52</v>
      </c>
      <c r="M734" s="320"/>
      <c r="O734" s="29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D734" s="20"/>
      <c r="AE734" s="22">
        <v>2000</v>
      </c>
      <c r="AF734" s="22"/>
      <c r="AG734" s="22">
        <v>2003</v>
      </c>
      <c r="AH734" s="22"/>
      <c r="AI734" s="22">
        <v>2006</v>
      </c>
      <c r="AJ734" s="22"/>
      <c r="AK734" s="22">
        <v>2009</v>
      </c>
      <c r="AL734" s="22"/>
      <c r="AM734" s="22">
        <v>2012</v>
      </c>
      <c r="AN734" s="22"/>
      <c r="AO734" s="22">
        <v>2015</v>
      </c>
      <c r="AP734" s="22"/>
    </row>
    <row r="735" spans="1:42">
      <c r="A735" s="360"/>
      <c r="J735" s="353"/>
      <c r="K735" s="320"/>
      <c r="L735" t="s">
        <v>98</v>
      </c>
      <c r="M735" s="320"/>
      <c r="O735" s="29" t="s">
        <v>112</v>
      </c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D735" s="20"/>
      <c r="AE735" s="31" t="s">
        <v>118</v>
      </c>
      <c r="AF735" s="31" t="s">
        <v>1</v>
      </c>
      <c r="AG735" s="31" t="s">
        <v>118</v>
      </c>
      <c r="AH735" s="31" t="s">
        <v>1</v>
      </c>
      <c r="AI735" s="31" t="s">
        <v>118</v>
      </c>
      <c r="AJ735" s="31" t="s">
        <v>1</v>
      </c>
      <c r="AK735" s="31" t="s">
        <v>118</v>
      </c>
      <c r="AL735" s="31" t="s">
        <v>1</v>
      </c>
      <c r="AM735" s="31" t="s">
        <v>118</v>
      </c>
      <c r="AN735" s="31" t="s">
        <v>1</v>
      </c>
      <c r="AO735" s="31" t="s">
        <v>118</v>
      </c>
      <c r="AP735" s="31" t="s">
        <v>1</v>
      </c>
    </row>
    <row r="736" spans="1:42">
      <c r="A736" s="360"/>
      <c r="J736" s="353"/>
      <c r="K736" s="320"/>
      <c r="L736" t="s">
        <v>96</v>
      </c>
      <c r="M736" s="320"/>
      <c r="O736" s="29" t="s">
        <v>113</v>
      </c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D736" s="29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</row>
    <row r="737" spans="1:42">
      <c r="A737" s="360"/>
      <c r="J737" s="353"/>
      <c r="K737" s="320"/>
      <c r="L737" t="s">
        <v>97</v>
      </c>
      <c r="M737" s="320"/>
      <c r="AD737" s="47" t="s">
        <v>125</v>
      </c>
      <c r="AE737" s="32"/>
      <c r="AF737" s="40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</row>
    <row r="738" spans="1:42">
      <c r="A738" s="360"/>
      <c r="J738" s="353"/>
      <c r="K738" s="320"/>
      <c r="L738" t="s">
        <v>51</v>
      </c>
      <c r="M738" s="320"/>
      <c r="O738" s="35" t="s">
        <v>127</v>
      </c>
      <c r="AD738" s="21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</row>
    <row r="739" spans="1:42">
      <c r="A739" s="360" t="s">
        <v>9</v>
      </c>
      <c r="J739" s="353"/>
      <c r="K739" s="320" t="s">
        <v>3</v>
      </c>
      <c r="L739" t="s">
        <v>3</v>
      </c>
      <c r="M739" s="320" t="s">
        <v>3</v>
      </c>
      <c r="AD739" s="48" t="s">
        <v>125</v>
      </c>
      <c r="AE739" s="36"/>
      <c r="AF739" s="36"/>
      <c r="AG739" s="36"/>
      <c r="AH739" s="36"/>
      <c r="AI739" s="36"/>
      <c r="AJ739" s="36"/>
      <c r="AK739" s="39"/>
      <c r="AL739" s="36"/>
      <c r="AM739" s="36"/>
      <c r="AN739" s="36"/>
      <c r="AO739" s="36"/>
      <c r="AP739" s="36"/>
    </row>
    <row r="740" spans="1:42">
      <c r="A740" s="360"/>
      <c r="J740" s="353"/>
      <c r="K740" s="320"/>
      <c r="L740" t="s">
        <v>65</v>
      </c>
      <c r="M740" s="320"/>
      <c r="AD740" s="21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</row>
    <row r="741" spans="1:42">
      <c r="A741" s="360"/>
      <c r="J741" s="353"/>
      <c r="K741" s="320"/>
      <c r="L741" t="s">
        <v>50</v>
      </c>
      <c r="M741" s="320"/>
      <c r="O741" s="354" t="s">
        <v>130</v>
      </c>
      <c r="P741" s="354"/>
      <c r="Q741" s="354"/>
      <c r="R741" s="354"/>
      <c r="S741" s="354"/>
      <c r="T741" s="354"/>
      <c r="U741" s="354"/>
      <c r="V741" s="354"/>
      <c r="W741" s="354"/>
      <c r="X741" s="354"/>
      <c r="Y741" s="354"/>
      <c r="Z741" s="354"/>
      <c r="AA741" s="354"/>
      <c r="AD741" s="48" t="s">
        <v>125</v>
      </c>
      <c r="AE741" s="37"/>
      <c r="AF741" s="37"/>
      <c r="AG741" s="37"/>
      <c r="AH741" s="37"/>
      <c r="AI741" s="37"/>
      <c r="AJ741" s="37"/>
      <c r="AK741" s="38"/>
      <c r="AL741" s="38"/>
      <c r="AM741" s="37"/>
      <c r="AN741" s="37"/>
      <c r="AO741" s="37"/>
      <c r="AP741" s="37"/>
    </row>
    <row r="742" spans="1:42">
      <c r="A742" s="360"/>
      <c r="J742" s="353"/>
      <c r="K742" s="320"/>
      <c r="L742" t="s">
        <v>95</v>
      </c>
      <c r="M742" s="320"/>
      <c r="O742" s="20"/>
      <c r="P742" s="327">
        <v>2000</v>
      </c>
      <c r="Q742" s="327"/>
      <c r="R742" s="327">
        <v>2003</v>
      </c>
      <c r="S742" s="327"/>
      <c r="T742" s="327">
        <v>2006</v>
      </c>
      <c r="U742" s="327"/>
      <c r="V742" s="327">
        <v>2009</v>
      </c>
      <c r="W742" s="327"/>
      <c r="X742" s="327">
        <v>2012</v>
      </c>
      <c r="Y742" s="327"/>
      <c r="Z742" s="327">
        <v>2015</v>
      </c>
      <c r="AA742" s="327"/>
      <c r="AD742" s="21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</row>
    <row r="743" spans="1:42">
      <c r="A743" s="360"/>
      <c r="J743" s="353"/>
      <c r="K743" s="320"/>
      <c r="L743" t="s">
        <v>98</v>
      </c>
      <c r="M743" s="320"/>
      <c r="O743" s="20"/>
      <c r="P743" s="31" t="s">
        <v>114</v>
      </c>
      <c r="Q743" s="31" t="s">
        <v>115</v>
      </c>
      <c r="R743" s="31" t="s">
        <v>114</v>
      </c>
      <c r="S743" s="31" t="s">
        <v>115</v>
      </c>
      <c r="T743" s="31" t="s">
        <v>114</v>
      </c>
      <c r="U743" s="31" t="s">
        <v>115</v>
      </c>
      <c r="V743" s="31" t="s">
        <v>114</v>
      </c>
      <c r="W743" s="31" t="s">
        <v>115</v>
      </c>
      <c r="X743" s="31" t="s">
        <v>114</v>
      </c>
      <c r="Y743" s="31" t="s">
        <v>115</v>
      </c>
      <c r="Z743" s="31" t="s">
        <v>114</v>
      </c>
      <c r="AA743" s="31" t="s">
        <v>115</v>
      </c>
      <c r="AD743" s="49" t="s">
        <v>125</v>
      </c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</row>
    <row r="744" spans="1:42">
      <c r="A744" s="360"/>
      <c r="J744" s="353"/>
      <c r="K744" s="320"/>
      <c r="L744" t="s">
        <v>96</v>
      </c>
      <c r="M744" s="320"/>
      <c r="O744" s="29" t="s">
        <v>110</v>
      </c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20"/>
      <c r="AA744" s="20"/>
      <c r="AD744" s="21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</row>
    <row r="745" spans="1:42">
      <c r="A745" s="360"/>
      <c r="J745" s="353"/>
      <c r="K745" s="320"/>
      <c r="L745" t="s">
        <v>97</v>
      </c>
      <c r="M745" s="320"/>
      <c r="O745" s="29" t="s">
        <v>111</v>
      </c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20"/>
      <c r="AA745" s="20"/>
      <c r="AD745" s="50" t="s">
        <v>125</v>
      </c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</row>
    <row r="746" spans="1:42">
      <c r="A746" s="360"/>
      <c r="J746" s="353"/>
      <c r="K746" s="320"/>
      <c r="L746" t="s">
        <v>51</v>
      </c>
      <c r="M746" s="320"/>
      <c r="O746" s="29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20"/>
      <c r="AA746" s="20"/>
      <c r="AD746" s="21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</row>
    <row r="747" spans="1:42" ht="81" customHeight="1">
      <c r="A747" t="s">
        <v>10</v>
      </c>
      <c r="J747" s="353"/>
      <c r="K747" s="5" t="s">
        <v>3</v>
      </c>
      <c r="L747" s="353" t="s">
        <v>234</v>
      </c>
      <c r="M747" s="5" t="s">
        <v>3</v>
      </c>
      <c r="O747" s="29" t="s">
        <v>112</v>
      </c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20"/>
      <c r="AA747" s="20"/>
      <c r="AD747" s="50" t="s">
        <v>125</v>
      </c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9"/>
      <c r="AP747" s="36"/>
    </row>
    <row r="748" spans="1:42" ht="81" customHeight="1">
      <c r="A748" t="s">
        <v>11</v>
      </c>
      <c r="J748" s="353"/>
      <c r="K748" s="5" t="s">
        <v>58</v>
      </c>
      <c r="L748" s="353"/>
      <c r="M748" s="5" t="s">
        <v>3</v>
      </c>
      <c r="O748" s="29" t="s">
        <v>113</v>
      </c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20"/>
      <c r="AA748" s="20"/>
      <c r="AD748" s="35" t="s">
        <v>127</v>
      </c>
    </row>
    <row r="749" spans="1:42">
      <c r="A749" s="360" t="s">
        <v>12</v>
      </c>
      <c r="J749" s="360" t="s">
        <v>3</v>
      </c>
      <c r="K749" s="320" t="s">
        <v>65</v>
      </c>
      <c r="L749" t="s">
        <v>3</v>
      </c>
      <c r="M749" s="320" t="s">
        <v>3</v>
      </c>
    </row>
    <row r="750" spans="1:42">
      <c r="A750" s="360"/>
      <c r="J750" s="360"/>
      <c r="K750" s="320"/>
      <c r="L750" t="s">
        <v>65</v>
      </c>
      <c r="M750" s="320"/>
    </row>
    <row r="751" spans="1:42">
      <c r="A751" s="360"/>
      <c r="J751" s="360" t="s">
        <v>65</v>
      </c>
      <c r="K751" s="320"/>
      <c r="L751" t="s">
        <v>50</v>
      </c>
      <c r="M751" s="320"/>
    </row>
    <row r="752" spans="1:42">
      <c r="A752" s="360"/>
      <c r="J752" s="360"/>
      <c r="K752" s="320"/>
      <c r="L752" t="s">
        <v>95</v>
      </c>
      <c r="M752" s="320"/>
    </row>
    <row r="753" spans="1:13">
      <c r="A753" s="360"/>
      <c r="J753" s="360" t="s">
        <v>50</v>
      </c>
      <c r="K753" s="320"/>
      <c r="L753" t="s">
        <v>98</v>
      </c>
      <c r="M753" s="320"/>
    </row>
    <row r="754" spans="1:13">
      <c r="A754" s="360"/>
      <c r="J754" s="360"/>
      <c r="K754" s="320"/>
      <c r="L754" t="s">
        <v>96</v>
      </c>
      <c r="M754" s="320"/>
    </row>
    <row r="755" spans="1:13">
      <c r="A755" s="360"/>
      <c r="J755" t="s">
        <v>95</v>
      </c>
      <c r="K755" s="320"/>
      <c r="L755" t="s">
        <v>97</v>
      </c>
      <c r="M755" s="320"/>
    </row>
    <row r="756" spans="1:13">
      <c r="A756" s="360"/>
      <c r="J756" t="s">
        <v>51</v>
      </c>
      <c r="K756" s="320"/>
      <c r="L756" t="s">
        <v>51</v>
      </c>
      <c r="M756" s="320"/>
    </row>
    <row r="757" spans="1:13" ht="34" customHeight="1">
      <c r="A757" s="6" t="s">
        <v>13</v>
      </c>
      <c r="J757" s="353" t="s">
        <v>227</v>
      </c>
      <c r="K757" s="5" t="s">
        <v>49</v>
      </c>
      <c r="L757" s="353" t="s">
        <v>234</v>
      </c>
      <c r="M757" s="5" t="s">
        <v>49</v>
      </c>
    </row>
    <row r="758" spans="1:13" ht="34" customHeight="1">
      <c r="A758" s="6" t="s">
        <v>14</v>
      </c>
      <c r="J758" s="353"/>
      <c r="K758" s="5" t="s">
        <v>3</v>
      </c>
      <c r="L758" s="353"/>
      <c r="M758" s="5" t="s">
        <v>3</v>
      </c>
    </row>
    <row r="759" spans="1:13" ht="34" customHeight="1">
      <c r="A759" s="6" t="s">
        <v>15</v>
      </c>
      <c r="J759" s="353"/>
      <c r="K759" s="5" t="s">
        <v>49</v>
      </c>
      <c r="L759" s="353"/>
      <c r="M759" s="5" t="s">
        <v>49</v>
      </c>
    </row>
    <row r="760" spans="1:13" ht="35" customHeight="1">
      <c r="A760" s="6" t="s">
        <v>16</v>
      </c>
      <c r="J760" s="353"/>
      <c r="K760" s="5" t="s">
        <v>49</v>
      </c>
      <c r="L760" s="353"/>
      <c r="M760" s="5" t="s">
        <v>3</v>
      </c>
    </row>
    <row r="761" spans="1:13" ht="34" customHeight="1">
      <c r="A761" s="6" t="s">
        <v>17</v>
      </c>
      <c r="J761" s="353"/>
      <c r="K761" s="5" t="s">
        <v>49</v>
      </c>
      <c r="L761" s="353"/>
      <c r="M761" s="5" t="s">
        <v>3</v>
      </c>
    </row>
    <row r="762" spans="1:13">
      <c r="A762" t="s">
        <v>18</v>
      </c>
      <c r="C762" s="80"/>
      <c r="D762" s="80"/>
      <c r="E762" s="80"/>
      <c r="F762" s="80"/>
      <c r="G762" s="80"/>
      <c r="H762" s="80"/>
      <c r="I762" s="80"/>
      <c r="J762" s="80"/>
      <c r="K762" s="87"/>
      <c r="L762" s="80"/>
      <c r="M762" s="87"/>
    </row>
    <row r="763" spans="1:13">
      <c r="A763" t="s">
        <v>19</v>
      </c>
      <c r="C763" s="80"/>
      <c r="D763" s="80"/>
      <c r="E763" s="80"/>
      <c r="F763" s="80"/>
      <c r="G763" s="80"/>
      <c r="H763" s="80"/>
      <c r="I763" s="80"/>
      <c r="J763" s="80"/>
      <c r="K763" s="87"/>
      <c r="L763" s="80"/>
      <c r="M763" s="87"/>
    </row>
    <row r="764" spans="1:13">
      <c r="A764" t="s">
        <v>20</v>
      </c>
      <c r="C764" s="80"/>
      <c r="D764" s="80"/>
      <c r="E764" s="80"/>
      <c r="F764" s="80"/>
      <c r="G764" s="80"/>
      <c r="H764" s="80"/>
      <c r="I764" s="80"/>
      <c r="J764" s="80"/>
      <c r="K764" s="87"/>
      <c r="L764" s="80"/>
      <c r="M764" s="87"/>
    </row>
    <row r="766" spans="1:13">
      <c r="A766" t="s">
        <v>228</v>
      </c>
    </row>
    <row r="770" spans="1:29">
      <c r="A770" s="343" t="s">
        <v>235</v>
      </c>
      <c r="B770" s="343"/>
      <c r="C770" s="343"/>
      <c r="D770" s="343"/>
      <c r="E770" s="343"/>
      <c r="F770" s="343"/>
      <c r="G770" s="343"/>
      <c r="H770" s="343"/>
      <c r="I770" s="343"/>
      <c r="J770" s="343"/>
      <c r="K770" s="343"/>
      <c r="L770" s="343"/>
      <c r="M770" s="343"/>
      <c r="O770" s="329" t="s">
        <v>245</v>
      </c>
      <c r="P770" s="330"/>
      <c r="Q770" s="330"/>
      <c r="R770" s="330"/>
      <c r="S770" s="330"/>
      <c r="T770" s="330"/>
      <c r="U770" s="331"/>
      <c r="W770" s="358" t="s">
        <v>235</v>
      </c>
      <c r="X770" s="358"/>
      <c r="Y770" s="358"/>
      <c r="Z770" s="358"/>
      <c r="AA770" s="358"/>
      <c r="AB770" s="358"/>
      <c r="AC770" s="358"/>
    </row>
    <row r="771" spans="1:29">
      <c r="A771" s="12"/>
      <c r="B771" s="352">
        <v>2002</v>
      </c>
      <c r="C771" s="352"/>
      <c r="D771" s="352">
        <v>2005</v>
      </c>
      <c r="E771" s="352"/>
      <c r="F771" s="352">
        <v>2008</v>
      </c>
      <c r="G771" s="352"/>
      <c r="H771" s="352">
        <v>2010</v>
      </c>
      <c r="I771" s="352"/>
      <c r="J771" s="352">
        <v>2013</v>
      </c>
      <c r="K771" s="352"/>
      <c r="L771" s="352">
        <v>2016</v>
      </c>
      <c r="M771" s="352"/>
      <c r="O771" s="20" t="s">
        <v>129</v>
      </c>
      <c r="P771" s="44">
        <v>15</v>
      </c>
      <c r="Q771" s="44">
        <v>15</v>
      </c>
      <c r="R771" s="44">
        <v>15</v>
      </c>
      <c r="S771" s="44">
        <v>15</v>
      </c>
      <c r="T771" s="44">
        <v>15</v>
      </c>
      <c r="U771" s="45">
        <v>15</v>
      </c>
      <c r="W771" s="95"/>
      <c r="X771" s="97" t="s">
        <v>137</v>
      </c>
      <c r="Y771" s="97" t="s">
        <v>138</v>
      </c>
      <c r="Z771" s="97" t="s">
        <v>139</v>
      </c>
      <c r="AA771" s="97" t="s">
        <v>140</v>
      </c>
      <c r="AB771" s="97" t="s">
        <v>141</v>
      </c>
      <c r="AC771" s="97" t="s">
        <v>142</v>
      </c>
    </row>
    <row r="772" spans="1:29">
      <c r="A772" s="13"/>
      <c r="B772" s="14" t="s">
        <v>0</v>
      </c>
      <c r="C772" s="14" t="s">
        <v>1</v>
      </c>
      <c r="D772" s="14" t="s">
        <v>0</v>
      </c>
      <c r="E772" s="14" t="s">
        <v>1</v>
      </c>
      <c r="F772" s="14" t="s">
        <v>0</v>
      </c>
      <c r="G772" s="14" t="s">
        <v>1</v>
      </c>
      <c r="H772" s="14" t="s">
        <v>0</v>
      </c>
      <c r="I772" s="14" t="s">
        <v>1</v>
      </c>
      <c r="J772" s="14" t="s">
        <v>0</v>
      </c>
      <c r="K772" s="14" t="s">
        <v>1</v>
      </c>
      <c r="L772" s="14" t="s">
        <v>0</v>
      </c>
      <c r="M772" s="14" t="s">
        <v>1</v>
      </c>
      <c r="O772" s="21" t="s">
        <v>103</v>
      </c>
      <c r="P772" s="31">
        <v>2002</v>
      </c>
      <c r="Q772" s="31">
        <v>2005</v>
      </c>
      <c r="R772" s="31">
        <v>2008</v>
      </c>
      <c r="S772" s="31">
        <v>2010</v>
      </c>
      <c r="T772" s="31">
        <v>2013</v>
      </c>
      <c r="U772" s="31">
        <v>2016</v>
      </c>
      <c r="W772" s="95" t="s">
        <v>143</v>
      </c>
      <c r="X772" s="96">
        <v>15</v>
      </c>
      <c r="Y772" s="96">
        <v>15</v>
      </c>
      <c r="Z772" s="96">
        <v>15</v>
      </c>
      <c r="AA772" s="96">
        <v>15</v>
      </c>
      <c r="AB772" s="96">
        <v>15</v>
      </c>
      <c r="AC772" s="96">
        <v>15</v>
      </c>
    </row>
    <row r="773" spans="1:29" ht="16" customHeight="1">
      <c r="A773" s="360" t="s">
        <v>2</v>
      </c>
      <c r="B773" s="353" t="s">
        <v>236</v>
      </c>
      <c r="C773" s="320" t="s">
        <v>49</v>
      </c>
      <c r="D773" s="353" t="s">
        <v>237</v>
      </c>
      <c r="E773" s="320" t="s">
        <v>238</v>
      </c>
      <c r="F773" s="353" t="s">
        <v>248</v>
      </c>
      <c r="G773" s="320" t="s">
        <v>49</v>
      </c>
      <c r="H773" t="s">
        <v>3</v>
      </c>
      <c r="I773" s="320" t="s">
        <v>49</v>
      </c>
      <c r="J773" s="353" t="s">
        <v>251</v>
      </c>
      <c r="K773" s="320" t="s">
        <v>49</v>
      </c>
      <c r="L773" s="353" t="s">
        <v>257</v>
      </c>
      <c r="M773" s="320" t="s">
        <v>65</v>
      </c>
      <c r="O773" s="29">
        <v>0</v>
      </c>
      <c r="P773" s="24">
        <v>15</v>
      </c>
      <c r="Q773" s="24"/>
      <c r="R773" s="24"/>
      <c r="S773" s="24">
        <v>6</v>
      </c>
      <c r="T773" s="24">
        <v>7</v>
      </c>
      <c r="U773" s="24"/>
      <c r="W773" s="78">
        <v>0</v>
      </c>
      <c r="X773" s="96">
        <v>15</v>
      </c>
      <c r="Y773" s="96"/>
      <c r="Z773" s="96"/>
      <c r="AA773" s="96">
        <v>6</v>
      </c>
      <c r="AB773" s="96">
        <v>7</v>
      </c>
      <c r="AC773" s="96"/>
    </row>
    <row r="774" spans="1:29" ht="16" customHeight="1">
      <c r="A774" s="360"/>
      <c r="B774" s="353"/>
      <c r="C774" s="320"/>
      <c r="D774" s="353"/>
      <c r="E774" s="320"/>
      <c r="F774" s="353"/>
      <c r="G774" s="320"/>
      <c r="H774" t="s">
        <v>49</v>
      </c>
      <c r="I774" s="320"/>
      <c r="J774" s="353"/>
      <c r="K774" s="320"/>
      <c r="L774" s="353"/>
      <c r="M774" s="320"/>
      <c r="O774" s="29">
        <v>1</v>
      </c>
      <c r="P774" s="24"/>
      <c r="Q774" s="24"/>
      <c r="R774" s="24">
        <v>9</v>
      </c>
      <c r="S774" s="24">
        <v>2</v>
      </c>
      <c r="T774" s="24">
        <v>8</v>
      </c>
      <c r="U774" s="24">
        <v>3</v>
      </c>
      <c r="W774" s="78">
        <v>1</v>
      </c>
      <c r="X774" s="96"/>
      <c r="Y774" s="96"/>
      <c r="Z774" s="96">
        <v>9</v>
      </c>
      <c r="AA774" s="96">
        <v>2</v>
      </c>
      <c r="AB774" s="96">
        <v>8</v>
      </c>
      <c r="AC774" s="96">
        <v>3</v>
      </c>
    </row>
    <row r="775" spans="1:29" ht="16" customHeight="1">
      <c r="A775" s="360"/>
      <c r="B775" s="353"/>
      <c r="C775" s="320"/>
      <c r="D775" s="353"/>
      <c r="E775" s="320"/>
      <c r="F775" s="353"/>
      <c r="G775" s="320"/>
      <c r="H775" t="s">
        <v>50</v>
      </c>
      <c r="I775" s="320"/>
      <c r="J775" s="353"/>
      <c r="K775" s="320"/>
      <c r="L775" s="353"/>
      <c r="M775" s="320"/>
      <c r="O775" s="29">
        <v>2</v>
      </c>
      <c r="P775" s="24"/>
      <c r="Q775" s="24"/>
      <c r="R775" s="24">
        <v>6</v>
      </c>
      <c r="S775" s="24">
        <v>7</v>
      </c>
      <c r="T775" s="24"/>
      <c r="U775" s="24">
        <v>12</v>
      </c>
      <c r="W775" s="78">
        <v>2</v>
      </c>
      <c r="X775" s="96"/>
      <c r="Y775" s="96"/>
      <c r="Z775" s="96">
        <v>6</v>
      </c>
      <c r="AA775" s="96">
        <v>7</v>
      </c>
      <c r="AB775" s="96"/>
      <c r="AC775" s="96">
        <v>12</v>
      </c>
    </row>
    <row r="776" spans="1:29">
      <c r="A776" s="360" t="s">
        <v>4</v>
      </c>
      <c r="B776" s="353"/>
      <c r="C776" s="320" t="s">
        <v>49</v>
      </c>
      <c r="D776" s="353"/>
      <c r="E776" s="320" t="s">
        <v>238</v>
      </c>
      <c r="F776" s="353"/>
      <c r="G776" s="320" t="s">
        <v>49</v>
      </c>
      <c r="H776" t="s">
        <v>52</v>
      </c>
      <c r="I776" s="320" t="s">
        <v>49</v>
      </c>
      <c r="J776" s="353"/>
      <c r="K776" s="320" t="s">
        <v>49</v>
      </c>
      <c r="L776" s="353"/>
      <c r="M776" s="320" t="s">
        <v>65</v>
      </c>
      <c r="O776" s="29">
        <v>3</v>
      </c>
      <c r="P776" s="24"/>
      <c r="Q776" s="24">
        <v>15</v>
      </c>
      <c r="R776" s="24"/>
      <c r="S776" s="24"/>
      <c r="T776" s="24"/>
      <c r="U776" s="24"/>
      <c r="W776" s="78">
        <v>3</v>
      </c>
      <c r="X776" s="96"/>
      <c r="Y776" s="96">
        <v>15</v>
      </c>
      <c r="Z776" s="96"/>
      <c r="AA776" s="96"/>
      <c r="AB776" s="96"/>
      <c r="AC776" s="96"/>
    </row>
    <row r="777" spans="1:29">
      <c r="A777" s="360"/>
      <c r="B777" s="353"/>
      <c r="C777" s="320"/>
      <c r="D777" s="353"/>
      <c r="E777" s="320"/>
      <c r="F777" s="353"/>
      <c r="G777" s="320"/>
      <c r="H777" t="s">
        <v>51</v>
      </c>
      <c r="I777" s="320"/>
      <c r="J777" s="353"/>
      <c r="K777" s="320"/>
      <c r="L777" s="353"/>
      <c r="M777" s="320"/>
      <c r="O777" s="29" t="s">
        <v>104</v>
      </c>
      <c r="P777" s="24"/>
      <c r="Q777" s="24"/>
      <c r="R777" s="24"/>
      <c r="S777" s="24"/>
      <c r="T777" s="24"/>
      <c r="U777" s="24"/>
      <c r="W777" s="78" t="s">
        <v>104</v>
      </c>
      <c r="X777" s="96"/>
      <c r="Y777" s="96"/>
      <c r="Z777" s="96"/>
      <c r="AA777" s="96"/>
      <c r="AB777" s="96"/>
      <c r="AC777" s="96"/>
    </row>
    <row r="778" spans="1:29">
      <c r="A778" s="360"/>
      <c r="B778" s="353"/>
      <c r="C778" s="320"/>
      <c r="D778" s="353"/>
      <c r="E778" s="320"/>
      <c r="F778" s="353"/>
      <c r="G778" s="320"/>
      <c r="H778" t="s">
        <v>66</v>
      </c>
      <c r="I778" s="320"/>
      <c r="J778" s="353"/>
      <c r="K778" s="320"/>
      <c r="L778" s="353"/>
      <c r="M778" s="320"/>
      <c r="X778" s="5"/>
      <c r="Y778" s="24" t="s">
        <v>239</v>
      </c>
      <c r="Z778" s="5"/>
      <c r="AA778" s="24" t="s">
        <v>240</v>
      </c>
      <c r="AB778" s="5"/>
      <c r="AC778" s="24" t="s">
        <v>182</v>
      </c>
    </row>
    <row r="779" spans="1:29">
      <c r="A779" s="360" t="s">
        <v>5</v>
      </c>
      <c r="B779" s="353"/>
      <c r="C779" s="320" t="s">
        <v>49</v>
      </c>
      <c r="D779" s="353"/>
      <c r="E779" s="320" t="s">
        <v>238</v>
      </c>
      <c r="F779" s="353"/>
      <c r="G779" s="320" t="s">
        <v>49</v>
      </c>
      <c r="H779" t="s">
        <v>49</v>
      </c>
      <c r="I779" s="320" t="s">
        <v>49</v>
      </c>
      <c r="J779" s="353"/>
      <c r="K779" s="320" t="s">
        <v>49</v>
      </c>
      <c r="L779" s="353"/>
      <c r="M779" s="320" t="s">
        <v>65</v>
      </c>
      <c r="O779" s="324" t="s">
        <v>246</v>
      </c>
      <c r="P779" s="359"/>
      <c r="Q779" s="359"/>
      <c r="R779" s="359"/>
      <c r="S779" s="359"/>
      <c r="T779" s="359"/>
      <c r="U779" s="325"/>
      <c r="X779" s="5"/>
      <c r="Y779" s="91" t="s">
        <v>241</v>
      </c>
      <c r="Z779" s="5"/>
      <c r="AA779" s="92" t="s">
        <v>242</v>
      </c>
      <c r="AB779" s="5"/>
      <c r="AC779" s="93" t="s">
        <v>243</v>
      </c>
    </row>
    <row r="780" spans="1:29">
      <c r="A780" s="360"/>
      <c r="B780" s="353"/>
      <c r="C780" s="320"/>
      <c r="D780" s="353"/>
      <c r="E780" s="320"/>
      <c r="F780" s="353"/>
      <c r="G780" s="320"/>
      <c r="H780" t="s">
        <v>50</v>
      </c>
      <c r="I780" s="320"/>
      <c r="J780" s="353"/>
      <c r="K780" s="320"/>
      <c r="L780" s="353"/>
      <c r="M780" s="320"/>
      <c r="O780" s="21"/>
      <c r="P780" s="31">
        <v>2002</v>
      </c>
      <c r="Q780" s="31">
        <v>2005</v>
      </c>
      <c r="R780" s="31">
        <v>2008</v>
      </c>
      <c r="S780" s="31">
        <v>2010</v>
      </c>
      <c r="T780" s="31">
        <v>2013</v>
      </c>
      <c r="U780" s="31">
        <v>2016</v>
      </c>
      <c r="AA780" s="94" t="s">
        <v>244</v>
      </c>
    </row>
    <row r="781" spans="1:29">
      <c r="A781" s="360"/>
      <c r="B781" s="353"/>
      <c r="C781" s="320"/>
      <c r="D781" s="353"/>
      <c r="E781" s="320"/>
      <c r="F781" s="353"/>
      <c r="G781" s="320"/>
      <c r="H781" t="s">
        <v>52</v>
      </c>
      <c r="I781" s="320"/>
      <c r="J781" s="353"/>
      <c r="K781" s="320"/>
      <c r="L781" s="353"/>
      <c r="M781" s="320"/>
      <c r="O781" s="29" t="s">
        <v>106</v>
      </c>
      <c r="P781" s="24">
        <v>15</v>
      </c>
      <c r="Q781" s="24">
        <v>0</v>
      </c>
      <c r="R781" s="24">
        <v>9</v>
      </c>
      <c r="S781" s="24">
        <v>8</v>
      </c>
      <c r="T781" s="24">
        <v>7</v>
      </c>
      <c r="U781" s="24">
        <v>0</v>
      </c>
    </row>
    <row r="782" spans="1:29">
      <c r="A782" s="360"/>
      <c r="B782" s="353"/>
      <c r="C782" s="320"/>
      <c r="D782" s="353"/>
      <c r="E782" s="320"/>
      <c r="F782" s="353"/>
      <c r="G782" s="320"/>
      <c r="H782" t="s">
        <v>51</v>
      </c>
      <c r="I782" s="320"/>
      <c r="J782" s="353"/>
      <c r="K782" s="320"/>
      <c r="L782" s="353"/>
      <c r="M782" s="320"/>
      <c r="O782" s="29" t="s">
        <v>107</v>
      </c>
      <c r="P782" s="24">
        <v>0</v>
      </c>
      <c r="Q782" s="24">
        <v>15</v>
      </c>
      <c r="R782" s="24">
        <v>6</v>
      </c>
      <c r="S782" s="24">
        <v>7</v>
      </c>
      <c r="T782" s="24">
        <v>8</v>
      </c>
      <c r="U782" s="24">
        <v>15</v>
      </c>
    </row>
    <row r="783" spans="1:29">
      <c r="A783" s="360"/>
      <c r="B783" s="353"/>
      <c r="C783" s="320"/>
      <c r="D783" s="353"/>
      <c r="E783" s="320"/>
      <c r="F783" s="353"/>
      <c r="G783" s="320"/>
      <c r="H783" t="s">
        <v>53</v>
      </c>
      <c r="I783" s="320"/>
      <c r="J783" s="353"/>
      <c r="K783" s="320"/>
      <c r="L783" s="353"/>
      <c r="M783" s="320"/>
      <c r="O783" s="27"/>
      <c r="P783" s="28"/>
      <c r="Q783" s="28"/>
      <c r="R783" s="28"/>
      <c r="S783" s="28"/>
      <c r="T783" s="28"/>
      <c r="U783" s="28"/>
    </row>
    <row r="784" spans="1:29">
      <c r="A784" s="360"/>
      <c r="B784" s="353"/>
      <c r="C784" s="320"/>
      <c r="D784" s="353"/>
      <c r="E784" s="320"/>
      <c r="F784" s="353"/>
      <c r="G784" s="320"/>
      <c r="H784" t="s">
        <v>66</v>
      </c>
      <c r="I784" s="320"/>
      <c r="J784" s="353"/>
      <c r="K784" s="320"/>
      <c r="L784" s="353"/>
      <c r="M784" s="320"/>
      <c r="O784" s="27"/>
      <c r="P784" s="28"/>
      <c r="Q784" s="28"/>
      <c r="R784" s="28"/>
      <c r="S784" s="28"/>
      <c r="T784" s="28"/>
      <c r="U784" s="28"/>
    </row>
    <row r="785" spans="1:42" ht="25" customHeight="1">
      <c r="A785" s="360" t="s">
        <v>6</v>
      </c>
      <c r="B785" s="353"/>
      <c r="C785" s="320" t="s">
        <v>49</v>
      </c>
      <c r="D785" s="353"/>
      <c r="E785" s="320" t="s">
        <v>58</v>
      </c>
      <c r="F785" s="353"/>
      <c r="G785" s="320" t="s">
        <v>49</v>
      </c>
      <c r="H785" t="s">
        <v>49</v>
      </c>
      <c r="I785" s="320" t="s">
        <v>50</v>
      </c>
      <c r="J785" s="353" t="s">
        <v>252</v>
      </c>
      <c r="K785" s="320" t="s">
        <v>49</v>
      </c>
      <c r="L785" s="353"/>
      <c r="M785" s="320" t="s">
        <v>65</v>
      </c>
      <c r="O785" s="354" t="s">
        <v>109</v>
      </c>
      <c r="P785" s="354"/>
      <c r="Q785" s="354"/>
      <c r="R785" s="354"/>
      <c r="S785" s="354"/>
      <c r="T785" s="354"/>
      <c r="U785" s="354"/>
      <c r="V785" s="354"/>
      <c r="W785" s="354"/>
      <c r="X785" s="354"/>
      <c r="Y785" s="354"/>
      <c r="Z785" s="354"/>
      <c r="AA785" s="354"/>
      <c r="AD785" s="354" t="s">
        <v>120</v>
      </c>
      <c r="AE785" s="354"/>
      <c r="AF785" s="354"/>
      <c r="AG785" s="354"/>
      <c r="AH785" s="354"/>
      <c r="AI785" s="354"/>
      <c r="AJ785" s="354"/>
      <c r="AK785" s="354"/>
      <c r="AL785" s="354"/>
      <c r="AM785" s="354"/>
      <c r="AN785" s="354"/>
      <c r="AO785" s="354"/>
      <c r="AP785" s="354"/>
    </row>
    <row r="786" spans="1:42" ht="25" customHeight="1">
      <c r="A786" s="360"/>
      <c r="B786" s="353"/>
      <c r="C786" s="320"/>
      <c r="D786" s="353"/>
      <c r="E786" s="320"/>
      <c r="F786" s="353"/>
      <c r="G786" s="320"/>
      <c r="H786" t="s">
        <v>50</v>
      </c>
      <c r="I786" s="320"/>
      <c r="J786" s="353"/>
      <c r="K786" s="320"/>
      <c r="L786" s="353"/>
      <c r="M786" s="320"/>
      <c r="O786" s="20"/>
      <c r="P786" s="327">
        <v>2002</v>
      </c>
      <c r="Q786" s="327"/>
      <c r="R786" s="327">
        <v>2005</v>
      </c>
      <c r="S786" s="327"/>
      <c r="T786" s="327">
        <v>2008</v>
      </c>
      <c r="U786" s="327"/>
      <c r="V786" s="327">
        <v>2010</v>
      </c>
      <c r="W786" s="327"/>
      <c r="X786" s="327">
        <v>2013</v>
      </c>
      <c r="Y786" s="327"/>
      <c r="Z786" s="327">
        <v>2016</v>
      </c>
      <c r="AA786" s="327"/>
      <c r="AD786" s="20"/>
      <c r="AE786" s="327">
        <v>2002</v>
      </c>
      <c r="AF786" s="327"/>
      <c r="AG786" s="327">
        <v>2005</v>
      </c>
      <c r="AH786" s="327"/>
      <c r="AI786" s="327">
        <v>2008</v>
      </c>
      <c r="AJ786" s="327"/>
      <c r="AK786" s="327">
        <v>2010</v>
      </c>
      <c r="AL786" s="327"/>
      <c r="AM786" s="327">
        <v>2013</v>
      </c>
      <c r="AN786" s="327"/>
      <c r="AO786" s="327">
        <v>2016</v>
      </c>
      <c r="AP786" s="327"/>
    </row>
    <row r="787" spans="1:42" ht="25" customHeight="1">
      <c r="A787" s="360"/>
      <c r="B787" s="353"/>
      <c r="C787" s="320"/>
      <c r="D787" s="353"/>
      <c r="E787" s="320"/>
      <c r="F787" s="353"/>
      <c r="G787" s="320"/>
      <c r="H787" t="s">
        <v>52</v>
      </c>
      <c r="I787" s="320"/>
      <c r="J787" s="353"/>
      <c r="K787" s="320"/>
      <c r="L787" s="353"/>
      <c r="M787" s="320"/>
      <c r="O787" s="20"/>
      <c r="P787" s="31" t="s">
        <v>114</v>
      </c>
      <c r="Q787" s="31" t="s">
        <v>115</v>
      </c>
      <c r="R787" s="31" t="s">
        <v>114</v>
      </c>
      <c r="S787" s="31" t="s">
        <v>115</v>
      </c>
      <c r="T787" s="31" t="s">
        <v>114</v>
      </c>
      <c r="U787" s="31" t="s">
        <v>115</v>
      </c>
      <c r="V787" s="31" t="s">
        <v>114</v>
      </c>
      <c r="W787" s="31" t="s">
        <v>115</v>
      </c>
      <c r="X787" s="31" t="s">
        <v>114</v>
      </c>
      <c r="Y787" s="31" t="s">
        <v>115</v>
      </c>
      <c r="Z787" s="31" t="s">
        <v>114</v>
      </c>
      <c r="AA787" s="31" t="s">
        <v>115</v>
      </c>
      <c r="AD787" s="20"/>
      <c r="AE787" s="31" t="s">
        <v>118</v>
      </c>
      <c r="AF787" s="31" t="s">
        <v>1</v>
      </c>
      <c r="AG787" s="31" t="s">
        <v>118</v>
      </c>
      <c r="AH787" s="31" t="s">
        <v>1</v>
      </c>
      <c r="AI787" s="31" t="s">
        <v>118</v>
      </c>
      <c r="AJ787" s="31" t="s">
        <v>1</v>
      </c>
      <c r="AK787" s="31" t="s">
        <v>118</v>
      </c>
      <c r="AL787" s="31" t="s">
        <v>1</v>
      </c>
      <c r="AM787" s="31" t="s">
        <v>118</v>
      </c>
      <c r="AN787" s="31" t="s">
        <v>1</v>
      </c>
      <c r="AO787" s="31" t="s">
        <v>118</v>
      </c>
      <c r="AP787" s="31" t="s">
        <v>1</v>
      </c>
    </row>
    <row r="788" spans="1:42" ht="25" customHeight="1">
      <c r="A788" s="360"/>
      <c r="B788" s="353"/>
      <c r="C788" s="320"/>
      <c r="D788" s="353"/>
      <c r="E788" s="320"/>
      <c r="F788" s="353"/>
      <c r="G788" s="320"/>
      <c r="H788" t="s">
        <v>66</v>
      </c>
      <c r="I788" s="320"/>
      <c r="J788" s="353"/>
      <c r="K788" s="320"/>
      <c r="L788" s="353"/>
      <c r="M788" s="320"/>
      <c r="O788" s="29" t="s">
        <v>110</v>
      </c>
      <c r="P788" s="20">
        <v>15</v>
      </c>
      <c r="Q788" s="20">
        <v>100</v>
      </c>
      <c r="R788" s="20"/>
      <c r="S788" s="20"/>
      <c r="T788" s="20">
        <v>15</v>
      </c>
      <c r="U788" s="20">
        <v>100</v>
      </c>
      <c r="V788" s="20">
        <v>4</v>
      </c>
      <c r="W788" s="20">
        <v>26.7</v>
      </c>
      <c r="X788" s="20">
        <v>10</v>
      </c>
      <c r="Y788" s="20">
        <v>66.7</v>
      </c>
      <c r="Z788" s="20"/>
      <c r="AA788" s="20"/>
      <c r="AD788" s="29" t="s">
        <v>238</v>
      </c>
      <c r="AE788" s="24"/>
      <c r="AF788" s="24"/>
      <c r="AG788" s="24">
        <v>15</v>
      </c>
      <c r="AH788" s="24">
        <v>4</v>
      </c>
      <c r="AI788" s="24"/>
      <c r="AJ788" s="24"/>
      <c r="AK788" s="24"/>
      <c r="AL788" s="24"/>
      <c r="AM788" s="24"/>
      <c r="AN788" s="24"/>
      <c r="AO788" s="24"/>
      <c r="AP788" s="24"/>
    </row>
    <row r="789" spans="1:42" ht="25" customHeight="1">
      <c r="A789" s="360" t="s">
        <v>7</v>
      </c>
      <c r="B789" s="353"/>
      <c r="C789" s="320" t="s">
        <v>49</v>
      </c>
      <c r="D789" s="353"/>
      <c r="E789" s="320" t="s">
        <v>58</v>
      </c>
      <c r="F789" s="353"/>
      <c r="G789" s="320" t="s">
        <v>49</v>
      </c>
      <c r="H789" t="s">
        <v>49</v>
      </c>
      <c r="I789" s="320" t="s">
        <v>49</v>
      </c>
      <c r="J789" s="353" t="s">
        <v>251</v>
      </c>
      <c r="K789" s="320" t="s">
        <v>49</v>
      </c>
      <c r="L789" s="353"/>
      <c r="M789" s="320" t="s">
        <v>65</v>
      </c>
      <c r="O789" s="29" t="s">
        <v>111</v>
      </c>
      <c r="P789" s="20">
        <v>0</v>
      </c>
      <c r="Q789" s="20">
        <v>0</v>
      </c>
      <c r="R789" s="20"/>
      <c r="S789" s="20"/>
      <c r="T789" s="20">
        <v>1</v>
      </c>
      <c r="U789" s="20">
        <v>6.7</v>
      </c>
      <c r="V789" s="20">
        <v>1</v>
      </c>
      <c r="W789" s="20">
        <v>25</v>
      </c>
      <c r="X789" s="20">
        <v>1</v>
      </c>
      <c r="Y789" s="20">
        <v>10</v>
      </c>
      <c r="Z789" s="20"/>
      <c r="AA789" s="20"/>
      <c r="AD789" s="47" t="s">
        <v>125</v>
      </c>
      <c r="AE789" s="32"/>
      <c r="AF789" s="33"/>
      <c r="AG789" s="32">
        <v>1</v>
      </c>
      <c r="AH789" s="40">
        <v>0.26700000000000002</v>
      </c>
      <c r="AI789" s="32"/>
      <c r="AJ789" s="32"/>
      <c r="AK789" s="32"/>
      <c r="AL789" s="32"/>
      <c r="AM789" s="32"/>
      <c r="AN789" s="32"/>
      <c r="AO789" s="32"/>
      <c r="AP789" s="32"/>
    </row>
    <row r="790" spans="1:42" ht="25" customHeight="1">
      <c r="A790" s="360"/>
      <c r="B790" s="353"/>
      <c r="C790" s="320"/>
      <c r="D790" s="353"/>
      <c r="E790" s="320"/>
      <c r="F790" s="353"/>
      <c r="G790" s="320"/>
      <c r="H790" t="s">
        <v>50</v>
      </c>
      <c r="I790" s="320"/>
      <c r="J790" s="353"/>
      <c r="K790" s="320"/>
      <c r="L790" s="353"/>
      <c r="M790" s="320"/>
      <c r="O790" s="29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D790" s="21" t="s">
        <v>193</v>
      </c>
      <c r="AE790" s="24"/>
      <c r="AF790" s="24"/>
      <c r="AG790" s="24"/>
      <c r="AH790" s="24"/>
      <c r="AI790" s="24"/>
      <c r="AJ790" s="24"/>
      <c r="AK790" s="24">
        <v>8</v>
      </c>
      <c r="AL790" s="24">
        <v>1</v>
      </c>
      <c r="AM790" s="24"/>
      <c r="AN790" s="24"/>
      <c r="AO790" s="24"/>
      <c r="AP790" s="24"/>
    </row>
    <row r="791" spans="1:42" ht="25" customHeight="1">
      <c r="A791" s="360"/>
      <c r="B791" s="353"/>
      <c r="C791" s="320"/>
      <c r="D791" s="353"/>
      <c r="E791" s="320"/>
      <c r="F791" s="353"/>
      <c r="G791" s="320"/>
      <c r="H791" t="s">
        <v>52</v>
      </c>
      <c r="I791" s="320"/>
      <c r="J791" s="353"/>
      <c r="K791" s="320"/>
      <c r="L791" s="353"/>
      <c r="M791" s="320"/>
      <c r="O791" s="29" t="s">
        <v>112</v>
      </c>
      <c r="P791" s="20"/>
      <c r="Q791" s="20"/>
      <c r="R791" s="20">
        <v>15</v>
      </c>
      <c r="S791" s="20">
        <v>100</v>
      </c>
      <c r="T791" s="20"/>
      <c r="U791" s="20"/>
      <c r="V791" s="20">
        <v>8</v>
      </c>
      <c r="W791" s="20">
        <v>53.3</v>
      </c>
      <c r="X791" s="20"/>
      <c r="Y791" s="20"/>
      <c r="Z791" s="20">
        <v>15</v>
      </c>
      <c r="AA791" s="20">
        <v>100</v>
      </c>
      <c r="AD791" s="48" t="s">
        <v>125</v>
      </c>
      <c r="AE791" s="36"/>
      <c r="AF791" s="36"/>
      <c r="AG791" s="36"/>
      <c r="AH791" s="36"/>
      <c r="AI791" s="36"/>
      <c r="AJ791" s="36"/>
      <c r="AK791" s="36">
        <v>0.53300000000000003</v>
      </c>
      <c r="AL791" s="39">
        <v>0.125</v>
      </c>
      <c r="AM791" s="36"/>
      <c r="AN791" s="36"/>
      <c r="AO791" s="36"/>
      <c r="AP791" s="36"/>
    </row>
    <row r="792" spans="1:42" ht="25" customHeight="1">
      <c r="A792" s="360"/>
      <c r="B792" s="353"/>
      <c r="C792" s="320"/>
      <c r="D792" s="353"/>
      <c r="E792" s="320"/>
      <c r="F792" s="353"/>
      <c r="G792" s="320"/>
      <c r="H792" t="s">
        <v>51</v>
      </c>
      <c r="I792" s="320"/>
      <c r="J792" s="353"/>
      <c r="K792" s="320"/>
      <c r="L792" s="353"/>
      <c r="M792" s="320"/>
      <c r="O792" s="29" t="s">
        <v>113</v>
      </c>
      <c r="P792" s="20"/>
      <c r="Q792" s="20"/>
      <c r="R792" s="20">
        <v>4</v>
      </c>
      <c r="S792" s="20">
        <v>26.7</v>
      </c>
      <c r="T792" s="20"/>
      <c r="U792" s="20"/>
      <c r="V792" s="20">
        <v>1</v>
      </c>
      <c r="W792" s="20">
        <v>12.5</v>
      </c>
      <c r="X792" s="20"/>
      <c r="Y792" s="20"/>
      <c r="Z792" s="20">
        <v>5</v>
      </c>
      <c r="AA792" s="20">
        <v>33.299999999999997</v>
      </c>
      <c r="AD792" s="21" t="s">
        <v>198</v>
      </c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>
        <v>15</v>
      </c>
      <c r="AP792" s="24">
        <v>5</v>
      </c>
    </row>
    <row r="793" spans="1:42" ht="25" customHeight="1">
      <c r="A793" s="360"/>
      <c r="B793" s="353"/>
      <c r="C793" s="320"/>
      <c r="D793" s="353"/>
      <c r="E793" s="320"/>
      <c r="F793" s="353"/>
      <c r="G793" s="320"/>
      <c r="H793" t="s">
        <v>66</v>
      </c>
      <c r="I793" s="320"/>
      <c r="J793" s="353"/>
      <c r="K793" s="320"/>
      <c r="L793" s="353"/>
      <c r="M793" s="320"/>
      <c r="V793" t="s">
        <v>260</v>
      </c>
      <c r="X793" t="s">
        <v>263</v>
      </c>
      <c r="AD793" s="48" t="s">
        <v>125</v>
      </c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>
        <v>1</v>
      </c>
      <c r="AP793" s="39">
        <v>0.33300000000000002</v>
      </c>
    </row>
    <row r="794" spans="1:42" ht="25" customHeight="1">
      <c r="A794" s="360" t="s">
        <v>8</v>
      </c>
      <c r="B794" s="353"/>
      <c r="C794" s="320" t="s">
        <v>49</v>
      </c>
      <c r="D794" s="353"/>
      <c r="E794" s="320" t="s">
        <v>58</v>
      </c>
      <c r="F794" s="353"/>
      <c r="G794" s="320" t="s">
        <v>49</v>
      </c>
      <c r="H794" t="s">
        <v>3</v>
      </c>
      <c r="I794" s="320" t="s">
        <v>49</v>
      </c>
      <c r="J794" s="353" t="s">
        <v>253</v>
      </c>
      <c r="K794" s="320" t="s">
        <v>3</v>
      </c>
      <c r="L794" s="353"/>
      <c r="M794" s="320" t="s">
        <v>65</v>
      </c>
    </row>
    <row r="795" spans="1:42" ht="25" customHeight="1">
      <c r="A795" s="360"/>
      <c r="B795" s="353"/>
      <c r="C795" s="320"/>
      <c r="D795" s="353"/>
      <c r="E795" s="320"/>
      <c r="F795" s="353"/>
      <c r="G795" s="320"/>
      <c r="H795" t="s">
        <v>49</v>
      </c>
      <c r="I795" s="320"/>
      <c r="J795" s="353"/>
      <c r="K795" s="320"/>
      <c r="L795" s="353"/>
      <c r="M795" s="320"/>
      <c r="O795" s="354" t="s">
        <v>116</v>
      </c>
      <c r="P795" s="354"/>
      <c r="Q795" s="354"/>
      <c r="R795" s="354"/>
      <c r="S795" s="354"/>
      <c r="T795" s="354"/>
      <c r="U795" s="354"/>
      <c r="V795" s="354"/>
      <c r="W795" s="354"/>
      <c r="X795" s="354"/>
      <c r="Y795" s="354"/>
      <c r="Z795" s="354"/>
      <c r="AA795" s="354"/>
      <c r="AD795" s="35" t="s">
        <v>127</v>
      </c>
    </row>
    <row r="796" spans="1:42" ht="25" customHeight="1">
      <c r="A796" s="360"/>
      <c r="B796" s="353"/>
      <c r="C796" s="320"/>
      <c r="D796" s="353"/>
      <c r="E796" s="320"/>
      <c r="F796" s="353"/>
      <c r="G796" s="320"/>
      <c r="H796" t="s">
        <v>52</v>
      </c>
      <c r="I796" s="320"/>
      <c r="J796" s="353"/>
      <c r="K796" s="320"/>
      <c r="L796" s="353"/>
      <c r="M796" s="320"/>
      <c r="O796" s="20"/>
      <c r="P796" s="327">
        <v>2002</v>
      </c>
      <c r="Q796" s="327"/>
      <c r="R796" s="327">
        <v>2005</v>
      </c>
      <c r="S796" s="327"/>
      <c r="T796" s="327">
        <v>2008</v>
      </c>
      <c r="U796" s="327"/>
      <c r="V796" s="327">
        <v>2010</v>
      </c>
      <c r="W796" s="327"/>
      <c r="X796" s="327">
        <v>2013</v>
      </c>
      <c r="Y796" s="327"/>
      <c r="Z796" s="327">
        <v>2016</v>
      </c>
      <c r="AA796" s="327"/>
    </row>
    <row r="797" spans="1:42" ht="25" customHeight="1">
      <c r="A797" s="360"/>
      <c r="B797" s="353"/>
      <c r="C797" s="320"/>
      <c r="D797" s="353"/>
      <c r="E797" s="320"/>
      <c r="F797" s="353"/>
      <c r="G797" s="320"/>
      <c r="H797" t="s">
        <v>66</v>
      </c>
      <c r="I797" s="320"/>
      <c r="J797" s="353"/>
      <c r="K797" s="320"/>
      <c r="L797" s="353"/>
      <c r="M797" s="320"/>
      <c r="O797" s="20"/>
      <c r="P797" s="31" t="s">
        <v>114</v>
      </c>
      <c r="Q797" s="31" t="s">
        <v>115</v>
      </c>
      <c r="R797" s="31" t="s">
        <v>114</v>
      </c>
      <c r="S797" s="31" t="s">
        <v>115</v>
      </c>
      <c r="T797" s="31" t="s">
        <v>114</v>
      </c>
      <c r="U797" s="31" t="s">
        <v>115</v>
      </c>
      <c r="V797" s="31" t="s">
        <v>114</v>
      </c>
      <c r="W797" s="31" t="s">
        <v>115</v>
      </c>
      <c r="X797" s="31" t="s">
        <v>114</v>
      </c>
      <c r="Y797" s="31" t="s">
        <v>115</v>
      </c>
      <c r="Z797" s="31" t="s">
        <v>114</v>
      </c>
      <c r="AA797" s="31" t="s">
        <v>115</v>
      </c>
    </row>
    <row r="798" spans="1:42" ht="26" customHeight="1">
      <c r="A798" s="360" t="s">
        <v>9</v>
      </c>
      <c r="B798" s="353"/>
      <c r="C798" s="320" t="s">
        <v>49</v>
      </c>
      <c r="D798" s="353"/>
      <c r="E798" s="320" t="s">
        <v>59</v>
      </c>
      <c r="F798" t="s">
        <v>3</v>
      </c>
      <c r="G798" s="320" t="s">
        <v>58</v>
      </c>
      <c r="H798" s="360" t="s">
        <v>193</v>
      </c>
      <c r="I798" s="320" t="s">
        <v>65</v>
      </c>
      <c r="J798" s="353" t="s">
        <v>254</v>
      </c>
      <c r="K798" s="320" t="s">
        <v>49</v>
      </c>
      <c r="L798" s="353"/>
      <c r="M798" s="320" t="s">
        <v>65</v>
      </c>
      <c r="O798" s="29" t="s">
        <v>110</v>
      </c>
      <c r="P798" s="20">
        <v>15</v>
      </c>
      <c r="Q798" s="20">
        <v>100</v>
      </c>
      <c r="R798" s="20"/>
      <c r="S798" s="20"/>
      <c r="T798" s="20">
        <v>9</v>
      </c>
      <c r="U798" s="20">
        <v>60</v>
      </c>
      <c r="V798" s="20">
        <v>7</v>
      </c>
      <c r="W798" s="20">
        <v>46.7</v>
      </c>
      <c r="X798" s="20">
        <v>7</v>
      </c>
      <c r="Y798" s="20">
        <v>46.7</v>
      </c>
      <c r="Z798" s="20">
        <v>3</v>
      </c>
      <c r="AA798" s="20">
        <v>20</v>
      </c>
      <c r="AD798" s="354" t="s">
        <v>121</v>
      </c>
      <c r="AE798" s="354"/>
      <c r="AF798" s="354"/>
      <c r="AG798" s="354"/>
      <c r="AH798" s="354"/>
      <c r="AI798" s="354"/>
      <c r="AJ798" s="354"/>
      <c r="AK798" s="354"/>
      <c r="AL798" s="354"/>
      <c r="AM798" s="354"/>
      <c r="AN798" s="354"/>
      <c r="AO798" s="354"/>
      <c r="AP798" s="354"/>
    </row>
    <row r="799" spans="1:42" ht="26" customHeight="1">
      <c r="A799" s="360"/>
      <c r="B799" s="353"/>
      <c r="C799" s="320"/>
      <c r="D799" s="353"/>
      <c r="E799" s="320"/>
      <c r="F799" t="s">
        <v>58</v>
      </c>
      <c r="G799" s="320"/>
      <c r="H799" s="360"/>
      <c r="I799" s="320"/>
      <c r="J799" s="353"/>
      <c r="K799" s="320"/>
      <c r="L799" s="353"/>
      <c r="M799" s="320"/>
      <c r="O799" s="29" t="s">
        <v>111</v>
      </c>
      <c r="P799" s="20">
        <v>15</v>
      </c>
      <c r="Q799" s="20">
        <v>100</v>
      </c>
      <c r="R799" s="20"/>
      <c r="S799" s="20"/>
      <c r="T799" s="20">
        <v>8</v>
      </c>
      <c r="U799" s="20">
        <v>89</v>
      </c>
      <c r="V799" s="20">
        <v>6</v>
      </c>
      <c r="W799" s="20">
        <v>85.7</v>
      </c>
      <c r="X799" s="20">
        <v>6</v>
      </c>
      <c r="Y799" s="20">
        <v>85.7</v>
      </c>
      <c r="Z799" s="20">
        <v>0</v>
      </c>
      <c r="AA799" s="20">
        <v>0</v>
      </c>
      <c r="AD799" s="20"/>
      <c r="AE799" s="324">
        <v>2002</v>
      </c>
      <c r="AF799" s="325"/>
      <c r="AG799" s="324">
        <v>2005</v>
      </c>
      <c r="AH799" s="325"/>
      <c r="AI799" s="324">
        <v>2008</v>
      </c>
      <c r="AJ799" s="325"/>
      <c r="AK799" s="324">
        <v>2010</v>
      </c>
      <c r="AL799" s="325"/>
      <c r="AM799" s="324">
        <v>2013</v>
      </c>
      <c r="AN799" s="325"/>
      <c r="AO799" s="324">
        <v>2016</v>
      </c>
      <c r="AP799" s="325"/>
    </row>
    <row r="800" spans="1:42" ht="26" customHeight="1">
      <c r="A800" s="360"/>
      <c r="B800" s="353"/>
      <c r="C800" s="320"/>
      <c r="D800" s="353"/>
      <c r="E800" s="320"/>
      <c r="F800" t="s">
        <v>191</v>
      </c>
      <c r="G800" s="320"/>
      <c r="H800" s="360" t="s">
        <v>65</v>
      </c>
      <c r="I800" s="320"/>
      <c r="J800" s="353"/>
      <c r="K800" s="320"/>
      <c r="L800" s="353"/>
      <c r="M800" s="320"/>
      <c r="O800" s="29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D800" s="20"/>
      <c r="AE800" s="31" t="s">
        <v>118</v>
      </c>
      <c r="AF800" s="31" t="s">
        <v>1</v>
      </c>
      <c r="AG800" s="31" t="s">
        <v>118</v>
      </c>
      <c r="AH800" s="31" t="s">
        <v>1</v>
      </c>
      <c r="AI800" s="31" t="s">
        <v>118</v>
      </c>
      <c r="AJ800" s="31" t="s">
        <v>1</v>
      </c>
      <c r="AK800" s="31" t="s">
        <v>118</v>
      </c>
      <c r="AL800" s="31" t="s">
        <v>1</v>
      </c>
      <c r="AM800" s="31" t="s">
        <v>118</v>
      </c>
      <c r="AN800" s="31" t="s">
        <v>1</v>
      </c>
      <c r="AO800" s="31" t="s">
        <v>118</v>
      </c>
      <c r="AP800" s="31" t="s">
        <v>1</v>
      </c>
    </row>
    <row r="801" spans="1:43" ht="26" customHeight="1">
      <c r="A801" s="360"/>
      <c r="B801" s="353"/>
      <c r="C801" s="320"/>
      <c r="D801" s="353"/>
      <c r="E801" s="320"/>
      <c r="F801" t="s">
        <v>66</v>
      </c>
      <c r="G801" s="320"/>
      <c r="H801" s="360"/>
      <c r="I801" s="320"/>
      <c r="J801" s="353"/>
      <c r="K801" s="320"/>
      <c r="L801" s="353"/>
      <c r="M801" s="320"/>
      <c r="O801" s="29" t="s">
        <v>112</v>
      </c>
      <c r="P801" s="20"/>
      <c r="Q801" s="20"/>
      <c r="R801" s="20">
        <v>15</v>
      </c>
      <c r="S801" s="20">
        <v>100</v>
      </c>
      <c r="T801" s="20">
        <v>6</v>
      </c>
      <c r="U801" s="20">
        <v>40</v>
      </c>
      <c r="V801" s="20">
        <v>8</v>
      </c>
      <c r="W801" s="20">
        <v>53.3</v>
      </c>
      <c r="X801" s="20">
        <v>8</v>
      </c>
      <c r="Y801" s="20">
        <v>53.3</v>
      </c>
      <c r="Z801" s="20">
        <v>12</v>
      </c>
      <c r="AA801" s="20">
        <v>80</v>
      </c>
      <c r="AD801" s="29" t="s">
        <v>58</v>
      </c>
      <c r="AE801" s="24"/>
      <c r="AF801" s="24"/>
      <c r="AG801" s="24">
        <v>15</v>
      </c>
      <c r="AH801" s="24">
        <v>6</v>
      </c>
      <c r="AI801" s="24">
        <v>6</v>
      </c>
      <c r="AJ801" s="24">
        <v>6</v>
      </c>
      <c r="AK801" s="24"/>
      <c r="AL801" s="24"/>
      <c r="AM801" s="24"/>
      <c r="AN801" s="24"/>
      <c r="AO801" s="24"/>
      <c r="AP801" s="24"/>
    </row>
    <row r="802" spans="1:43" ht="26" customHeight="1">
      <c r="A802" s="360"/>
      <c r="B802" s="353"/>
      <c r="C802" s="320"/>
      <c r="D802" s="353"/>
      <c r="E802" s="320"/>
      <c r="F802" t="s">
        <v>247</v>
      </c>
      <c r="G802" s="320"/>
      <c r="H802" s="360"/>
      <c r="I802" s="320"/>
      <c r="J802" s="353"/>
      <c r="K802" s="320"/>
      <c r="L802" s="353"/>
      <c r="M802" s="320"/>
      <c r="O802" s="29" t="s">
        <v>113</v>
      </c>
      <c r="P802" s="20"/>
      <c r="Q802" s="20"/>
      <c r="R802" s="20">
        <v>6</v>
      </c>
      <c r="S802" s="20">
        <v>40</v>
      </c>
      <c r="T802" s="20">
        <v>6</v>
      </c>
      <c r="U802" s="20">
        <v>100</v>
      </c>
      <c r="V802" s="20">
        <v>6</v>
      </c>
      <c r="W802" s="20">
        <v>75</v>
      </c>
      <c r="X802" s="20">
        <v>8</v>
      </c>
      <c r="Y802" s="20">
        <v>100</v>
      </c>
      <c r="Z802" s="20">
        <v>10</v>
      </c>
      <c r="AA802" s="20">
        <v>83.3</v>
      </c>
      <c r="AD802" s="48" t="s">
        <v>125</v>
      </c>
      <c r="AE802" s="36"/>
      <c r="AF802" s="36"/>
      <c r="AG802" s="36">
        <v>1</v>
      </c>
      <c r="AH802" s="36">
        <v>0.4</v>
      </c>
      <c r="AI802" s="36">
        <v>0.4</v>
      </c>
      <c r="AJ802" s="36">
        <v>1</v>
      </c>
      <c r="AK802" s="36"/>
      <c r="AL802" s="36"/>
      <c r="AM802" s="36"/>
      <c r="AN802" s="36"/>
      <c r="AO802" s="36"/>
      <c r="AP802" s="36"/>
    </row>
    <row r="803" spans="1:43">
      <c r="A803" s="360" t="s">
        <v>10</v>
      </c>
      <c r="B803" s="353"/>
      <c r="C803" s="320" t="s">
        <v>49</v>
      </c>
      <c r="D803" s="353"/>
      <c r="E803" s="320" t="s">
        <v>238</v>
      </c>
      <c r="F803" t="s">
        <v>3</v>
      </c>
      <c r="G803" s="320" t="s">
        <v>49</v>
      </c>
      <c r="H803" t="s">
        <v>193</v>
      </c>
      <c r="I803" s="320" t="s">
        <v>49</v>
      </c>
      <c r="J803" s="353" t="s">
        <v>255</v>
      </c>
      <c r="K803" s="320" t="s">
        <v>65</v>
      </c>
      <c r="L803" s="353"/>
      <c r="M803" s="320" t="s">
        <v>65</v>
      </c>
      <c r="AD803" s="29" t="s">
        <v>65</v>
      </c>
      <c r="AE803" s="34"/>
      <c r="AF803" s="34"/>
      <c r="AG803" s="34"/>
      <c r="AH803" s="34"/>
      <c r="AI803" s="34"/>
      <c r="AJ803" s="34"/>
      <c r="AK803" s="34">
        <v>8</v>
      </c>
      <c r="AL803" s="34">
        <v>6</v>
      </c>
      <c r="AM803" s="34">
        <v>8</v>
      </c>
      <c r="AN803" s="34">
        <v>8</v>
      </c>
      <c r="AO803" s="34">
        <v>12</v>
      </c>
      <c r="AP803" s="34">
        <v>10</v>
      </c>
      <c r="AQ803" s="37"/>
    </row>
    <row r="804" spans="1:43">
      <c r="A804" s="360"/>
      <c r="B804" s="353"/>
      <c r="C804" s="320"/>
      <c r="D804" s="353"/>
      <c r="E804" s="320"/>
      <c r="F804" t="s">
        <v>49</v>
      </c>
      <c r="G804" s="320"/>
      <c r="H804" t="s">
        <v>49</v>
      </c>
      <c r="I804" s="320"/>
      <c r="J804" s="353"/>
      <c r="K804" s="320"/>
      <c r="L804" s="353"/>
      <c r="M804" s="320"/>
      <c r="AD804" s="48" t="s">
        <v>125</v>
      </c>
      <c r="AE804" s="36"/>
      <c r="AF804" s="36"/>
      <c r="AG804" s="36"/>
      <c r="AH804" s="36"/>
      <c r="AI804" s="36"/>
      <c r="AJ804" s="36"/>
      <c r="AK804" s="39">
        <v>0.53300000000000003</v>
      </c>
      <c r="AL804" s="36">
        <v>0.75</v>
      </c>
      <c r="AM804" s="36">
        <v>0.53300000000000003</v>
      </c>
      <c r="AN804" s="36">
        <v>1</v>
      </c>
      <c r="AO804" s="36">
        <v>0.8</v>
      </c>
      <c r="AP804" s="39">
        <v>0.83299999999999996</v>
      </c>
    </row>
    <row r="805" spans="1:43">
      <c r="A805" s="360"/>
      <c r="B805" s="353"/>
      <c r="C805" s="320"/>
      <c r="D805" s="353"/>
      <c r="E805" s="320"/>
      <c r="F805" t="s">
        <v>191</v>
      </c>
      <c r="G805" s="320"/>
      <c r="H805" t="s">
        <v>52</v>
      </c>
      <c r="I805" s="320"/>
      <c r="J805" s="353"/>
      <c r="K805" s="320"/>
      <c r="L805" s="353"/>
      <c r="M805" s="320"/>
      <c r="O805" s="354" t="s">
        <v>117</v>
      </c>
      <c r="P805" s="354"/>
      <c r="Q805" s="354"/>
      <c r="R805" s="354"/>
      <c r="S805" s="354"/>
      <c r="T805" s="354"/>
      <c r="U805" s="354"/>
      <c r="V805" s="354"/>
      <c r="W805" s="354"/>
      <c r="X805" s="354"/>
      <c r="Y805" s="354"/>
      <c r="Z805" s="354"/>
      <c r="AA805" s="354"/>
      <c r="AD805" s="63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</row>
    <row r="806" spans="1:43">
      <c r="A806" s="360" t="s">
        <v>11</v>
      </c>
      <c r="B806" s="353"/>
      <c r="C806" s="320" t="s">
        <v>49</v>
      </c>
      <c r="D806" s="353"/>
      <c r="E806" s="320" t="s">
        <v>58</v>
      </c>
      <c r="F806" t="s">
        <v>52</v>
      </c>
      <c r="G806" s="320" t="s">
        <v>49</v>
      </c>
      <c r="H806" s="353" t="s">
        <v>250</v>
      </c>
      <c r="I806" s="320" t="s">
        <v>65</v>
      </c>
      <c r="J806" s="353"/>
      <c r="K806" s="320" t="s">
        <v>65</v>
      </c>
      <c r="L806" s="353"/>
      <c r="M806" s="320" t="s">
        <v>65</v>
      </c>
      <c r="O806" s="20"/>
      <c r="P806" s="327">
        <v>2002</v>
      </c>
      <c r="Q806" s="327"/>
      <c r="R806" s="327">
        <v>2005</v>
      </c>
      <c r="S806" s="327"/>
      <c r="T806" s="327">
        <v>2008</v>
      </c>
      <c r="U806" s="327"/>
      <c r="V806" s="327">
        <v>2010</v>
      </c>
      <c r="W806" s="327"/>
      <c r="X806" s="327">
        <v>2013</v>
      </c>
      <c r="Y806" s="327"/>
      <c r="Z806" s="327">
        <v>2016</v>
      </c>
      <c r="AA806" s="327"/>
      <c r="AD806" s="35" t="s">
        <v>127</v>
      </c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</row>
    <row r="807" spans="1:43">
      <c r="A807" s="360"/>
      <c r="B807" s="353"/>
      <c r="C807" s="320"/>
      <c r="D807" s="353"/>
      <c r="E807" s="320"/>
      <c r="F807" t="s">
        <v>66</v>
      </c>
      <c r="G807" s="320"/>
      <c r="H807" s="353"/>
      <c r="I807" s="320"/>
      <c r="J807" s="353"/>
      <c r="K807" s="320"/>
      <c r="L807" s="353"/>
      <c r="M807" s="320"/>
      <c r="O807" s="20"/>
      <c r="P807" s="31" t="s">
        <v>114</v>
      </c>
      <c r="Q807" s="31" t="s">
        <v>115</v>
      </c>
      <c r="R807" s="31" t="s">
        <v>114</v>
      </c>
      <c r="S807" s="31" t="s">
        <v>115</v>
      </c>
      <c r="T807" s="31" t="s">
        <v>114</v>
      </c>
      <c r="U807" s="31" t="s">
        <v>115</v>
      </c>
      <c r="V807" s="31" t="s">
        <v>114</v>
      </c>
      <c r="W807" s="31" t="s">
        <v>115</v>
      </c>
      <c r="X807" s="31" t="s">
        <v>114</v>
      </c>
      <c r="Y807" s="31" t="s">
        <v>115</v>
      </c>
      <c r="Z807" s="31" t="s">
        <v>114</v>
      </c>
      <c r="AA807" s="31" t="s">
        <v>115</v>
      </c>
    </row>
    <row r="808" spans="1:43">
      <c r="A808" s="360"/>
      <c r="B808" s="353"/>
      <c r="C808" s="320"/>
      <c r="D808" s="353"/>
      <c r="E808" s="320"/>
      <c r="F808" t="s">
        <v>247</v>
      </c>
      <c r="G808" s="320"/>
      <c r="H808" s="353"/>
      <c r="I808" s="320"/>
      <c r="J808" s="353"/>
      <c r="K808" s="320"/>
      <c r="L808" s="353"/>
      <c r="M808" s="320"/>
      <c r="O808" s="29" t="s">
        <v>110</v>
      </c>
      <c r="P808" s="20">
        <v>15</v>
      </c>
      <c r="Q808" s="20">
        <v>100</v>
      </c>
      <c r="R808" s="20"/>
      <c r="S808" s="20"/>
      <c r="T808" s="20"/>
      <c r="U808" s="20"/>
      <c r="V808" s="20">
        <v>5</v>
      </c>
      <c r="W808" s="20">
        <v>33.299999999999997</v>
      </c>
      <c r="X808" s="20">
        <v>10</v>
      </c>
      <c r="Y808" s="20">
        <v>66.7</v>
      </c>
      <c r="Z808" s="20"/>
      <c r="AA808" s="20"/>
    </row>
    <row r="809" spans="1:43" ht="16" customHeight="1">
      <c r="A809" s="360" t="s">
        <v>12</v>
      </c>
      <c r="B809" s="353"/>
      <c r="C809" s="320" t="s">
        <v>49</v>
      </c>
      <c r="D809" s="353"/>
      <c r="E809" s="320" t="s">
        <v>59</v>
      </c>
      <c r="F809" s="353" t="s">
        <v>249</v>
      </c>
      <c r="G809" s="320" t="s">
        <v>58</v>
      </c>
      <c r="H809" s="353"/>
      <c r="I809" s="320" t="s">
        <v>65</v>
      </c>
      <c r="J809" s="353" t="s">
        <v>256</v>
      </c>
      <c r="K809" s="320" t="s">
        <v>65</v>
      </c>
      <c r="L809" t="s">
        <v>198</v>
      </c>
      <c r="M809" s="320" t="s">
        <v>198</v>
      </c>
      <c r="O809" s="29" t="s">
        <v>111</v>
      </c>
      <c r="P809" s="20">
        <v>0</v>
      </c>
      <c r="Q809" s="20">
        <v>0</v>
      </c>
      <c r="R809" s="20"/>
      <c r="S809" s="20"/>
      <c r="T809" s="20"/>
      <c r="U809" s="20"/>
      <c r="V809" s="20">
        <v>1</v>
      </c>
      <c r="W809" s="20">
        <v>20</v>
      </c>
      <c r="X809" s="20">
        <v>0</v>
      </c>
      <c r="Y809" s="20">
        <v>0</v>
      </c>
      <c r="Z809" s="20"/>
      <c r="AA809" s="20"/>
    </row>
    <row r="810" spans="1:43" ht="16" customHeight="1">
      <c r="A810" s="360"/>
      <c r="B810" s="353"/>
      <c r="C810" s="320"/>
      <c r="D810" s="353"/>
      <c r="E810" s="320"/>
      <c r="F810" s="353"/>
      <c r="G810" s="320"/>
      <c r="H810" s="353"/>
      <c r="I810" s="320"/>
      <c r="J810" s="353"/>
      <c r="K810" s="320"/>
      <c r="L810" t="s">
        <v>49</v>
      </c>
      <c r="M810" s="320"/>
      <c r="O810" s="29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 spans="1:43" ht="16" customHeight="1">
      <c r="A811" s="360"/>
      <c r="B811" s="353"/>
      <c r="C811" s="320"/>
      <c r="D811" s="353"/>
      <c r="E811" s="320"/>
      <c r="F811" s="353"/>
      <c r="G811" s="320"/>
      <c r="H811" s="353"/>
      <c r="I811" s="320"/>
      <c r="J811" s="353"/>
      <c r="K811" s="320"/>
      <c r="L811" t="s">
        <v>52</v>
      </c>
      <c r="M811" s="320"/>
      <c r="O811" s="29" t="s">
        <v>112</v>
      </c>
      <c r="P811" s="20"/>
      <c r="Q811" s="20"/>
      <c r="R811" s="20">
        <v>15</v>
      </c>
      <c r="S811" s="20">
        <v>100</v>
      </c>
      <c r="T811" s="20">
        <v>15</v>
      </c>
      <c r="U811" s="20">
        <v>100</v>
      </c>
      <c r="V811" s="20">
        <v>8</v>
      </c>
      <c r="W811" s="20">
        <v>53.3</v>
      </c>
      <c r="X811" s="20"/>
      <c r="Y811" s="20"/>
      <c r="Z811" s="20">
        <v>15</v>
      </c>
      <c r="AA811" s="20">
        <v>100</v>
      </c>
      <c r="AD811" s="355" t="s">
        <v>122</v>
      </c>
      <c r="AE811" s="356"/>
      <c r="AF811" s="356"/>
      <c r="AG811" s="356"/>
      <c r="AH811" s="356"/>
      <c r="AI811" s="356"/>
      <c r="AJ811" s="356"/>
      <c r="AK811" s="356"/>
      <c r="AL811" s="356"/>
      <c r="AM811" s="356"/>
      <c r="AN811" s="356"/>
      <c r="AO811" s="356"/>
      <c r="AP811" s="357"/>
    </row>
    <row r="812" spans="1:43" ht="16" customHeight="1">
      <c r="A812" s="360"/>
      <c r="B812" s="353"/>
      <c r="C812" s="320"/>
      <c r="D812" s="353"/>
      <c r="E812" s="320"/>
      <c r="F812" s="353"/>
      <c r="G812" s="320"/>
      <c r="H812" s="353"/>
      <c r="I812" s="320"/>
      <c r="J812" s="353"/>
      <c r="K812" s="320"/>
      <c r="L812" t="s">
        <v>51</v>
      </c>
      <c r="M812" s="320"/>
      <c r="O812" s="29" t="s">
        <v>113</v>
      </c>
      <c r="P812" s="20"/>
      <c r="Q812" s="20"/>
      <c r="R812" s="20">
        <v>5</v>
      </c>
      <c r="S812" s="20">
        <v>33.299999999999997</v>
      </c>
      <c r="T812" s="20">
        <v>0</v>
      </c>
      <c r="U812" s="20">
        <v>0</v>
      </c>
      <c r="V812" s="20">
        <v>1</v>
      </c>
      <c r="W812" s="20">
        <v>12.5</v>
      </c>
      <c r="X812" s="20"/>
      <c r="Y812" s="20"/>
      <c r="Z812" s="20">
        <v>5</v>
      </c>
      <c r="AA812" s="20">
        <v>33.299999999999997</v>
      </c>
      <c r="AD812" s="20"/>
      <c r="AE812" s="327">
        <v>2002</v>
      </c>
      <c r="AF812" s="327"/>
      <c r="AG812" s="327">
        <v>2005</v>
      </c>
      <c r="AH812" s="327"/>
      <c r="AI812" s="327">
        <v>2008</v>
      </c>
      <c r="AJ812" s="327"/>
      <c r="AK812" s="327">
        <v>2010</v>
      </c>
      <c r="AL812" s="327"/>
      <c r="AM812" s="327">
        <v>2013</v>
      </c>
      <c r="AN812" s="327"/>
      <c r="AO812" s="327">
        <v>2016</v>
      </c>
      <c r="AP812" s="327"/>
    </row>
    <row r="813" spans="1:43" ht="16" customHeight="1">
      <c r="A813" s="360"/>
      <c r="B813" s="353"/>
      <c r="C813" s="320"/>
      <c r="D813" s="353"/>
      <c r="E813" s="320"/>
      <c r="F813" s="353"/>
      <c r="G813" s="320"/>
      <c r="H813" s="353"/>
      <c r="I813" s="320"/>
      <c r="J813" s="353"/>
      <c r="K813" s="320"/>
      <c r="L813" t="s">
        <v>95</v>
      </c>
      <c r="M813" s="320"/>
      <c r="V813" t="s">
        <v>261</v>
      </c>
      <c r="X813" t="s">
        <v>263</v>
      </c>
      <c r="Z813" s="75" t="s">
        <v>194</v>
      </c>
      <c r="AD813" s="20"/>
      <c r="AE813" s="31" t="s">
        <v>118</v>
      </c>
      <c r="AF813" s="31" t="s">
        <v>1</v>
      </c>
      <c r="AG813" s="31" t="s">
        <v>118</v>
      </c>
      <c r="AH813" s="31" t="s">
        <v>1</v>
      </c>
      <c r="AI813" s="31" t="s">
        <v>118</v>
      </c>
      <c r="AJ813" s="31" t="s">
        <v>1</v>
      </c>
      <c r="AK813" s="31" t="s">
        <v>118</v>
      </c>
      <c r="AL813" s="31" t="s">
        <v>1</v>
      </c>
      <c r="AM813" s="31" t="s">
        <v>118</v>
      </c>
      <c r="AN813" s="31" t="s">
        <v>1</v>
      </c>
      <c r="AO813" s="31" t="s">
        <v>118</v>
      </c>
      <c r="AP813" s="31" t="s">
        <v>1</v>
      </c>
    </row>
    <row r="814" spans="1:43" ht="16" customHeight="1">
      <c r="A814" s="360"/>
      <c r="B814" s="353"/>
      <c r="C814" s="320"/>
      <c r="D814" s="353"/>
      <c r="E814" s="320"/>
      <c r="F814" s="353"/>
      <c r="G814" s="320"/>
      <c r="H814" s="353"/>
      <c r="I814" s="320"/>
      <c r="J814" s="353"/>
      <c r="K814" s="320"/>
      <c r="L814" t="s">
        <v>66</v>
      </c>
      <c r="M814" s="320"/>
      <c r="V814" s="75" t="s">
        <v>262</v>
      </c>
      <c r="AD814" s="29" t="s">
        <v>59</v>
      </c>
      <c r="AE814" s="24"/>
      <c r="AF814" s="24"/>
      <c r="AG814" s="24">
        <v>15</v>
      </c>
      <c r="AH814" s="24">
        <v>5</v>
      </c>
      <c r="AI814" s="24"/>
      <c r="AJ814" s="24"/>
      <c r="AK814" s="24"/>
      <c r="AL814" s="24"/>
      <c r="AM814" s="24"/>
      <c r="AN814" s="24"/>
      <c r="AO814" s="24"/>
      <c r="AP814" s="24"/>
    </row>
    <row r="815" spans="1:43" ht="16" customHeight="1">
      <c r="A815" s="360"/>
      <c r="B815" s="353"/>
      <c r="C815" s="320"/>
      <c r="D815" s="353"/>
      <c r="E815" s="320"/>
      <c r="F815" s="353"/>
      <c r="G815" s="320"/>
      <c r="H815" s="353"/>
      <c r="I815" s="320"/>
      <c r="J815" s="353"/>
      <c r="K815" s="320"/>
      <c r="L815" t="s">
        <v>96</v>
      </c>
      <c r="M815" s="320"/>
      <c r="O815" s="35" t="s">
        <v>127</v>
      </c>
      <c r="AD815" s="47" t="s">
        <v>125</v>
      </c>
      <c r="AE815" s="32"/>
      <c r="AF815" s="40"/>
      <c r="AG815" s="32">
        <v>1</v>
      </c>
      <c r="AH815" s="40">
        <v>0.33300000000000002</v>
      </c>
      <c r="AI815" s="32"/>
      <c r="AJ815" s="32"/>
      <c r="AK815" s="32"/>
      <c r="AL815" s="32"/>
      <c r="AM815" s="32"/>
      <c r="AN815" s="32"/>
      <c r="AO815" s="32"/>
      <c r="AP815" s="32"/>
    </row>
    <row r="816" spans="1:43" ht="16" customHeight="1">
      <c r="A816" s="360"/>
      <c r="B816" s="353"/>
      <c r="C816" s="320"/>
      <c r="D816" s="353"/>
      <c r="E816" s="320"/>
      <c r="F816" s="353"/>
      <c r="G816" s="320"/>
      <c r="H816" s="353"/>
      <c r="I816" s="320"/>
      <c r="J816" s="353"/>
      <c r="K816" s="320"/>
      <c r="L816" t="s">
        <v>98</v>
      </c>
      <c r="M816" s="320"/>
      <c r="AD816" s="21" t="s">
        <v>191</v>
      </c>
      <c r="AE816" s="24"/>
      <c r="AF816" s="24"/>
      <c r="AG816" s="24"/>
      <c r="AH816" s="24"/>
      <c r="AI816" s="24">
        <v>15</v>
      </c>
      <c r="AJ816" s="24">
        <v>0</v>
      </c>
      <c r="AK816" s="24"/>
      <c r="AL816" s="24"/>
      <c r="AM816" s="24"/>
      <c r="AN816" s="24"/>
      <c r="AO816" s="24"/>
      <c r="AP816" s="24"/>
    </row>
    <row r="817" spans="1:42" ht="16" customHeight="1">
      <c r="A817" s="360" t="s">
        <v>13</v>
      </c>
      <c r="B817" s="353"/>
      <c r="C817" s="320" t="s">
        <v>49</v>
      </c>
      <c r="D817" s="353"/>
      <c r="E817" s="320" t="s">
        <v>59</v>
      </c>
      <c r="F817" s="353"/>
      <c r="G817" s="320" t="s">
        <v>58</v>
      </c>
      <c r="H817" s="353"/>
      <c r="I817" s="320" t="s">
        <v>193</v>
      </c>
      <c r="J817" s="353"/>
      <c r="K817" s="320" t="s">
        <v>65</v>
      </c>
      <c r="L817" t="s">
        <v>198</v>
      </c>
      <c r="M817" s="320" t="s">
        <v>198</v>
      </c>
      <c r="O817" s="354" t="s">
        <v>130</v>
      </c>
      <c r="P817" s="354"/>
      <c r="Q817" s="354"/>
      <c r="R817" s="354"/>
      <c r="S817" s="354"/>
      <c r="T817" s="354"/>
      <c r="U817" s="354"/>
      <c r="V817" s="354"/>
      <c r="W817" s="354"/>
      <c r="X817" s="354"/>
      <c r="Y817" s="354"/>
      <c r="Z817" s="354"/>
      <c r="AA817" s="354"/>
      <c r="AD817" s="48" t="s">
        <v>125</v>
      </c>
      <c r="AE817" s="36"/>
      <c r="AF817" s="36"/>
      <c r="AG817" s="36"/>
      <c r="AH817" s="36"/>
      <c r="AI817" s="36">
        <v>1</v>
      </c>
      <c r="AJ817" s="36">
        <v>0</v>
      </c>
      <c r="AK817" s="39"/>
      <c r="AL817" s="36"/>
      <c r="AM817" s="36"/>
      <c r="AN817" s="36"/>
      <c r="AO817" s="36"/>
      <c r="AP817" s="36"/>
    </row>
    <row r="818" spans="1:42" ht="17" customHeight="1">
      <c r="A818" s="360"/>
      <c r="B818" s="353"/>
      <c r="C818" s="320"/>
      <c r="D818" s="353"/>
      <c r="E818" s="320"/>
      <c r="F818" s="353"/>
      <c r="G818" s="320"/>
      <c r="H818" s="353"/>
      <c r="I818" s="320"/>
      <c r="J818" s="353"/>
      <c r="K818" s="320"/>
      <c r="L818" t="s">
        <v>65</v>
      </c>
      <c r="M818" s="320"/>
      <c r="O818" s="20"/>
      <c r="P818" s="327">
        <v>2002</v>
      </c>
      <c r="Q818" s="327"/>
      <c r="R818" s="327">
        <v>2005</v>
      </c>
      <c r="S818" s="327"/>
      <c r="T818" s="327">
        <v>2008</v>
      </c>
      <c r="U818" s="327"/>
      <c r="V818" s="327">
        <v>2010</v>
      </c>
      <c r="W818" s="327"/>
      <c r="X818" s="327">
        <v>2013</v>
      </c>
      <c r="Y818" s="327"/>
      <c r="Z818" s="327">
        <v>2016</v>
      </c>
      <c r="AA818" s="327"/>
      <c r="AD818" s="21" t="s">
        <v>193</v>
      </c>
      <c r="AE818" s="24"/>
      <c r="AF818" s="24"/>
      <c r="AG818" s="24"/>
      <c r="AH818" s="24"/>
      <c r="AI818" s="24"/>
      <c r="AJ818" s="24"/>
      <c r="AK818" s="24">
        <v>8</v>
      </c>
      <c r="AL818" s="24">
        <v>1</v>
      </c>
      <c r="AM818" s="24"/>
      <c r="AN818" s="24"/>
      <c r="AO818" s="24"/>
      <c r="AP818" s="24"/>
    </row>
    <row r="819" spans="1:42" ht="17" customHeight="1">
      <c r="A819" s="360"/>
      <c r="B819" s="353"/>
      <c r="C819" s="320"/>
      <c r="D819" s="353"/>
      <c r="E819" s="320"/>
      <c r="F819" s="353"/>
      <c r="G819" s="320"/>
      <c r="H819" s="353"/>
      <c r="I819" s="320"/>
      <c r="J819" s="353"/>
      <c r="K819" s="320"/>
      <c r="L819" t="s">
        <v>51</v>
      </c>
      <c r="M819" s="320"/>
      <c r="O819" s="20"/>
      <c r="P819" s="31" t="s">
        <v>114</v>
      </c>
      <c r="Q819" s="31" t="s">
        <v>115</v>
      </c>
      <c r="R819" s="31" t="s">
        <v>114</v>
      </c>
      <c r="S819" s="31" t="s">
        <v>115</v>
      </c>
      <c r="T819" s="31" t="s">
        <v>114</v>
      </c>
      <c r="U819" s="31" t="s">
        <v>115</v>
      </c>
      <c r="V819" s="31" t="s">
        <v>114</v>
      </c>
      <c r="W819" s="31" t="s">
        <v>115</v>
      </c>
      <c r="X819" s="31" t="s">
        <v>114</v>
      </c>
      <c r="Y819" s="31" t="s">
        <v>115</v>
      </c>
      <c r="Z819" s="31" t="s">
        <v>114</v>
      </c>
      <c r="AA819" s="31" t="s">
        <v>115</v>
      </c>
      <c r="AD819" s="48" t="s">
        <v>125</v>
      </c>
      <c r="AE819" s="37"/>
      <c r="AF819" s="37"/>
      <c r="AG819" s="37"/>
      <c r="AH819" s="37"/>
      <c r="AI819" s="37"/>
      <c r="AJ819" s="37"/>
      <c r="AK819" s="38">
        <v>0.53300000000000003</v>
      </c>
      <c r="AL819" s="85">
        <v>0.125</v>
      </c>
      <c r="AM819" s="37"/>
      <c r="AN819" s="37"/>
      <c r="AO819" s="37"/>
      <c r="AP819" s="37"/>
    </row>
    <row r="820" spans="1:42" ht="16" customHeight="1">
      <c r="A820" s="360"/>
      <c r="B820" s="353"/>
      <c r="C820" s="320"/>
      <c r="D820" s="353"/>
      <c r="E820" s="320"/>
      <c r="F820" s="353"/>
      <c r="G820" s="320"/>
      <c r="H820" s="353"/>
      <c r="I820" s="320"/>
      <c r="J820" s="353"/>
      <c r="K820" s="320"/>
      <c r="L820" t="s">
        <v>95</v>
      </c>
      <c r="M820" s="320"/>
      <c r="O820" s="29" t="s">
        <v>110</v>
      </c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20">
        <v>15</v>
      </c>
      <c r="AA820" s="20">
        <v>100</v>
      </c>
      <c r="AD820" s="21" t="s">
        <v>198</v>
      </c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>
        <v>15</v>
      </c>
      <c r="AP820" s="24">
        <v>5</v>
      </c>
    </row>
    <row r="821" spans="1:42" ht="16" customHeight="1">
      <c r="A821" s="360"/>
      <c r="B821" s="353"/>
      <c r="C821" s="320"/>
      <c r="D821" s="353"/>
      <c r="E821" s="320"/>
      <c r="F821" s="353"/>
      <c r="G821" s="320"/>
      <c r="H821" s="353"/>
      <c r="I821" s="320"/>
      <c r="J821" s="353"/>
      <c r="K821" s="320"/>
      <c r="L821" t="s">
        <v>96</v>
      </c>
      <c r="M821" s="320"/>
      <c r="O821" s="29" t="s">
        <v>111</v>
      </c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20">
        <v>0</v>
      </c>
      <c r="AA821" s="20">
        <v>0</v>
      </c>
      <c r="AD821" s="49" t="s">
        <v>125</v>
      </c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>
        <v>1</v>
      </c>
      <c r="AP821" s="39">
        <v>0.33300000000000002</v>
      </c>
    </row>
    <row r="822" spans="1:42" ht="17" customHeight="1">
      <c r="A822" s="360"/>
      <c r="B822" s="353"/>
      <c r="C822" s="320"/>
      <c r="D822" s="353"/>
      <c r="E822" s="320"/>
      <c r="F822" s="353"/>
      <c r="G822" s="320"/>
      <c r="H822" s="353"/>
      <c r="I822" s="320"/>
      <c r="J822" s="353"/>
      <c r="K822" s="320"/>
      <c r="L822" t="s">
        <v>98</v>
      </c>
      <c r="M822" s="320"/>
      <c r="O822" s="29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20"/>
      <c r="AA822" s="20"/>
      <c r="AD822" s="63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</row>
    <row r="823" spans="1:42" ht="16" customHeight="1">
      <c r="A823" s="360" t="s">
        <v>14</v>
      </c>
      <c r="B823" s="353"/>
      <c r="C823" s="320" t="s">
        <v>49</v>
      </c>
      <c r="D823" s="353"/>
      <c r="E823" s="320" t="s">
        <v>59</v>
      </c>
      <c r="F823" s="353"/>
      <c r="G823" s="320" t="s">
        <v>58</v>
      </c>
      <c r="H823" s="353"/>
      <c r="I823" s="320" t="s">
        <v>65</v>
      </c>
      <c r="J823" s="353"/>
      <c r="K823" s="320" t="s">
        <v>65</v>
      </c>
      <c r="L823" t="s">
        <v>198</v>
      </c>
      <c r="M823" s="320" t="s">
        <v>198</v>
      </c>
      <c r="O823" s="29" t="s">
        <v>112</v>
      </c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20"/>
      <c r="AA823" s="20"/>
      <c r="AD823" s="35" t="s">
        <v>127</v>
      </c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</row>
    <row r="824" spans="1:42" ht="16" customHeight="1">
      <c r="A824" s="360"/>
      <c r="B824" s="353"/>
      <c r="C824" s="320"/>
      <c r="D824" s="353"/>
      <c r="E824" s="320"/>
      <c r="F824" s="353"/>
      <c r="G824" s="320"/>
      <c r="H824" s="353"/>
      <c r="I824" s="320"/>
      <c r="J824" s="353"/>
      <c r="K824" s="320"/>
      <c r="L824" t="s">
        <v>49</v>
      </c>
      <c r="M824" s="320"/>
      <c r="O824" s="29" t="s">
        <v>113</v>
      </c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20"/>
      <c r="AA824" s="20"/>
    </row>
    <row r="825" spans="1:42" ht="16" customHeight="1">
      <c r="A825" s="360"/>
      <c r="B825" s="353"/>
      <c r="C825" s="320"/>
      <c r="D825" s="353"/>
      <c r="E825" s="320"/>
      <c r="F825" s="353"/>
      <c r="G825" s="320"/>
      <c r="H825" s="353"/>
      <c r="I825" s="320"/>
      <c r="J825" s="353"/>
      <c r="K825" s="320"/>
      <c r="L825" t="s">
        <v>52</v>
      </c>
      <c r="M825" s="320"/>
    </row>
    <row r="826" spans="1:42" ht="16" customHeight="1">
      <c r="A826" s="360"/>
      <c r="B826" s="353"/>
      <c r="C826" s="320"/>
      <c r="D826" s="353"/>
      <c r="E826" s="320"/>
      <c r="F826" s="353"/>
      <c r="G826" s="320"/>
      <c r="H826" s="353"/>
      <c r="I826" s="320"/>
      <c r="J826" s="353"/>
      <c r="K826" s="320"/>
      <c r="L826" t="s">
        <v>51</v>
      </c>
      <c r="M826" s="320"/>
    </row>
    <row r="827" spans="1:42" ht="16" customHeight="1">
      <c r="A827" s="360"/>
      <c r="B827" s="353"/>
      <c r="C827" s="320"/>
      <c r="D827" s="353"/>
      <c r="E827" s="320"/>
      <c r="F827" s="353"/>
      <c r="G827" s="320"/>
      <c r="H827" s="353"/>
      <c r="I827" s="320"/>
      <c r="J827" s="353"/>
      <c r="K827" s="320"/>
      <c r="L827" t="s">
        <v>95</v>
      </c>
      <c r="M827" s="320"/>
    </row>
    <row r="828" spans="1:42" ht="16" customHeight="1">
      <c r="A828" s="360"/>
      <c r="B828" s="353"/>
      <c r="C828" s="320"/>
      <c r="D828" s="353"/>
      <c r="E828" s="320"/>
      <c r="F828" s="353"/>
      <c r="G828" s="320"/>
      <c r="H828" s="353"/>
      <c r="I828" s="320"/>
      <c r="J828" s="353"/>
      <c r="K828" s="320"/>
      <c r="L828" t="s">
        <v>66</v>
      </c>
      <c r="M828" s="320"/>
    </row>
    <row r="829" spans="1:42" ht="16" customHeight="1">
      <c r="A829" s="360"/>
      <c r="B829" s="353"/>
      <c r="C829" s="320"/>
      <c r="D829" s="353"/>
      <c r="E829" s="320"/>
      <c r="F829" s="353"/>
      <c r="G829" s="320"/>
      <c r="H829" s="353"/>
      <c r="I829" s="320"/>
      <c r="J829" s="353"/>
      <c r="K829" s="320"/>
      <c r="L829" t="s">
        <v>96</v>
      </c>
      <c r="M829" s="320"/>
    </row>
    <row r="830" spans="1:42" ht="16" customHeight="1">
      <c r="A830" s="360"/>
      <c r="B830" s="353"/>
      <c r="C830" s="320"/>
      <c r="D830" s="353"/>
      <c r="E830" s="320"/>
      <c r="F830" s="353"/>
      <c r="G830" s="320"/>
      <c r="H830" s="353"/>
      <c r="I830" s="320"/>
      <c r="J830" s="353"/>
      <c r="K830" s="320"/>
      <c r="L830" t="s">
        <v>98</v>
      </c>
      <c r="M830" s="320"/>
    </row>
    <row r="831" spans="1:42" ht="23" customHeight="1">
      <c r="A831" t="s">
        <v>15</v>
      </c>
      <c r="B831" s="353"/>
      <c r="C831" s="5" t="s">
        <v>49</v>
      </c>
      <c r="D831" s="353"/>
      <c r="E831" s="5" t="s">
        <v>59</v>
      </c>
      <c r="F831" s="353"/>
      <c r="G831" s="5" t="s">
        <v>58</v>
      </c>
      <c r="H831" s="353"/>
      <c r="I831" s="5" t="s">
        <v>65</v>
      </c>
      <c r="J831" s="353"/>
      <c r="K831" s="5" t="s">
        <v>65</v>
      </c>
      <c r="L831" s="353" t="s">
        <v>258</v>
      </c>
      <c r="M831" s="5" t="s">
        <v>65</v>
      </c>
    </row>
    <row r="832" spans="1:42" ht="16" customHeight="1">
      <c r="A832" s="360" t="s">
        <v>16</v>
      </c>
      <c r="B832" s="353"/>
      <c r="C832" s="320" t="s">
        <v>49</v>
      </c>
      <c r="D832" s="353"/>
      <c r="E832" s="320" t="s">
        <v>58</v>
      </c>
      <c r="F832" t="s">
        <v>3</v>
      </c>
      <c r="G832" s="320" t="s">
        <v>3</v>
      </c>
      <c r="H832" s="360" t="s">
        <v>3</v>
      </c>
      <c r="I832" s="320" t="s">
        <v>3</v>
      </c>
      <c r="J832" s="353" t="s">
        <v>255</v>
      </c>
      <c r="K832" s="320" t="s">
        <v>65</v>
      </c>
      <c r="L832" s="353"/>
      <c r="M832" s="320" t="s">
        <v>198</v>
      </c>
    </row>
    <row r="833" spans="1:42">
      <c r="A833" s="360"/>
      <c r="B833" s="353"/>
      <c r="C833" s="320"/>
      <c r="D833" s="353"/>
      <c r="E833" s="320"/>
      <c r="F833" t="s">
        <v>49</v>
      </c>
      <c r="G833" s="320"/>
      <c r="H833" s="360"/>
      <c r="I833" s="320"/>
      <c r="J833" s="353"/>
      <c r="K833" s="320"/>
      <c r="L833" s="353"/>
      <c r="M833" s="320"/>
    </row>
    <row r="834" spans="1:42">
      <c r="A834" s="360"/>
      <c r="B834" s="353"/>
      <c r="C834" s="320"/>
      <c r="D834" s="353"/>
      <c r="E834" s="320"/>
      <c r="F834" t="s">
        <v>191</v>
      </c>
      <c r="G834" s="320"/>
      <c r="H834" s="360" t="s">
        <v>65</v>
      </c>
      <c r="I834" s="320"/>
      <c r="J834" s="353"/>
      <c r="K834" s="320"/>
      <c r="L834" s="353"/>
      <c r="M834" s="320"/>
    </row>
    <row r="835" spans="1:42">
      <c r="A835" s="360"/>
      <c r="B835" s="353"/>
      <c r="C835" s="320"/>
      <c r="D835" s="353"/>
      <c r="E835" s="320"/>
      <c r="F835" t="s">
        <v>52</v>
      </c>
      <c r="G835" s="320"/>
      <c r="H835" s="360"/>
      <c r="I835" s="320"/>
      <c r="J835" s="353"/>
      <c r="K835" s="320"/>
      <c r="L835" s="353"/>
      <c r="M835" s="320"/>
    </row>
    <row r="836" spans="1:42">
      <c r="A836" s="360"/>
      <c r="B836" s="353"/>
      <c r="C836" s="320"/>
      <c r="D836" s="353"/>
      <c r="E836" s="320"/>
      <c r="F836" t="s">
        <v>66</v>
      </c>
      <c r="G836" s="320"/>
      <c r="H836" s="360" t="s">
        <v>51</v>
      </c>
      <c r="I836" s="320"/>
      <c r="J836" s="353"/>
      <c r="K836" s="320"/>
      <c r="L836" s="353"/>
      <c r="M836" s="320"/>
    </row>
    <row r="837" spans="1:42">
      <c r="A837" s="360"/>
      <c r="B837" s="353"/>
      <c r="C837" s="320"/>
      <c r="D837" s="353"/>
      <c r="E837" s="320"/>
      <c r="F837" t="s">
        <v>247</v>
      </c>
      <c r="G837" s="320"/>
      <c r="H837" s="360"/>
      <c r="I837" s="320"/>
      <c r="J837" s="353"/>
      <c r="K837" s="320"/>
      <c r="L837" s="353"/>
      <c r="M837" s="320"/>
    </row>
    <row r="838" spans="1:42" ht="25" customHeight="1">
      <c r="A838" s="320" t="s">
        <v>17</v>
      </c>
      <c r="B838" s="353"/>
      <c r="C838" s="320" t="s">
        <v>49</v>
      </c>
      <c r="D838" s="353"/>
      <c r="E838" s="320" t="s">
        <v>58</v>
      </c>
      <c r="F838" t="s">
        <v>3</v>
      </c>
      <c r="G838" s="320" t="s">
        <v>58</v>
      </c>
      <c r="H838" s="360" t="s">
        <v>193</v>
      </c>
      <c r="I838" s="320" t="s">
        <v>65</v>
      </c>
      <c r="J838" s="353"/>
      <c r="K838" s="320" t="s">
        <v>65</v>
      </c>
      <c r="L838" s="353" t="s">
        <v>259</v>
      </c>
      <c r="M838" s="320" t="s">
        <v>198</v>
      </c>
    </row>
    <row r="839" spans="1:42" ht="25" customHeight="1">
      <c r="A839" s="320"/>
      <c r="B839" s="353"/>
      <c r="C839" s="320"/>
      <c r="D839" s="353"/>
      <c r="E839" s="320"/>
      <c r="F839" t="s">
        <v>58</v>
      </c>
      <c r="G839" s="320"/>
      <c r="H839" s="360"/>
      <c r="I839" s="320"/>
      <c r="J839" s="353"/>
      <c r="K839" s="320"/>
      <c r="L839" s="353"/>
      <c r="M839" s="320"/>
    </row>
    <row r="840" spans="1:42" ht="25" customHeight="1">
      <c r="A840" s="320"/>
      <c r="B840" s="353"/>
      <c r="C840" s="320"/>
      <c r="D840" s="353"/>
      <c r="E840" s="320"/>
      <c r="F840" t="s">
        <v>191</v>
      </c>
      <c r="G840" s="320"/>
      <c r="H840" s="360" t="s">
        <v>65</v>
      </c>
      <c r="I840" s="320"/>
      <c r="J840" s="353"/>
      <c r="K840" s="320"/>
      <c r="L840" s="353"/>
      <c r="M840" s="320"/>
    </row>
    <row r="841" spans="1:42" ht="25" customHeight="1">
      <c r="A841" s="320"/>
      <c r="B841" s="353"/>
      <c r="C841" s="320"/>
      <c r="D841" s="353"/>
      <c r="E841" s="320"/>
      <c r="F841" t="s">
        <v>66</v>
      </c>
      <c r="G841" s="320"/>
      <c r="H841" s="360"/>
      <c r="I841" s="320"/>
      <c r="J841" s="353"/>
      <c r="K841" s="320"/>
      <c r="L841" s="353"/>
      <c r="M841" s="320"/>
    </row>
    <row r="842" spans="1:42" ht="25" customHeight="1">
      <c r="A842" s="320"/>
      <c r="B842" s="353"/>
      <c r="C842" s="320"/>
      <c r="D842" s="353"/>
      <c r="E842" s="320"/>
      <c r="F842" t="s">
        <v>247</v>
      </c>
      <c r="G842" s="320"/>
      <c r="H842" s="360"/>
      <c r="I842" s="320"/>
      <c r="J842" s="353"/>
      <c r="K842" s="320"/>
      <c r="L842" s="353"/>
      <c r="M842" s="320"/>
    </row>
    <row r="844" spans="1:42">
      <c r="O844" s="17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17"/>
      <c r="AC844" s="17"/>
      <c r="AD844" s="49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</row>
    <row r="845" spans="1:42">
      <c r="O845" s="84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82"/>
      <c r="AE845" s="81"/>
      <c r="AF845" s="81"/>
      <c r="AG845" s="81"/>
      <c r="AH845" s="81"/>
      <c r="AI845" s="81"/>
      <c r="AJ845" s="81"/>
      <c r="AK845" s="81"/>
      <c r="AL845" s="81"/>
      <c r="AM845" s="81"/>
      <c r="AN845" s="81"/>
      <c r="AO845" s="81"/>
      <c r="AP845" s="81"/>
    </row>
    <row r="846" spans="1:42">
      <c r="O846" s="84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50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</row>
    <row r="847" spans="1:42">
      <c r="O847" s="84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82"/>
      <c r="AE847" s="81"/>
      <c r="AF847" s="81"/>
      <c r="AG847" s="81"/>
      <c r="AH847" s="81"/>
      <c r="AI847" s="81"/>
      <c r="AJ847" s="81"/>
      <c r="AK847" s="81"/>
      <c r="AL847" s="81"/>
      <c r="AM847" s="81"/>
      <c r="AN847" s="81"/>
      <c r="AO847" s="81"/>
      <c r="AP847" s="81"/>
    </row>
    <row r="848" spans="1:42">
      <c r="A848" s="343" t="s">
        <v>265</v>
      </c>
      <c r="B848" s="343"/>
      <c r="C848" s="343"/>
      <c r="D848" s="343"/>
      <c r="E848" s="343"/>
      <c r="F848" s="343"/>
      <c r="G848" s="343"/>
      <c r="H848" s="343"/>
      <c r="I848" s="343"/>
      <c r="J848" s="343"/>
      <c r="K848" s="343"/>
      <c r="L848" s="343"/>
      <c r="M848" s="343"/>
      <c r="O848" s="329" t="s">
        <v>277</v>
      </c>
      <c r="P848" s="330"/>
      <c r="Q848" s="330"/>
      <c r="R848" s="330"/>
      <c r="S848" s="330"/>
      <c r="T848" s="330"/>
      <c r="U848" s="331"/>
      <c r="W848" s="358" t="s">
        <v>298</v>
      </c>
      <c r="X848" s="358"/>
      <c r="Y848" s="358"/>
      <c r="Z848" s="358"/>
      <c r="AA848" s="358"/>
      <c r="AB848" s="358"/>
      <c r="AC848" s="358"/>
    </row>
    <row r="849" spans="1:42">
      <c r="A849" s="12"/>
      <c r="B849" s="352">
        <v>2000</v>
      </c>
      <c r="C849" s="352"/>
      <c r="D849" s="352">
        <v>2003</v>
      </c>
      <c r="E849" s="352"/>
      <c r="F849" s="352">
        <v>2006</v>
      </c>
      <c r="G849" s="352"/>
      <c r="H849" s="352">
        <v>2009</v>
      </c>
      <c r="I849" s="352"/>
      <c r="J849" s="352">
        <v>2012</v>
      </c>
      <c r="K849" s="352"/>
      <c r="L849" s="352">
        <v>2015</v>
      </c>
      <c r="M849" s="352"/>
      <c r="O849" s="20" t="s">
        <v>129</v>
      </c>
      <c r="P849" s="44">
        <v>15</v>
      </c>
      <c r="Q849" s="44">
        <v>15</v>
      </c>
      <c r="R849" s="44">
        <v>15</v>
      </c>
      <c r="S849" s="44">
        <v>15</v>
      </c>
      <c r="T849" s="44">
        <v>15</v>
      </c>
      <c r="U849" s="45">
        <v>15</v>
      </c>
      <c r="W849" s="89"/>
      <c r="X849" s="89" t="s">
        <v>137</v>
      </c>
      <c r="Y849" s="89" t="s">
        <v>138</v>
      </c>
      <c r="Z849" s="89" t="s">
        <v>139</v>
      </c>
      <c r="AA849" s="89" t="s">
        <v>140</v>
      </c>
      <c r="AB849" s="89" t="s">
        <v>141</v>
      </c>
      <c r="AC849" s="89" t="s">
        <v>142</v>
      </c>
    </row>
    <row r="850" spans="1:42">
      <c r="A850" s="13"/>
      <c r="B850" s="14" t="s">
        <v>0</v>
      </c>
      <c r="C850" s="14" t="s">
        <v>1</v>
      </c>
      <c r="D850" s="14" t="s">
        <v>0</v>
      </c>
      <c r="E850" s="14" t="s">
        <v>1</v>
      </c>
      <c r="F850" s="14" t="s">
        <v>0</v>
      </c>
      <c r="G850" s="14" t="s">
        <v>1</v>
      </c>
      <c r="H850" s="14" t="s">
        <v>0</v>
      </c>
      <c r="I850" s="14" t="s">
        <v>1</v>
      </c>
      <c r="J850" s="14" t="s">
        <v>0</v>
      </c>
      <c r="K850" s="14" t="s">
        <v>1</v>
      </c>
      <c r="L850" s="14" t="s">
        <v>0</v>
      </c>
      <c r="M850" s="14" t="s">
        <v>1</v>
      </c>
      <c r="O850" s="21" t="s">
        <v>103</v>
      </c>
      <c r="P850" s="31">
        <v>2000</v>
      </c>
      <c r="Q850" s="31">
        <v>2003</v>
      </c>
      <c r="R850" s="31">
        <v>2006</v>
      </c>
      <c r="S850" s="31">
        <v>2009</v>
      </c>
      <c r="T850" s="31">
        <v>2012</v>
      </c>
      <c r="U850" s="31">
        <v>2015</v>
      </c>
      <c r="W850" s="89" t="s">
        <v>143</v>
      </c>
      <c r="X850" s="24">
        <v>15</v>
      </c>
      <c r="Y850" s="24">
        <v>15</v>
      </c>
      <c r="Z850" s="24">
        <v>15</v>
      </c>
      <c r="AA850" s="24">
        <v>15</v>
      </c>
      <c r="AB850" s="24">
        <v>15</v>
      </c>
      <c r="AC850" s="24">
        <v>15</v>
      </c>
    </row>
    <row r="851" spans="1:42">
      <c r="A851" s="360" t="s">
        <v>2</v>
      </c>
      <c r="B851" t="s">
        <v>3</v>
      </c>
      <c r="C851" s="320" t="s">
        <v>49</v>
      </c>
      <c r="D851" s="360" t="s">
        <v>3</v>
      </c>
      <c r="E851" s="320" t="s">
        <v>58</v>
      </c>
      <c r="F851" s="360" t="s">
        <v>3</v>
      </c>
      <c r="G851" s="320" t="s">
        <v>3</v>
      </c>
      <c r="O851" s="29">
        <v>0</v>
      </c>
      <c r="P851" s="24">
        <v>5</v>
      </c>
      <c r="Q851" s="24"/>
      <c r="R851" s="24"/>
      <c r="S851" s="24"/>
      <c r="T851" s="24"/>
      <c r="U851" s="24">
        <v>1</v>
      </c>
      <c r="W851" s="90">
        <v>0</v>
      </c>
      <c r="X851" s="24">
        <v>5</v>
      </c>
      <c r="Y851" s="24"/>
      <c r="Z851" s="24"/>
      <c r="AA851" s="24"/>
      <c r="AB851" s="24"/>
      <c r="AC851" s="24">
        <v>1</v>
      </c>
    </row>
    <row r="852" spans="1:42">
      <c r="A852" s="360"/>
      <c r="B852" t="s">
        <v>49</v>
      </c>
      <c r="C852" s="320"/>
      <c r="D852" s="360"/>
      <c r="E852" s="320"/>
      <c r="F852" s="360"/>
      <c r="G852" s="320"/>
      <c r="O852" s="29">
        <v>1</v>
      </c>
      <c r="P852" s="24">
        <v>10</v>
      </c>
      <c r="Q852" s="24">
        <v>6</v>
      </c>
      <c r="R852" s="24">
        <v>4</v>
      </c>
      <c r="S852" s="24">
        <v>9</v>
      </c>
      <c r="T852" s="24"/>
      <c r="U852" s="24">
        <v>9</v>
      </c>
      <c r="W852" s="90">
        <v>1</v>
      </c>
      <c r="X852" s="24">
        <v>10</v>
      </c>
      <c r="Y852" s="101">
        <v>6</v>
      </c>
      <c r="Z852" s="24">
        <v>4</v>
      </c>
      <c r="AA852" s="24">
        <v>9</v>
      </c>
      <c r="AB852" s="24"/>
      <c r="AC852" s="24">
        <v>9</v>
      </c>
    </row>
    <row r="853" spans="1:42">
      <c r="A853" s="360"/>
      <c r="B853" t="s">
        <v>50</v>
      </c>
      <c r="C853" s="320"/>
      <c r="D853" s="360" t="s">
        <v>58</v>
      </c>
      <c r="E853" s="320"/>
      <c r="F853" s="360" t="s">
        <v>290</v>
      </c>
      <c r="G853" s="320"/>
      <c r="O853" s="29">
        <v>2</v>
      </c>
      <c r="P853" s="24"/>
      <c r="Q853" s="24">
        <v>9</v>
      </c>
      <c r="R853" s="24">
        <v>8</v>
      </c>
      <c r="S853" s="24">
        <v>6</v>
      </c>
      <c r="T853" s="24">
        <v>10</v>
      </c>
      <c r="U853" s="24">
        <v>5</v>
      </c>
      <c r="W853" s="90">
        <v>2</v>
      </c>
      <c r="X853" s="24"/>
      <c r="Y853" s="101">
        <v>9</v>
      </c>
      <c r="Z853" s="24">
        <v>8</v>
      </c>
      <c r="AA853" s="24">
        <v>6</v>
      </c>
      <c r="AB853" s="24">
        <v>10</v>
      </c>
      <c r="AC853" s="24">
        <v>5</v>
      </c>
    </row>
    <row r="854" spans="1:42">
      <c r="A854" s="360"/>
      <c r="B854" t="s">
        <v>266</v>
      </c>
      <c r="C854" s="320"/>
      <c r="D854" s="360"/>
      <c r="E854" s="320"/>
      <c r="F854" s="360"/>
      <c r="G854" s="320"/>
      <c r="O854" s="29">
        <v>3</v>
      </c>
      <c r="P854" s="24"/>
      <c r="Q854" s="24"/>
      <c r="R854" s="24">
        <v>3</v>
      </c>
      <c r="S854" s="24"/>
      <c r="T854" s="24">
        <v>5</v>
      </c>
      <c r="U854" s="24"/>
      <c r="W854" s="90">
        <v>3</v>
      </c>
      <c r="X854" s="24"/>
      <c r="Y854" s="24"/>
      <c r="Z854" s="24">
        <v>3</v>
      </c>
      <c r="AA854" s="24"/>
      <c r="AB854" s="24">
        <v>5</v>
      </c>
      <c r="AC854" s="24"/>
    </row>
    <row r="855" spans="1:42">
      <c r="A855" s="360"/>
      <c r="B855" t="s">
        <v>51</v>
      </c>
      <c r="C855" s="320"/>
      <c r="D855" s="360" t="s">
        <v>50</v>
      </c>
      <c r="E855" s="320"/>
      <c r="F855" s="360" t="s">
        <v>276</v>
      </c>
      <c r="G855" s="320"/>
      <c r="O855" s="29" t="s">
        <v>104</v>
      </c>
      <c r="P855" s="24"/>
      <c r="Q855" s="24"/>
      <c r="R855" s="24"/>
      <c r="S855" s="24"/>
      <c r="T855" s="24"/>
      <c r="U855" s="24"/>
      <c r="W855" s="90" t="s">
        <v>104</v>
      </c>
      <c r="X855" s="24"/>
      <c r="Y855" s="24"/>
      <c r="Z855" s="24"/>
      <c r="AA855" s="24"/>
      <c r="AB855" s="24"/>
      <c r="AC855" s="24"/>
    </row>
    <row r="856" spans="1:42">
      <c r="A856" s="360"/>
      <c r="B856" t="s">
        <v>52</v>
      </c>
      <c r="C856" s="320"/>
      <c r="D856" s="360"/>
      <c r="E856" s="320"/>
      <c r="F856" s="360"/>
      <c r="G856" s="320"/>
      <c r="X856" s="92" t="s">
        <v>279</v>
      </c>
      <c r="Y856" s="24" t="s">
        <v>280</v>
      </c>
      <c r="Z856" s="5"/>
      <c r="AA856" s="24" t="s">
        <v>281</v>
      </c>
      <c r="AB856" s="5"/>
      <c r="AC856" s="24" t="s">
        <v>240</v>
      </c>
    </row>
    <row r="857" spans="1:42">
      <c r="A857" s="360"/>
      <c r="B857" t="s">
        <v>267</v>
      </c>
      <c r="C857" s="320"/>
      <c r="D857" s="6" t="s">
        <v>51</v>
      </c>
      <c r="E857" s="320"/>
      <c r="F857" s="6" t="s">
        <v>52</v>
      </c>
      <c r="G857" s="320"/>
      <c r="O857" s="324" t="s">
        <v>278</v>
      </c>
      <c r="P857" s="359"/>
      <c r="Q857" s="359"/>
      <c r="R857" s="359"/>
      <c r="S857" s="359"/>
      <c r="T857" s="359"/>
      <c r="U857" s="325"/>
      <c r="X857" s="5"/>
      <c r="Y857" s="92" t="s">
        <v>282</v>
      </c>
      <c r="Z857" s="5"/>
      <c r="AA857" s="92" t="s">
        <v>283</v>
      </c>
      <c r="AB857" s="5"/>
      <c r="AC857" s="93" t="s">
        <v>284</v>
      </c>
    </row>
    <row r="858" spans="1:42">
      <c r="A858" s="360"/>
      <c r="B858" t="s">
        <v>268</v>
      </c>
      <c r="C858" s="320"/>
      <c r="D858" s="6" t="s">
        <v>267</v>
      </c>
      <c r="E858" s="320"/>
      <c r="F858" s="6" t="s">
        <v>267</v>
      </c>
      <c r="G858" s="320"/>
      <c r="O858" s="21"/>
      <c r="P858" s="31">
        <v>2000</v>
      </c>
      <c r="Q858" s="31">
        <v>2003</v>
      </c>
      <c r="R858" s="31">
        <v>2006</v>
      </c>
      <c r="S858" s="31">
        <v>2009</v>
      </c>
      <c r="T858" s="31">
        <v>2012</v>
      </c>
      <c r="U858" s="31">
        <v>2015</v>
      </c>
      <c r="AC858" s="100" t="s">
        <v>285</v>
      </c>
    </row>
    <row r="859" spans="1:42">
      <c r="A859" s="360"/>
      <c r="B859" t="s">
        <v>269</v>
      </c>
      <c r="C859" s="320"/>
      <c r="D859" s="6" t="s">
        <v>53</v>
      </c>
      <c r="E859" s="320"/>
      <c r="F859" s="6" t="s">
        <v>66</v>
      </c>
      <c r="G859" s="320"/>
      <c r="O859" s="29" t="s">
        <v>106</v>
      </c>
      <c r="P859" s="24">
        <v>15</v>
      </c>
      <c r="Q859" s="24">
        <v>6</v>
      </c>
      <c r="R859" s="24">
        <v>7</v>
      </c>
      <c r="S859" s="24">
        <v>4</v>
      </c>
      <c r="T859" s="24">
        <v>1</v>
      </c>
      <c r="U859" s="24">
        <v>5</v>
      </c>
    </row>
    <row r="860" spans="1:42" ht="99" customHeight="1">
      <c r="A860" s="6" t="s">
        <v>4</v>
      </c>
      <c r="B860" s="353" t="s">
        <v>270</v>
      </c>
      <c r="C860" s="5" t="s">
        <v>49</v>
      </c>
      <c r="D860" s="8" t="s">
        <v>273</v>
      </c>
      <c r="E860" s="5" t="s">
        <v>58</v>
      </c>
      <c r="F860" s="8" t="s">
        <v>792</v>
      </c>
      <c r="G860" s="5" t="s">
        <v>287</v>
      </c>
      <c r="O860" s="29" t="s">
        <v>107</v>
      </c>
      <c r="P860" s="24">
        <v>0</v>
      </c>
      <c r="Q860" s="24">
        <v>9</v>
      </c>
      <c r="R860" s="24">
        <v>8</v>
      </c>
      <c r="S860" s="24">
        <v>11</v>
      </c>
      <c r="T860" s="24">
        <v>14</v>
      </c>
      <c r="U860" s="24">
        <v>10</v>
      </c>
    </row>
    <row r="861" spans="1:42" ht="101" customHeight="1">
      <c r="A861" s="6" t="s">
        <v>5</v>
      </c>
      <c r="B861" s="353"/>
      <c r="C861" s="5" t="s">
        <v>49</v>
      </c>
      <c r="D861" s="362" t="s">
        <v>274</v>
      </c>
      <c r="E861" s="5" t="s">
        <v>3</v>
      </c>
      <c r="F861" s="8" t="s">
        <v>291</v>
      </c>
      <c r="G861" s="5"/>
      <c r="O861" s="27"/>
      <c r="P861" s="28"/>
      <c r="Q861" s="28"/>
      <c r="R861" s="28"/>
      <c r="S861" s="28"/>
      <c r="T861" s="28"/>
      <c r="U861" s="28"/>
    </row>
    <row r="862" spans="1:42">
      <c r="A862" s="360" t="s">
        <v>6</v>
      </c>
      <c r="B862" t="s">
        <v>3</v>
      </c>
      <c r="C862" s="320" t="s">
        <v>49</v>
      </c>
      <c r="D862" s="362"/>
      <c r="E862" s="320" t="s">
        <v>58</v>
      </c>
      <c r="F862" s="360" t="s">
        <v>3</v>
      </c>
      <c r="G862" s="320" t="s">
        <v>276</v>
      </c>
      <c r="O862" s="27"/>
      <c r="P862" s="28"/>
      <c r="Q862" s="28"/>
      <c r="R862" s="28"/>
      <c r="S862" s="28"/>
      <c r="T862" s="28"/>
      <c r="U862" s="28"/>
    </row>
    <row r="863" spans="1:42">
      <c r="A863" s="360"/>
      <c r="B863" t="s">
        <v>49</v>
      </c>
      <c r="C863" s="320"/>
      <c r="D863" s="362"/>
      <c r="E863" s="320"/>
      <c r="F863" s="360"/>
      <c r="G863" s="320"/>
      <c r="O863" s="354" t="s">
        <v>109</v>
      </c>
      <c r="P863" s="354"/>
      <c r="Q863" s="354"/>
      <c r="R863" s="354"/>
      <c r="S863" s="354"/>
      <c r="T863" s="354"/>
      <c r="U863" s="354"/>
      <c r="V863" s="354"/>
      <c r="W863" s="354"/>
      <c r="X863" s="354"/>
      <c r="Y863" s="354"/>
      <c r="Z863" s="354"/>
      <c r="AA863" s="354"/>
      <c r="AD863" s="354" t="s">
        <v>120</v>
      </c>
      <c r="AE863" s="354"/>
      <c r="AF863" s="354"/>
      <c r="AG863" s="354"/>
      <c r="AH863" s="354"/>
      <c r="AI863" s="354"/>
      <c r="AJ863" s="354"/>
      <c r="AK863" s="354"/>
      <c r="AL863" s="354"/>
      <c r="AM863" s="354"/>
      <c r="AN863" s="354"/>
      <c r="AO863" s="354"/>
      <c r="AP863" s="354"/>
    </row>
    <row r="864" spans="1:42">
      <c r="A864" s="360"/>
      <c r="B864" t="s">
        <v>50</v>
      </c>
      <c r="C864" s="320"/>
      <c r="D864" s="362"/>
      <c r="E864" s="320"/>
      <c r="F864" s="360" t="s">
        <v>290</v>
      </c>
      <c r="G864" s="320"/>
      <c r="O864" s="20"/>
      <c r="P864" s="327">
        <v>2000</v>
      </c>
      <c r="Q864" s="327"/>
      <c r="R864" s="327">
        <v>2003</v>
      </c>
      <c r="S864" s="327"/>
      <c r="T864" s="327">
        <v>2006</v>
      </c>
      <c r="U864" s="327"/>
      <c r="V864" s="327">
        <v>2009</v>
      </c>
      <c r="W864" s="327"/>
      <c r="X864" s="327">
        <v>2012</v>
      </c>
      <c r="Y864" s="327"/>
      <c r="Z864" s="327">
        <v>2015</v>
      </c>
      <c r="AA864" s="327"/>
      <c r="AD864" s="20"/>
      <c r="AE864" s="327">
        <v>2000</v>
      </c>
      <c r="AF864" s="327"/>
      <c r="AG864" s="327">
        <v>2003</v>
      </c>
      <c r="AH864" s="327"/>
      <c r="AI864" s="327">
        <v>2006</v>
      </c>
      <c r="AJ864" s="327"/>
      <c r="AK864" s="327">
        <v>2009</v>
      </c>
      <c r="AL864" s="327"/>
      <c r="AM864" s="327">
        <v>2012</v>
      </c>
      <c r="AN864" s="327"/>
      <c r="AO864" s="327">
        <v>2015</v>
      </c>
      <c r="AP864" s="327"/>
    </row>
    <row r="865" spans="1:42">
      <c r="A865" s="360"/>
      <c r="B865" t="s">
        <v>266</v>
      </c>
      <c r="C865" s="320"/>
      <c r="D865" s="362"/>
      <c r="E865" s="320"/>
      <c r="F865" s="360"/>
      <c r="G865" s="320"/>
      <c r="O865" s="20"/>
      <c r="P865" s="31" t="s">
        <v>114</v>
      </c>
      <c r="Q865" s="31" t="s">
        <v>115</v>
      </c>
      <c r="R865" s="31" t="s">
        <v>114</v>
      </c>
      <c r="S865" s="31" t="s">
        <v>115</v>
      </c>
      <c r="T865" s="31" t="s">
        <v>114</v>
      </c>
      <c r="U865" s="31" t="s">
        <v>115</v>
      </c>
      <c r="V865" s="31" t="s">
        <v>114</v>
      </c>
      <c r="W865" s="31" t="s">
        <v>115</v>
      </c>
      <c r="X865" s="31" t="s">
        <v>114</v>
      </c>
      <c r="Y865" s="31" t="s">
        <v>115</v>
      </c>
      <c r="Z865" s="31" t="s">
        <v>114</v>
      </c>
      <c r="AA865" s="31" t="s">
        <v>115</v>
      </c>
      <c r="AD865" s="20"/>
      <c r="AE865" s="31" t="s">
        <v>118</v>
      </c>
      <c r="AF865" s="31" t="s">
        <v>1</v>
      </c>
      <c r="AG865" s="31" t="s">
        <v>118</v>
      </c>
      <c r="AH865" s="31" t="s">
        <v>1</v>
      </c>
      <c r="AI865" s="31" t="s">
        <v>118</v>
      </c>
      <c r="AJ865" s="31" t="s">
        <v>1</v>
      </c>
      <c r="AK865" s="31" t="s">
        <v>118</v>
      </c>
      <c r="AL865" s="31" t="s">
        <v>1</v>
      </c>
      <c r="AM865" s="31" t="s">
        <v>118</v>
      </c>
      <c r="AN865" s="31" t="s">
        <v>1</v>
      </c>
      <c r="AO865" s="31" t="s">
        <v>118</v>
      </c>
      <c r="AP865" s="31" t="s">
        <v>1</v>
      </c>
    </row>
    <row r="866" spans="1:42">
      <c r="A866" s="360"/>
      <c r="B866" t="s">
        <v>51</v>
      </c>
      <c r="C866" s="320"/>
      <c r="D866" s="362"/>
      <c r="E866" s="320"/>
      <c r="F866" s="360" t="s">
        <v>276</v>
      </c>
      <c r="G866" s="320"/>
      <c r="O866" s="29" t="s">
        <v>110</v>
      </c>
      <c r="P866" s="20">
        <v>15</v>
      </c>
      <c r="Q866" s="20">
        <v>100</v>
      </c>
      <c r="R866" s="20">
        <v>15</v>
      </c>
      <c r="S866" s="20">
        <v>100</v>
      </c>
      <c r="T866" s="20">
        <v>8</v>
      </c>
      <c r="U866" s="20">
        <v>53.3</v>
      </c>
      <c r="V866" s="20"/>
      <c r="W866" s="20"/>
      <c r="X866" s="20"/>
      <c r="Y866" s="20"/>
      <c r="Z866" s="20">
        <v>13</v>
      </c>
      <c r="AA866" s="20">
        <v>86.7</v>
      </c>
      <c r="AD866" s="29" t="s">
        <v>287</v>
      </c>
      <c r="AE866" s="24"/>
      <c r="AF866" s="24"/>
      <c r="AG866" s="24"/>
      <c r="AH866" s="24"/>
      <c r="AI866" s="24">
        <v>2</v>
      </c>
      <c r="AJ866" s="24">
        <v>2</v>
      </c>
      <c r="AK866" s="24"/>
      <c r="AL866" s="24"/>
      <c r="AM866" s="24"/>
      <c r="AN866" s="24"/>
      <c r="AO866" s="24"/>
      <c r="AP866" s="24"/>
    </row>
    <row r="867" spans="1:42">
      <c r="A867" s="360"/>
      <c r="B867" t="s">
        <v>52</v>
      </c>
      <c r="C867" s="320"/>
      <c r="D867" s="362"/>
      <c r="E867" s="320"/>
      <c r="F867" s="360"/>
      <c r="G867" s="320"/>
      <c r="O867" s="29" t="s">
        <v>111</v>
      </c>
      <c r="P867" s="20">
        <v>6</v>
      </c>
      <c r="Q867" s="20">
        <v>40</v>
      </c>
      <c r="R867" s="20">
        <v>6</v>
      </c>
      <c r="S867" s="20">
        <v>40</v>
      </c>
      <c r="T867" s="20">
        <v>7</v>
      </c>
      <c r="U867" s="20">
        <v>87.5</v>
      </c>
      <c r="V867" s="20"/>
      <c r="W867" s="20"/>
      <c r="X867" s="20"/>
      <c r="Y867" s="20"/>
      <c r="Z867" s="20">
        <v>2</v>
      </c>
      <c r="AA867" s="20">
        <v>15.4</v>
      </c>
      <c r="AD867" s="47" t="s">
        <v>125</v>
      </c>
      <c r="AE867" s="32"/>
      <c r="AF867" s="32"/>
      <c r="AG867" s="32"/>
      <c r="AH867" s="32"/>
      <c r="AI867" s="40">
        <v>0.13300000000000001</v>
      </c>
      <c r="AJ867" s="32">
        <v>1</v>
      </c>
      <c r="AK867" s="32"/>
      <c r="AL867" s="32"/>
      <c r="AM867" s="32"/>
      <c r="AN867" s="32"/>
      <c r="AO867" s="32"/>
      <c r="AP867" s="32"/>
    </row>
    <row r="868" spans="1:42">
      <c r="A868" s="360"/>
      <c r="B868" t="s">
        <v>267</v>
      </c>
      <c r="C868" s="320"/>
      <c r="D868" s="362"/>
      <c r="E868" s="320"/>
      <c r="F868" s="6" t="s">
        <v>52</v>
      </c>
      <c r="G868" s="320"/>
      <c r="O868" s="29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D868" s="21" t="s">
        <v>295</v>
      </c>
      <c r="AE868" s="24"/>
      <c r="AF868" s="24"/>
      <c r="AG868" s="24"/>
      <c r="AH868" s="24"/>
      <c r="AI868" s="24">
        <v>2</v>
      </c>
      <c r="AJ868" s="24">
        <v>2</v>
      </c>
      <c r="AK868" s="24">
        <v>15</v>
      </c>
      <c r="AL868" s="24">
        <v>9</v>
      </c>
      <c r="AM868" s="24">
        <v>15</v>
      </c>
      <c r="AN868" s="24">
        <v>4</v>
      </c>
      <c r="AO868" s="24"/>
      <c r="AP868" s="24"/>
    </row>
    <row r="869" spans="1:42">
      <c r="A869" s="360"/>
      <c r="B869" t="s">
        <v>268</v>
      </c>
      <c r="C869" s="320"/>
      <c r="D869" s="362"/>
      <c r="E869" s="320"/>
      <c r="F869" s="6" t="s">
        <v>267</v>
      </c>
      <c r="G869" s="320"/>
      <c r="O869" s="29" t="s">
        <v>112</v>
      </c>
      <c r="P869" s="20"/>
      <c r="Q869" s="20"/>
      <c r="R869" s="20"/>
      <c r="S869" s="20"/>
      <c r="T869" s="20">
        <v>7</v>
      </c>
      <c r="U869" s="20">
        <v>46.7</v>
      </c>
      <c r="V869" s="20">
        <v>15</v>
      </c>
      <c r="W869" s="20">
        <v>100</v>
      </c>
      <c r="X869" s="20">
        <v>15</v>
      </c>
      <c r="Y869" s="20">
        <v>100</v>
      </c>
      <c r="Z869" s="20">
        <v>2</v>
      </c>
      <c r="AA869" s="20">
        <v>13.3</v>
      </c>
      <c r="AD869" s="48" t="s">
        <v>125</v>
      </c>
      <c r="AE869" s="36"/>
      <c r="AF869" s="36"/>
      <c r="AG869" s="36"/>
      <c r="AH869" s="36"/>
      <c r="AI869" s="39">
        <v>0.13300000000000001</v>
      </c>
      <c r="AJ869" s="36">
        <v>1</v>
      </c>
      <c r="AK869" s="36">
        <v>1</v>
      </c>
      <c r="AL869" s="36">
        <v>0.6</v>
      </c>
      <c r="AM869" s="36">
        <v>1</v>
      </c>
      <c r="AN869" s="39">
        <v>0.26700000000000002</v>
      </c>
      <c r="AO869" s="36"/>
      <c r="AP869" s="36"/>
    </row>
    <row r="870" spans="1:42">
      <c r="A870" s="360"/>
      <c r="B870" t="s">
        <v>269</v>
      </c>
      <c r="C870" s="320"/>
      <c r="D870" s="362"/>
      <c r="E870" s="320"/>
      <c r="F870" s="6" t="s">
        <v>66</v>
      </c>
      <c r="G870" s="320"/>
      <c r="O870" s="29" t="s">
        <v>113</v>
      </c>
      <c r="P870" s="20"/>
      <c r="Q870" s="20"/>
      <c r="R870" s="20"/>
      <c r="S870" s="20"/>
      <c r="T870" s="20">
        <v>6</v>
      </c>
      <c r="U870" s="20">
        <v>85.7</v>
      </c>
      <c r="V870" s="20">
        <v>9</v>
      </c>
      <c r="W870" s="20">
        <v>60</v>
      </c>
      <c r="X870" s="20">
        <v>4</v>
      </c>
      <c r="Y870" s="20">
        <v>26.7</v>
      </c>
      <c r="Z870" s="20">
        <v>2</v>
      </c>
      <c r="AA870" s="20">
        <v>100</v>
      </c>
      <c r="AD870" s="21" t="s">
        <v>289</v>
      </c>
      <c r="AE870" s="24"/>
      <c r="AF870" s="24"/>
      <c r="AG870" s="24"/>
      <c r="AH870" s="24"/>
      <c r="AI870" s="24">
        <v>3</v>
      </c>
      <c r="AJ870" s="24">
        <v>2</v>
      </c>
      <c r="AK870" s="24"/>
      <c r="AL870" s="24"/>
      <c r="AM870" s="24"/>
      <c r="AN870" s="24"/>
      <c r="AO870" s="24"/>
      <c r="AP870" s="24"/>
    </row>
    <row r="871" spans="1:42">
      <c r="A871" s="360" t="s">
        <v>7</v>
      </c>
      <c r="B871" t="s">
        <v>3</v>
      </c>
      <c r="C871" s="320" t="s">
        <v>3</v>
      </c>
      <c r="D871" s="364" t="s">
        <v>3</v>
      </c>
      <c r="E871" s="320" t="s">
        <v>3</v>
      </c>
      <c r="F871" s="353" t="s">
        <v>292</v>
      </c>
      <c r="G871" s="320" t="s">
        <v>3</v>
      </c>
      <c r="I871" s="7"/>
      <c r="AD871" s="48" t="s">
        <v>125</v>
      </c>
      <c r="AE871" s="36"/>
      <c r="AF871" s="36"/>
      <c r="AG871" s="36"/>
      <c r="AH871" s="36"/>
      <c r="AI871" s="36">
        <v>0.2</v>
      </c>
      <c r="AJ871" s="39">
        <v>0.66700000000000004</v>
      </c>
      <c r="AK871" s="36"/>
      <c r="AL871" s="36"/>
      <c r="AM871" s="36"/>
      <c r="AN871" s="36"/>
      <c r="AO871" s="36"/>
      <c r="AP871" s="36"/>
    </row>
    <row r="872" spans="1:42">
      <c r="A872" s="360"/>
      <c r="B872" t="s">
        <v>49</v>
      </c>
      <c r="C872" s="320"/>
      <c r="D872" s="364"/>
      <c r="E872" s="320"/>
      <c r="F872" s="353"/>
      <c r="G872" s="320"/>
      <c r="I872" s="7"/>
      <c r="AD872" s="21" t="s">
        <v>300</v>
      </c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>
        <v>2</v>
      </c>
      <c r="AP872" s="24">
        <v>2</v>
      </c>
    </row>
    <row r="873" spans="1:42">
      <c r="A873" s="360"/>
      <c r="B873" t="s">
        <v>50</v>
      </c>
      <c r="C873" s="320"/>
      <c r="D873" s="360" t="s">
        <v>58</v>
      </c>
      <c r="E873" s="320"/>
      <c r="F873" s="353"/>
      <c r="G873" s="320"/>
      <c r="I873" s="7"/>
      <c r="O873" s="354" t="s">
        <v>116</v>
      </c>
      <c r="P873" s="354"/>
      <c r="Q873" s="354"/>
      <c r="R873" s="354"/>
      <c r="S873" s="354"/>
      <c r="T873" s="354"/>
      <c r="U873" s="354"/>
      <c r="V873" s="354"/>
      <c r="W873" s="354"/>
      <c r="X873" s="354"/>
      <c r="Y873" s="354"/>
      <c r="Z873" s="354"/>
      <c r="AA873" s="354"/>
      <c r="AD873" s="69" t="s">
        <v>125</v>
      </c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9">
        <v>0.13300000000000001</v>
      </c>
      <c r="AP873" s="36">
        <v>1</v>
      </c>
    </row>
    <row r="874" spans="1:42">
      <c r="A874" s="360"/>
      <c r="B874" t="s">
        <v>266</v>
      </c>
      <c r="C874" s="320"/>
      <c r="D874" s="360"/>
      <c r="E874" s="320"/>
      <c r="F874" s="353"/>
      <c r="G874" s="320"/>
      <c r="I874" s="7"/>
      <c r="O874" s="20"/>
      <c r="P874" s="327">
        <v>2000</v>
      </c>
      <c r="Q874" s="327"/>
      <c r="R874" s="327">
        <v>2003</v>
      </c>
      <c r="S874" s="327"/>
      <c r="T874" s="327">
        <v>2006</v>
      </c>
      <c r="U874" s="327"/>
      <c r="V874" s="327">
        <v>2009</v>
      </c>
      <c r="W874" s="327"/>
      <c r="X874" s="327">
        <v>2012</v>
      </c>
      <c r="Y874" s="327"/>
      <c r="Z874" s="327">
        <v>2015</v>
      </c>
      <c r="AA874" s="327"/>
    </row>
    <row r="875" spans="1:42">
      <c r="A875" s="360"/>
      <c r="B875" t="s">
        <v>51</v>
      </c>
      <c r="C875" s="320"/>
      <c r="D875" s="360" t="s">
        <v>50</v>
      </c>
      <c r="E875" s="320"/>
      <c r="F875" s="353"/>
      <c r="G875" s="320"/>
      <c r="I875" s="7"/>
      <c r="O875" s="20"/>
      <c r="P875" s="31" t="s">
        <v>114</v>
      </c>
      <c r="Q875" s="31" t="s">
        <v>115</v>
      </c>
      <c r="R875" s="31" t="s">
        <v>114</v>
      </c>
      <c r="S875" s="31" t="s">
        <v>115</v>
      </c>
      <c r="T875" s="31" t="s">
        <v>114</v>
      </c>
      <c r="U875" s="31" t="s">
        <v>115</v>
      </c>
      <c r="V875" s="31" t="s">
        <v>114</v>
      </c>
      <c r="W875" s="31" t="s">
        <v>115</v>
      </c>
      <c r="X875" s="31" t="s">
        <v>114</v>
      </c>
      <c r="Y875" s="31" t="s">
        <v>115</v>
      </c>
      <c r="Z875" s="31" t="s">
        <v>114</v>
      </c>
      <c r="AA875" s="31" t="s">
        <v>115</v>
      </c>
      <c r="AD875" s="35" t="s">
        <v>127</v>
      </c>
    </row>
    <row r="876" spans="1:42">
      <c r="A876" s="360"/>
      <c r="B876" t="s">
        <v>52</v>
      </c>
      <c r="C876" s="320"/>
      <c r="D876" s="360"/>
      <c r="E876" s="320"/>
      <c r="F876" s="353"/>
      <c r="G876" s="320"/>
      <c r="I876" s="7"/>
      <c r="O876" s="29" t="s">
        <v>110</v>
      </c>
      <c r="P876" s="20">
        <v>15</v>
      </c>
      <c r="Q876" s="20">
        <v>100</v>
      </c>
      <c r="R876" s="20"/>
      <c r="S876" s="20"/>
      <c r="T876" s="20"/>
      <c r="U876" s="20"/>
      <c r="V876" s="20">
        <v>13</v>
      </c>
      <c r="W876" s="20">
        <v>86.7</v>
      </c>
      <c r="X876" s="20">
        <v>2</v>
      </c>
      <c r="Y876" s="20">
        <v>13.3</v>
      </c>
      <c r="Z876" s="20">
        <v>1</v>
      </c>
      <c r="AA876" s="20">
        <v>6.7</v>
      </c>
    </row>
    <row r="877" spans="1:42">
      <c r="A877" s="360"/>
      <c r="B877" t="s">
        <v>267</v>
      </c>
      <c r="C877" s="320"/>
      <c r="D877" s="6" t="s">
        <v>267</v>
      </c>
      <c r="E877" s="320"/>
      <c r="F877" s="353"/>
      <c r="G877" s="320"/>
      <c r="I877" s="4"/>
      <c r="O877" s="29" t="s">
        <v>111</v>
      </c>
      <c r="P877" s="20">
        <v>9</v>
      </c>
      <c r="Q877" s="20">
        <v>60</v>
      </c>
      <c r="R877" s="20"/>
      <c r="S877" s="20"/>
      <c r="T877" s="20"/>
      <c r="U877" s="20"/>
      <c r="V877" s="20">
        <v>4</v>
      </c>
      <c r="W877" s="20">
        <v>30.8</v>
      </c>
      <c r="X877" s="20">
        <v>1</v>
      </c>
      <c r="Y877" s="20">
        <v>50</v>
      </c>
      <c r="Z877" s="20">
        <v>0</v>
      </c>
      <c r="AA877" s="20">
        <v>0</v>
      </c>
    </row>
    <row r="878" spans="1:42">
      <c r="A878" s="360"/>
      <c r="B878" t="s">
        <v>271</v>
      </c>
      <c r="C878" s="320"/>
      <c r="D878" s="6" t="s">
        <v>55</v>
      </c>
      <c r="E878" s="320"/>
      <c r="F878" s="353"/>
      <c r="G878" s="320"/>
      <c r="I878" s="4"/>
      <c r="O878" s="29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D878" s="354" t="s">
        <v>121</v>
      </c>
      <c r="AE878" s="354"/>
      <c r="AF878" s="354"/>
      <c r="AG878" s="354"/>
      <c r="AH878" s="354"/>
      <c r="AI878" s="354"/>
      <c r="AJ878" s="354"/>
      <c r="AK878" s="354"/>
      <c r="AL878" s="354"/>
      <c r="AM878" s="354"/>
      <c r="AN878" s="354"/>
      <c r="AO878" s="354"/>
      <c r="AP878" s="354"/>
    </row>
    <row r="879" spans="1:42">
      <c r="A879" s="360"/>
      <c r="B879" t="s">
        <v>268</v>
      </c>
      <c r="C879" s="320"/>
      <c r="D879" s="360" t="s">
        <v>53</v>
      </c>
      <c r="E879" s="320"/>
      <c r="F879" s="353"/>
      <c r="G879" s="320"/>
      <c r="I879" s="4"/>
      <c r="O879" s="29" t="s">
        <v>112</v>
      </c>
      <c r="P879" s="20"/>
      <c r="Q879" s="20"/>
      <c r="R879" s="20">
        <v>15</v>
      </c>
      <c r="S879" s="20">
        <v>100</v>
      </c>
      <c r="T879" s="20">
        <v>15</v>
      </c>
      <c r="U879" s="20">
        <v>100</v>
      </c>
      <c r="V879" s="20">
        <v>2</v>
      </c>
      <c r="W879" s="20">
        <v>13.3</v>
      </c>
      <c r="X879" s="20">
        <v>13</v>
      </c>
      <c r="Y879" s="20">
        <v>86.7</v>
      </c>
      <c r="Z879" s="20">
        <v>14</v>
      </c>
      <c r="AA879" s="20">
        <v>93.3</v>
      </c>
      <c r="AD879" s="20"/>
      <c r="AE879" s="327">
        <v>2000</v>
      </c>
      <c r="AF879" s="327"/>
      <c r="AG879" s="327">
        <v>2003</v>
      </c>
      <c r="AH879" s="327"/>
      <c r="AI879" s="327">
        <v>2006</v>
      </c>
      <c r="AJ879" s="327"/>
      <c r="AK879" s="327">
        <v>2009</v>
      </c>
      <c r="AL879" s="327"/>
      <c r="AM879" s="327">
        <v>2012</v>
      </c>
      <c r="AN879" s="327"/>
      <c r="AO879" s="327">
        <v>2015</v>
      </c>
      <c r="AP879" s="327"/>
    </row>
    <row r="880" spans="1:42">
      <c r="A880" s="360"/>
      <c r="B880" t="s">
        <v>269</v>
      </c>
      <c r="C880" s="320"/>
      <c r="D880" s="360"/>
      <c r="E880" s="320"/>
      <c r="F880" s="353"/>
      <c r="G880" s="320"/>
      <c r="I880" s="4"/>
      <c r="O880" s="29" t="s">
        <v>113</v>
      </c>
      <c r="P880" s="20"/>
      <c r="Q880" s="20"/>
      <c r="R880" s="20">
        <v>9</v>
      </c>
      <c r="S880" s="20">
        <v>60</v>
      </c>
      <c r="T880" s="20">
        <v>1</v>
      </c>
      <c r="U880" s="20">
        <v>6.7</v>
      </c>
      <c r="V880" s="20">
        <v>2</v>
      </c>
      <c r="W880" s="20">
        <v>100</v>
      </c>
      <c r="X880" s="20">
        <v>9</v>
      </c>
      <c r="Y880" s="20">
        <v>69.2</v>
      </c>
      <c r="Z880" s="20">
        <v>8</v>
      </c>
      <c r="AA880" s="20">
        <v>57.1</v>
      </c>
      <c r="AD880" s="20"/>
      <c r="AE880" s="31" t="s">
        <v>118</v>
      </c>
      <c r="AF880" s="31" t="s">
        <v>1</v>
      </c>
      <c r="AG880" s="31" t="s">
        <v>118</v>
      </c>
      <c r="AH880" s="31" t="s">
        <v>1</v>
      </c>
      <c r="AI880" s="31" t="s">
        <v>118</v>
      </c>
      <c r="AJ880" s="31" t="s">
        <v>1</v>
      </c>
      <c r="AK880" s="31" t="s">
        <v>118</v>
      </c>
      <c r="AL880" s="31" t="s">
        <v>1</v>
      </c>
      <c r="AM880" s="31" t="s">
        <v>118</v>
      </c>
      <c r="AN880" s="31" t="s">
        <v>1</v>
      </c>
      <c r="AO880" s="31" t="s">
        <v>118</v>
      </c>
      <c r="AP880" s="31" t="s">
        <v>1</v>
      </c>
    </row>
    <row r="881" spans="1:42">
      <c r="A881" s="360" t="s">
        <v>8</v>
      </c>
      <c r="B881" t="s">
        <v>3</v>
      </c>
      <c r="C881" s="320" t="s">
        <v>3</v>
      </c>
      <c r="D881" s="360" t="s">
        <v>3</v>
      </c>
      <c r="E881" s="320" t="s">
        <v>3</v>
      </c>
      <c r="F881" s="353"/>
      <c r="G881" s="320" t="s">
        <v>3</v>
      </c>
      <c r="AD881" s="29" t="s">
        <v>296</v>
      </c>
      <c r="AE881" s="24"/>
      <c r="AF881" s="24"/>
      <c r="AG881" s="24">
        <v>15</v>
      </c>
      <c r="AH881" s="24">
        <v>9</v>
      </c>
      <c r="AI881" s="24"/>
      <c r="AJ881" s="24"/>
      <c r="AK881" s="24">
        <v>1</v>
      </c>
      <c r="AL881" s="24">
        <v>1</v>
      </c>
      <c r="AM881" s="24">
        <v>13</v>
      </c>
      <c r="AN881" s="24">
        <v>9</v>
      </c>
      <c r="AO881" s="24">
        <v>6</v>
      </c>
      <c r="AP881" s="24">
        <v>3</v>
      </c>
    </row>
    <row r="882" spans="1:42">
      <c r="A882" s="360"/>
      <c r="B882" t="s">
        <v>49</v>
      </c>
      <c r="C882" s="320"/>
      <c r="D882" s="360"/>
      <c r="E882" s="320"/>
      <c r="F882" s="353"/>
      <c r="G882" s="320"/>
      <c r="AD882" s="48" t="s">
        <v>125</v>
      </c>
      <c r="AE882" s="36"/>
      <c r="AF882" s="36"/>
      <c r="AG882" s="36">
        <v>1</v>
      </c>
      <c r="AH882" s="36">
        <v>0.6</v>
      </c>
      <c r="AI882" s="36"/>
      <c r="AJ882" s="36"/>
      <c r="AK882" s="39">
        <v>6.7000000000000004E-2</v>
      </c>
      <c r="AL882" s="36">
        <v>1</v>
      </c>
      <c r="AM882" s="39">
        <v>0.86699999999999999</v>
      </c>
      <c r="AN882" s="39">
        <v>0.69199999999999995</v>
      </c>
      <c r="AO882" s="36">
        <v>0.4</v>
      </c>
      <c r="AP882" s="36">
        <v>0.5</v>
      </c>
    </row>
    <row r="883" spans="1:42">
      <c r="A883" s="360"/>
      <c r="B883" t="s">
        <v>50</v>
      </c>
      <c r="C883" s="320"/>
      <c r="D883" s="360"/>
      <c r="E883" s="320"/>
      <c r="F883" s="353"/>
      <c r="G883" s="320"/>
      <c r="O883" s="354" t="s">
        <v>117</v>
      </c>
      <c r="P883" s="354"/>
      <c r="Q883" s="354"/>
      <c r="R883" s="354"/>
      <c r="S883" s="354"/>
      <c r="T883" s="354"/>
      <c r="U883" s="354"/>
      <c r="V883" s="354"/>
      <c r="W883" s="354"/>
      <c r="X883" s="354"/>
      <c r="Y883" s="354"/>
      <c r="Z883" s="354"/>
      <c r="AA883" s="354"/>
      <c r="AD883" s="29" t="s">
        <v>290</v>
      </c>
      <c r="AE883" s="34"/>
      <c r="AF883" s="34"/>
      <c r="AG883" s="34"/>
      <c r="AH883" s="34"/>
      <c r="AI883" s="34">
        <v>15</v>
      </c>
      <c r="AJ883" s="34">
        <v>1</v>
      </c>
      <c r="AK883" s="34"/>
      <c r="AL883" s="34"/>
      <c r="AM883" s="34"/>
      <c r="AN883" s="34"/>
      <c r="AO883" s="34"/>
      <c r="AP883" s="34"/>
    </row>
    <row r="884" spans="1:42">
      <c r="A884" s="360"/>
      <c r="B884" t="s">
        <v>266</v>
      </c>
      <c r="C884" s="320"/>
      <c r="D884" s="360" t="s">
        <v>58</v>
      </c>
      <c r="E884" s="320"/>
      <c r="F884" s="353"/>
      <c r="G884" s="320"/>
      <c r="O884" s="20"/>
      <c r="P884" s="327">
        <v>2000</v>
      </c>
      <c r="Q884" s="327"/>
      <c r="R884" s="327">
        <v>2003</v>
      </c>
      <c r="S884" s="327"/>
      <c r="T884" s="327">
        <v>2006</v>
      </c>
      <c r="U884" s="327"/>
      <c r="V884" s="327">
        <v>2009</v>
      </c>
      <c r="W884" s="327"/>
      <c r="X884" s="327">
        <v>2012</v>
      </c>
      <c r="Y884" s="327"/>
      <c r="Z884" s="327">
        <v>2015</v>
      </c>
      <c r="AA884" s="327"/>
      <c r="AD884" s="48" t="s">
        <v>125</v>
      </c>
      <c r="AE884" s="36"/>
      <c r="AF884" s="36"/>
      <c r="AG884" s="36"/>
      <c r="AH884" s="36"/>
      <c r="AI884" s="36">
        <v>1</v>
      </c>
      <c r="AJ884" s="39">
        <v>6.7000000000000004E-2</v>
      </c>
      <c r="AK884" s="36"/>
      <c r="AL884" s="36"/>
      <c r="AM884" s="36"/>
      <c r="AN884" s="36"/>
      <c r="AO884" s="36"/>
      <c r="AP884" s="36"/>
    </row>
    <row r="885" spans="1:42">
      <c r="A885" s="360"/>
      <c r="B885" t="s">
        <v>51</v>
      </c>
      <c r="C885" s="320"/>
      <c r="D885" s="360"/>
      <c r="E885" s="320"/>
      <c r="F885" s="353"/>
      <c r="G885" s="320"/>
      <c r="O885" s="20"/>
      <c r="P885" s="31" t="s">
        <v>114</v>
      </c>
      <c r="Q885" s="31" t="s">
        <v>115</v>
      </c>
      <c r="R885" s="31" t="s">
        <v>114</v>
      </c>
      <c r="S885" s="31" t="s">
        <v>115</v>
      </c>
      <c r="T885" s="31" t="s">
        <v>114</v>
      </c>
      <c r="U885" s="31" t="s">
        <v>115</v>
      </c>
      <c r="V885" s="31" t="s">
        <v>114</v>
      </c>
      <c r="W885" s="31" t="s">
        <v>115</v>
      </c>
      <c r="X885" s="31" t="s">
        <v>114</v>
      </c>
      <c r="Y885" s="31" t="s">
        <v>115</v>
      </c>
      <c r="Z885" s="31" t="s">
        <v>114</v>
      </c>
      <c r="AA885" s="31" t="s">
        <v>115</v>
      </c>
      <c r="AD885" s="21" t="s">
        <v>297</v>
      </c>
      <c r="AE885" s="34"/>
      <c r="AF885" s="34"/>
      <c r="AG885" s="34"/>
      <c r="AH885" s="34"/>
      <c r="AI885" s="34"/>
      <c r="AJ885" s="34"/>
      <c r="AK885" s="34">
        <v>1</v>
      </c>
      <c r="AL885" s="34">
        <v>1</v>
      </c>
      <c r="AM885" s="34"/>
      <c r="AN885" s="34"/>
      <c r="AO885" s="34"/>
      <c r="AP885" s="34"/>
    </row>
    <row r="886" spans="1:42">
      <c r="A886" s="360"/>
      <c r="B886" t="s">
        <v>52</v>
      </c>
      <c r="C886" s="320"/>
      <c r="D886" s="360" t="s">
        <v>50</v>
      </c>
      <c r="E886" s="320"/>
      <c r="F886" s="353"/>
      <c r="G886" s="320"/>
      <c r="O886" s="29" t="s">
        <v>110</v>
      </c>
      <c r="P886" s="20">
        <v>15</v>
      </c>
      <c r="Q886" s="20">
        <v>100</v>
      </c>
      <c r="R886" s="20">
        <v>5</v>
      </c>
      <c r="S886" s="20">
        <v>33.299999999999997</v>
      </c>
      <c r="T886" s="20">
        <v>8</v>
      </c>
      <c r="U886" s="20">
        <v>53.3</v>
      </c>
      <c r="V886" s="20">
        <v>12</v>
      </c>
      <c r="W886" s="20">
        <v>80</v>
      </c>
      <c r="X886" s="20">
        <v>8</v>
      </c>
      <c r="Y886" s="20">
        <v>53.3</v>
      </c>
      <c r="Z886" s="20">
        <v>9</v>
      </c>
      <c r="AA886" s="20">
        <v>60</v>
      </c>
      <c r="AD886" s="48" t="s">
        <v>125</v>
      </c>
      <c r="AE886" s="36"/>
      <c r="AF886" s="36"/>
      <c r="AG886" s="36"/>
      <c r="AH886" s="36"/>
      <c r="AI886" s="36"/>
      <c r="AJ886" s="36"/>
      <c r="AK886" s="39">
        <v>6.7000000000000004E-2</v>
      </c>
      <c r="AL886" s="36">
        <v>1</v>
      </c>
      <c r="AM886" s="36"/>
      <c r="AN886" s="36"/>
      <c r="AO886" s="36"/>
      <c r="AP886" s="36"/>
    </row>
    <row r="887" spans="1:42">
      <c r="A887" s="360"/>
      <c r="B887" t="s">
        <v>267</v>
      </c>
      <c r="C887" s="320"/>
      <c r="D887" s="360"/>
      <c r="E887" s="320"/>
      <c r="F887" s="353"/>
      <c r="G887" s="320"/>
      <c r="O887" s="29" t="s">
        <v>111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0</v>
      </c>
      <c r="W887" s="20">
        <v>0</v>
      </c>
      <c r="X887" s="20">
        <v>0</v>
      </c>
      <c r="Y887" s="20">
        <v>0</v>
      </c>
      <c r="Z887" s="20">
        <v>3</v>
      </c>
      <c r="AA887" s="20">
        <v>33.299999999999997</v>
      </c>
      <c r="AD887" s="70" t="s">
        <v>65</v>
      </c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>
        <v>8</v>
      </c>
      <c r="AP887" s="24">
        <v>5</v>
      </c>
    </row>
    <row r="888" spans="1:42">
      <c r="A888" s="360"/>
      <c r="B888" t="s">
        <v>271</v>
      </c>
      <c r="C888" s="320"/>
      <c r="D888" s="360" t="s">
        <v>267</v>
      </c>
      <c r="E888" s="320"/>
      <c r="F888" s="353"/>
      <c r="G888" s="320"/>
      <c r="O888" s="29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D888" s="48" t="s">
        <v>125</v>
      </c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9">
        <v>0.53300000000000003</v>
      </c>
      <c r="AP888" s="39">
        <v>0.625</v>
      </c>
    </row>
    <row r="889" spans="1:42">
      <c r="A889" s="360"/>
      <c r="B889" t="s">
        <v>272</v>
      </c>
      <c r="C889" s="320"/>
      <c r="D889" s="360"/>
      <c r="E889" s="320"/>
      <c r="F889" s="353"/>
      <c r="G889" s="320"/>
      <c r="O889" s="29" t="s">
        <v>112</v>
      </c>
      <c r="P889" s="20"/>
      <c r="Q889" s="20"/>
      <c r="R889" s="20">
        <v>7</v>
      </c>
      <c r="S889" s="20">
        <v>46.7</v>
      </c>
      <c r="T889" s="20">
        <v>7</v>
      </c>
      <c r="U889" s="20">
        <v>46.7</v>
      </c>
      <c r="V889" s="20">
        <v>3</v>
      </c>
      <c r="W889" s="20">
        <v>20</v>
      </c>
      <c r="X889" s="20">
        <v>7</v>
      </c>
      <c r="Y889" s="20">
        <v>46.7</v>
      </c>
      <c r="Z889" s="20">
        <v>3</v>
      </c>
      <c r="AA889" s="20">
        <v>20</v>
      </c>
    </row>
    <row r="890" spans="1:42">
      <c r="A890" s="360"/>
      <c r="B890" t="s">
        <v>268</v>
      </c>
      <c r="C890" s="320"/>
      <c r="D890" s="360" t="s">
        <v>55</v>
      </c>
      <c r="E890" s="320"/>
      <c r="F890" s="353"/>
      <c r="G890" s="320"/>
      <c r="O890" s="29" t="s">
        <v>113</v>
      </c>
      <c r="P890" s="20"/>
      <c r="Q890" s="20"/>
      <c r="R890" s="20">
        <v>0</v>
      </c>
      <c r="S890" s="20">
        <v>0</v>
      </c>
      <c r="T890" s="20">
        <v>1</v>
      </c>
      <c r="U890" s="20">
        <v>14.3</v>
      </c>
      <c r="V890" s="20">
        <v>0</v>
      </c>
      <c r="W890" s="20">
        <v>0</v>
      </c>
      <c r="X890" s="20">
        <v>1</v>
      </c>
      <c r="Y890" s="20">
        <v>14.3</v>
      </c>
      <c r="Z890" s="20">
        <v>0</v>
      </c>
      <c r="AA890" s="20">
        <v>0</v>
      </c>
      <c r="AD890" s="35" t="s">
        <v>127</v>
      </c>
    </row>
    <row r="891" spans="1:42">
      <c r="A891" s="360"/>
      <c r="B891" t="s">
        <v>269</v>
      </c>
      <c r="C891" s="320"/>
      <c r="D891" s="360"/>
      <c r="E891" s="320"/>
      <c r="F891" s="353"/>
      <c r="G891" s="320"/>
      <c r="R891" t="s">
        <v>286</v>
      </c>
      <c r="Z891" t="s">
        <v>286</v>
      </c>
    </row>
    <row r="892" spans="1:42">
      <c r="A892" s="360" t="s">
        <v>9</v>
      </c>
      <c r="B892" t="s">
        <v>3</v>
      </c>
      <c r="C892" s="320" t="s">
        <v>3</v>
      </c>
      <c r="D892" s="360" t="s">
        <v>3</v>
      </c>
      <c r="E892" s="320" t="s">
        <v>3</v>
      </c>
      <c r="F892" s="353" t="s">
        <v>293</v>
      </c>
      <c r="G892" s="320" t="s">
        <v>3</v>
      </c>
      <c r="O892" s="35" t="s">
        <v>127</v>
      </c>
      <c r="AD892" s="355" t="s">
        <v>122</v>
      </c>
      <c r="AE892" s="356"/>
      <c r="AF892" s="356"/>
      <c r="AG892" s="356"/>
      <c r="AH892" s="356"/>
      <c r="AI892" s="356"/>
      <c r="AJ892" s="356"/>
      <c r="AK892" s="356"/>
      <c r="AL892" s="356"/>
      <c r="AM892" s="356"/>
      <c r="AN892" s="356"/>
      <c r="AO892" s="356"/>
      <c r="AP892" s="357"/>
    </row>
    <row r="893" spans="1:42">
      <c r="A893" s="360"/>
      <c r="B893" t="s">
        <v>49</v>
      </c>
      <c r="C893" s="320"/>
      <c r="D893" s="360"/>
      <c r="E893" s="320"/>
      <c r="F893" s="353"/>
      <c r="G893" s="320"/>
      <c r="AD893" s="20"/>
      <c r="AE893" s="324">
        <v>2000</v>
      </c>
      <c r="AF893" s="325"/>
      <c r="AG893" s="324">
        <v>2003</v>
      </c>
      <c r="AH893" s="325"/>
      <c r="AI893" s="324">
        <v>2006</v>
      </c>
      <c r="AJ893" s="325"/>
      <c r="AK893" s="324">
        <v>2009</v>
      </c>
      <c r="AL893" s="325"/>
      <c r="AM893" s="324">
        <v>2012</v>
      </c>
      <c r="AN893" s="325"/>
      <c r="AO893" s="324">
        <v>2015</v>
      </c>
      <c r="AP893" s="325"/>
    </row>
    <row r="894" spans="1:42">
      <c r="A894" s="360"/>
      <c r="B894" t="s">
        <v>50</v>
      </c>
      <c r="C894" s="320"/>
      <c r="D894" s="360"/>
      <c r="E894" s="320"/>
      <c r="F894" s="353"/>
      <c r="G894" s="320"/>
      <c r="AD894" s="20"/>
      <c r="AE894" s="31" t="s">
        <v>118</v>
      </c>
      <c r="AF894" s="31" t="s">
        <v>1</v>
      </c>
      <c r="AG894" s="31" t="s">
        <v>118</v>
      </c>
      <c r="AH894" s="31" t="s">
        <v>1</v>
      </c>
      <c r="AI894" s="31" t="s">
        <v>118</v>
      </c>
      <c r="AJ894" s="31" t="s">
        <v>1</v>
      </c>
      <c r="AK894" s="31" t="s">
        <v>118</v>
      </c>
      <c r="AL894" s="31" t="s">
        <v>1</v>
      </c>
      <c r="AM894" s="31" t="s">
        <v>118</v>
      </c>
      <c r="AN894" s="31" t="s">
        <v>1</v>
      </c>
      <c r="AO894" s="31" t="s">
        <v>118</v>
      </c>
      <c r="AP894" s="31" t="s">
        <v>1</v>
      </c>
    </row>
    <row r="895" spans="1:42">
      <c r="A895" s="360"/>
      <c r="B895" t="s">
        <v>266</v>
      </c>
      <c r="C895" s="320"/>
      <c r="D895" s="360" t="s">
        <v>58</v>
      </c>
      <c r="E895" s="320"/>
      <c r="F895" s="353"/>
      <c r="G895" s="320"/>
      <c r="O895" s="354" t="s">
        <v>130</v>
      </c>
      <c r="P895" s="354"/>
      <c r="Q895" s="354"/>
      <c r="R895" s="354"/>
      <c r="S895" s="354"/>
      <c r="T895" s="354"/>
      <c r="U895" s="354"/>
      <c r="V895" s="354"/>
      <c r="W895" s="354"/>
      <c r="X895" s="354"/>
      <c r="Y895" s="354"/>
      <c r="Z895" s="354"/>
      <c r="AA895" s="354"/>
      <c r="AD895" s="29" t="s">
        <v>89</v>
      </c>
      <c r="AE895" s="24"/>
      <c r="AF895" s="24"/>
      <c r="AG895" s="24">
        <v>3</v>
      </c>
      <c r="AH895" s="24">
        <v>0</v>
      </c>
      <c r="AI895" s="24"/>
      <c r="AJ895" s="24"/>
      <c r="AK895" s="24"/>
      <c r="AL895" s="24"/>
      <c r="AM895" s="24"/>
      <c r="AN895" s="24"/>
      <c r="AO895" s="24"/>
      <c r="AP895" s="24"/>
    </row>
    <row r="896" spans="1:42">
      <c r="A896" s="360"/>
      <c r="B896" t="s">
        <v>51</v>
      </c>
      <c r="C896" s="320"/>
      <c r="D896" s="360"/>
      <c r="E896" s="320"/>
      <c r="F896" s="353"/>
      <c r="G896" s="320"/>
      <c r="O896" s="20"/>
      <c r="P896" s="327">
        <v>2000</v>
      </c>
      <c r="Q896" s="327"/>
      <c r="R896" s="327">
        <v>2003</v>
      </c>
      <c r="S896" s="327"/>
      <c r="T896" s="327">
        <v>2006</v>
      </c>
      <c r="U896" s="327"/>
      <c r="V896" s="327">
        <v>2009</v>
      </c>
      <c r="W896" s="327"/>
      <c r="X896" s="327">
        <v>2012</v>
      </c>
      <c r="Y896" s="327"/>
      <c r="Z896" s="327">
        <v>2015</v>
      </c>
      <c r="AA896" s="327"/>
      <c r="AD896" s="47" t="s">
        <v>125</v>
      </c>
      <c r="AE896" s="32"/>
      <c r="AF896" s="40"/>
      <c r="AG896" s="32">
        <v>0.2</v>
      </c>
      <c r="AH896" s="32">
        <v>0</v>
      </c>
      <c r="AI896" s="32"/>
      <c r="AJ896" s="32"/>
      <c r="AK896" s="32"/>
      <c r="AL896" s="32"/>
      <c r="AM896" s="32"/>
      <c r="AN896" s="32"/>
      <c r="AO896" s="32"/>
      <c r="AP896" s="32"/>
    </row>
    <row r="897" spans="1:42">
      <c r="A897" s="360"/>
      <c r="B897" t="s">
        <v>52</v>
      </c>
      <c r="C897" s="320"/>
      <c r="D897" s="360"/>
      <c r="E897" s="320"/>
      <c r="F897" s="353"/>
      <c r="G897" s="320"/>
      <c r="O897" s="20"/>
      <c r="P897" s="31" t="s">
        <v>114</v>
      </c>
      <c r="Q897" s="31" t="s">
        <v>115</v>
      </c>
      <c r="R897" s="31" t="s">
        <v>114</v>
      </c>
      <c r="S897" s="31" t="s">
        <v>115</v>
      </c>
      <c r="T897" s="31" t="s">
        <v>114</v>
      </c>
      <c r="U897" s="31" t="s">
        <v>115</v>
      </c>
      <c r="V897" s="31" t="s">
        <v>114</v>
      </c>
      <c r="W897" s="31" t="s">
        <v>115</v>
      </c>
      <c r="X897" s="31" t="s">
        <v>114</v>
      </c>
      <c r="Y897" s="31" t="s">
        <v>115</v>
      </c>
      <c r="Z897" s="31" t="s">
        <v>114</v>
      </c>
      <c r="AA897" s="31" t="s">
        <v>115</v>
      </c>
      <c r="AD897" s="21" t="s">
        <v>87</v>
      </c>
      <c r="AE897" s="24"/>
      <c r="AF897" s="24"/>
      <c r="AG897" s="24">
        <v>3</v>
      </c>
      <c r="AH897" s="24">
        <v>0</v>
      </c>
      <c r="AI897" s="24"/>
      <c r="AJ897" s="24"/>
      <c r="AK897" s="24"/>
      <c r="AL897" s="24"/>
      <c r="AM897" s="24"/>
      <c r="AN897" s="24"/>
      <c r="AO897" s="24"/>
      <c r="AP897" s="24"/>
    </row>
    <row r="898" spans="1:42">
      <c r="A898" s="360"/>
      <c r="B898" t="s">
        <v>267</v>
      </c>
      <c r="C898" s="320"/>
      <c r="D898" s="360" t="s">
        <v>89</v>
      </c>
      <c r="E898" s="320"/>
      <c r="F898" s="353"/>
      <c r="G898" s="320"/>
      <c r="O898" s="29" t="s">
        <v>110</v>
      </c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20">
        <v>15</v>
      </c>
      <c r="AA898" s="20">
        <v>100</v>
      </c>
      <c r="AD898" s="48" t="s">
        <v>125</v>
      </c>
      <c r="AE898" s="36"/>
      <c r="AF898" s="36"/>
      <c r="AG898" s="36">
        <v>0.2</v>
      </c>
      <c r="AH898" s="36">
        <v>0</v>
      </c>
      <c r="AI898" s="36"/>
      <c r="AJ898" s="36"/>
      <c r="AK898" s="39"/>
      <c r="AL898" s="36"/>
      <c r="AM898" s="36"/>
      <c r="AN898" s="36"/>
      <c r="AO898" s="36"/>
      <c r="AP898" s="36"/>
    </row>
    <row r="899" spans="1:42">
      <c r="A899" s="360"/>
      <c r="B899" t="s">
        <v>271</v>
      </c>
      <c r="C899" s="320"/>
      <c r="D899" s="360"/>
      <c r="E899" s="320"/>
      <c r="F899" s="353"/>
      <c r="G899" s="320"/>
      <c r="O899" s="29" t="s">
        <v>111</v>
      </c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20">
        <v>0</v>
      </c>
      <c r="AA899" s="20">
        <v>0</v>
      </c>
      <c r="AD899" s="21" t="s">
        <v>302</v>
      </c>
      <c r="AE899" s="24"/>
      <c r="AF899" s="24"/>
      <c r="AG899" s="24">
        <v>1</v>
      </c>
      <c r="AH899" s="24">
        <v>0</v>
      </c>
      <c r="AI899" s="24">
        <v>7</v>
      </c>
      <c r="AJ899" s="24">
        <v>1</v>
      </c>
      <c r="AK899" s="24">
        <v>3</v>
      </c>
      <c r="AL899" s="24">
        <v>0</v>
      </c>
      <c r="AM899" s="24">
        <v>3</v>
      </c>
      <c r="AN899" s="24">
        <v>1</v>
      </c>
      <c r="AO899" s="24">
        <v>2</v>
      </c>
      <c r="AP899" s="24">
        <v>0</v>
      </c>
    </row>
    <row r="900" spans="1:42">
      <c r="A900" s="360"/>
      <c r="B900" t="s">
        <v>268</v>
      </c>
      <c r="C900" s="320"/>
      <c r="D900" s="360" t="s">
        <v>267</v>
      </c>
      <c r="E900" s="320"/>
      <c r="F900" s="353"/>
      <c r="G900" s="320"/>
      <c r="O900" s="29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20"/>
      <c r="AA900" s="20"/>
      <c r="AD900" s="48" t="s">
        <v>125</v>
      </c>
      <c r="AE900" s="37"/>
      <c r="AF900" s="37"/>
      <c r="AG900" s="36">
        <v>6.7000000000000004E-2</v>
      </c>
      <c r="AH900" s="36">
        <v>0</v>
      </c>
      <c r="AI900" s="39">
        <v>0.46700000000000003</v>
      </c>
      <c r="AJ900" s="39">
        <v>0.14299999999999999</v>
      </c>
      <c r="AK900" s="38">
        <v>0.2</v>
      </c>
      <c r="AL900" s="38">
        <v>0</v>
      </c>
      <c r="AM900" s="36">
        <v>0.2</v>
      </c>
      <c r="AN900" s="39">
        <v>0.33300000000000002</v>
      </c>
      <c r="AO900" s="39">
        <v>0.13300000000000001</v>
      </c>
      <c r="AP900" s="36">
        <v>0</v>
      </c>
    </row>
    <row r="901" spans="1:42">
      <c r="A901" s="360"/>
      <c r="B901" t="s">
        <v>269</v>
      </c>
      <c r="C901" s="320"/>
      <c r="D901" s="360"/>
      <c r="E901" s="320"/>
      <c r="F901" s="353"/>
      <c r="G901" s="320"/>
      <c r="O901" s="29" t="s">
        <v>112</v>
      </c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20"/>
      <c r="AA901" s="20"/>
      <c r="AD901" s="21" t="s">
        <v>299</v>
      </c>
      <c r="AE901" s="24"/>
      <c r="AF901" s="24"/>
      <c r="AG901" s="24"/>
      <c r="AH901" s="24"/>
      <c r="AI901" s="24"/>
      <c r="AJ901" s="24"/>
      <c r="AK901" s="24"/>
      <c r="AL901" s="24"/>
      <c r="AM901" s="24">
        <v>4</v>
      </c>
      <c r="AN901" s="24">
        <v>0</v>
      </c>
      <c r="AO901" s="24"/>
      <c r="AP901" s="24"/>
    </row>
    <row r="902" spans="1:42">
      <c r="A902" s="360" t="s">
        <v>10</v>
      </c>
      <c r="B902" t="s">
        <v>3</v>
      </c>
      <c r="C902" s="320" t="s">
        <v>3</v>
      </c>
      <c r="D902" s="360" t="s">
        <v>3</v>
      </c>
      <c r="E902" s="320" t="s">
        <v>3</v>
      </c>
      <c r="F902" s="353"/>
      <c r="G902" s="320" t="s">
        <v>3</v>
      </c>
      <c r="O902" s="29" t="s">
        <v>113</v>
      </c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20"/>
      <c r="AA902" s="20"/>
      <c r="AD902" s="49" t="s">
        <v>125</v>
      </c>
      <c r="AE902" s="36"/>
      <c r="AF902" s="36"/>
      <c r="AG902" s="36"/>
      <c r="AH902" s="36"/>
      <c r="AI902" s="36"/>
      <c r="AJ902" s="36"/>
      <c r="AK902" s="36"/>
      <c r="AL902" s="36"/>
      <c r="AM902" s="39">
        <v>0.26700000000000002</v>
      </c>
      <c r="AN902" s="36">
        <v>0</v>
      </c>
      <c r="AO902" s="36"/>
      <c r="AP902" s="36"/>
    </row>
    <row r="903" spans="1:42">
      <c r="A903" s="360"/>
      <c r="B903" t="s">
        <v>49</v>
      </c>
      <c r="C903" s="320"/>
      <c r="D903" s="360"/>
      <c r="E903" s="320"/>
      <c r="F903" s="353"/>
      <c r="G903" s="320"/>
      <c r="AD903" s="21" t="s">
        <v>301</v>
      </c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>
        <v>1</v>
      </c>
      <c r="AP903" s="24">
        <v>0</v>
      </c>
    </row>
    <row r="904" spans="1:42">
      <c r="A904" s="360"/>
      <c r="B904" t="s">
        <v>50</v>
      </c>
      <c r="C904" s="320"/>
      <c r="D904" s="360" t="s">
        <v>58</v>
      </c>
      <c r="E904" s="320"/>
      <c r="F904" s="353"/>
      <c r="G904" s="320"/>
      <c r="AD904" s="50" t="s">
        <v>125</v>
      </c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9">
        <v>6.7000000000000004E-2</v>
      </c>
      <c r="AP904" s="36">
        <v>0</v>
      </c>
    </row>
    <row r="905" spans="1:42">
      <c r="A905" s="360"/>
      <c r="B905" t="s">
        <v>266</v>
      </c>
      <c r="C905" s="320"/>
      <c r="D905" s="360"/>
      <c r="E905" s="320"/>
      <c r="F905" s="353"/>
      <c r="G905" s="320"/>
      <c r="AD905" s="63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</row>
    <row r="906" spans="1:42">
      <c r="A906" s="360"/>
      <c r="B906" t="s">
        <v>51</v>
      </c>
      <c r="C906" s="320"/>
      <c r="D906" s="360" t="s">
        <v>50</v>
      </c>
      <c r="E906" s="320"/>
      <c r="F906" s="353"/>
      <c r="G906" s="320"/>
      <c r="AD906" s="35" t="s">
        <v>127</v>
      </c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40"/>
      <c r="AP906" s="32"/>
    </row>
    <row r="907" spans="1:42">
      <c r="A907" s="360"/>
      <c r="B907" t="s">
        <v>52</v>
      </c>
      <c r="C907" s="320"/>
      <c r="D907" s="360"/>
      <c r="E907" s="320"/>
      <c r="F907" s="353"/>
      <c r="G907" s="320"/>
    </row>
    <row r="908" spans="1:42">
      <c r="A908" s="360"/>
      <c r="B908" t="s">
        <v>267</v>
      </c>
      <c r="C908" s="320"/>
      <c r="D908" s="360" t="s">
        <v>267</v>
      </c>
      <c r="E908" s="320"/>
      <c r="F908" s="353"/>
      <c r="G908" s="320"/>
    </row>
    <row r="909" spans="1:42">
      <c r="A909" s="360"/>
      <c r="B909" t="s">
        <v>272</v>
      </c>
      <c r="C909" s="320"/>
      <c r="D909" s="360"/>
      <c r="E909" s="320"/>
      <c r="F909" s="353"/>
      <c r="G909" s="320"/>
    </row>
    <row r="910" spans="1:42">
      <c r="A910" s="360"/>
      <c r="B910" t="s">
        <v>268</v>
      </c>
      <c r="C910" s="320"/>
      <c r="D910" s="360" t="s">
        <v>55</v>
      </c>
      <c r="E910" s="320"/>
      <c r="F910" s="353"/>
      <c r="G910" s="320"/>
    </row>
    <row r="911" spans="1:42">
      <c r="A911" s="360"/>
      <c r="B911" t="s">
        <v>269</v>
      </c>
      <c r="C911" s="320"/>
      <c r="D911" s="360"/>
      <c r="E911" s="320"/>
      <c r="F911" s="353"/>
      <c r="G911" s="320"/>
    </row>
    <row r="912" spans="1:42">
      <c r="A912" s="360" t="s">
        <v>11</v>
      </c>
      <c r="B912" t="s">
        <v>3</v>
      </c>
      <c r="C912" s="320" t="s">
        <v>3</v>
      </c>
      <c r="D912" s="360" t="s">
        <v>3</v>
      </c>
      <c r="E912" s="320" t="s">
        <v>58</v>
      </c>
      <c r="F912" s="353"/>
      <c r="G912" s="320" t="s">
        <v>3</v>
      </c>
    </row>
    <row r="913" spans="1:7">
      <c r="A913" s="360"/>
      <c r="B913" t="s">
        <v>49</v>
      </c>
      <c r="C913" s="320"/>
      <c r="D913" s="360"/>
      <c r="E913" s="320"/>
      <c r="F913" s="353"/>
      <c r="G913" s="320"/>
    </row>
    <row r="914" spans="1:7">
      <c r="A914" s="360"/>
      <c r="B914" t="s">
        <v>50</v>
      </c>
      <c r="C914" s="320"/>
      <c r="D914" s="360"/>
      <c r="E914" s="320"/>
      <c r="F914" s="353"/>
      <c r="G914" s="320"/>
    </row>
    <row r="915" spans="1:7">
      <c r="A915" s="360"/>
      <c r="B915" t="s">
        <v>266</v>
      </c>
      <c r="C915" s="320"/>
      <c r="D915" s="360" t="s">
        <v>58</v>
      </c>
      <c r="E915" s="320"/>
      <c r="F915" s="353"/>
      <c r="G915" s="320"/>
    </row>
    <row r="916" spans="1:7">
      <c r="A916" s="360"/>
      <c r="B916" t="s">
        <v>51</v>
      </c>
      <c r="C916" s="320"/>
      <c r="D916" s="360"/>
      <c r="E916" s="320"/>
      <c r="F916" s="353"/>
      <c r="G916" s="320"/>
    </row>
    <row r="917" spans="1:7">
      <c r="A917" s="360"/>
      <c r="B917" t="s">
        <v>52</v>
      </c>
      <c r="C917" s="320"/>
      <c r="D917" s="360"/>
      <c r="E917" s="320"/>
      <c r="F917" s="353"/>
      <c r="G917" s="320"/>
    </row>
    <row r="918" spans="1:7">
      <c r="A918" s="360"/>
      <c r="B918" t="s">
        <v>267</v>
      </c>
      <c r="C918" s="320"/>
      <c r="D918" s="360" t="s">
        <v>267</v>
      </c>
      <c r="E918" s="320"/>
      <c r="F918" s="353"/>
      <c r="G918" s="320"/>
    </row>
    <row r="919" spans="1:7">
      <c r="A919" s="360"/>
      <c r="B919" t="s">
        <v>272</v>
      </c>
      <c r="C919" s="320"/>
      <c r="D919" s="360"/>
      <c r="E919" s="320"/>
      <c r="F919" s="353"/>
      <c r="G919" s="320"/>
    </row>
    <row r="920" spans="1:7">
      <c r="A920" s="360"/>
      <c r="B920" t="s">
        <v>268</v>
      </c>
      <c r="C920" s="320"/>
      <c r="D920" s="360" t="s">
        <v>53</v>
      </c>
      <c r="E920" s="320"/>
      <c r="F920" s="353"/>
      <c r="G920" s="320"/>
    </row>
    <row r="921" spans="1:7">
      <c r="A921" s="360"/>
      <c r="B921" t="s">
        <v>269</v>
      </c>
      <c r="C921" s="320"/>
      <c r="D921" s="360"/>
      <c r="E921" s="320"/>
      <c r="F921" s="353"/>
      <c r="G921" s="320"/>
    </row>
    <row r="922" spans="1:7">
      <c r="A922" s="360" t="s">
        <v>12</v>
      </c>
      <c r="B922" t="s">
        <v>3</v>
      </c>
      <c r="C922" s="320" t="s">
        <v>3</v>
      </c>
      <c r="D922" s="360" t="s">
        <v>3</v>
      </c>
      <c r="E922" s="320" t="s">
        <v>58</v>
      </c>
      <c r="F922" s="364" t="s">
        <v>288</v>
      </c>
      <c r="G922" s="320" t="s">
        <v>288</v>
      </c>
    </row>
    <row r="923" spans="1:7">
      <c r="A923" s="360"/>
      <c r="B923" t="s">
        <v>49</v>
      </c>
      <c r="C923" s="320"/>
      <c r="D923" s="360"/>
      <c r="E923" s="320"/>
      <c r="F923" s="364"/>
      <c r="G923" s="320"/>
    </row>
    <row r="924" spans="1:7">
      <c r="A924" s="360"/>
      <c r="B924" t="s">
        <v>50</v>
      </c>
      <c r="C924" s="320"/>
      <c r="D924" s="360"/>
      <c r="E924" s="320"/>
      <c r="F924" s="360" t="s">
        <v>290</v>
      </c>
      <c r="G924" s="320"/>
    </row>
    <row r="925" spans="1:7">
      <c r="A925" s="360"/>
      <c r="B925" t="s">
        <v>51</v>
      </c>
      <c r="C925" s="320"/>
      <c r="D925" s="360"/>
      <c r="E925" s="320"/>
      <c r="F925" s="360"/>
      <c r="G925" s="320"/>
    </row>
    <row r="926" spans="1:7">
      <c r="A926" s="360"/>
      <c r="B926" t="s">
        <v>52</v>
      </c>
      <c r="C926" s="320"/>
      <c r="D926" s="360" t="s">
        <v>58</v>
      </c>
      <c r="E926" s="320"/>
      <c r="F926" s="360" t="s">
        <v>50</v>
      </c>
      <c r="G926" s="320"/>
    </row>
    <row r="927" spans="1:7">
      <c r="A927" s="360"/>
      <c r="B927" t="s">
        <v>267</v>
      </c>
      <c r="C927" s="320"/>
      <c r="D927" s="360"/>
      <c r="E927" s="320"/>
      <c r="F927" s="360"/>
      <c r="G927" s="320"/>
    </row>
    <row r="928" spans="1:7">
      <c r="A928" s="360"/>
      <c r="B928" t="s">
        <v>271</v>
      </c>
      <c r="C928" s="320"/>
      <c r="D928" s="360"/>
      <c r="E928" s="320"/>
      <c r="F928" s="6" t="s">
        <v>51</v>
      </c>
      <c r="G928" s="320"/>
    </row>
    <row r="929" spans="1:7">
      <c r="A929" s="360"/>
      <c r="B929" t="s">
        <v>272</v>
      </c>
      <c r="C929" s="320"/>
      <c r="D929" s="360" t="s">
        <v>275</v>
      </c>
      <c r="E929" s="320"/>
      <c r="F929" s="6" t="s">
        <v>52</v>
      </c>
      <c r="G929" s="320"/>
    </row>
    <row r="930" spans="1:7">
      <c r="A930" s="360"/>
      <c r="B930" t="s">
        <v>268</v>
      </c>
      <c r="C930" s="320"/>
      <c r="D930" s="360"/>
      <c r="E930" s="320"/>
      <c r="F930" s="6" t="s">
        <v>267</v>
      </c>
      <c r="G930" s="320"/>
    </row>
    <row r="931" spans="1:7">
      <c r="A931" s="360"/>
      <c r="B931" t="s">
        <v>269</v>
      </c>
      <c r="C931" s="320"/>
      <c r="D931" s="360"/>
      <c r="E931" s="320"/>
      <c r="F931" s="6" t="s">
        <v>53</v>
      </c>
      <c r="G931" s="320"/>
    </row>
    <row r="932" spans="1:7">
      <c r="A932" s="360" t="s">
        <v>13</v>
      </c>
      <c r="B932" t="s">
        <v>3</v>
      </c>
      <c r="C932" s="320" t="s">
        <v>49</v>
      </c>
      <c r="D932" s="360" t="s">
        <v>3</v>
      </c>
      <c r="E932" s="320" t="s">
        <v>58</v>
      </c>
      <c r="F932" s="360" t="s">
        <v>287</v>
      </c>
      <c r="G932" s="320" t="s">
        <v>287</v>
      </c>
    </row>
    <row r="933" spans="1:7">
      <c r="A933" s="360"/>
      <c r="B933" t="s">
        <v>49</v>
      </c>
      <c r="C933" s="320"/>
      <c r="D933" s="360"/>
      <c r="E933" s="320"/>
      <c r="F933" s="360"/>
      <c r="G933" s="320"/>
    </row>
    <row r="934" spans="1:7">
      <c r="A934" s="360"/>
      <c r="B934" t="s">
        <v>50</v>
      </c>
      <c r="C934" s="320"/>
      <c r="D934" s="360" t="s">
        <v>58</v>
      </c>
      <c r="E934" s="320"/>
      <c r="F934" s="360" t="s">
        <v>290</v>
      </c>
      <c r="G934" s="320"/>
    </row>
    <row r="935" spans="1:7">
      <c r="A935" s="360"/>
      <c r="B935" t="s">
        <v>51</v>
      </c>
      <c r="C935" s="320"/>
      <c r="D935" s="360"/>
      <c r="E935" s="320"/>
      <c r="F935" s="360"/>
      <c r="G935" s="320"/>
    </row>
    <row r="936" spans="1:7">
      <c r="A936" s="360"/>
      <c r="B936" t="s">
        <v>52</v>
      </c>
      <c r="C936" s="320"/>
      <c r="D936" s="360" t="s">
        <v>78</v>
      </c>
      <c r="E936" s="320"/>
      <c r="F936" s="360" t="s">
        <v>50</v>
      </c>
      <c r="G936" s="320"/>
    </row>
    <row r="937" spans="1:7">
      <c r="A937" s="360"/>
      <c r="B937" t="s">
        <v>267</v>
      </c>
      <c r="C937" s="320"/>
      <c r="D937" s="360"/>
      <c r="E937" s="320"/>
      <c r="F937" s="360"/>
      <c r="G937" s="320"/>
    </row>
    <row r="938" spans="1:7">
      <c r="A938" s="360"/>
      <c r="B938" t="s">
        <v>271</v>
      </c>
      <c r="C938" s="320"/>
      <c r="D938" s="360" t="s">
        <v>267</v>
      </c>
      <c r="E938" s="320"/>
      <c r="F938" s="4" t="s">
        <v>51</v>
      </c>
      <c r="G938" s="320"/>
    </row>
    <row r="939" spans="1:7">
      <c r="A939" s="360"/>
      <c r="B939" t="s">
        <v>272</v>
      </c>
      <c r="C939" s="320"/>
      <c r="D939" s="360"/>
      <c r="E939" s="320"/>
      <c r="F939" s="6" t="s">
        <v>267</v>
      </c>
      <c r="G939" s="320"/>
    </row>
    <row r="940" spans="1:7">
      <c r="A940" s="360"/>
      <c r="B940" t="s">
        <v>268</v>
      </c>
      <c r="C940" s="320"/>
      <c r="D940" s="6" t="s">
        <v>55</v>
      </c>
      <c r="E940" s="320"/>
      <c r="F940" s="4" t="s">
        <v>53</v>
      </c>
      <c r="G940" s="320"/>
    </row>
    <row r="941" spans="1:7">
      <c r="A941" s="360" t="s">
        <v>14</v>
      </c>
      <c r="B941" t="s">
        <v>3</v>
      </c>
      <c r="C941" s="320" t="s">
        <v>49</v>
      </c>
      <c r="D941" s="360" t="s">
        <v>3</v>
      </c>
      <c r="E941" s="320" t="s">
        <v>3</v>
      </c>
      <c r="F941" s="360" t="s">
        <v>3</v>
      </c>
      <c r="G941" s="320" t="s">
        <v>3</v>
      </c>
    </row>
    <row r="942" spans="1:7">
      <c r="A942" s="360"/>
      <c r="B942" t="s">
        <v>49</v>
      </c>
      <c r="C942" s="320"/>
      <c r="D942" s="360"/>
      <c r="E942" s="320"/>
      <c r="F942" s="360"/>
      <c r="G942" s="320"/>
    </row>
    <row r="943" spans="1:7">
      <c r="A943" s="360"/>
      <c r="B943" t="s">
        <v>50</v>
      </c>
      <c r="C943" s="320"/>
      <c r="D943" s="360" t="s">
        <v>58</v>
      </c>
      <c r="E943" s="320"/>
      <c r="F943" s="360" t="s">
        <v>290</v>
      </c>
      <c r="G943" s="320"/>
    </row>
    <row r="944" spans="1:7">
      <c r="A944" s="360"/>
      <c r="B944" t="s">
        <v>266</v>
      </c>
      <c r="C944" s="320"/>
      <c r="D944" s="360"/>
      <c r="E944" s="320"/>
      <c r="F944" s="360"/>
      <c r="G944" s="320"/>
    </row>
    <row r="945" spans="1:7">
      <c r="A945" s="360"/>
      <c r="B945" t="s">
        <v>51</v>
      </c>
      <c r="C945" s="320"/>
      <c r="D945" s="360" t="s">
        <v>89</v>
      </c>
      <c r="E945" s="320"/>
      <c r="F945" s="360" t="s">
        <v>50</v>
      </c>
      <c r="G945" s="320"/>
    </row>
    <row r="946" spans="1:7">
      <c r="A946" s="360"/>
      <c r="B946" t="s">
        <v>52</v>
      </c>
      <c r="C946" s="320"/>
      <c r="D946" s="360"/>
      <c r="E946" s="320"/>
      <c r="F946" s="360"/>
      <c r="G946" s="320"/>
    </row>
    <row r="947" spans="1:7">
      <c r="A947" s="360"/>
      <c r="B947" t="s">
        <v>267</v>
      </c>
      <c r="C947" s="320"/>
      <c r="D947" s="360" t="s">
        <v>51</v>
      </c>
      <c r="E947" s="320"/>
      <c r="F947" s="6" t="s">
        <v>51</v>
      </c>
      <c r="G947" s="320"/>
    </row>
    <row r="948" spans="1:7">
      <c r="A948" s="360"/>
      <c r="B948" t="s">
        <v>271</v>
      </c>
      <c r="C948" s="320"/>
      <c r="D948" s="360"/>
      <c r="E948" s="320"/>
      <c r="F948" s="6" t="s">
        <v>52</v>
      </c>
      <c r="G948" s="320"/>
    </row>
    <row r="949" spans="1:7">
      <c r="A949" s="360"/>
      <c r="B949" t="s">
        <v>272</v>
      </c>
      <c r="C949" s="320"/>
      <c r="D949" s="360" t="s">
        <v>267</v>
      </c>
      <c r="E949" s="320"/>
      <c r="F949" s="6" t="s">
        <v>267</v>
      </c>
      <c r="G949" s="320"/>
    </row>
    <row r="950" spans="1:7">
      <c r="A950" s="360"/>
      <c r="B950" t="s">
        <v>268</v>
      </c>
      <c r="C950" s="320"/>
      <c r="D950" s="360"/>
      <c r="E950" s="320"/>
      <c r="F950" s="6" t="s">
        <v>53</v>
      </c>
      <c r="G950" s="320"/>
    </row>
    <row r="951" spans="1:7">
      <c r="A951" s="360"/>
      <c r="B951" t="s">
        <v>269</v>
      </c>
      <c r="C951" s="320"/>
      <c r="D951" s="6" t="s">
        <v>55</v>
      </c>
      <c r="E951" s="320"/>
      <c r="F951" s="6" t="s">
        <v>66</v>
      </c>
      <c r="G951" s="320"/>
    </row>
    <row r="952" spans="1:7">
      <c r="A952" s="360" t="s">
        <v>15</v>
      </c>
      <c r="B952" t="s">
        <v>3</v>
      </c>
      <c r="C952" s="320" t="s">
        <v>49</v>
      </c>
      <c r="D952" s="360" t="s">
        <v>3</v>
      </c>
      <c r="E952" s="320" t="s">
        <v>58</v>
      </c>
      <c r="F952" s="360" t="s">
        <v>289</v>
      </c>
      <c r="G952" s="320" t="s">
        <v>289</v>
      </c>
    </row>
    <row r="953" spans="1:7">
      <c r="A953" s="360"/>
      <c r="B953" t="s">
        <v>49</v>
      </c>
      <c r="C953" s="320"/>
      <c r="D953" s="360"/>
      <c r="E953" s="320"/>
      <c r="F953" s="360"/>
      <c r="G953" s="320"/>
    </row>
    <row r="954" spans="1:7">
      <c r="A954" s="360"/>
      <c r="B954" t="s">
        <v>50</v>
      </c>
      <c r="C954" s="320"/>
      <c r="D954" s="360" t="s">
        <v>58</v>
      </c>
      <c r="E954" s="320"/>
      <c r="F954" s="360" t="s">
        <v>290</v>
      </c>
      <c r="G954" s="320"/>
    </row>
    <row r="955" spans="1:7">
      <c r="A955" s="360"/>
      <c r="B955" t="s">
        <v>266</v>
      </c>
      <c r="C955" s="320"/>
      <c r="D955" s="360"/>
      <c r="E955" s="320"/>
      <c r="F955" s="360"/>
      <c r="G955" s="320"/>
    </row>
    <row r="956" spans="1:7">
      <c r="A956" s="360"/>
      <c r="B956" t="s">
        <v>51</v>
      </c>
      <c r="C956" s="320"/>
      <c r="D956" s="360" t="s">
        <v>50</v>
      </c>
      <c r="E956" s="320"/>
      <c r="F956" s="6" t="s">
        <v>276</v>
      </c>
      <c r="G956" s="320"/>
    </row>
    <row r="957" spans="1:7">
      <c r="A957" s="360"/>
      <c r="B957" t="s">
        <v>52</v>
      </c>
      <c r="C957" s="320"/>
      <c r="D957" s="360"/>
      <c r="E957" s="320"/>
      <c r="F957" s="4" t="s">
        <v>267</v>
      </c>
      <c r="G957" s="320"/>
    </row>
    <row r="958" spans="1:7">
      <c r="A958" s="360"/>
      <c r="B958" t="s">
        <v>268</v>
      </c>
      <c r="C958" s="320"/>
      <c r="D958" s="6" t="s">
        <v>51</v>
      </c>
      <c r="E958" s="320"/>
      <c r="F958" s="6" t="s">
        <v>53</v>
      </c>
      <c r="G958" s="320"/>
    </row>
    <row r="959" spans="1:7">
      <c r="A959" s="360"/>
      <c r="B959" t="s">
        <v>269</v>
      </c>
      <c r="C959" s="320"/>
      <c r="D959" s="6" t="s">
        <v>267</v>
      </c>
      <c r="E959" s="320"/>
      <c r="F959" s="4" t="s">
        <v>66</v>
      </c>
      <c r="G959" s="320"/>
    </row>
    <row r="960" spans="1:7">
      <c r="A960" s="360" t="s">
        <v>16</v>
      </c>
      <c r="B960" t="s">
        <v>3</v>
      </c>
      <c r="C960" s="320" t="s">
        <v>49</v>
      </c>
      <c r="D960" s="360" t="s">
        <v>3</v>
      </c>
      <c r="E960" s="320" t="s">
        <v>58</v>
      </c>
      <c r="F960" s="353" t="s">
        <v>294</v>
      </c>
      <c r="G960" s="320" t="s">
        <v>289</v>
      </c>
    </row>
    <row r="961" spans="1:7">
      <c r="A961" s="360"/>
      <c r="B961" t="s">
        <v>49</v>
      </c>
      <c r="C961" s="320"/>
      <c r="D961" s="360"/>
      <c r="E961" s="320"/>
      <c r="F961" s="353"/>
      <c r="G961" s="320"/>
    </row>
    <row r="962" spans="1:7">
      <c r="A962" s="360"/>
      <c r="B962" t="s">
        <v>50</v>
      </c>
      <c r="C962" s="320"/>
      <c r="D962" s="360" t="s">
        <v>58</v>
      </c>
      <c r="E962" s="320"/>
      <c r="F962" s="353"/>
      <c r="G962" s="320"/>
    </row>
    <row r="963" spans="1:7">
      <c r="A963" s="360"/>
      <c r="B963" t="s">
        <v>266</v>
      </c>
      <c r="C963" s="320"/>
      <c r="D963" s="360"/>
      <c r="E963" s="320"/>
      <c r="F963" s="353"/>
      <c r="G963" s="320"/>
    </row>
    <row r="964" spans="1:7">
      <c r="A964" s="360"/>
      <c r="B964" t="s">
        <v>52</v>
      </c>
      <c r="C964" s="320"/>
      <c r="D964" s="360" t="s">
        <v>87</v>
      </c>
      <c r="E964" s="320"/>
      <c r="F964" s="353"/>
      <c r="G964" s="320"/>
    </row>
    <row r="965" spans="1:7">
      <c r="A965" s="360"/>
      <c r="B965" t="s">
        <v>267</v>
      </c>
      <c r="C965" s="320"/>
      <c r="D965" s="360"/>
      <c r="E965" s="320"/>
      <c r="F965" s="353"/>
      <c r="G965" s="320"/>
    </row>
    <row r="966" spans="1:7">
      <c r="A966" s="360"/>
      <c r="B966" t="s">
        <v>271</v>
      </c>
      <c r="C966" s="320"/>
      <c r="D966" s="360" t="s">
        <v>267</v>
      </c>
      <c r="E966" s="320"/>
      <c r="F966" s="353"/>
      <c r="G966" s="320"/>
    </row>
    <row r="967" spans="1:7">
      <c r="A967" s="360"/>
      <c r="B967" t="s">
        <v>268</v>
      </c>
      <c r="C967" s="320"/>
      <c r="D967" s="360"/>
      <c r="E967" s="320"/>
      <c r="F967" s="353"/>
      <c r="G967" s="320"/>
    </row>
    <row r="968" spans="1:7">
      <c r="A968" s="360" t="s">
        <v>17</v>
      </c>
      <c r="B968" t="s">
        <v>3</v>
      </c>
      <c r="C968" s="320" t="s">
        <v>49</v>
      </c>
      <c r="D968" s="360" t="s">
        <v>3</v>
      </c>
      <c r="E968" s="320" t="s">
        <v>58</v>
      </c>
      <c r="F968" s="353"/>
      <c r="G968" s="320" t="s">
        <v>290</v>
      </c>
    </row>
    <row r="969" spans="1:7">
      <c r="A969" s="360"/>
      <c r="B969" t="s">
        <v>49</v>
      </c>
      <c r="C969" s="320"/>
      <c r="D969" s="360"/>
      <c r="E969" s="320"/>
      <c r="F969" s="353"/>
      <c r="G969" s="320"/>
    </row>
    <row r="970" spans="1:7">
      <c r="A970" s="360"/>
      <c r="B970" t="s">
        <v>50</v>
      </c>
      <c r="C970" s="320"/>
      <c r="D970" s="360" t="s">
        <v>58</v>
      </c>
      <c r="E970" s="320"/>
      <c r="F970" s="353"/>
      <c r="G970" s="320"/>
    </row>
    <row r="971" spans="1:7">
      <c r="A971" s="360"/>
      <c r="B971" t="s">
        <v>266</v>
      </c>
      <c r="C971" s="320"/>
      <c r="D971" s="360"/>
      <c r="E971" s="320"/>
      <c r="F971" s="353"/>
      <c r="G971" s="320"/>
    </row>
    <row r="972" spans="1:7">
      <c r="A972" s="360"/>
      <c r="B972" t="s">
        <v>52</v>
      </c>
      <c r="C972" s="320"/>
      <c r="D972" s="360" t="s">
        <v>276</v>
      </c>
      <c r="E972" s="320"/>
      <c r="F972" s="353"/>
      <c r="G972" s="320"/>
    </row>
    <row r="973" spans="1:7">
      <c r="A973" s="360"/>
      <c r="B973" t="s">
        <v>271</v>
      </c>
      <c r="C973" s="320"/>
      <c r="D973" s="360"/>
      <c r="E973" s="320"/>
      <c r="F973" s="353"/>
      <c r="G973" s="320"/>
    </row>
    <row r="974" spans="1:7">
      <c r="A974" s="360"/>
      <c r="B974" t="s">
        <v>268</v>
      </c>
      <c r="C974" s="320"/>
      <c r="D974" s="6" t="s">
        <v>267</v>
      </c>
      <c r="E974" s="320"/>
      <c r="F974" s="353"/>
      <c r="G974" s="320"/>
    </row>
    <row r="980" spans="1:29">
      <c r="A980" s="343" t="s">
        <v>264</v>
      </c>
      <c r="B980" s="343"/>
      <c r="C980" s="343"/>
      <c r="D980" s="343"/>
      <c r="E980" s="343"/>
      <c r="F980" s="343"/>
      <c r="G980" s="343"/>
      <c r="H980" s="343"/>
      <c r="I980" s="343"/>
      <c r="J980" s="343"/>
      <c r="K980" s="343"/>
      <c r="L980" s="343"/>
      <c r="M980" s="343"/>
      <c r="O980" s="329" t="s">
        <v>303</v>
      </c>
      <c r="P980" s="330"/>
      <c r="Q980" s="330"/>
      <c r="R980" s="330"/>
      <c r="S980" s="330"/>
      <c r="T980" s="330"/>
      <c r="U980" s="331"/>
      <c r="W980" s="358" t="s">
        <v>264</v>
      </c>
      <c r="X980" s="358"/>
      <c r="Y980" s="358"/>
      <c r="Z980" s="358"/>
      <c r="AA980" s="358"/>
      <c r="AB980" s="358"/>
      <c r="AC980" s="358"/>
    </row>
    <row r="981" spans="1:29">
      <c r="A981" s="12"/>
      <c r="B981" s="352">
        <v>2001</v>
      </c>
      <c r="C981" s="352"/>
      <c r="D981" s="352">
        <v>2004</v>
      </c>
      <c r="E981" s="352"/>
      <c r="F981" s="352">
        <v>2007</v>
      </c>
      <c r="G981" s="352"/>
      <c r="H981" s="352">
        <v>2010</v>
      </c>
      <c r="I981" s="352"/>
      <c r="J981" s="352">
        <v>2013</v>
      </c>
      <c r="K981" s="352"/>
      <c r="L981" s="352">
        <v>2016</v>
      </c>
      <c r="M981" s="352"/>
      <c r="O981" s="20" t="s">
        <v>129</v>
      </c>
      <c r="P981" s="44">
        <v>24</v>
      </c>
      <c r="Q981" s="44">
        <v>24</v>
      </c>
      <c r="R981" s="44">
        <v>24</v>
      </c>
      <c r="S981" s="44">
        <v>24</v>
      </c>
      <c r="T981" s="44">
        <v>24</v>
      </c>
      <c r="U981" s="45">
        <v>24</v>
      </c>
      <c r="W981" s="89"/>
      <c r="X981" s="89" t="s">
        <v>137</v>
      </c>
      <c r="Y981" s="89" t="s">
        <v>138</v>
      </c>
      <c r="Z981" s="89" t="s">
        <v>139</v>
      </c>
      <c r="AA981" s="89" t="s">
        <v>140</v>
      </c>
      <c r="AB981" s="89" t="s">
        <v>141</v>
      </c>
      <c r="AC981" s="89" t="s">
        <v>142</v>
      </c>
    </row>
    <row r="982" spans="1:29">
      <c r="A982" s="13"/>
      <c r="B982" s="14" t="s">
        <v>0</v>
      </c>
      <c r="C982" s="14" t="s">
        <v>1</v>
      </c>
      <c r="D982" s="14" t="s">
        <v>0</v>
      </c>
      <c r="E982" s="14" t="s">
        <v>1</v>
      </c>
      <c r="F982" s="14" t="s">
        <v>0</v>
      </c>
      <c r="G982" s="14" t="s">
        <v>1</v>
      </c>
      <c r="H982" s="14" t="s">
        <v>0</v>
      </c>
      <c r="I982" s="14" t="s">
        <v>1</v>
      </c>
      <c r="J982" s="14" t="s">
        <v>0</v>
      </c>
      <c r="K982" s="14" t="s">
        <v>1</v>
      </c>
      <c r="L982" s="14" t="s">
        <v>0</v>
      </c>
      <c r="M982" s="14" t="s">
        <v>1</v>
      </c>
      <c r="O982" s="21" t="s">
        <v>103</v>
      </c>
      <c r="P982" s="31">
        <v>2001</v>
      </c>
      <c r="Q982" s="31">
        <v>2004</v>
      </c>
      <c r="R982" s="31">
        <v>2007</v>
      </c>
      <c r="S982" s="31">
        <v>2010</v>
      </c>
      <c r="T982" s="31">
        <v>2013</v>
      </c>
      <c r="U982" s="31">
        <v>2016</v>
      </c>
      <c r="W982" s="89" t="s">
        <v>143</v>
      </c>
      <c r="X982" s="24">
        <v>24</v>
      </c>
      <c r="Y982" s="24">
        <v>24</v>
      </c>
      <c r="Z982" s="24">
        <v>24</v>
      </c>
      <c r="AA982" s="24">
        <v>24</v>
      </c>
      <c r="AB982" s="24">
        <v>24</v>
      </c>
      <c r="AC982" s="24">
        <v>24</v>
      </c>
    </row>
    <row r="983" spans="1:29">
      <c r="A983" t="s">
        <v>2</v>
      </c>
      <c r="H983" s="353" t="s">
        <v>313</v>
      </c>
      <c r="I983" s="5" t="s">
        <v>193</v>
      </c>
      <c r="O983" s="29">
        <v>0</v>
      </c>
      <c r="P983" s="24"/>
      <c r="Q983" s="24">
        <v>19</v>
      </c>
      <c r="R983" s="24"/>
      <c r="S983" s="24"/>
      <c r="T983" s="24"/>
      <c r="U983" s="24"/>
      <c r="W983" s="90">
        <v>0</v>
      </c>
      <c r="X983" s="101"/>
      <c r="Y983" s="24">
        <v>19</v>
      </c>
      <c r="Z983" s="24"/>
      <c r="AA983" s="24"/>
      <c r="AB983" s="24"/>
      <c r="AC983" s="24"/>
    </row>
    <row r="984" spans="1:29">
      <c r="A984" t="s">
        <v>4</v>
      </c>
      <c r="H984" s="353"/>
      <c r="I984" s="5" t="s">
        <v>193</v>
      </c>
      <c r="O984" s="29">
        <v>1</v>
      </c>
      <c r="P984" s="24">
        <v>15</v>
      </c>
      <c r="Q984" s="24">
        <v>5</v>
      </c>
      <c r="R984" s="24">
        <v>18</v>
      </c>
      <c r="S984" s="24"/>
      <c r="T984" s="24"/>
      <c r="U984" s="24">
        <v>15</v>
      </c>
      <c r="W984" s="90">
        <v>1</v>
      </c>
      <c r="X984" s="99">
        <v>15</v>
      </c>
      <c r="Y984" s="24">
        <v>5</v>
      </c>
      <c r="Z984" s="24">
        <v>18</v>
      </c>
      <c r="AA984" s="24"/>
      <c r="AB984" s="24"/>
      <c r="AC984" s="24">
        <v>15</v>
      </c>
    </row>
    <row r="985" spans="1:29">
      <c r="A985" t="s">
        <v>5</v>
      </c>
      <c r="H985" s="353"/>
      <c r="I985" s="5" t="s">
        <v>193</v>
      </c>
      <c r="O985" s="29">
        <v>2</v>
      </c>
      <c r="P985" s="24">
        <v>9</v>
      </c>
      <c r="Q985" s="24"/>
      <c r="R985" s="24">
        <v>6</v>
      </c>
      <c r="S985" s="24">
        <v>24</v>
      </c>
      <c r="T985" s="24">
        <v>24</v>
      </c>
      <c r="U985" s="24">
        <v>9</v>
      </c>
      <c r="W985" s="90">
        <v>2</v>
      </c>
      <c r="X985" s="99">
        <v>9</v>
      </c>
      <c r="Y985" s="24"/>
      <c r="Z985" s="24">
        <v>6</v>
      </c>
      <c r="AA985" s="24">
        <v>24</v>
      </c>
      <c r="AB985" s="24">
        <v>24</v>
      </c>
      <c r="AC985" s="24">
        <v>9</v>
      </c>
    </row>
    <row r="986" spans="1:29">
      <c r="A986" t="s">
        <v>6</v>
      </c>
      <c r="H986" s="353"/>
      <c r="I986" s="5" t="s">
        <v>193</v>
      </c>
      <c r="O986" s="29">
        <v>3</v>
      </c>
      <c r="P986" s="24"/>
      <c r="Q986" s="24"/>
      <c r="R986" s="24"/>
      <c r="S986" s="24"/>
      <c r="T986" s="24"/>
      <c r="U986" s="24"/>
      <c r="W986" s="90">
        <v>3</v>
      </c>
      <c r="X986" s="24"/>
      <c r="Y986" s="24"/>
      <c r="Z986" s="24"/>
      <c r="AA986" s="24"/>
      <c r="AB986" s="24"/>
      <c r="AC986" s="24"/>
    </row>
    <row r="987" spans="1:29">
      <c r="A987" t="s">
        <v>7</v>
      </c>
      <c r="H987" s="353"/>
      <c r="I987" s="5" t="s">
        <v>65</v>
      </c>
      <c r="O987" s="29" t="s">
        <v>104</v>
      </c>
      <c r="P987" s="24"/>
      <c r="Q987" s="24"/>
      <c r="R987" s="24"/>
      <c r="S987" s="24"/>
      <c r="T987" s="24"/>
      <c r="U987" s="24"/>
      <c r="W987" s="90" t="s">
        <v>104</v>
      </c>
      <c r="X987" s="24"/>
      <c r="Y987" s="24"/>
      <c r="Z987" s="24"/>
      <c r="AA987" s="24"/>
      <c r="AB987" s="24"/>
      <c r="AC987" s="24"/>
    </row>
    <row r="988" spans="1:29">
      <c r="A988" t="s">
        <v>8</v>
      </c>
      <c r="H988" s="353"/>
      <c r="I988" s="5" t="s">
        <v>65</v>
      </c>
      <c r="W988" s="100" t="s">
        <v>305</v>
      </c>
      <c r="X988" s="5"/>
      <c r="Y988" s="24" t="s">
        <v>306</v>
      </c>
      <c r="Z988" s="5"/>
      <c r="AA988" s="24" t="s">
        <v>182</v>
      </c>
      <c r="AB988" s="5"/>
      <c r="AC988" s="24" t="s">
        <v>161</v>
      </c>
    </row>
    <row r="989" spans="1:29">
      <c r="A989" t="s">
        <v>9</v>
      </c>
      <c r="H989" s="353"/>
      <c r="I989" s="5" t="s">
        <v>65</v>
      </c>
      <c r="O989" s="324" t="s">
        <v>304</v>
      </c>
      <c r="P989" s="359"/>
      <c r="Q989" s="359"/>
      <c r="R989" s="359"/>
      <c r="S989" s="359"/>
      <c r="T989" s="359"/>
      <c r="U989" s="325"/>
      <c r="X989" s="5"/>
      <c r="Y989" s="91" t="s">
        <v>307</v>
      </c>
      <c r="Z989" s="5"/>
      <c r="AA989" s="92" t="s">
        <v>308</v>
      </c>
      <c r="AB989" s="5"/>
      <c r="AC989" s="93" t="s">
        <v>309</v>
      </c>
    </row>
    <row r="990" spans="1:29">
      <c r="A990" t="s">
        <v>10</v>
      </c>
      <c r="H990" s="353"/>
      <c r="I990" s="5" t="s">
        <v>65</v>
      </c>
      <c r="O990" s="21"/>
      <c r="P990" s="31">
        <v>2001</v>
      </c>
      <c r="Q990" s="31">
        <v>2004</v>
      </c>
      <c r="R990" s="31">
        <v>2007</v>
      </c>
      <c r="S990" s="31">
        <v>2010</v>
      </c>
      <c r="T990" s="31">
        <v>2013</v>
      </c>
      <c r="U990" s="31">
        <v>2016</v>
      </c>
      <c r="Y990" s="94" t="s">
        <v>310</v>
      </c>
    </row>
    <row r="991" spans="1:29">
      <c r="A991" t="s">
        <v>11</v>
      </c>
      <c r="H991" s="353"/>
      <c r="I991" s="5" t="s">
        <v>193</v>
      </c>
      <c r="O991" s="29" t="s">
        <v>106</v>
      </c>
      <c r="P991" s="24">
        <v>21</v>
      </c>
      <c r="Q991" s="24">
        <v>22</v>
      </c>
      <c r="R991" s="24">
        <v>6</v>
      </c>
      <c r="S991" s="24">
        <v>0</v>
      </c>
      <c r="T991" s="24">
        <v>0</v>
      </c>
      <c r="U991" s="24">
        <v>16</v>
      </c>
    </row>
    <row r="992" spans="1:29">
      <c r="A992" t="s">
        <v>12</v>
      </c>
      <c r="H992" s="353"/>
      <c r="I992" s="5" t="s">
        <v>65</v>
      </c>
      <c r="O992" s="29" t="s">
        <v>107</v>
      </c>
      <c r="P992" s="24">
        <v>3</v>
      </c>
      <c r="Q992" s="24">
        <v>2</v>
      </c>
      <c r="R992" s="24">
        <v>18</v>
      </c>
      <c r="S992" s="24">
        <v>24</v>
      </c>
      <c r="T992" s="24">
        <v>24</v>
      </c>
      <c r="U992" s="24">
        <v>8</v>
      </c>
    </row>
    <row r="993" spans="1:42">
      <c r="A993" t="s">
        <v>13</v>
      </c>
      <c r="H993" s="353"/>
      <c r="I993" s="5" t="s">
        <v>65</v>
      </c>
      <c r="O993" s="27"/>
      <c r="P993" s="28"/>
      <c r="Q993" s="28"/>
      <c r="R993" s="28"/>
      <c r="S993" s="28"/>
      <c r="T993" s="28"/>
      <c r="U993" s="28"/>
    </row>
    <row r="994" spans="1:42">
      <c r="A994" t="s">
        <v>14</v>
      </c>
      <c r="H994" s="353"/>
      <c r="I994" s="5" t="s">
        <v>65</v>
      </c>
      <c r="O994" s="27"/>
      <c r="P994" s="28"/>
      <c r="Q994" s="28"/>
      <c r="R994" s="28"/>
      <c r="S994" s="28"/>
      <c r="T994" s="28"/>
      <c r="U994" s="28"/>
    </row>
    <row r="995" spans="1:42">
      <c r="A995" t="s">
        <v>15</v>
      </c>
      <c r="H995" s="353"/>
      <c r="I995" s="5" t="s">
        <v>65</v>
      </c>
      <c r="O995" s="354" t="s">
        <v>109</v>
      </c>
      <c r="P995" s="354"/>
      <c r="Q995" s="354"/>
      <c r="R995" s="354"/>
      <c r="S995" s="354"/>
      <c r="T995" s="354"/>
      <c r="U995" s="354"/>
      <c r="V995" s="354"/>
      <c r="W995" s="354"/>
      <c r="X995" s="354"/>
      <c r="Y995" s="354"/>
      <c r="Z995" s="354"/>
      <c r="AA995" s="354"/>
      <c r="AD995" s="354" t="s">
        <v>120</v>
      </c>
      <c r="AE995" s="354"/>
      <c r="AF995" s="354"/>
      <c r="AG995" s="354"/>
      <c r="AH995" s="354"/>
      <c r="AI995" s="354"/>
      <c r="AJ995" s="354"/>
      <c r="AK995" s="354"/>
      <c r="AL995" s="354"/>
      <c r="AM995" s="354"/>
      <c r="AN995" s="354"/>
      <c r="AO995" s="354"/>
      <c r="AP995" s="354"/>
    </row>
    <row r="996" spans="1:42">
      <c r="A996" t="s">
        <v>16</v>
      </c>
      <c r="H996" s="353"/>
      <c r="I996" s="5" t="s">
        <v>65</v>
      </c>
      <c r="O996" s="20"/>
      <c r="P996" s="327">
        <v>2001</v>
      </c>
      <c r="Q996" s="327"/>
      <c r="R996" s="327">
        <v>2004</v>
      </c>
      <c r="S996" s="327"/>
      <c r="T996" s="327">
        <v>2007</v>
      </c>
      <c r="U996" s="327"/>
      <c r="V996" s="327">
        <v>2010</v>
      </c>
      <c r="W996" s="327"/>
      <c r="X996" s="327">
        <v>2013</v>
      </c>
      <c r="Y996" s="327"/>
      <c r="Z996" s="327">
        <v>2016</v>
      </c>
      <c r="AA996" s="327"/>
      <c r="AD996" s="20"/>
      <c r="AE996" s="327">
        <v>2001</v>
      </c>
      <c r="AF996" s="327"/>
      <c r="AG996" s="327">
        <v>2004</v>
      </c>
      <c r="AH996" s="327"/>
      <c r="AI996" s="327">
        <v>2007</v>
      </c>
      <c r="AJ996" s="327"/>
      <c r="AK996" s="327">
        <v>2010</v>
      </c>
      <c r="AL996" s="327"/>
      <c r="AM996" s="327">
        <v>2013</v>
      </c>
      <c r="AN996" s="327"/>
      <c r="AO996" s="327">
        <v>2016</v>
      </c>
      <c r="AP996" s="327"/>
    </row>
    <row r="997" spans="1:42">
      <c r="A997" t="s">
        <v>17</v>
      </c>
      <c r="H997" s="353"/>
      <c r="I997" s="5" t="s">
        <v>65</v>
      </c>
      <c r="O997" s="20"/>
      <c r="P997" s="31" t="s">
        <v>114</v>
      </c>
      <c r="Q997" s="31" t="s">
        <v>115</v>
      </c>
      <c r="R997" s="31" t="s">
        <v>114</v>
      </c>
      <c r="S997" s="31" t="s">
        <v>115</v>
      </c>
      <c r="T997" s="31" t="s">
        <v>114</v>
      </c>
      <c r="U997" s="31" t="s">
        <v>115</v>
      </c>
      <c r="V997" s="31" t="s">
        <v>114</v>
      </c>
      <c r="W997" s="31" t="s">
        <v>115</v>
      </c>
      <c r="X997" s="31" t="s">
        <v>114</v>
      </c>
      <c r="Y997" s="31" t="s">
        <v>115</v>
      </c>
      <c r="Z997" s="31" t="s">
        <v>114</v>
      </c>
      <c r="AA997" s="31" t="s">
        <v>115</v>
      </c>
      <c r="AD997" s="20"/>
      <c r="AE997" s="31" t="s">
        <v>118</v>
      </c>
      <c r="AF997" s="31" t="s">
        <v>1</v>
      </c>
      <c r="AG997" s="31" t="s">
        <v>118</v>
      </c>
      <c r="AH997" s="31" t="s">
        <v>1</v>
      </c>
      <c r="AI997" s="31" t="s">
        <v>118</v>
      </c>
      <c r="AJ997" s="31" t="s">
        <v>1</v>
      </c>
      <c r="AK997" s="31" t="s">
        <v>118</v>
      </c>
      <c r="AL997" s="31" t="s">
        <v>1</v>
      </c>
      <c r="AM997" s="31" t="s">
        <v>118</v>
      </c>
      <c r="AN997" s="31" t="s">
        <v>1</v>
      </c>
      <c r="AO997" s="31" t="s">
        <v>118</v>
      </c>
      <c r="AP997" s="31" t="s">
        <v>1</v>
      </c>
    </row>
    <row r="998" spans="1:42">
      <c r="A998" t="s">
        <v>18</v>
      </c>
      <c r="H998" s="353"/>
      <c r="I998" s="5" t="s">
        <v>65</v>
      </c>
      <c r="O998" s="29" t="s">
        <v>110</v>
      </c>
      <c r="P998" s="106">
        <v>2</v>
      </c>
      <c r="Q998" s="106">
        <v>8.3000000000000007</v>
      </c>
      <c r="R998" s="106">
        <v>23</v>
      </c>
      <c r="S998" s="106">
        <v>95.8</v>
      </c>
      <c r="T998" s="20">
        <v>24</v>
      </c>
      <c r="U998" s="20">
        <v>100</v>
      </c>
      <c r="V998" s="20"/>
      <c r="W998" s="20"/>
      <c r="X998" s="20"/>
      <c r="Y998" s="20"/>
      <c r="Z998" s="20">
        <v>24</v>
      </c>
      <c r="AA998" s="20">
        <v>100</v>
      </c>
      <c r="AD998" s="29" t="s">
        <v>289</v>
      </c>
      <c r="AE998" s="96">
        <v>5</v>
      </c>
      <c r="AF998" s="96">
        <v>2</v>
      </c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</row>
    <row r="999" spans="1:42">
      <c r="A999" t="s">
        <v>19</v>
      </c>
      <c r="H999" s="353"/>
      <c r="I999" s="5" t="s">
        <v>65</v>
      </c>
      <c r="O999" s="29" t="s">
        <v>111</v>
      </c>
      <c r="P999" s="106">
        <v>0</v>
      </c>
      <c r="Q999" s="106">
        <v>0</v>
      </c>
      <c r="R999" s="106">
        <v>5</v>
      </c>
      <c r="S999" s="106">
        <v>21.7</v>
      </c>
      <c r="T999" s="20">
        <v>6</v>
      </c>
      <c r="U999" s="20">
        <v>25</v>
      </c>
      <c r="V999" s="20"/>
      <c r="W999" s="20"/>
      <c r="X999" s="20"/>
      <c r="Y999" s="20"/>
      <c r="Z999" s="20">
        <v>2</v>
      </c>
      <c r="AA999" s="20">
        <v>8.3000000000000007</v>
      </c>
      <c r="AD999" s="47" t="s">
        <v>125</v>
      </c>
      <c r="AE999" s="85">
        <f>5/24</f>
        <v>0.20833333333333334</v>
      </c>
      <c r="AF999" s="229">
        <f>2/5</f>
        <v>0.4</v>
      </c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</row>
    <row r="1000" spans="1:42">
      <c r="A1000" t="s">
        <v>20</v>
      </c>
      <c r="H1000" s="353"/>
      <c r="I1000" s="5" t="s">
        <v>65</v>
      </c>
      <c r="O1000" s="29"/>
      <c r="P1000" s="106"/>
      <c r="Q1000" s="106"/>
      <c r="R1000" s="106"/>
      <c r="S1000" s="106"/>
      <c r="T1000" s="20"/>
      <c r="U1000" s="20"/>
      <c r="V1000" s="20"/>
      <c r="W1000" s="20"/>
      <c r="X1000" s="20"/>
      <c r="Y1000" s="20"/>
      <c r="Z1000" s="20"/>
      <c r="AA1000" s="20"/>
      <c r="AD1000" s="21" t="s">
        <v>311</v>
      </c>
      <c r="AE1000" s="96">
        <v>15</v>
      </c>
      <c r="AF1000" s="96">
        <v>1</v>
      </c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</row>
    <row r="1001" spans="1:42">
      <c r="A1001" t="s">
        <v>22</v>
      </c>
      <c r="H1001" s="353"/>
      <c r="I1001" s="5" t="s">
        <v>193</v>
      </c>
      <c r="O1001" s="29" t="s">
        <v>112</v>
      </c>
      <c r="P1001" s="106">
        <v>22</v>
      </c>
      <c r="Q1001" s="106">
        <v>91.7</v>
      </c>
      <c r="R1001" s="106">
        <v>1</v>
      </c>
      <c r="S1001" s="106">
        <v>4.2</v>
      </c>
      <c r="T1001" s="20"/>
      <c r="U1001" s="20"/>
      <c r="V1001" s="20">
        <v>24</v>
      </c>
      <c r="W1001" s="20">
        <v>100</v>
      </c>
      <c r="X1001" s="20">
        <v>24</v>
      </c>
      <c r="Y1001" s="20">
        <v>100</v>
      </c>
      <c r="Z1001" s="20"/>
      <c r="AA1001" s="20"/>
      <c r="AD1001" s="47" t="s">
        <v>125</v>
      </c>
      <c r="AE1001" s="265">
        <f>15/24</f>
        <v>0.625</v>
      </c>
      <c r="AF1001" s="265">
        <f>1/15</f>
        <v>6.6666666666666666E-2</v>
      </c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</row>
    <row r="1002" spans="1:42">
      <c r="A1002" t="s">
        <v>23</v>
      </c>
      <c r="H1002" s="353"/>
      <c r="I1002" s="5" t="s">
        <v>65</v>
      </c>
      <c r="O1002" s="29" t="s">
        <v>113</v>
      </c>
      <c r="P1002" s="106">
        <v>3</v>
      </c>
      <c r="Q1002" s="106">
        <v>13.6</v>
      </c>
      <c r="R1002" s="106">
        <v>1</v>
      </c>
      <c r="S1002" s="106">
        <v>100</v>
      </c>
      <c r="T1002" s="20"/>
      <c r="U1002" s="20"/>
      <c r="V1002" s="20">
        <v>9</v>
      </c>
      <c r="W1002" s="20">
        <v>37.5</v>
      </c>
      <c r="X1002" s="20">
        <v>4</v>
      </c>
      <c r="Y1002" s="20">
        <v>16.7</v>
      </c>
      <c r="Z1002" s="20"/>
      <c r="AA1002" s="20"/>
      <c r="AD1002" s="21" t="s">
        <v>794</v>
      </c>
      <c r="AE1002" s="255">
        <v>2</v>
      </c>
      <c r="AF1002" s="255">
        <v>0</v>
      </c>
      <c r="AG1002" s="255"/>
      <c r="AH1002" s="255"/>
      <c r="AI1002" s="255"/>
      <c r="AJ1002" s="255"/>
      <c r="AK1002" s="255"/>
      <c r="AL1002" s="255"/>
      <c r="AM1002" s="255"/>
      <c r="AN1002" s="255"/>
      <c r="AO1002" s="255"/>
      <c r="AP1002" s="255"/>
    </row>
    <row r="1003" spans="1:42">
      <c r="A1003" t="s">
        <v>24</v>
      </c>
      <c r="H1003" s="353"/>
      <c r="I1003" s="5" t="s">
        <v>65</v>
      </c>
      <c r="P1003" s="75" t="s">
        <v>793</v>
      </c>
      <c r="Q1003" s="75"/>
      <c r="AD1003" s="47" t="s">
        <v>125</v>
      </c>
      <c r="AE1003" s="265">
        <f>2/24</f>
        <v>8.3333333333333329E-2</v>
      </c>
      <c r="AF1003" s="155">
        <v>0</v>
      </c>
      <c r="AG1003" s="157"/>
      <c r="AH1003" s="157"/>
      <c r="AI1003" s="157"/>
      <c r="AJ1003" s="157"/>
      <c r="AK1003" s="157"/>
      <c r="AL1003" s="157"/>
      <c r="AM1003" s="157"/>
      <c r="AN1003" s="157"/>
      <c r="AO1003" s="157"/>
      <c r="AP1003" s="157"/>
    </row>
    <row r="1004" spans="1:42">
      <c r="A1004" t="s">
        <v>25</v>
      </c>
      <c r="H1004" s="353"/>
      <c r="I1004" s="5" t="s">
        <v>193</v>
      </c>
      <c r="AD1004" s="21" t="s">
        <v>315</v>
      </c>
      <c r="AE1004" s="71"/>
      <c r="AF1004" s="71"/>
      <c r="AG1004" s="71">
        <v>1</v>
      </c>
      <c r="AH1004" s="71">
        <v>1</v>
      </c>
      <c r="AI1004" s="71"/>
      <c r="AJ1004" s="71"/>
      <c r="AK1004" s="71"/>
      <c r="AL1004" s="71"/>
      <c r="AM1004" s="71"/>
      <c r="AN1004" s="71"/>
      <c r="AO1004" s="71"/>
      <c r="AP1004" s="71"/>
    </row>
    <row r="1005" spans="1:42">
      <c r="A1005" t="s">
        <v>26</v>
      </c>
      <c r="H1005" s="353"/>
      <c r="I1005" s="5" t="s">
        <v>193</v>
      </c>
      <c r="O1005" s="354" t="s">
        <v>116</v>
      </c>
      <c r="P1005" s="354"/>
      <c r="Q1005" s="354"/>
      <c r="R1005" s="354"/>
      <c r="S1005" s="354"/>
      <c r="T1005" s="354"/>
      <c r="U1005" s="354"/>
      <c r="V1005" s="354"/>
      <c r="W1005" s="354"/>
      <c r="X1005" s="354"/>
      <c r="Y1005" s="354"/>
      <c r="Z1005" s="354"/>
      <c r="AA1005" s="354"/>
      <c r="AD1005" s="47" t="s">
        <v>125</v>
      </c>
      <c r="AE1005" s="72"/>
      <c r="AF1005" s="72"/>
      <c r="AG1005" s="73">
        <v>4.2000000000000003E-2</v>
      </c>
      <c r="AH1005" s="72">
        <v>1</v>
      </c>
      <c r="AI1005" s="72"/>
      <c r="AJ1005" s="72"/>
      <c r="AK1005" s="72"/>
      <c r="AL1005" s="73"/>
      <c r="AM1005" s="72"/>
      <c r="AN1005" s="72"/>
      <c r="AO1005" s="72"/>
      <c r="AP1005" s="72"/>
    </row>
    <row r="1006" spans="1:42">
      <c r="A1006" t="s">
        <v>27</v>
      </c>
      <c r="H1006" s="353"/>
      <c r="I1006" s="5" t="s">
        <v>65</v>
      </c>
      <c r="O1006" s="20"/>
      <c r="P1006" s="327">
        <v>2001</v>
      </c>
      <c r="Q1006" s="327"/>
      <c r="R1006" s="327">
        <v>2004</v>
      </c>
      <c r="S1006" s="327"/>
      <c r="T1006" s="327">
        <v>2007</v>
      </c>
      <c r="U1006" s="327"/>
      <c r="V1006" s="327">
        <v>2010</v>
      </c>
      <c r="W1006" s="327"/>
      <c r="X1006" s="327">
        <v>2013</v>
      </c>
      <c r="Y1006" s="327"/>
      <c r="Z1006" s="327">
        <v>2016</v>
      </c>
      <c r="AA1006" s="327"/>
      <c r="AD1006" s="21" t="s">
        <v>193</v>
      </c>
      <c r="AE1006" s="71"/>
      <c r="AF1006" s="71"/>
      <c r="AG1006" s="71"/>
      <c r="AH1006" s="71"/>
      <c r="AI1006" s="71"/>
      <c r="AJ1006" s="71"/>
      <c r="AK1006" s="71">
        <v>24</v>
      </c>
      <c r="AL1006" s="71">
        <v>9</v>
      </c>
      <c r="AM1006" s="71"/>
      <c r="AN1006" s="71"/>
      <c r="AO1006" s="71"/>
      <c r="AP1006" s="71"/>
    </row>
    <row r="1007" spans="1:42">
      <c r="O1007" s="20"/>
      <c r="P1007" s="31" t="s">
        <v>114</v>
      </c>
      <c r="Q1007" s="31" t="s">
        <v>115</v>
      </c>
      <c r="R1007" s="31" t="s">
        <v>114</v>
      </c>
      <c r="S1007" s="31" t="s">
        <v>115</v>
      </c>
      <c r="T1007" s="31" t="s">
        <v>114</v>
      </c>
      <c r="U1007" s="31" t="s">
        <v>115</v>
      </c>
      <c r="V1007" s="31" t="s">
        <v>114</v>
      </c>
      <c r="W1007" s="31" t="s">
        <v>115</v>
      </c>
      <c r="X1007" s="31" t="s">
        <v>114</v>
      </c>
      <c r="Y1007" s="31" t="s">
        <v>115</v>
      </c>
      <c r="Z1007" s="31" t="s">
        <v>114</v>
      </c>
      <c r="AA1007" s="31" t="s">
        <v>115</v>
      </c>
      <c r="AD1007" s="47" t="s">
        <v>125</v>
      </c>
      <c r="AE1007" s="72"/>
      <c r="AF1007" s="72"/>
      <c r="AG1007" s="72"/>
      <c r="AH1007" s="72"/>
      <c r="AI1007" s="72"/>
      <c r="AJ1007" s="72"/>
      <c r="AK1007" s="72">
        <v>1</v>
      </c>
      <c r="AL1007" s="73">
        <v>0.375</v>
      </c>
      <c r="AM1007" s="72"/>
      <c r="AN1007" s="72"/>
      <c r="AO1007" s="72"/>
      <c r="AP1007" s="72"/>
    </row>
    <row r="1008" spans="1:42">
      <c r="O1008" s="29" t="s">
        <v>110</v>
      </c>
      <c r="P1008" s="106">
        <v>24</v>
      </c>
      <c r="Q1008" s="106">
        <v>100</v>
      </c>
      <c r="R1008" s="106">
        <v>22</v>
      </c>
      <c r="S1008" s="106">
        <v>91.7</v>
      </c>
      <c r="T1008" s="20"/>
      <c r="U1008" s="20"/>
      <c r="V1008" s="20"/>
      <c r="W1008" s="20"/>
      <c r="X1008" s="20"/>
      <c r="Y1008" s="20"/>
      <c r="Z1008" s="20">
        <v>15</v>
      </c>
      <c r="AA1008" s="20">
        <v>62.5</v>
      </c>
      <c r="AD1008" s="21" t="s">
        <v>196</v>
      </c>
      <c r="AE1008" s="71"/>
      <c r="AF1008" s="71"/>
      <c r="AG1008" s="71"/>
      <c r="AH1008" s="71"/>
      <c r="AI1008" s="71"/>
      <c r="AJ1008" s="71"/>
      <c r="AK1008" s="71"/>
      <c r="AL1008" s="71"/>
      <c r="AM1008" s="71">
        <v>23</v>
      </c>
      <c r="AN1008" s="71">
        <v>3</v>
      </c>
      <c r="AO1008" s="71"/>
      <c r="AP1008" s="71"/>
    </row>
    <row r="1009" spans="15:42">
      <c r="O1009" s="29" t="s">
        <v>111</v>
      </c>
      <c r="P1009" s="106">
        <v>20</v>
      </c>
      <c r="Q1009" s="106">
        <v>83.3</v>
      </c>
      <c r="R1009" s="106">
        <v>18</v>
      </c>
      <c r="S1009" s="106">
        <v>81.8</v>
      </c>
      <c r="T1009" s="20"/>
      <c r="U1009" s="20"/>
      <c r="V1009" s="20"/>
      <c r="W1009" s="20"/>
      <c r="X1009" s="20"/>
      <c r="Y1009" s="20"/>
      <c r="Z1009" s="20">
        <v>14</v>
      </c>
      <c r="AA1009" s="20">
        <v>93.3</v>
      </c>
      <c r="AD1009" s="47" t="s">
        <v>125</v>
      </c>
      <c r="AE1009" s="72"/>
      <c r="AF1009" s="72"/>
      <c r="AG1009" s="72"/>
      <c r="AH1009" s="72"/>
      <c r="AI1009" s="72"/>
      <c r="AJ1009" s="72"/>
      <c r="AK1009" s="72"/>
      <c r="AL1009" s="73"/>
      <c r="AM1009" s="73">
        <v>0.95799999999999996</v>
      </c>
      <c r="AN1009" s="72">
        <v>0.13</v>
      </c>
      <c r="AO1009" s="72"/>
      <c r="AP1009" s="72"/>
    </row>
    <row r="1010" spans="15:42">
      <c r="O1010" s="29"/>
      <c r="P1010" s="106"/>
      <c r="Q1010" s="106"/>
      <c r="R1010" s="106"/>
      <c r="S1010" s="106"/>
      <c r="T1010" s="20"/>
      <c r="U1010" s="20"/>
      <c r="V1010" s="20"/>
      <c r="W1010" s="20"/>
      <c r="X1010" s="20"/>
      <c r="Y1010" s="20"/>
      <c r="Z1010" s="20"/>
      <c r="AA1010" s="20"/>
      <c r="AD1010" s="21" t="s">
        <v>318</v>
      </c>
      <c r="AE1010" s="71"/>
      <c r="AF1010" s="71"/>
      <c r="AG1010" s="71"/>
      <c r="AH1010" s="71"/>
      <c r="AI1010" s="71"/>
      <c r="AJ1010" s="71"/>
      <c r="AK1010" s="71"/>
      <c r="AL1010" s="71"/>
      <c r="AM1010" s="71">
        <v>1</v>
      </c>
      <c r="AN1010" s="71">
        <v>1</v>
      </c>
      <c r="AO1010" s="71"/>
      <c r="AP1010" s="71"/>
    </row>
    <row r="1011" spans="15:42">
      <c r="O1011" s="29" t="s">
        <v>112</v>
      </c>
      <c r="P1011" s="106"/>
      <c r="Q1011" s="106"/>
      <c r="R1011" s="106">
        <v>2</v>
      </c>
      <c r="S1011" s="106">
        <v>8.3000000000000007</v>
      </c>
      <c r="T1011" s="20">
        <v>24</v>
      </c>
      <c r="U1011" s="20">
        <v>100</v>
      </c>
      <c r="V1011" s="20">
        <v>24</v>
      </c>
      <c r="W1011" s="20">
        <v>100</v>
      </c>
      <c r="X1011" s="20">
        <v>24</v>
      </c>
      <c r="Y1011" s="20">
        <v>100</v>
      </c>
      <c r="Z1011" s="20">
        <v>9</v>
      </c>
      <c r="AA1011" s="20">
        <v>37.5</v>
      </c>
      <c r="AD1011" s="47" t="s">
        <v>125</v>
      </c>
      <c r="AE1011" s="72"/>
      <c r="AF1011" s="72"/>
      <c r="AG1011" s="72"/>
      <c r="AH1011" s="72"/>
      <c r="AI1011" s="72"/>
      <c r="AJ1011" s="72"/>
      <c r="AK1011" s="72"/>
      <c r="AL1011" s="73"/>
      <c r="AM1011" s="73">
        <v>4.2000000000000003E-2</v>
      </c>
      <c r="AN1011" s="72">
        <v>1</v>
      </c>
      <c r="AO1011" s="72"/>
      <c r="AP1011" s="72"/>
    </row>
    <row r="1012" spans="15:42">
      <c r="O1012" s="29" t="s">
        <v>113</v>
      </c>
      <c r="P1012" s="106"/>
      <c r="Q1012" s="106"/>
      <c r="R1012" s="106">
        <v>1</v>
      </c>
      <c r="S1012" s="106">
        <v>50</v>
      </c>
      <c r="T1012" s="20">
        <v>18</v>
      </c>
      <c r="U1012" s="20">
        <v>75</v>
      </c>
      <c r="V1012" s="20">
        <v>15</v>
      </c>
      <c r="W1012" s="20">
        <v>62.5</v>
      </c>
      <c r="X1012" s="20">
        <v>20</v>
      </c>
      <c r="Y1012" s="20">
        <v>83.3</v>
      </c>
      <c r="Z1012" s="20">
        <v>8</v>
      </c>
      <c r="AA1012" s="20">
        <v>88.9</v>
      </c>
      <c r="AD1012" s="35" t="s">
        <v>127</v>
      </c>
    </row>
    <row r="1014" spans="15:42">
      <c r="AD1014" s="354" t="s">
        <v>121</v>
      </c>
      <c r="AE1014" s="354"/>
      <c r="AF1014" s="354"/>
      <c r="AG1014" s="354"/>
      <c r="AH1014" s="354"/>
      <c r="AI1014" s="354"/>
      <c r="AJ1014" s="354"/>
      <c r="AK1014" s="354"/>
      <c r="AL1014" s="354"/>
      <c r="AM1014" s="354"/>
      <c r="AN1014" s="354"/>
      <c r="AO1014" s="354"/>
      <c r="AP1014" s="354"/>
    </row>
    <row r="1015" spans="15:42">
      <c r="O1015" s="354" t="s">
        <v>117</v>
      </c>
      <c r="P1015" s="354"/>
      <c r="Q1015" s="354"/>
      <c r="R1015" s="354"/>
      <c r="S1015" s="354"/>
      <c r="T1015" s="354"/>
      <c r="U1015" s="354"/>
      <c r="V1015" s="354"/>
      <c r="W1015" s="354"/>
      <c r="X1015" s="354"/>
      <c r="Y1015" s="354"/>
      <c r="Z1015" s="354"/>
      <c r="AA1015" s="354"/>
      <c r="AD1015" s="20"/>
      <c r="AE1015" s="324">
        <v>2001</v>
      </c>
      <c r="AF1015" s="325"/>
      <c r="AG1015" s="324">
        <v>2004</v>
      </c>
      <c r="AH1015" s="325"/>
      <c r="AI1015" s="324">
        <v>2007</v>
      </c>
      <c r="AJ1015" s="325"/>
      <c r="AK1015" s="324">
        <v>2010</v>
      </c>
      <c r="AL1015" s="325"/>
      <c r="AM1015" s="324">
        <v>2013</v>
      </c>
      <c r="AN1015" s="325"/>
      <c r="AO1015" s="324">
        <v>2016</v>
      </c>
      <c r="AP1015" s="325"/>
    </row>
    <row r="1016" spans="15:42">
      <c r="O1016" s="20"/>
      <c r="P1016" s="327">
        <v>2001</v>
      </c>
      <c r="Q1016" s="327"/>
      <c r="R1016" s="327">
        <v>2004</v>
      </c>
      <c r="S1016" s="327"/>
      <c r="T1016" s="327">
        <v>2007</v>
      </c>
      <c r="U1016" s="327"/>
      <c r="V1016" s="327">
        <v>2010</v>
      </c>
      <c r="W1016" s="327"/>
      <c r="X1016" s="327">
        <v>2013</v>
      </c>
      <c r="Y1016" s="327"/>
      <c r="Z1016" s="327">
        <v>2016</v>
      </c>
      <c r="AA1016" s="327"/>
      <c r="AD1016" s="20"/>
      <c r="AE1016" s="31" t="s">
        <v>118</v>
      </c>
      <c r="AF1016" s="31" t="s">
        <v>1</v>
      </c>
      <c r="AG1016" s="31" t="s">
        <v>118</v>
      </c>
      <c r="AH1016" s="31" t="s">
        <v>1</v>
      </c>
      <c r="AI1016" s="31" t="s">
        <v>118</v>
      </c>
      <c r="AJ1016" s="31" t="s">
        <v>1</v>
      </c>
      <c r="AK1016" s="31" t="s">
        <v>118</v>
      </c>
      <c r="AL1016" s="31" t="s">
        <v>1</v>
      </c>
      <c r="AM1016" s="31" t="s">
        <v>118</v>
      </c>
      <c r="AN1016" s="31" t="s">
        <v>1</v>
      </c>
      <c r="AO1016" s="31" t="s">
        <v>118</v>
      </c>
      <c r="AP1016" s="31" t="s">
        <v>1</v>
      </c>
    </row>
    <row r="1017" spans="15:42">
      <c r="O1017" s="20"/>
      <c r="P1017" s="31" t="s">
        <v>114</v>
      </c>
      <c r="Q1017" s="31" t="s">
        <v>115</v>
      </c>
      <c r="R1017" s="31" t="s">
        <v>114</v>
      </c>
      <c r="S1017" s="31" t="s">
        <v>115</v>
      </c>
      <c r="T1017" s="31" t="s">
        <v>114</v>
      </c>
      <c r="U1017" s="31" t="s">
        <v>115</v>
      </c>
      <c r="V1017" s="31" t="s">
        <v>114</v>
      </c>
      <c r="W1017" s="31" t="s">
        <v>115</v>
      </c>
      <c r="X1017" s="31" t="s">
        <v>114</v>
      </c>
      <c r="Y1017" s="31" t="s">
        <v>115</v>
      </c>
      <c r="Z1017" s="31" t="s">
        <v>114</v>
      </c>
      <c r="AA1017" s="31" t="s">
        <v>115</v>
      </c>
      <c r="AD1017" s="21" t="s">
        <v>316</v>
      </c>
      <c r="AE1017" s="96"/>
      <c r="AF1017" s="96"/>
      <c r="AG1017" s="24">
        <v>2</v>
      </c>
      <c r="AH1017" s="24">
        <v>1</v>
      </c>
      <c r="AI1017" s="24"/>
      <c r="AJ1017" s="24"/>
      <c r="AK1017" s="24"/>
      <c r="AL1017" s="24"/>
      <c r="AM1017" s="24"/>
      <c r="AN1017" s="24"/>
      <c r="AO1017" s="24"/>
      <c r="AP1017" s="24"/>
    </row>
    <row r="1018" spans="15:42">
      <c r="O1018" s="29" t="s">
        <v>110</v>
      </c>
      <c r="P1018" s="106">
        <v>5</v>
      </c>
      <c r="Q1018" s="106">
        <v>20.8</v>
      </c>
      <c r="R1018" s="106">
        <v>21</v>
      </c>
      <c r="S1018" s="106">
        <v>87.5</v>
      </c>
      <c r="T1018" s="20">
        <v>17</v>
      </c>
      <c r="U1018" s="20">
        <v>70.8</v>
      </c>
      <c r="V1018" s="20"/>
      <c r="W1018" s="20"/>
      <c r="X1018" s="20"/>
      <c r="Y1018" s="20"/>
      <c r="Z1018" s="20">
        <v>24</v>
      </c>
      <c r="AA1018" s="20">
        <v>100</v>
      </c>
      <c r="AD1018" s="48" t="s">
        <v>125</v>
      </c>
      <c r="AE1018" s="107"/>
      <c r="AF1018" s="107"/>
      <c r="AG1018" s="39">
        <v>8.3000000000000004E-2</v>
      </c>
      <c r="AH1018" s="36">
        <v>0.5</v>
      </c>
      <c r="AI1018" s="39"/>
      <c r="AJ1018" s="39"/>
      <c r="AK1018" s="36"/>
      <c r="AL1018" s="36"/>
      <c r="AM1018" s="36"/>
      <c r="AN1018" s="36"/>
      <c r="AO1018" s="36"/>
      <c r="AP1018" s="36"/>
    </row>
    <row r="1019" spans="15:42">
      <c r="O1019" s="29" t="s">
        <v>111</v>
      </c>
      <c r="P1019" s="106">
        <v>0</v>
      </c>
      <c r="Q1019" s="106">
        <v>0</v>
      </c>
      <c r="R1019" s="106">
        <v>0</v>
      </c>
      <c r="S1019" s="106">
        <v>0</v>
      </c>
      <c r="T1019" s="20">
        <v>0</v>
      </c>
      <c r="U1019" s="20">
        <v>0</v>
      </c>
      <c r="V1019" s="20"/>
      <c r="W1019" s="20"/>
      <c r="X1019" s="20"/>
      <c r="Y1019" s="20"/>
      <c r="Z1019" s="20">
        <v>0</v>
      </c>
      <c r="AA1019" s="20">
        <v>0</v>
      </c>
      <c r="AD1019" s="21" t="s">
        <v>150</v>
      </c>
      <c r="AE1019" s="96"/>
      <c r="AF1019" s="96"/>
      <c r="AG1019" s="24"/>
      <c r="AH1019" s="24"/>
      <c r="AI1019" s="24">
        <v>23</v>
      </c>
      <c r="AJ1019" s="24">
        <v>18</v>
      </c>
      <c r="AK1019" s="24"/>
      <c r="AL1019" s="24"/>
      <c r="AM1019" s="24"/>
      <c r="AN1019" s="24"/>
      <c r="AO1019" s="24"/>
      <c r="AP1019" s="24"/>
    </row>
    <row r="1020" spans="15:42">
      <c r="O1020" s="29"/>
      <c r="P1020" s="106"/>
      <c r="Q1020" s="106"/>
      <c r="R1020" s="106"/>
      <c r="S1020" s="106"/>
      <c r="T1020" s="20"/>
      <c r="U1020" s="20"/>
      <c r="V1020" s="20"/>
      <c r="W1020" s="20"/>
      <c r="X1020" s="20"/>
      <c r="Y1020" s="20"/>
      <c r="Z1020" s="20"/>
      <c r="AA1020" s="20"/>
      <c r="AD1020" s="48" t="s">
        <v>125</v>
      </c>
      <c r="AE1020" s="107"/>
      <c r="AF1020" s="107"/>
      <c r="AG1020" s="39"/>
      <c r="AH1020" s="36"/>
      <c r="AI1020" s="39">
        <v>0.95799999999999996</v>
      </c>
      <c r="AJ1020" s="39">
        <v>0.78300000000000003</v>
      </c>
      <c r="AK1020" s="36"/>
      <c r="AL1020" s="36"/>
      <c r="AM1020" s="36"/>
      <c r="AN1020" s="36"/>
      <c r="AO1020" s="36"/>
      <c r="AP1020" s="36"/>
    </row>
    <row r="1021" spans="15:42">
      <c r="O1021" s="29" t="s">
        <v>112</v>
      </c>
      <c r="P1021" s="106">
        <v>19</v>
      </c>
      <c r="Q1021" s="106">
        <v>79.2</v>
      </c>
      <c r="R1021" s="106">
        <v>3</v>
      </c>
      <c r="S1021" s="106">
        <v>12.5</v>
      </c>
      <c r="T1021" s="20">
        <v>7</v>
      </c>
      <c r="U1021" s="20">
        <v>29.2</v>
      </c>
      <c r="V1021" s="20">
        <v>24</v>
      </c>
      <c r="W1021" s="20">
        <v>100</v>
      </c>
      <c r="X1021" s="20">
        <v>24</v>
      </c>
      <c r="Y1021" s="20">
        <v>100</v>
      </c>
      <c r="Z1021" s="20"/>
      <c r="AA1021" s="20"/>
      <c r="AD1021" s="29" t="s">
        <v>312</v>
      </c>
      <c r="AE1021" s="108"/>
      <c r="AF1021" s="108"/>
      <c r="AG1021" s="108"/>
      <c r="AH1021" s="108"/>
      <c r="AI1021" s="34">
        <v>1</v>
      </c>
      <c r="AJ1021" s="34">
        <v>0</v>
      </c>
      <c r="AK1021" s="34"/>
      <c r="AL1021" s="34"/>
      <c r="AM1021" s="34"/>
      <c r="AN1021" s="34"/>
      <c r="AO1021" s="34"/>
      <c r="AP1021" s="34"/>
    </row>
    <row r="1022" spans="15:42">
      <c r="O1022" s="29" t="s">
        <v>113</v>
      </c>
      <c r="P1022" s="106">
        <v>1</v>
      </c>
      <c r="Q1022" s="106">
        <v>5.3</v>
      </c>
      <c r="R1022" s="106">
        <v>1</v>
      </c>
      <c r="S1022" s="106">
        <v>33.299999999999997</v>
      </c>
      <c r="T1022" s="20">
        <v>0</v>
      </c>
      <c r="U1022" s="20">
        <v>0</v>
      </c>
      <c r="V1022" s="20">
        <v>9</v>
      </c>
      <c r="W1022" s="20">
        <v>37.5</v>
      </c>
      <c r="X1022" s="20">
        <v>4</v>
      </c>
      <c r="Y1022" s="20">
        <v>16.7</v>
      </c>
      <c r="Z1022" s="20"/>
      <c r="AA1022" s="20"/>
      <c r="AD1022" s="48" t="s">
        <v>125</v>
      </c>
      <c r="AE1022" s="107"/>
      <c r="AF1022" s="107"/>
      <c r="AG1022" s="107"/>
      <c r="AH1022" s="107"/>
      <c r="AI1022" s="39">
        <v>4.2000000000000003E-2</v>
      </c>
      <c r="AJ1022" s="36">
        <v>0</v>
      </c>
      <c r="AK1022" s="36"/>
      <c r="AL1022" s="36"/>
      <c r="AM1022" s="36"/>
      <c r="AN1022" s="36"/>
      <c r="AO1022" s="36"/>
      <c r="AP1022" s="36"/>
    </row>
    <row r="1023" spans="15:42">
      <c r="P1023" s="75" t="s">
        <v>793</v>
      </c>
      <c r="Q1023" s="75"/>
      <c r="R1023" s="75" t="s">
        <v>314</v>
      </c>
      <c r="S1023" s="75"/>
      <c r="V1023" s="75" t="s">
        <v>194</v>
      </c>
      <c r="W1023" s="75"/>
      <c r="X1023" s="75" t="s">
        <v>194</v>
      </c>
      <c r="Y1023" s="75"/>
      <c r="AD1023" s="21" t="s">
        <v>65</v>
      </c>
      <c r="AE1023" s="108"/>
      <c r="AF1023" s="108"/>
      <c r="AG1023" s="108"/>
      <c r="AH1023" s="108"/>
      <c r="AI1023" s="34"/>
      <c r="AJ1023" s="34"/>
      <c r="AK1023" s="34">
        <v>24</v>
      </c>
      <c r="AL1023" s="34">
        <v>15</v>
      </c>
      <c r="AM1023" s="34">
        <v>23</v>
      </c>
      <c r="AN1023" s="34">
        <v>19</v>
      </c>
      <c r="AO1023" s="34">
        <v>8</v>
      </c>
      <c r="AP1023" s="34">
        <v>7</v>
      </c>
    </row>
    <row r="1024" spans="15:42">
      <c r="O1024" s="35" t="s">
        <v>127</v>
      </c>
      <c r="AD1024" s="48" t="s">
        <v>125</v>
      </c>
      <c r="AE1024" s="107"/>
      <c r="AF1024" s="107"/>
      <c r="AG1024" s="107"/>
      <c r="AH1024" s="107"/>
      <c r="AI1024" s="36"/>
      <c r="AJ1024" s="36"/>
      <c r="AK1024" s="36">
        <v>1</v>
      </c>
      <c r="AL1024" s="39">
        <v>0.625</v>
      </c>
      <c r="AM1024" s="39">
        <v>0.95799999999999996</v>
      </c>
      <c r="AN1024" s="39">
        <v>0.82599999999999996</v>
      </c>
      <c r="AO1024" s="39">
        <v>0.33300000000000002</v>
      </c>
      <c r="AP1024" s="39">
        <v>0.875</v>
      </c>
    </row>
    <row r="1025" spans="15:42">
      <c r="AD1025" s="21" t="s">
        <v>319</v>
      </c>
      <c r="AE1025" s="108"/>
      <c r="AF1025" s="108"/>
      <c r="AG1025" s="108"/>
      <c r="AH1025" s="108"/>
      <c r="AI1025" s="34"/>
      <c r="AJ1025" s="34"/>
      <c r="AK1025" s="34"/>
      <c r="AL1025" s="34"/>
      <c r="AM1025" s="34">
        <v>1</v>
      </c>
      <c r="AN1025" s="34">
        <v>1</v>
      </c>
      <c r="AO1025" s="34"/>
      <c r="AP1025" s="34"/>
    </row>
    <row r="1026" spans="15:42">
      <c r="AD1026" s="48" t="s">
        <v>125</v>
      </c>
      <c r="AE1026" s="107"/>
      <c r="AF1026" s="107"/>
      <c r="AG1026" s="107"/>
      <c r="AH1026" s="107"/>
      <c r="AI1026" s="36"/>
      <c r="AJ1026" s="36"/>
      <c r="AK1026" s="36"/>
      <c r="AL1026" s="39"/>
      <c r="AM1026" s="39">
        <v>4.2000000000000003E-2</v>
      </c>
      <c r="AN1026" s="39">
        <v>1</v>
      </c>
      <c r="AO1026" s="36"/>
      <c r="AP1026" s="36"/>
    </row>
    <row r="1027" spans="15:42">
      <c r="O1027" s="354" t="s">
        <v>130</v>
      </c>
      <c r="P1027" s="354"/>
      <c r="Q1027" s="354"/>
      <c r="R1027" s="354"/>
      <c r="S1027" s="354"/>
      <c r="T1027" s="354"/>
      <c r="U1027" s="354"/>
      <c r="V1027" s="354"/>
      <c r="W1027" s="354"/>
      <c r="X1027" s="354"/>
      <c r="Y1027" s="354"/>
      <c r="Z1027" s="354"/>
      <c r="AA1027" s="354"/>
      <c r="AD1027" s="21" t="s">
        <v>58</v>
      </c>
      <c r="AE1027" s="108"/>
      <c r="AF1027" s="108"/>
      <c r="AG1027" s="108"/>
      <c r="AH1027" s="108"/>
      <c r="AI1027" s="34"/>
      <c r="AJ1027" s="34"/>
      <c r="AK1027" s="34"/>
      <c r="AL1027" s="34"/>
      <c r="AM1027" s="34">
        <v>1</v>
      </c>
      <c r="AN1027" s="34">
        <v>1</v>
      </c>
      <c r="AO1027" s="34">
        <v>1</v>
      </c>
      <c r="AP1027" s="34">
        <v>1</v>
      </c>
    </row>
    <row r="1028" spans="15:42">
      <c r="O1028" s="20"/>
      <c r="P1028" s="327">
        <v>2001</v>
      </c>
      <c r="Q1028" s="327"/>
      <c r="R1028" s="327">
        <v>2004</v>
      </c>
      <c r="S1028" s="327"/>
      <c r="T1028" s="327">
        <v>2007</v>
      </c>
      <c r="U1028" s="327"/>
      <c r="V1028" s="327">
        <v>2010</v>
      </c>
      <c r="W1028" s="327"/>
      <c r="X1028" s="327">
        <v>2013</v>
      </c>
      <c r="Y1028" s="327"/>
      <c r="Z1028" s="327">
        <v>2016</v>
      </c>
      <c r="AA1028" s="327"/>
      <c r="AD1028" s="48" t="s">
        <v>125</v>
      </c>
      <c r="AE1028" s="107"/>
      <c r="AF1028" s="107"/>
      <c r="AG1028" s="107"/>
      <c r="AH1028" s="107"/>
      <c r="AI1028" s="36"/>
      <c r="AJ1028" s="36"/>
      <c r="AK1028" s="36"/>
      <c r="AL1028" s="39"/>
      <c r="AM1028" s="39">
        <v>4.2000000000000003E-2</v>
      </c>
      <c r="AN1028" s="39">
        <v>1</v>
      </c>
      <c r="AO1028" s="39">
        <v>4.2000000000000003E-2</v>
      </c>
      <c r="AP1028" s="36">
        <v>1</v>
      </c>
    </row>
    <row r="1029" spans="15:42">
      <c r="O1029" s="20"/>
      <c r="P1029" s="31" t="s">
        <v>114</v>
      </c>
      <c r="Q1029" s="31" t="s">
        <v>115</v>
      </c>
      <c r="R1029" s="31" t="s">
        <v>114</v>
      </c>
      <c r="S1029" s="31" t="s">
        <v>115</v>
      </c>
      <c r="T1029" s="31" t="s">
        <v>114</v>
      </c>
      <c r="U1029" s="31" t="s">
        <v>115</v>
      </c>
      <c r="V1029" s="31" t="s">
        <v>114</v>
      </c>
      <c r="W1029" s="31" t="s">
        <v>115</v>
      </c>
      <c r="X1029" s="31" t="s">
        <v>114</v>
      </c>
      <c r="Y1029" s="31" t="s">
        <v>115</v>
      </c>
      <c r="Z1029" s="31" t="s">
        <v>114</v>
      </c>
      <c r="AA1029" s="31" t="s">
        <v>115</v>
      </c>
      <c r="AD1029" s="35" t="s">
        <v>127</v>
      </c>
    </row>
    <row r="1030" spans="15:42">
      <c r="O1030" s="29" t="s">
        <v>110</v>
      </c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20">
        <v>24</v>
      </c>
      <c r="AA1030" s="20">
        <v>100</v>
      </c>
    </row>
    <row r="1031" spans="15:42">
      <c r="O1031" s="29" t="s">
        <v>111</v>
      </c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20">
        <v>0</v>
      </c>
      <c r="AA1031" s="20">
        <v>0</v>
      </c>
      <c r="AD1031" s="355" t="s">
        <v>122</v>
      </c>
      <c r="AE1031" s="356"/>
      <c r="AF1031" s="356"/>
      <c r="AG1031" s="356"/>
      <c r="AH1031" s="356"/>
      <c r="AI1031" s="356"/>
      <c r="AJ1031" s="356"/>
      <c r="AK1031" s="356"/>
      <c r="AL1031" s="356"/>
      <c r="AM1031" s="356"/>
      <c r="AN1031" s="356"/>
      <c r="AO1031" s="356"/>
      <c r="AP1031" s="357"/>
    </row>
    <row r="1032" spans="15:42">
      <c r="O1032" s="29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20"/>
      <c r="AA1032" s="20"/>
      <c r="AD1032" s="20"/>
      <c r="AE1032" s="324">
        <v>2001</v>
      </c>
      <c r="AF1032" s="325"/>
      <c r="AG1032" s="324">
        <v>2004</v>
      </c>
      <c r="AH1032" s="325"/>
      <c r="AI1032" s="324">
        <v>2007</v>
      </c>
      <c r="AJ1032" s="325"/>
      <c r="AK1032" s="324">
        <v>2010</v>
      </c>
      <c r="AL1032" s="325"/>
      <c r="AM1032" s="324">
        <v>2013</v>
      </c>
      <c r="AN1032" s="325"/>
      <c r="AO1032" s="324">
        <v>2016</v>
      </c>
      <c r="AP1032" s="325"/>
    </row>
    <row r="1033" spans="15:42">
      <c r="O1033" s="29" t="s">
        <v>112</v>
      </c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20"/>
      <c r="AA1033" s="20"/>
      <c r="AD1033" s="20"/>
      <c r="AE1033" s="31" t="s">
        <v>118</v>
      </c>
      <c r="AF1033" s="31" t="s">
        <v>1</v>
      </c>
      <c r="AG1033" s="31" t="s">
        <v>118</v>
      </c>
      <c r="AH1033" s="31" t="s">
        <v>1</v>
      </c>
      <c r="AI1033" s="31" t="s">
        <v>118</v>
      </c>
      <c r="AJ1033" s="31" t="s">
        <v>1</v>
      </c>
      <c r="AK1033" s="31" t="s">
        <v>118</v>
      </c>
      <c r="AL1033" s="31" t="s">
        <v>1</v>
      </c>
      <c r="AM1033" s="31" t="s">
        <v>118</v>
      </c>
      <c r="AN1033" s="31" t="s">
        <v>1</v>
      </c>
      <c r="AO1033" s="31" t="s">
        <v>118</v>
      </c>
      <c r="AP1033" s="31" t="s">
        <v>1</v>
      </c>
    </row>
    <row r="1034" spans="15:42">
      <c r="O1034" s="29" t="s">
        <v>113</v>
      </c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20"/>
      <c r="AA1034" s="20"/>
      <c r="AD1034" s="29" t="s">
        <v>311</v>
      </c>
      <c r="AE1034" s="96">
        <v>15</v>
      </c>
      <c r="AF1034" s="96">
        <v>1</v>
      </c>
      <c r="AG1034" s="96"/>
      <c r="AH1034" s="96"/>
      <c r="AI1034" s="24"/>
      <c r="AJ1034" s="24"/>
      <c r="AK1034" s="20"/>
      <c r="AL1034" s="20"/>
      <c r="AM1034" s="24"/>
      <c r="AN1034" s="24"/>
      <c r="AO1034" s="24"/>
      <c r="AP1034" s="24"/>
    </row>
    <row r="1035" spans="15:42">
      <c r="AD1035" s="47" t="s">
        <v>125</v>
      </c>
      <c r="AE1035" s="85">
        <v>0.625</v>
      </c>
      <c r="AF1035" s="85">
        <v>6.7000000000000004E-2</v>
      </c>
      <c r="AG1035" s="38"/>
      <c r="AH1035" s="38"/>
      <c r="AI1035" s="32"/>
      <c r="AJ1035" s="32"/>
      <c r="AK1035" s="37"/>
      <c r="AL1035" s="37"/>
      <c r="AM1035" s="32"/>
      <c r="AN1035" s="32"/>
      <c r="AO1035" s="32"/>
      <c r="AP1035" s="32"/>
    </row>
    <row r="1036" spans="15:42">
      <c r="AD1036" s="29" t="s">
        <v>794</v>
      </c>
      <c r="AE1036" s="96">
        <v>2</v>
      </c>
      <c r="AF1036" s="96">
        <v>0</v>
      </c>
      <c r="AG1036" s="96"/>
      <c r="AH1036" s="96"/>
      <c r="AI1036" s="24"/>
      <c r="AJ1036" s="24"/>
      <c r="AK1036" s="20"/>
      <c r="AL1036" s="20"/>
      <c r="AM1036" s="24"/>
      <c r="AN1036" s="24"/>
      <c r="AO1036" s="24"/>
      <c r="AP1036" s="24"/>
    </row>
    <row r="1037" spans="15:42">
      <c r="AD1037" s="47" t="s">
        <v>125</v>
      </c>
      <c r="AE1037" s="85">
        <v>8.3000000000000004E-2</v>
      </c>
      <c r="AF1037" s="85">
        <v>0</v>
      </c>
      <c r="AG1037" s="38"/>
      <c r="AH1037" s="38"/>
      <c r="AI1037" s="32"/>
      <c r="AJ1037" s="32"/>
      <c r="AK1037" s="37"/>
      <c r="AL1037" s="37"/>
      <c r="AM1037" s="32"/>
      <c r="AN1037" s="32"/>
      <c r="AO1037" s="32"/>
      <c r="AP1037" s="32"/>
    </row>
    <row r="1038" spans="15:42">
      <c r="AD1038" s="29" t="s">
        <v>795</v>
      </c>
      <c r="AE1038" s="96">
        <v>2</v>
      </c>
      <c r="AF1038" s="96">
        <v>0</v>
      </c>
      <c r="AG1038" s="96"/>
      <c r="AH1038" s="96"/>
      <c r="AI1038" s="24"/>
      <c r="AJ1038" s="24"/>
      <c r="AK1038" s="20"/>
      <c r="AL1038" s="20"/>
      <c r="AM1038" s="24"/>
      <c r="AN1038" s="24"/>
      <c r="AO1038" s="24"/>
      <c r="AP1038" s="24"/>
    </row>
    <row r="1039" spans="15:42">
      <c r="O1039" s="86"/>
      <c r="P1039" s="86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D1039" s="47" t="s">
        <v>125</v>
      </c>
      <c r="AE1039" s="85">
        <v>8.3000000000000004E-2</v>
      </c>
      <c r="AF1039" s="85">
        <v>0</v>
      </c>
      <c r="AG1039" s="38"/>
      <c r="AH1039" s="38"/>
      <c r="AI1039" s="32"/>
      <c r="AJ1039" s="32"/>
      <c r="AK1039" s="37"/>
      <c r="AL1039" s="37"/>
      <c r="AM1039" s="32"/>
      <c r="AN1039" s="32"/>
      <c r="AO1039" s="32"/>
      <c r="AP1039" s="32"/>
    </row>
    <row r="1040" spans="15:42">
      <c r="O1040" s="86"/>
      <c r="P1040" s="86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D1040" s="21" t="s">
        <v>315</v>
      </c>
      <c r="AE1040" s="24"/>
      <c r="AF1040" s="24"/>
      <c r="AG1040" s="24">
        <v>1</v>
      </c>
      <c r="AH1040" s="24">
        <v>1</v>
      </c>
      <c r="AI1040" s="20"/>
      <c r="AJ1040" s="20"/>
      <c r="AK1040" s="24"/>
      <c r="AL1040" s="24"/>
      <c r="AM1040" s="24"/>
      <c r="AN1040" s="24"/>
      <c r="AO1040" s="24"/>
      <c r="AP1040" s="24"/>
    </row>
    <row r="1041" spans="15:42">
      <c r="O1041" s="86"/>
      <c r="P1041" s="86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D1041" s="48" t="s">
        <v>125</v>
      </c>
      <c r="AE1041" s="36"/>
      <c r="AF1041" s="36"/>
      <c r="AG1041" s="39">
        <v>4.2000000000000003E-2</v>
      </c>
      <c r="AH1041" s="36">
        <v>1</v>
      </c>
      <c r="AI1041" s="37"/>
      <c r="AJ1041" s="37"/>
      <c r="AK1041" s="32"/>
      <c r="AL1041" s="40"/>
      <c r="AM1041" s="36"/>
      <c r="AN1041" s="36"/>
      <c r="AO1041" s="36"/>
      <c r="AP1041" s="36"/>
    </row>
    <row r="1042" spans="15:42">
      <c r="O1042" s="86"/>
      <c r="P1042" s="86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D1042" s="21" t="s">
        <v>276</v>
      </c>
      <c r="AE1042" s="24"/>
      <c r="AF1042" s="24"/>
      <c r="AG1042" s="24">
        <v>1</v>
      </c>
      <c r="AH1042" s="24">
        <v>0</v>
      </c>
      <c r="AI1042" s="24">
        <v>5</v>
      </c>
      <c r="AJ1042" s="24">
        <v>0</v>
      </c>
      <c r="AK1042" s="24"/>
      <c r="AL1042" s="24"/>
      <c r="AM1042" s="24"/>
      <c r="AN1042" s="24"/>
      <c r="AO1042" s="24"/>
      <c r="AP1042" s="24"/>
    </row>
    <row r="1043" spans="15:42">
      <c r="O1043" s="86"/>
      <c r="P1043" s="86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D1043" s="48" t="s">
        <v>125</v>
      </c>
      <c r="AE1043" s="36"/>
      <c r="AF1043" s="36"/>
      <c r="AG1043" s="39">
        <v>4.2000000000000003E-2</v>
      </c>
      <c r="AH1043" s="36">
        <v>0</v>
      </c>
      <c r="AI1043" s="39">
        <v>0.20799999999999999</v>
      </c>
      <c r="AJ1043" s="36">
        <v>0</v>
      </c>
      <c r="AK1043" s="32"/>
      <c r="AL1043" s="40"/>
      <c r="AM1043" s="36"/>
      <c r="AN1043" s="36"/>
      <c r="AO1043" s="36"/>
      <c r="AP1043" s="36"/>
    </row>
    <row r="1044" spans="15:42">
      <c r="O1044" s="86"/>
      <c r="P1044" s="86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D1044" s="21" t="s">
        <v>317</v>
      </c>
      <c r="AE1044" s="24"/>
      <c r="AF1044" s="24"/>
      <c r="AG1044" s="24">
        <v>1</v>
      </c>
      <c r="AH1044" s="24">
        <v>0</v>
      </c>
      <c r="AI1044" s="24"/>
      <c r="AJ1044" s="24"/>
      <c r="AK1044" s="24"/>
      <c r="AL1044" s="24"/>
      <c r="AM1044" s="24"/>
      <c r="AN1044" s="24"/>
      <c r="AO1044" s="24"/>
      <c r="AP1044" s="24"/>
    </row>
    <row r="1045" spans="15:42">
      <c r="O1045" s="86"/>
      <c r="P1045" s="86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D1045" s="49" t="s">
        <v>125</v>
      </c>
      <c r="AE1045" s="36"/>
      <c r="AF1045" s="36"/>
      <c r="AG1045" s="39">
        <v>4.2000000000000003E-2</v>
      </c>
      <c r="AH1045" s="36">
        <v>0</v>
      </c>
      <c r="AI1045" s="36"/>
      <c r="AJ1045" s="36"/>
      <c r="AK1045" s="36"/>
      <c r="AL1045" s="36"/>
      <c r="AM1045" s="36"/>
      <c r="AN1045" s="36"/>
      <c r="AO1045" s="36"/>
      <c r="AP1045" s="36"/>
    </row>
    <row r="1046" spans="15:42">
      <c r="O1046" s="86"/>
      <c r="P1046" s="86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D1046" s="21" t="s">
        <v>312</v>
      </c>
      <c r="AE1046" s="24"/>
      <c r="AF1046" s="24"/>
      <c r="AG1046" s="24"/>
      <c r="AH1046" s="24"/>
      <c r="AI1046" s="24">
        <v>1</v>
      </c>
      <c r="AJ1046" s="24">
        <v>0</v>
      </c>
      <c r="AK1046" s="24"/>
      <c r="AL1046" s="24"/>
      <c r="AM1046" s="24"/>
      <c r="AN1046" s="24"/>
      <c r="AO1046" s="24"/>
      <c r="AP1046" s="24"/>
    </row>
    <row r="1047" spans="15:42">
      <c r="O1047" s="86"/>
      <c r="P1047" s="86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D1047" s="48" t="s">
        <v>125</v>
      </c>
      <c r="AE1047" s="36"/>
      <c r="AF1047" s="36"/>
      <c r="AG1047" s="36"/>
      <c r="AH1047" s="36"/>
      <c r="AI1047" s="39">
        <v>4.2000000000000003E-2</v>
      </c>
      <c r="AJ1047" s="36">
        <v>0</v>
      </c>
      <c r="AK1047" s="32"/>
      <c r="AL1047" s="40"/>
      <c r="AM1047" s="36"/>
      <c r="AN1047" s="36"/>
      <c r="AO1047" s="36"/>
      <c r="AP1047" s="36"/>
    </row>
    <row r="1048" spans="15:42">
      <c r="O1048" s="86"/>
      <c r="P1048" s="86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D1048" s="21" t="s">
        <v>87</v>
      </c>
      <c r="AE1048" s="24"/>
      <c r="AF1048" s="24"/>
      <c r="AG1048" s="24"/>
      <c r="AH1048" s="24"/>
      <c r="AI1048" s="24">
        <v>1</v>
      </c>
      <c r="AJ1048" s="24">
        <v>0</v>
      </c>
      <c r="AK1048" s="24"/>
      <c r="AL1048" s="24"/>
      <c r="AM1048" s="24"/>
      <c r="AN1048" s="24"/>
      <c r="AO1048" s="24"/>
      <c r="AP1048" s="24"/>
    </row>
    <row r="1049" spans="15:42">
      <c r="O1049" s="86"/>
      <c r="P1049" s="86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D1049" s="48" t="s">
        <v>125</v>
      </c>
      <c r="AE1049" s="36"/>
      <c r="AF1049" s="36"/>
      <c r="AG1049" s="36"/>
      <c r="AH1049" s="36"/>
      <c r="AI1049" s="39">
        <v>4.2000000000000003E-2</v>
      </c>
      <c r="AJ1049" s="36">
        <v>0</v>
      </c>
      <c r="AK1049" s="32"/>
      <c r="AL1049" s="40"/>
      <c r="AM1049" s="36"/>
      <c r="AN1049" s="36"/>
      <c r="AO1049" s="39"/>
      <c r="AP1049" s="36"/>
    </row>
    <row r="1050" spans="15:42">
      <c r="O1050" s="86"/>
      <c r="P1050" s="86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D1050" s="21" t="s">
        <v>193</v>
      </c>
      <c r="AE1050" s="24"/>
      <c r="AF1050" s="24"/>
      <c r="AG1050" s="24"/>
      <c r="AH1050" s="24"/>
      <c r="AI1050" s="24"/>
      <c r="AJ1050" s="24"/>
      <c r="AK1050" s="24">
        <v>24</v>
      </c>
      <c r="AL1050" s="24">
        <v>9</v>
      </c>
      <c r="AM1050" s="24"/>
      <c r="AN1050" s="24"/>
      <c r="AO1050" s="24"/>
      <c r="AP1050" s="24"/>
    </row>
    <row r="1051" spans="15:42">
      <c r="O1051" s="86"/>
      <c r="P1051" s="86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D1051" s="48" t="s">
        <v>125</v>
      </c>
      <c r="AE1051" s="36"/>
      <c r="AF1051" s="36"/>
      <c r="AG1051" s="36"/>
      <c r="AH1051" s="36"/>
      <c r="AI1051" s="36"/>
      <c r="AJ1051" s="36"/>
      <c r="AK1051" s="32">
        <v>1</v>
      </c>
      <c r="AL1051" s="40">
        <v>0.375</v>
      </c>
      <c r="AM1051" s="36"/>
      <c r="AN1051" s="36"/>
      <c r="AO1051" s="39"/>
      <c r="AP1051" s="36"/>
    </row>
    <row r="1052" spans="15:42">
      <c r="O1052" s="86"/>
      <c r="P1052" s="86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D1052" s="21" t="s">
        <v>196</v>
      </c>
      <c r="AE1052" s="24"/>
      <c r="AF1052" s="24"/>
      <c r="AG1052" s="24"/>
      <c r="AH1052" s="24"/>
      <c r="AI1052" s="24"/>
      <c r="AJ1052" s="24"/>
      <c r="AK1052" s="24"/>
      <c r="AL1052" s="24"/>
      <c r="AM1052" s="24">
        <v>23</v>
      </c>
      <c r="AN1052" s="24">
        <v>3</v>
      </c>
      <c r="AO1052" s="24"/>
      <c r="AP1052" s="24"/>
    </row>
    <row r="1053" spans="15:42">
      <c r="O1053" s="86"/>
      <c r="P1053" s="86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D1053" s="48" t="s">
        <v>125</v>
      </c>
      <c r="AE1053" s="36"/>
      <c r="AF1053" s="36"/>
      <c r="AG1053" s="36"/>
      <c r="AH1053" s="36"/>
      <c r="AI1053" s="36"/>
      <c r="AJ1053" s="36"/>
      <c r="AK1053" s="32"/>
      <c r="AL1053" s="40"/>
      <c r="AM1053" s="39">
        <v>0.95799999999999996</v>
      </c>
      <c r="AN1053" s="36">
        <v>0.13</v>
      </c>
      <c r="AO1053" s="39"/>
      <c r="AP1053" s="36"/>
    </row>
    <row r="1054" spans="15:42">
      <c r="AD1054" s="21" t="s">
        <v>318</v>
      </c>
      <c r="AE1054" s="71"/>
      <c r="AF1054" s="71"/>
      <c r="AG1054" s="71"/>
      <c r="AH1054" s="71"/>
      <c r="AI1054" s="71"/>
      <c r="AJ1054" s="71"/>
      <c r="AK1054" s="71"/>
      <c r="AL1054" s="71"/>
      <c r="AM1054" s="71">
        <v>1</v>
      </c>
      <c r="AN1054" s="71">
        <v>1</v>
      </c>
      <c r="AO1054" s="71"/>
      <c r="AP1054" s="71"/>
    </row>
    <row r="1055" spans="15:42">
      <c r="AD1055" s="47" t="s">
        <v>125</v>
      </c>
      <c r="AE1055" s="72"/>
      <c r="AF1055" s="72"/>
      <c r="AG1055" s="72"/>
      <c r="AH1055" s="72"/>
      <c r="AI1055" s="72"/>
      <c r="AJ1055" s="72"/>
      <c r="AK1055" s="72"/>
      <c r="AL1055" s="73"/>
      <c r="AM1055" s="73">
        <v>4.2000000000000003E-2</v>
      </c>
      <c r="AN1055" s="72">
        <v>1</v>
      </c>
      <c r="AO1055" s="72"/>
      <c r="AP1055" s="72"/>
    </row>
    <row r="1057" spans="30:42">
      <c r="AD1057" s="35" t="s">
        <v>127</v>
      </c>
      <c r="AE1057" s="98"/>
      <c r="AF1057" s="98"/>
      <c r="AG1057" s="98"/>
      <c r="AH1057" s="98"/>
      <c r="AI1057" s="98"/>
      <c r="AJ1057" s="98"/>
      <c r="AK1057" s="98"/>
      <c r="AL1057" s="98"/>
      <c r="AM1057" s="98"/>
      <c r="AN1057" s="98"/>
      <c r="AO1057" s="98"/>
      <c r="AP1057" s="98"/>
    </row>
    <row r="1100" spans="1:29">
      <c r="A1100" s="343" t="s">
        <v>320</v>
      </c>
      <c r="B1100" s="343"/>
      <c r="C1100" s="343"/>
      <c r="D1100" s="343"/>
      <c r="E1100" s="343"/>
      <c r="F1100" s="343"/>
      <c r="G1100" s="343"/>
      <c r="H1100" s="343"/>
      <c r="I1100" s="343"/>
      <c r="J1100" s="343"/>
      <c r="K1100" s="343"/>
      <c r="L1100" s="343"/>
      <c r="M1100" s="343"/>
      <c r="O1100" s="329" t="s">
        <v>323</v>
      </c>
      <c r="P1100" s="330"/>
      <c r="Q1100" s="330"/>
      <c r="R1100" s="330"/>
      <c r="S1100" s="330"/>
      <c r="T1100" s="330"/>
      <c r="U1100" s="331"/>
      <c r="W1100" s="358" t="s">
        <v>320</v>
      </c>
      <c r="X1100" s="358"/>
      <c r="Y1100" s="358"/>
      <c r="Z1100" s="358"/>
      <c r="AA1100" s="358"/>
      <c r="AB1100" s="358"/>
      <c r="AC1100" s="358"/>
    </row>
    <row r="1101" spans="1:29">
      <c r="A1101" s="12"/>
      <c r="B1101" s="352">
        <v>2000</v>
      </c>
      <c r="C1101" s="352"/>
      <c r="D1101" s="352">
        <v>2003</v>
      </c>
      <c r="E1101" s="352"/>
      <c r="F1101" s="352">
        <v>2006</v>
      </c>
      <c r="G1101" s="352"/>
      <c r="H1101" s="352">
        <v>2009</v>
      </c>
      <c r="I1101" s="352"/>
      <c r="J1101" s="352">
        <v>2012</v>
      </c>
      <c r="K1101" s="352"/>
      <c r="L1101" s="352">
        <v>2015</v>
      </c>
      <c r="M1101" s="352"/>
      <c r="O1101" s="20" t="s">
        <v>129</v>
      </c>
      <c r="P1101" s="44">
        <v>21</v>
      </c>
      <c r="Q1101" s="44">
        <v>21</v>
      </c>
      <c r="R1101" s="44">
        <v>21</v>
      </c>
      <c r="S1101" s="44">
        <v>21</v>
      </c>
      <c r="T1101" s="44">
        <v>21</v>
      </c>
      <c r="U1101" s="45">
        <v>21</v>
      </c>
      <c r="W1101" s="89"/>
      <c r="X1101" s="89" t="s">
        <v>137</v>
      </c>
      <c r="Y1101" s="89" t="s">
        <v>138</v>
      </c>
      <c r="Z1101" s="89" t="s">
        <v>139</v>
      </c>
      <c r="AA1101" s="89" t="s">
        <v>140</v>
      </c>
      <c r="AB1101" s="89" t="s">
        <v>141</v>
      </c>
      <c r="AC1101" s="89" t="s">
        <v>142</v>
      </c>
    </row>
    <row r="1102" spans="1:29">
      <c r="A1102" s="13"/>
      <c r="B1102" s="14" t="s">
        <v>0</v>
      </c>
      <c r="C1102" s="14" t="s">
        <v>1</v>
      </c>
      <c r="D1102" s="14" t="s">
        <v>0</v>
      </c>
      <c r="E1102" s="14" t="s">
        <v>1</v>
      </c>
      <c r="F1102" s="14" t="s">
        <v>0</v>
      </c>
      <c r="G1102" s="14" t="s">
        <v>1</v>
      </c>
      <c r="H1102" s="14" t="s">
        <v>0</v>
      </c>
      <c r="I1102" s="14" t="s">
        <v>1</v>
      </c>
      <c r="J1102" s="14" t="s">
        <v>0</v>
      </c>
      <c r="K1102" s="14" t="s">
        <v>1</v>
      </c>
      <c r="L1102" s="14" t="s">
        <v>0</v>
      </c>
      <c r="M1102" s="14" t="s">
        <v>1</v>
      </c>
      <c r="O1102" s="21" t="s">
        <v>103</v>
      </c>
      <c r="P1102" s="31">
        <v>2000</v>
      </c>
      <c r="Q1102" s="31">
        <v>2003</v>
      </c>
      <c r="R1102" s="31">
        <v>2006</v>
      </c>
      <c r="S1102" s="31">
        <v>2009</v>
      </c>
      <c r="T1102" s="31">
        <v>2012</v>
      </c>
      <c r="U1102" s="31">
        <v>2015</v>
      </c>
      <c r="W1102" s="89" t="s">
        <v>143</v>
      </c>
      <c r="X1102" s="24">
        <v>21</v>
      </c>
      <c r="Y1102" s="24">
        <v>21</v>
      </c>
      <c r="Z1102" s="24">
        <v>21</v>
      </c>
      <c r="AA1102" s="24">
        <v>21</v>
      </c>
      <c r="AB1102" s="96">
        <v>21</v>
      </c>
      <c r="AC1102" s="24">
        <v>21</v>
      </c>
    </row>
    <row r="1103" spans="1:29">
      <c r="A1103" t="s">
        <v>2</v>
      </c>
      <c r="B1103" s="353" t="s">
        <v>322</v>
      </c>
      <c r="C1103" s="5" t="s">
        <v>3</v>
      </c>
      <c r="E1103" s="5"/>
      <c r="G1103" s="5"/>
      <c r="I1103" s="5"/>
      <c r="K1103" s="5"/>
      <c r="M1103" s="5"/>
      <c r="O1103" s="29">
        <v>0</v>
      </c>
      <c r="P1103" s="24">
        <v>21</v>
      </c>
      <c r="Q1103" s="24"/>
      <c r="R1103" s="24"/>
      <c r="S1103" s="24"/>
      <c r="T1103" s="24"/>
      <c r="U1103" s="24">
        <v>4</v>
      </c>
      <c r="W1103" s="90">
        <v>0</v>
      </c>
      <c r="X1103" s="24">
        <v>21</v>
      </c>
      <c r="Y1103" s="24"/>
      <c r="Z1103" s="24"/>
      <c r="AA1103" s="24"/>
      <c r="AB1103" s="96"/>
      <c r="AC1103" s="24">
        <v>4</v>
      </c>
    </row>
    <row r="1104" spans="1:29">
      <c r="A1104" t="s">
        <v>4</v>
      </c>
      <c r="B1104" s="353"/>
      <c r="C1104" s="5" t="s">
        <v>49</v>
      </c>
      <c r="E1104" s="5"/>
      <c r="G1104" s="5"/>
      <c r="I1104" s="5"/>
      <c r="K1104" s="5"/>
      <c r="M1104" s="5"/>
      <c r="O1104" s="29">
        <v>1</v>
      </c>
      <c r="P1104" s="24"/>
      <c r="Q1104" s="24">
        <v>15</v>
      </c>
      <c r="R1104" s="24"/>
      <c r="S1104" s="24">
        <v>21</v>
      </c>
      <c r="T1104" s="24">
        <v>1</v>
      </c>
      <c r="U1104" s="24">
        <v>17</v>
      </c>
      <c r="W1104" s="90">
        <v>1</v>
      </c>
      <c r="X1104" s="24"/>
      <c r="Y1104" s="24">
        <v>15</v>
      </c>
      <c r="Z1104" s="24"/>
      <c r="AA1104" s="24">
        <v>21</v>
      </c>
      <c r="AB1104" s="96">
        <v>1</v>
      </c>
      <c r="AC1104" s="24">
        <v>17</v>
      </c>
    </row>
    <row r="1105" spans="1:43">
      <c r="A1105" t="s">
        <v>5</v>
      </c>
      <c r="B1105" s="353"/>
      <c r="C1105" s="5" t="s">
        <v>3</v>
      </c>
      <c r="E1105" s="5"/>
      <c r="G1105" s="5"/>
      <c r="I1105" s="5"/>
      <c r="K1105" s="5"/>
      <c r="M1105" s="5"/>
      <c r="O1105" s="29">
        <v>2</v>
      </c>
      <c r="P1105" s="24"/>
      <c r="Q1105" s="24">
        <v>5</v>
      </c>
      <c r="R1105" s="24">
        <v>21</v>
      </c>
      <c r="S1105" s="24"/>
      <c r="T1105" s="24">
        <v>8</v>
      </c>
      <c r="U1105" s="24"/>
      <c r="W1105" s="90">
        <v>2</v>
      </c>
      <c r="X1105" s="24"/>
      <c r="Y1105" s="24">
        <v>5</v>
      </c>
      <c r="Z1105" s="24">
        <v>21</v>
      </c>
      <c r="AA1105" s="24"/>
      <c r="AB1105" s="96">
        <v>8</v>
      </c>
      <c r="AC1105" s="24"/>
    </row>
    <row r="1106" spans="1:43">
      <c r="A1106" t="s">
        <v>6</v>
      </c>
      <c r="B1106" s="353"/>
      <c r="C1106" s="5" t="s">
        <v>3</v>
      </c>
      <c r="E1106" s="5"/>
      <c r="G1106" s="5"/>
      <c r="I1106" s="5"/>
      <c r="K1106" s="5"/>
      <c r="M1106" s="5"/>
      <c r="O1106" s="29">
        <v>3</v>
      </c>
      <c r="P1106" s="24"/>
      <c r="Q1106" s="24">
        <v>1</v>
      </c>
      <c r="R1106" s="24"/>
      <c r="S1106" s="24"/>
      <c r="T1106" s="24">
        <v>12</v>
      </c>
      <c r="U1106" s="24"/>
      <c r="W1106" s="90">
        <v>3</v>
      </c>
      <c r="X1106" s="24"/>
      <c r="Y1106" s="24">
        <v>1</v>
      </c>
      <c r="Z1106" s="24"/>
      <c r="AA1106" s="24"/>
      <c r="AB1106" s="96">
        <v>12</v>
      </c>
      <c r="AC1106" s="24"/>
    </row>
    <row r="1107" spans="1:43">
      <c r="A1107" t="s">
        <v>7</v>
      </c>
      <c r="B1107" s="353"/>
      <c r="C1107" s="5" t="s">
        <v>49</v>
      </c>
      <c r="E1107" s="5"/>
      <c r="G1107" s="5"/>
      <c r="I1107" s="5"/>
      <c r="K1107" s="5"/>
      <c r="M1107" s="5"/>
      <c r="O1107" s="29" t="s">
        <v>104</v>
      </c>
      <c r="P1107" s="24"/>
      <c r="Q1107" s="24"/>
      <c r="R1107" s="24"/>
      <c r="S1107" s="24"/>
      <c r="T1107" s="24"/>
      <c r="U1107" s="24"/>
      <c r="W1107" s="90" t="s">
        <v>104</v>
      </c>
      <c r="X1107" s="24"/>
      <c r="Y1107" s="24"/>
      <c r="Z1107" s="24"/>
      <c r="AA1107" s="24"/>
      <c r="AB1107" s="96"/>
      <c r="AC1107" s="24"/>
    </row>
    <row r="1108" spans="1:43">
      <c r="A1108" t="s">
        <v>8</v>
      </c>
      <c r="B1108" s="353"/>
      <c r="C1108" s="5" t="s">
        <v>3</v>
      </c>
      <c r="E1108" s="5"/>
      <c r="G1108" s="5"/>
      <c r="I1108" s="5"/>
      <c r="K1108" s="5"/>
      <c r="M1108" s="5"/>
      <c r="X1108" s="5"/>
      <c r="Y1108" s="24" t="s">
        <v>281</v>
      </c>
      <c r="Z1108" s="5"/>
      <c r="AA1108" s="24" t="s">
        <v>145</v>
      </c>
      <c r="AB1108" s="5"/>
      <c r="AC1108" s="24" t="s">
        <v>161</v>
      </c>
    </row>
    <row r="1109" spans="1:43">
      <c r="A1109" t="s">
        <v>9</v>
      </c>
      <c r="B1109" s="353"/>
      <c r="C1109" s="5" t="s">
        <v>3</v>
      </c>
      <c r="E1109" s="5"/>
      <c r="G1109" s="5"/>
      <c r="I1109" s="5"/>
      <c r="K1109" s="5"/>
      <c r="M1109" s="5"/>
      <c r="O1109" s="324" t="s">
        <v>324</v>
      </c>
      <c r="P1109" s="359"/>
      <c r="Q1109" s="359"/>
      <c r="R1109" s="359"/>
      <c r="S1109" s="359"/>
      <c r="T1109" s="359"/>
      <c r="U1109" s="325"/>
      <c r="X1109" s="5"/>
      <c r="Y1109" s="92" t="s">
        <v>325</v>
      </c>
      <c r="Z1109" s="5"/>
      <c r="AA1109" s="92" t="s">
        <v>65</v>
      </c>
      <c r="AB1109" s="5"/>
      <c r="AC1109" s="93" t="s">
        <v>326</v>
      </c>
      <c r="AQ1109" s="37"/>
    </row>
    <row r="1110" spans="1:43">
      <c r="A1110" t="s">
        <v>10</v>
      </c>
      <c r="B1110" s="353"/>
      <c r="C1110" s="5" t="s">
        <v>49</v>
      </c>
      <c r="E1110" s="5"/>
      <c r="G1110" s="5"/>
      <c r="I1110" s="5"/>
      <c r="K1110" s="5"/>
      <c r="M1110" s="5"/>
      <c r="O1110" s="21"/>
      <c r="P1110" s="31">
        <v>2000</v>
      </c>
      <c r="Q1110" s="31">
        <v>2003</v>
      </c>
      <c r="R1110" s="31">
        <v>2006</v>
      </c>
      <c r="S1110" s="31">
        <v>2009</v>
      </c>
      <c r="T1110" s="31">
        <v>2012</v>
      </c>
      <c r="U1110" s="31">
        <v>2015</v>
      </c>
      <c r="Y1110" s="94" t="s">
        <v>327</v>
      </c>
    </row>
    <row r="1111" spans="1:43">
      <c r="A1111" t="s">
        <v>11</v>
      </c>
      <c r="B1111" s="353"/>
      <c r="C1111" s="5" t="s">
        <v>49</v>
      </c>
      <c r="E1111" s="5"/>
      <c r="G1111" s="5"/>
      <c r="I1111" s="5"/>
      <c r="K1111" s="5"/>
      <c r="M1111" s="5"/>
      <c r="O1111" s="29" t="s">
        <v>106</v>
      </c>
      <c r="P1111" s="24">
        <v>21</v>
      </c>
      <c r="Q1111" s="24">
        <v>5</v>
      </c>
      <c r="R1111" s="24">
        <v>7</v>
      </c>
      <c r="S1111" s="24">
        <v>9</v>
      </c>
      <c r="T1111" s="24">
        <v>1</v>
      </c>
      <c r="U1111" s="24">
        <v>10</v>
      </c>
    </row>
    <row r="1112" spans="1:43">
      <c r="A1112" t="s">
        <v>12</v>
      </c>
      <c r="B1112" s="353"/>
      <c r="C1112" s="5" t="s">
        <v>49</v>
      </c>
      <c r="E1112" s="5"/>
      <c r="G1112" s="5"/>
      <c r="I1112" s="5"/>
      <c r="K1112" s="5"/>
      <c r="M1112" s="5"/>
      <c r="O1112" s="29" t="s">
        <v>107</v>
      </c>
      <c r="P1112" s="24">
        <v>0</v>
      </c>
      <c r="Q1112" s="24">
        <v>16</v>
      </c>
      <c r="R1112" s="24">
        <v>14</v>
      </c>
      <c r="S1112" s="24">
        <v>12</v>
      </c>
      <c r="T1112" s="24">
        <v>20</v>
      </c>
      <c r="U1112" s="24">
        <v>11</v>
      </c>
    </row>
    <row r="1113" spans="1:43">
      <c r="A1113" t="s">
        <v>13</v>
      </c>
      <c r="B1113" s="353"/>
      <c r="C1113" s="5" t="s">
        <v>49</v>
      </c>
      <c r="E1113" s="5"/>
      <c r="G1113" s="5"/>
      <c r="I1113" s="5"/>
      <c r="K1113" s="5"/>
      <c r="M1113" s="5"/>
      <c r="O1113" s="27"/>
      <c r="P1113" s="28"/>
      <c r="Q1113" s="28"/>
      <c r="R1113" s="28"/>
      <c r="S1113" s="28"/>
      <c r="T1113" s="28"/>
      <c r="U1113" s="28"/>
    </row>
    <row r="1114" spans="1:43">
      <c r="A1114" t="s">
        <v>14</v>
      </c>
      <c r="B1114" s="353"/>
      <c r="C1114" s="5" t="s">
        <v>3</v>
      </c>
      <c r="E1114" s="5"/>
      <c r="G1114" s="5"/>
      <c r="I1114" s="5"/>
      <c r="K1114" s="5"/>
      <c r="M1114" s="5"/>
      <c r="O1114" s="27"/>
      <c r="P1114" s="28"/>
      <c r="Q1114" s="28"/>
      <c r="R1114" s="28"/>
      <c r="S1114" s="28"/>
      <c r="T1114" s="28"/>
      <c r="U1114" s="28"/>
    </row>
    <row r="1115" spans="1:43">
      <c r="A1115" t="s">
        <v>15</v>
      </c>
      <c r="B1115" s="353"/>
      <c r="C1115" s="5" t="s">
        <v>3</v>
      </c>
      <c r="E1115" s="5"/>
      <c r="G1115" s="5"/>
      <c r="I1115" s="5"/>
      <c r="K1115" s="5"/>
      <c r="M1115" s="5"/>
      <c r="O1115" s="354" t="s">
        <v>109</v>
      </c>
      <c r="P1115" s="354"/>
      <c r="Q1115" s="354"/>
      <c r="R1115" s="354"/>
      <c r="S1115" s="354"/>
      <c r="T1115" s="354"/>
      <c r="U1115" s="354"/>
      <c r="V1115" s="354"/>
      <c r="W1115" s="354"/>
      <c r="X1115" s="354"/>
      <c r="Y1115" s="354"/>
      <c r="Z1115" s="354"/>
      <c r="AA1115" s="354"/>
      <c r="AD1115" s="354" t="s">
        <v>120</v>
      </c>
      <c r="AE1115" s="354"/>
      <c r="AF1115" s="354"/>
      <c r="AG1115" s="354"/>
      <c r="AH1115" s="354"/>
      <c r="AI1115" s="354"/>
      <c r="AJ1115" s="354"/>
      <c r="AK1115" s="354"/>
      <c r="AL1115" s="354"/>
      <c r="AM1115" s="354"/>
      <c r="AN1115" s="354"/>
      <c r="AO1115" s="354"/>
      <c r="AP1115" s="354"/>
    </row>
    <row r="1116" spans="1:43">
      <c r="A1116" t="s">
        <v>16</v>
      </c>
      <c r="B1116" s="353"/>
      <c r="C1116" s="5" t="s">
        <v>3</v>
      </c>
      <c r="E1116" s="5"/>
      <c r="G1116" s="5"/>
      <c r="I1116" s="5"/>
      <c r="K1116" s="5"/>
      <c r="M1116" s="5"/>
      <c r="O1116" s="20"/>
      <c r="P1116" s="327">
        <v>2000</v>
      </c>
      <c r="Q1116" s="327"/>
      <c r="R1116" s="327">
        <v>2003</v>
      </c>
      <c r="S1116" s="327"/>
      <c r="T1116" s="327">
        <v>2006</v>
      </c>
      <c r="U1116" s="327"/>
      <c r="V1116" s="327">
        <v>2009</v>
      </c>
      <c r="W1116" s="327"/>
      <c r="X1116" s="327">
        <v>2012</v>
      </c>
      <c r="Y1116" s="327"/>
      <c r="Z1116" s="327">
        <v>2015</v>
      </c>
      <c r="AA1116" s="327"/>
      <c r="AD1116" s="20"/>
      <c r="AE1116" s="327">
        <v>2000</v>
      </c>
      <c r="AF1116" s="327"/>
      <c r="AG1116" s="327">
        <v>2003</v>
      </c>
      <c r="AH1116" s="327"/>
      <c r="AI1116" s="327">
        <v>2006</v>
      </c>
      <c r="AJ1116" s="327"/>
      <c r="AK1116" s="327">
        <v>2009</v>
      </c>
      <c r="AL1116" s="327"/>
      <c r="AM1116" s="327">
        <v>2012</v>
      </c>
      <c r="AN1116" s="327"/>
      <c r="AO1116" s="327">
        <v>2015</v>
      </c>
      <c r="AP1116" s="327"/>
    </row>
    <row r="1117" spans="1:43">
      <c r="A1117" t="s">
        <v>17</v>
      </c>
      <c r="B1117" s="353"/>
      <c r="C1117" s="5" t="s">
        <v>50</v>
      </c>
      <c r="E1117" s="5"/>
      <c r="G1117" s="5"/>
      <c r="I1117" s="5"/>
      <c r="K1117" s="5"/>
      <c r="M1117" s="5"/>
      <c r="O1117" s="20"/>
      <c r="P1117" s="31" t="s">
        <v>114</v>
      </c>
      <c r="Q1117" s="31" t="s">
        <v>115</v>
      </c>
      <c r="R1117" s="31" t="s">
        <v>114</v>
      </c>
      <c r="S1117" s="31" t="s">
        <v>115</v>
      </c>
      <c r="T1117" s="31" t="s">
        <v>114</v>
      </c>
      <c r="U1117" s="31" t="s">
        <v>115</v>
      </c>
      <c r="V1117" s="31" t="s">
        <v>114</v>
      </c>
      <c r="W1117" s="31" t="s">
        <v>115</v>
      </c>
      <c r="X1117" s="31" t="s">
        <v>114</v>
      </c>
      <c r="Y1117" s="31" t="s">
        <v>115</v>
      </c>
      <c r="Z1117" s="31" t="s">
        <v>114</v>
      </c>
      <c r="AA1117" s="31" t="s">
        <v>115</v>
      </c>
      <c r="AD1117" s="20"/>
      <c r="AE1117" s="31" t="s">
        <v>118</v>
      </c>
      <c r="AF1117" s="31" t="s">
        <v>1</v>
      </c>
      <c r="AG1117" s="31" t="s">
        <v>118</v>
      </c>
      <c r="AH1117" s="31" t="s">
        <v>1</v>
      </c>
      <c r="AI1117" s="31" t="s">
        <v>118</v>
      </c>
      <c r="AJ1117" s="31" t="s">
        <v>1</v>
      </c>
      <c r="AK1117" s="31" t="s">
        <v>118</v>
      </c>
      <c r="AL1117" s="31" t="s">
        <v>1</v>
      </c>
      <c r="AM1117" s="31" t="s">
        <v>118</v>
      </c>
      <c r="AN1117" s="31" t="s">
        <v>1</v>
      </c>
      <c r="AO1117" s="31" t="s">
        <v>118</v>
      </c>
      <c r="AP1117" s="31" t="s">
        <v>1</v>
      </c>
    </row>
    <row r="1118" spans="1:43">
      <c r="A1118" t="s">
        <v>18</v>
      </c>
      <c r="B1118" s="353"/>
      <c r="C1118" s="5" t="s">
        <v>49</v>
      </c>
      <c r="E1118" s="5"/>
      <c r="G1118" s="5"/>
      <c r="I1118" s="5"/>
      <c r="K1118" s="5"/>
      <c r="M1118" s="5"/>
      <c r="O1118" s="29" t="s">
        <v>110</v>
      </c>
      <c r="P1118" s="20">
        <v>21</v>
      </c>
      <c r="Q1118" s="20">
        <v>100</v>
      </c>
      <c r="R1118" s="20">
        <v>19</v>
      </c>
      <c r="S1118" s="20">
        <v>90.5</v>
      </c>
      <c r="T1118" s="20">
        <v>21</v>
      </c>
      <c r="U1118" s="20">
        <v>100</v>
      </c>
      <c r="V1118" s="20">
        <v>21</v>
      </c>
      <c r="W1118" s="20">
        <v>100</v>
      </c>
      <c r="X1118" s="20">
        <v>3</v>
      </c>
      <c r="Y1118" s="20">
        <v>14.3</v>
      </c>
      <c r="Z1118" s="20">
        <v>21</v>
      </c>
      <c r="AA1118" s="20">
        <v>100</v>
      </c>
      <c r="AD1118" s="29" t="s">
        <v>315</v>
      </c>
      <c r="AE1118" s="24"/>
      <c r="AF1118" s="24"/>
      <c r="AG1118" s="24">
        <v>2</v>
      </c>
      <c r="AH1118" s="24">
        <v>1</v>
      </c>
      <c r="AI1118" s="24"/>
      <c r="AJ1118" s="24"/>
      <c r="AK1118" s="24"/>
      <c r="AL1118" s="24"/>
      <c r="AM1118" s="24"/>
      <c r="AN1118" s="24"/>
      <c r="AO1118" s="24"/>
      <c r="AP1118" s="24"/>
    </row>
    <row r="1119" spans="1:43">
      <c r="A1119" t="s">
        <v>19</v>
      </c>
      <c r="B1119" s="353"/>
      <c r="C1119" s="5" t="s">
        <v>49</v>
      </c>
      <c r="E1119" s="5"/>
      <c r="G1119" s="5"/>
      <c r="I1119" s="5"/>
      <c r="K1119" s="5"/>
      <c r="M1119" s="5"/>
      <c r="O1119" s="29" t="s">
        <v>111</v>
      </c>
      <c r="P1119" s="20">
        <v>8</v>
      </c>
      <c r="Q1119" s="20">
        <v>38</v>
      </c>
      <c r="R1119" s="20">
        <v>5</v>
      </c>
      <c r="S1119" s="20">
        <v>26.3</v>
      </c>
      <c r="T1119" s="20">
        <v>7</v>
      </c>
      <c r="U1119" s="20">
        <v>33.299999999999997</v>
      </c>
      <c r="V1119" s="20">
        <v>9</v>
      </c>
      <c r="W1119" s="20">
        <v>42.9</v>
      </c>
      <c r="X1119" s="20">
        <v>1</v>
      </c>
      <c r="Y1119" s="20">
        <v>33.299999999999997</v>
      </c>
      <c r="Z1119" s="20">
        <v>9</v>
      </c>
      <c r="AA1119" s="20">
        <v>42.9</v>
      </c>
      <c r="AD1119" s="47" t="s">
        <v>125</v>
      </c>
      <c r="AE1119" s="40"/>
      <c r="AF1119" s="32"/>
      <c r="AG1119" s="40">
        <v>9.5000000000000001E-2</v>
      </c>
      <c r="AH1119" s="32">
        <v>0.5</v>
      </c>
      <c r="AI1119" s="32"/>
      <c r="AJ1119" s="32"/>
      <c r="AK1119" s="32"/>
      <c r="AL1119" s="32"/>
      <c r="AM1119" s="32"/>
      <c r="AN1119" s="32"/>
      <c r="AO1119" s="32"/>
      <c r="AP1119" s="32"/>
    </row>
    <row r="1120" spans="1:43">
      <c r="A1120" t="s">
        <v>20</v>
      </c>
      <c r="B1120" s="353"/>
      <c r="C1120" s="5" t="s">
        <v>50</v>
      </c>
      <c r="E1120" s="5"/>
      <c r="G1120" s="5"/>
      <c r="I1120" s="5"/>
      <c r="K1120" s="5"/>
      <c r="M1120" s="5"/>
      <c r="O1120" s="29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D1120" s="29" t="s">
        <v>315</v>
      </c>
      <c r="AE1120" s="24"/>
      <c r="AF1120" s="24"/>
      <c r="AG1120" s="24"/>
      <c r="AH1120" s="24"/>
      <c r="AI1120" s="24"/>
      <c r="AJ1120" s="24"/>
      <c r="AK1120" s="24"/>
      <c r="AL1120" s="24"/>
      <c r="AM1120" s="24">
        <v>16</v>
      </c>
      <c r="AN1120" s="24">
        <v>10</v>
      </c>
      <c r="AO1120" s="24"/>
      <c r="AP1120" s="24"/>
    </row>
    <row r="1121" spans="1:42">
      <c r="A1121" t="s">
        <v>22</v>
      </c>
      <c r="B1121" s="353"/>
      <c r="C1121" s="5" t="s">
        <v>49</v>
      </c>
      <c r="E1121" s="5"/>
      <c r="G1121" s="5"/>
      <c r="I1121" s="5"/>
      <c r="K1121" s="5"/>
      <c r="M1121" s="5"/>
      <c r="O1121" s="29" t="s">
        <v>112</v>
      </c>
      <c r="P1121" s="20"/>
      <c r="Q1121" s="20"/>
      <c r="R1121" s="20">
        <v>2</v>
      </c>
      <c r="S1121" s="20">
        <v>9.5</v>
      </c>
      <c r="T1121" s="20"/>
      <c r="U1121" s="20"/>
      <c r="V1121" s="20"/>
      <c r="W1121" s="20"/>
      <c r="X1121" s="20">
        <v>16</v>
      </c>
      <c r="Y1121" s="20">
        <v>76.2</v>
      </c>
      <c r="Z1121" s="20"/>
      <c r="AA1121" s="20"/>
      <c r="AD1121" s="47" t="s">
        <v>125</v>
      </c>
      <c r="AE1121" s="40"/>
      <c r="AF1121" s="32"/>
      <c r="AG1121" s="40"/>
      <c r="AH1121" s="32"/>
      <c r="AI1121" s="32"/>
      <c r="AJ1121" s="32"/>
      <c r="AK1121" s="32"/>
      <c r="AL1121" s="32"/>
      <c r="AM1121" s="40">
        <v>0.76200000000000001</v>
      </c>
      <c r="AN1121" s="40">
        <v>0.625</v>
      </c>
      <c r="AO1121" s="32"/>
      <c r="AP1121" s="32"/>
    </row>
    <row r="1122" spans="1:42">
      <c r="A1122" t="s">
        <v>23</v>
      </c>
      <c r="B1122" s="353"/>
      <c r="C1122" s="5" t="s">
        <v>49</v>
      </c>
      <c r="E1122" s="5"/>
      <c r="G1122" s="5"/>
      <c r="I1122" s="5"/>
      <c r="K1122" s="5"/>
      <c r="M1122" s="5"/>
      <c r="O1122" s="29" t="s">
        <v>113</v>
      </c>
      <c r="P1122" s="20"/>
      <c r="Q1122" s="20"/>
      <c r="R1122" s="20">
        <v>1</v>
      </c>
      <c r="S1122" s="20">
        <v>50</v>
      </c>
      <c r="T1122" s="20"/>
      <c r="U1122" s="20"/>
      <c r="V1122" s="20"/>
      <c r="W1122" s="20"/>
      <c r="X1122" s="20">
        <v>10</v>
      </c>
      <c r="Y1122" s="20">
        <v>62.5</v>
      </c>
      <c r="Z1122" s="20"/>
      <c r="AA1122" s="20"/>
    </row>
    <row r="1123" spans="1:42">
      <c r="A1123" t="s">
        <v>24</v>
      </c>
      <c r="B1123" s="353"/>
      <c r="C1123" s="5" t="s">
        <v>49</v>
      </c>
      <c r="E1123" s="5"/>
      <c r="G1123" s="5"/>
      <c r="I1123" s="5"/>
      <c r="K1123" s="5"/>
      <c r="M1123" s="5"/>
      <c r="X1123" s="75" t="s">
        <v>337</v>
      </c>
      <c r="Y1123" s="75"/>
      <c r="AD1123" s="35" t="s">
        <v>127</v>
      </c>
    </row>
    <row r="1124" spans="1:42">
      <c r="C1124" s="5"/>
      <c r="E1124" s="5"/>
    </row>
    <row r="1125" spans="1:42">
      <c r="A1125" t="s">
        <v>321</v>
      </c>
      <c r="O1125" s="354" t="s">
        <v>116</v>
      </c>
      <c r="P1125" s="354"/>
      <c r="Q1125" s="354"/>
      <c r="R1125" s="354"/>
      <c r="S1125" s="354"/>
      <c r="T1125" s="354"/>
      <c r="U1125" s="354"/>
      <c r="V1125" s="354"/>
      <c r="W1125" s="354"/>
      <c r="X1125" s="354"/>
      <c r="Y1125" s="354"/>
      <c r="Z1125" s="354"/>
      <c r="AA1125" s="354"/>
      <c r="AD1125" s="354" t="s">
        <v>121</v>
      </c>
      <c r="AE1125" s="354"/>
      <c r="AF1125" s="354"/>
      <c r="AG1125" s="354"/>
      <c r="AH1125" s="354"/>
      <c r="AI1125" s="354"/>
      <c r="AJ1125" s="354"/>
      <c r="AK1125" s="354"/>
      <c r="AL1125" s="354"/>
      <c r="AM1125" s="354"/>
      <c r="AN1125" s="354"/>
      <c r="AO1125" s="354"/>
      <c r="AP1125" s="354"/>
    </row>
    <row r="1126" spans="1:42">
      <c r="O1126" s="20"/>
      <c r="P1126" s="327">
        <v>2000</v>
      </c>
      <c r="Q1126" s="327"/>
      <c r="R1126" s="327">
        <v>2003</v>
      </c>
      <c r="S1126" s="327"/>
      <c r="T1126" s="327">
        <v>2006</v>
      </c>
      <c r="U1126" s="327"/>
      <c r="V1126" s="327">
        <v>2009</v>
      </c>
      <c r="W1126" s="327"/>
      <c r="X1126" s="327">
        <v>2012</v>
      </c>
      <c r="Y1126" s="327"/>
      <c r="Z1126" s="327">
        <v>2015</v>
      </c>
      <c r="AA1126" s="327"/>
      <c r="AD1126" s="20"/>
      <c r="AE1126" s="327">
        <v>2000</v>
      </c>
      <c r="AF1126" s="327"/>
      <c r="AG1126" s="327">
        <v>2003</v>
      </c>
      <c r="AH1126" s="327"/>
      <c r="AI1126" s="327">
        <v>2006</v>
      </c>
      <c r="AJ1126" s="327"/>
      <c r="AK1126" s="327">
        <v>2009</v>
      </c>
      <c r="AL1126" s="327"/>
      <c r="AM1126" s="327">
        <v>2012</v>
      </c>
      <c r="AN1126" s="327"/>
      <c r="AO1126" s="327">
        <v>2015</v>
      </c>
      <c r="AP1126" s="327"/>
    </row>
    <row r="1127" spans="1:42">
      <c r="O1127" s="20"/>
      <c r="P1127" s="31" t="s">
        <v>114</v>
      </c>
      <c r="Q1127" s="31" t="s">
        <v>115</v>
      </c>
      <c r="R1127" s="31" t="s">
        <v>114</v>
      </c>
      <c r="S1127" s="31" t="s">
        <v>115</v>
      </c>
      <c r="T1127" s="31" t="s">
        <v>114</v>
      </c>
      <c r="U1127" s="31" t="s">
        <v>115</v>
      </c>
      <c r="V1127" s="31" t="s">
        <v>114</v>
      </c>
      <c r="W1127" s="31" t="s">
        <v>115</v>
      </c>
      <c r="X1127" s="31" t="s">
        <v>114</v>
      </c>
      <c r="Y1127" s="31" t="s">
        <v>115</v>
      </c>
      <c r="Z1127" s="31" t="s">
        <v>114</v>
      </c>
      <c r="AA1127" s="31" t="s">
        <v>115</v>
      </c>
      <c r="AD1127" s="20"/>
      <c r="AE1127" s="31" t="s">
        <v>118</v>
      </c>
      <c r="AF1127" s="31" t="s">
        <v>1</v>
      </c>
      <c r="AG1127" s="31" t="s">
        <v>118</v>
      </c>
      <c r="AH1127" s="31" t="s">
        <v>1</v>
      </c>
      <c r="AI1127" s="31" t="s">
        <v>118</v>
      </c>
      <c r="AJ1127" s="31" t="s">
        <v>1</v>
      </c>
      <c r="AK1127" s="31" t="s">
        <v>118</v>
      </c>
      <c r="AL1127" s="31" t="s">
        <v>1</v>
      </c>
      <c r="AM1127" s="31" t="s">
        <v>118</v>
      </c>
      <c r="AN1127" s="31" t="s">
        <v>1</v>
      </c>
      <c r="AO1127" s="31" t="s">
        <v>118</v>
      </c>
      <c r="AP1127" s="31" t="s">
        <v>1</v>
      </c>
    </row>
    <row r="1128" spans="1:42">
      <c r="O1128" s="29" t="s">
        <v>110</v>
      </c>
      <c r="P1128" s="20">
        <v>21</v>
      </c>
      <c r="Q1128" s="20">
        <v>100</v>
      </c>
      <c r="R1128" s="20"/>
      <c r="S1128" s="20"/>
      <c r="T1128" s="20"/>
      <c r="U1128" s="20"/>
      <c r="V1128" s="20"/>
      <c r="W1128" s="20"/>
      <c r="X1128" s="20"/>
      <c r="Y1128" s="20"/>
      <c r="Z1128" s="20">
        <v>2</v>
      </c>
      <c r="AA1128" s="20">
        <v>9.5</v>
      </c>
      <c r="AD1128" s="29" t="s">
        <v>338</v>
      </c>
      <c r="AE1128" s="24"/>
      <c r="AF1128" s="24"/>
      <c r="AG1128" s="24">
        <v>21</v>
      </c>
      <c r="AH1128" s="24">
        <v>15</v>
      </c>
      <c r="AI1128" s="24"/>
      <c r="AJ1128" s="24"/>
      <c r="AK1128" s="24"/>
      <c r="AL1128" s="24"/>
      <c r="AM1128" s="24">
        <v>21</v>
      </c>
      <c r="AN1128" s="24">
        <v>10</v>
      </c>
      <c r="AO1128" s="24"/>
      <c r="AP1128" s="24"/>
    </row>
    <row r="1129" spans="1:42">
      <c r="O1129" s="29" t="s">
        <v>111</v>
      </c>
      <c r="P1129" s="20">
        <v>11</v>
      </c>
      <c r="Q1129" s="20">
        <v>52.4</v>
      </c>
      <c r="R1129" s="20"/>
      <c r="S1129" s="20"/>
      <c r="T1129" s="20"/>
      <c r="U1129" s="20"/>
      <c r="V1129" s="20"/>
      <c r="W1129" s="20"/>
      <c r="X1129" s="20"/>
      <c r="Y1129" s="20"/>
      <c r="Z1129" s="20">
        <v>1</v>
      </c>
      <c r="AA1129" s="20">
        <v>50</v>
      </c>
      <c r="AD1129" s="48" t="s">
        <v>125</v>
      </c>
      <c r="AE1129" s="36"/>
      <c r="AF1129" s="36"/>
      <c r="AG1129" s="36">
        <v>1</v>
      </c>
      <c r="AH1129" s="39">
        <v>0.71399999999999997</v>
      </c>
      <c r="AI1129" s="36"/>
      <c r="AJ1129" s="36"/>
      <c r="AK1129" s="36"/>
      <c r="AL1129" s="36"/>
      <c r="AM1129" s="36">
        <v>1</v>
      </c>
      <c r="AN1129" s="39">
        <v>0.47599999999999998</v>
      </c>
      <c r="AO1129" s="36"/>
      <c r="AP1129" s="36"/>
    </row>
    <row r="1130" spans="1:42">
      <c r="O1130" s="29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D1130" s="29" t="s">
        <v>335</v>
      </c>
      <c r="AE1130" s="34"/>
      <c r="AF1130" s="34"/>
      <c r="AG1130" s="34"/>
      <c r="AH1130" s="34"/>
      <c r="AI1130" s="34">
        <v>21</v>
      </c>
      <c r="AJ1130" s="34">
        <v>14</v>
      </c>
      <c r="AK1130" s="34"/>
      <c r="AL1130" s="34"/>
      <c r="AM1130" s="34"/>
      <c r="AN1130" s="34"/>
      <c r="AO1130" s="34"/>
      <c r="AP1130" s="34"/>
    </row>
    <row r="1131" spans="1:42">
      <c r="O1131" s="29" t="s">
        <v>112</v>
      </c>
      <c r="P1131" s="20"/>
      <c r="Q1131" s="20"/>
      <c r="R1131" s="20">
        <v>21</v>
      </c>
      <c r="S1131" s="20">
        <v>100</v>
      </c>
      <c r="T1131" s="20">
        <v>21</v>
      </c>
      <c r="U1131" s="20">
        <v>100</v>
      </c>
      <c r="V1131" s="20">
        <v>21</v>
      </c>
      <c r="W1131" s="20">
        <v>100</v>
      </c>
      <c r="X1131" s="20">
        <v>21</v>
      </c>
      <c r="Y1131" s="20">
        <v>100</v>
      </c>
      <c r="Z1131" s="20">
        <v>17</v>
      </c>
      <c r="AA1131" s="20">
        <v>81</v>
      </c>
      <c r="AD1131" s="48" t="s">
        <v>125</v>
      </c>
      <c r="AE1131" s="36"/>
      <c r="AF1131" s="36"/>
      <c r="AG1131" s="36"/>
      <c r="AH1131" s="36"/>
      <c r="AI1131" s="36">
        <v>1</v>
      </c>
      <c r="AJ1131" s="39">
        <v>0.66700000000000004</v>
      </c>
      <c r="AK1131" s="36"/>
      <c r="AL1131" s="36"/>
      <c r="AM1131" s="36"/>
      <c r="AN1131" s="36"/>
      <c r="AO1131" s="36"/>
      <c r="AP1131" s="36"/>
    </row>
    <row r="1132" spans="1:42">
      <c r="O1132" s="29" t="s">
        <v>113</v>
      </c>
      <c r="P1132" s="20"/>
      <c r="Q1132" s="20"/>
      <c r="R1132" s="20">
        <v>15</v>
      </c>
      <c r="S1132" s="20">
        <v>71.400000000000006</v>
      </c>
      <c r="T1132" s="20">
        <v>14</v>
      </c>
      <c r="U1132" s="20">
        <v>66.7</v>
      </c>
      <c r="V1132" s="20">
        <v>12</v>
      </c>
      <c r="W1132" s="20">
        <v>57.1</v>
      </c>
      <c r="X1132" s="20">
        <v>10</v>
      </c>
      <c r="Y1132" s="20">
        <v>47.6</v>
      </c>
      <c r="Z1132" s="20">
        <v>11</v>
      </c>
      <c r="AA1132" s="20">
        <v>64.7</v>
      </c>
      <c r="AD1132" s="21" t="s">
        <v>336</v>
      </c>
      <c r="AE1132" s="34"/>
      <c r="AF1132" s="34"/>
      <c r="AG1132" s="34"/>
      <c r="AH1132" s="34"/>
      <c r="AI1132" s="34"/>
      <c r="AJ1132" s="34"/>
      <c r="AK1132" s="34">
        <v>21</v>
      </c>
      <c r="AL1132" s="34">
        <v>12</v>
      </c>
      <c r="AM1132" s="34"/>
      <c r="AN1132" s="34"/>
      <c r="AO1132" s="34">
        <v>17</v>
      </c>
      <c r="AP1132" s="34">
        <v>11</v>
      </c>
    </row>
    <row r="1133" spans="1:42">
      <c r="Z1133" s="75" t="s">
        <v>337</v>
      </c>
      <c r="AA1133" s="75"/>
      <c r="AD1133" s="48" t="s">
        <v>125</v>
      </c>
      <c r="AE1133" s="36"/>
      <c r="AF1133" s="36"/>
      <c r="AG1133" s="36"/>
      <c r="AH1133" s="36"/>
      <c r="AI1133" s="36"/>
      <c r="AJ1133" s="36"/>
      <c r="AK1133" s="36">
        <v>1</v>
      </c>
      <c r="AL1133" s="39">
        <v>0.57099999999999995</v>
      </c>
      <c r="AM1133" s="36"/>
      <c r="AN1133" s="36"/>
      <c r="AO1133" s="36">
        <v>0.81</v>
      </c>
      <c r="AP1133" s="39">
        <v>0.64700000000000002</v>
      </c>
    </row>
    <row r="1135" spans="1:42">
      <c r="O1135" s="354" t="s">
        <v>117</v>
      </c>
      <c r="P1135" s="354"/>
      <c r="Q1135" s="354"/>
      <c r="R1135" s="354"/>
      <c r="S1135" s="354"/>
      <c r="T1135" s="354"/>
      <c r="U1135" s="354"/>
      <c r="V1135" s="354"/>
      <c r="W1135" s="354"/>
      <c r="X1135" s="354"/>
      <c r="Y1135" s="354"/>
      <c r="Z1135" s="354"/>
      <c r="AA1135" s="354"/>
      <c r="AD1135" s="35" t="s">
        <v>127</v>
      </c>
    </row>
    <row r="1136" spans="1:42">
      <c r="O1136" s="20"/>
      <c r="P1136" s="327">
        <v>2000</v>
      </c>
      <c r="Q1136" s="327"/>
      <c r="R1136" s="327">
        <v>2003</v>
      </c>
      <c r="S1136" s="327"/>
      <c r="T1136" s="327">
        <v>2006</v>
      </c>
      <c r="U1136" s="327"/>
      <c r="V1136" s="327">
        <v>2009</v>
      </c>
      <c r="W1136" s="327"/>
      <c r="X1136" s="327">
        <v>2012</v>
      </c>
      <c r="Y1136" s="327"/>
      <c r="Z1136" s="327">
        <v>2015</v>
      </c>
      <c r="AA1136" s="327"/>
    </row>
    <row r="1137" spans="15:42">
      <c r="O1137" s="20"/>
      <c r="P1137" s="31" t="s">
        <v>114</v>
      </c>
      <c r="Q1137" s="31" t="s">
        <v>115</v>
      </c>
      <c r="R1137" s="31" t="s">
        <v>114</v>
      </c>
      <c r="S1137" s="31" t="s">
        <v>115</v>
      </c>
      <c r="T1137" s="31" t="s">
        <v>114</v>
      </c>
      <c r="U1137" s="31" t="s">
        <v>115</v>
      </c>
      <c r="V1137" s="31" t="s">
        <v>114</v>
      </c>
      <c r="W1137" s="31" t="s">
        <v>115</v>
      </c>
      <c r="X1137" s="31" t="s">
        <v>114</v>
      </c>
      <c r="Y1137" s="31" t="s">
        <v>115</v>
      </c>
      <c r="Z1137" s="31" t="s">
        <v>114</v>
      </c>
      <c r="AA1137" s="31" t="s">
        <v>115</v>
      </c>
    </row>
    <row r="1138" spans="15:42">
      <c r="O1138" s="29" t="s">
        <v>110</v>
      </c>
      <c r="P1138" s="20">
        <v>21</v>
      </c>
      <c r="Q1138" s="20">
        <v>100</v>
      </c>
      <c r="R1138" s="20">
        <v>17</v>
      </c>
      <c r="S1138" s="20">
        <v>81</v>
      </c>
      <c r="T1138" s="20"/>
      <c r="U1138" s="20"/>
      <c r="V1138" s="20">
        <v>21</v>
      </c>
      <c r="W1138" s="20">
        <v>100</v>
      </c>
      <c r="X1138" s="20">
        <v>5</v>
      </c>
      <c r="Y1138" s="20">
        <v>23.8</v>
      </c>
      <c r="Z1138" s="20">
        <v>21</v>
      </c>
      <c r="AA1138" s="20">
        <v>100</v>
      </c>
    </row>
    <row r="1139" spans="15:42">
      <c r="O1139" s="29" t="s">
        <v>111</v>
      </c>
      <c r="P1139" s="20">
        <v>2</v>
      </c>
      <c r="Q1139" s="20">
        <v>9.5</v>
      </c>
      <c r="R1139" s="20">
        <v>0</v>
      </c>
      <c r="S1139" s="20">
        <v>0</v>
      </c>
      <c r="T1139" s="20"/>
      <c r="U1139" s="20"/>
      <c r="V1139" s="20">
        <v>0</v>
      </c>
      <c r="W1139" s="20">
        <v>0</v>
      </c>
      <c r="X1139" s="20">
        <v>0</v>
      </c>
      <c r="Y1139" s="20">
        <v>0</v>
      </c>
      <c r="Z1139" s="20">
        <v>0</v>
      </c>
      <c r="AA1139" s="20">
        <v>0</v>
      </c>
      <c r="AD1139" s="355" t="s">
        <v>122</v>
      </c>
      <c r="AE1139" s="356"/>
      <c r="AF1139" s="356"/>
      <c r="AG1139" s="356"/>
      <c r="AH1139" s="356"/>
      <c r="AI1139" s="356"/>
      <c r="AJ1139" s="356"/>
      <c r="AK1139" s="356"/>
      <c r="AL1139" s="356"/>
      <c r="AM1139" s="356"/>
      <c r="AN1139" s="356"/>
      <c r="AO1139" s="356"/>
      <c r="AP1139" s="357"/>
    </row>
    <row r="1140" spans="15:42">
      <c r="O1140" s="29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D1140" s="20"/>
      <c r="AE1140" s="324">
        <v>2000</v>
      </c>
      <c r="AF1140" s="325"/>
      <c r="AG1140" s="324">
        <v>2003</v>
      </c>
      <c r="AH1140" s="325"/>
      <c r="AI1140" s="324">
        <v>2006</v>
      </c>
      <c r="AJ1140" s="325"/>
      <c r="AK1140" s="324">
        <v>2009</v>
      </c>
      <c r="AL1140" s="325"/>
      <c r="AM1140" s="324">
        <v>2012</v>
      </c>
      <c r="AN1140" s="325"/>
      <c r="AO1140" s="324">
        <v>2015</v>
      </c>
      <c r="AP1140" s="325"/>
    </row>
    <row r="1141" spans="15:42">
      <c r="O1141" s="29" t="s">
        <v>112</v>
      </c>
      <c r="P1141" s="20"/>
      <c r="Q1141" s="20"/>
      <c r="R1141" s="20">
        <v>4</v>
      </c>
      <c r="S1141" s="20">
        <v>19</v>
      </c>
      <c r="T1141" s="20">
        <v>21</v>
      </c>
      <c r="U1141" s="20">
        <v>100</v>
      </c>
      <c r="V1141" s="20"/>
      <c r="W1141" s="20"/>
      <c r="X1141" s="20">
        <v>16</v>
      </c>
      <c r="Y1141" s="20">
        <v>76.2</v>
      </c>
      <c r="Z1141" s="20"/>
      <c r="AA1141" s="20"/>
      <c r="AD1141" s="20"/>
      <c r="AE1141" s="31" t="s">
        <v>118</v>
      </c>
      <c r="AF1141" s="31" t="s">
        <v>1</v>
      </c>
      <c r="AG1141" s="31" t="s">
        <v>118</v>
      </c>
      <c r="AH1141" s="31" t="s">
        <v>1</v>
      </c>
      <c r="AI1141" s="31" t="s">
        <v>118</v>
      </c>
      <c r="AJ1141" s="31" t="s">
        <v>1</v>
      </c>
      <c r="AK1141" s="31" t="s">
        <v>118</v>
      </c>
      <c r="AL1141" s="31" t="s">
        <v>1</v>
      </c>
      <c r="AM1141" s="31" t="s">
        <v>118</v>
      </c>
      <c r="AN1141" s="31" t="s">
        <v>1</v>
      </c>
      <c r="AO1141" s="31" t="s">
        <v>118</v>
      </c>
      <c r="AP1141" s="31" t="s">
        <v>1</v>
      </c>
    </row>
    <row r="1142" spans="15:42">
      <c r="O1142" s="29" t="s">
        <v>113</v>
      </c>
      <c r="P1142" s="20"/>
      <c r="Q1142" s="20"/>
      <c r="R1142" s="20">
        <v>1</v>
      </c>
      <c r="S1142" s="20">
        <v>25</v>
      </c>
      <c r="T1142" s="20">
        <v>0</v>
      </c>
      <c r="U1142" s="20">
        <v>0</v>
      </c>
      <c r="V1142" s="20"/>
      <c r="W1142" s="20"/>
      <c r="X1142" s="20">
        <v>0</v>
      </c>
      <c r="Y1142" s="20">
        <v>0</v>
      </c>
      <c r="Z1142" s="20"/>
      <c r="AA1142" s="20"/>
      <c r="AD1142" s="29" t="s">
        <v>315</v>
      </c>
      <c r="AE1142" s="24"/>
      <c r="AF1142" s="24"/>
      <c r="AG1142" s="24">
        <v>2</v>
      </c>
      <c r="AH1142" s="24">
        <v>1</v>
      </c>
      <c r="AI1142" s="24"/>
      <c r="AJ1142" s="24"/>
      <c r="AK1142" s="24"/>
      <c r="AL1142" s="24"/>
      <c r="AM1142" s="24"/>
      <c r="AN1142" s="24"/>
      <c r="AO1142" s="24"/>
      <c r="AP1142" s="24"/>
    </row>
    <row r="1143" spans="15:42">
      <c r="R1143" s="75" t="s">
        <v>314</v>
      </c>
      <c r="S1143" s="75"/>
      <c r="AD1143" s="47" t="s">
        <v>125</v>
      </c>
      <c r="AE1143" s="32"/>
      <c r="AF1143" s="40"/>
      <c r="AG1143" s="40">
        <v>9.5000000000000001E-2</v>
      </c>
      <c r="AH1143" s="32">
        <v>0.5</v>
      </c>
      <c r="AI1143" s="32"/>
      <c r="AJ1143" s="32"/>
      <c r="AK1143" s="32"/>
      <c r="AL1143" s="32"/>
      <c r="AM1143" s="32"/>
      <c r="AN1143" s="32"/>
      <c r="AO1143" s="32"/>
      <c r="AP1143" s="32"/>
    </row>
    <row r="1144" spans="15:42">
      <c r="O1144" s="35" t="s">
        <v>127</v>
      </c>
      <c r="AD1144" s="21" t="s">
        <v>328</v>
      </c>
      <c r="AE1144" s="24"/>
      <c r="AF1144" s="24"/>
      <c r="AG1144" s="24">
        <v>1</v>
      </c>
      <c r="AH1144" s="24">
        <v>0</v>
      </c>
      <c r="AI1144" s="24"/>
      <c r="AJ1144" s="24"/>
      <c r="AK1144" s="24"/>
      <c r="AL1144" s="24"/>
      <c r="AM1144" s="24"/>
      <c r="AN1144" s="24"/>
      <c r="AO1144" s="24"/>
      <c r="AP1144" s="24"/>
    </row>
    <row r="1145" spans="15:42">
      <c r="AD1145" s="48" t="s">
        <v>125</v>
      </c>
      <c r="AE1145" s="36"/>
      <c r="AF1145" s="36"/>
      <c r="AG1145" s="39">
        <v>4.8000000000000001E-2</v>
      </c>
      <c r="AH1145" s="36">
        <v>0</v>
      </c>
      <c r="AI1145" s="36"/>
      <c r="AJ1145" s="36"/>
      <c r="AK1145" s="39"/>
      <c r="AL1145" s="36"/>
      <c r="AM1145" s="36"/>
      <c r="AN1145" s="36"/>
      <c r="AO1145" s="36"/>
      <c r="AP1145" s="36"/>
    </row>
    <row r="1146" spans="15:42">
      <c r="AD1146" s="21" t="s">
        <v>302</v>
      </c>
      <c r="AE1146" s="24"/>
      <c r="AF1146" s="24"/>
      <c r="AG1146" s="24">
        <v>1</v>
      </c>
      <c r="AH1146" s="24">
        <v>0</v>
      </c>
      <c r="AI1146" s="24">
        <v>21</v>
      </c>
      <c r="AJ1146" s="24">
        <v>100</v>
      </c>
      <c r="AK1146" s="24"/>
      <c r="AL1146" s="24"/>
      <c r="AM1146" s="24">
        <v>12</v>
      </c>
      <c r="AN1146" s="24">
        <v>0</v>
      </c>
      <c r="AO1146" s="24"/>
      <c r="AP1146" s="24"/>
    </row>
    <row r="1147" spans="15:42">
      <c r="O1147" s="354" t="s">
        <v>130</v>
      </c>
      <c r="P1147" s="354"/>
      <c r="Q1147" s="354"/>
      <c r="R1147" s="354"/>
      <c r="S1147" s="354"/>
      <c r="T1147" s="354"/>
      <c r="U1147" s="354"/>
      <c r="V1147" s="354"/>
      <c r="W1147" s="354"/>
      <c r="X1147" s="354"/>
      <c r="Y1147" s="354"/>
      <c r="Z1147" s="354"/>
      <c r="AA1147" s="354"/>
      <c r="AD1147" s="48" t="s">
        <v>125</v>
      </c>
      <c r="AE1147" s="36"/>
      <c r="AF1147" s="36"/>
      <c r="AG1147" s="39">
        <v>4.8000000000000001E-2</v>
      </c>
      <c r="AH1147" s="36">
        <v>0</v>
      </c>
      <c r="AI1147" s="36">
        <v>0</v>
      </c>
      <c r="AJ1147" s="36">
        <v>0</v>
      </c>
      <c r="AK1147" s="38"/>
      <c r="AL1147" s="38"/>
      <c r="AM1147" s="39">
        <v>0.57099999999999995</v>
      </c>
      <c r="AN1147" s="36">
        <v>0</v>
      </c>
      <c r="AO1147" s="36"/>
      <c r="AP1147" s="36"/>
    </row>
    <row r="1148" spans="15:42">
      <c r="O1148" s="20"/>
      <c r="P1148" s="327">
        <v>2000</v>
      </c>
      <c r="Q1148" s="327"/>
      <c r="R1148" s="327">
        <v>2003</v>
      </c>
      <c r="S1148" s="327"/>
      <c r="T1148" s="327">
        <v>2006</v>
      </c>
      <c r="U1148" s="327"/>
      <c r="V1148" s="327">
        <v>2009</v>
      </c>
      <c r="W1148" s="327"/>
      <c r="X1148" s="327">
        <v>2012</v>
      </c>
      <c r="Y1148" s="327"/>
      <c r="Z1148" s="327">
        <v>2015</v>
      </c>
      <c r="AA1148" s="327"/>
      <c r="AD1148" s="21" t="s">
        <v>91</v>
      </c>
      <c r="AE1148" s="24"/>
      <c r="AF1148" s="24"/>
      <c r="AG1148" s="24"/>
      <c r="AH1148" s="24"/>
      <c r="AI1148" s="24"/>
      <c r="AJ1148" s="24"/>
      <c r="AK1148" s="24"/>
      <c r="AL1148" s="24"/>
      <c r="AM1148" s="24">
        <v>3</v>
      </c>
      <c r="AN1148" s="24">
        <v>0</v>
      </c>
      <c r="AO1148" s="24"/>
      <c r="AP1148" s="24"/>
    </row>
    <row r="1149" spans="15:42">
      <c r="O1149" s="20"/>
      <c r="P1149" s="31" t="s">
        <v>114</v>
      </c>
      <c r="Q1149" s="31" t="s">
        <v>115</v>
      </c>
      <c r="R1149" s="31" t="s">
        <v>114</v>
      </c>
      <c r="S1149" s="31" t="s">
        <v>115</v>
      </c>
      <c r="T1149" s="31" t="s">
        <v>114</v>
      </c>
      <c r="U1149" s="31" t="s">
        <v>115</v>
      </c>
      <c r="V1149" s="31" t="s">
        <v>114</v>
      </c>
      <c r="W1149" s="31" t="s">
        <v>115</v>
      </c>
      <c r="X1149" s="31" t="s">
        <v>114</v>
      </c>
      <c r="Y1149" s="31" t="s">
        <v>115</v>
      </c>
      <c r="Z1149" s="31" t="s">
        <v>114</v>
      </c>
      <c r="AA1149" s="31" t="s">
        <v>115</v>
      </c>
      <c r="AD1149" s="49" t="s">
        <v>125</v>
      </c>
      <c r="AE1149" s="36"/>
      <c r="AF1149" s="36"/>
      <c r="AG1149" s="36"/>
      <c r="AH1149" s="36"/>
      <c r="AI1149" s="36"/>
      <c r="AJ1149" s="36"/>
      <c r="AK1149" s="36"/>
      <c r="AL1149" s="36"/>
      <c r="AM1149" s="39">
        <v>0.14299999999999999</v>
      </c>
      <c r="AN1149" s="36">
        <v>0</v>
      </c>
      <c r="AO1149" s="36"/>
      <c r="AP1149" s="36"/>
    </row>
    <row r="1150" spans="15:42">
      <c r="O1150" s="29" t="s">
        <v>110</v>
      </c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20">
        <v>21</v>
      </c>
      <c r="AA1150" s="20">
        <v>100</v>
      </c>
      <c r="AD1150" s="21" t="s">
        <v>339</v>
      </c>
      <c r="AE1150" s="24"/>
      <c r="AF1150" s="24"/>
      <c r="AG1150" s="24"/>
      <c r="AH1150" s="24"/>
      <c r="AI1150" s="24"/>
      <c r="AJ1150" s="24"/>
      <c r="AK1150" s="24"/>
      <c r="AL1150" s="24"/>
      <c r="AM1150" s="24">
        <v>1</v>
      </c>
      <c r="AN1150" s="24">
        <v>0</v>
      </c>
      <c r="AO1150" s="24"/>
      <c r="AP1150" s="24"/>
    </row>
    <row r="1151" spans="15:42">
      <c r="O1151" s="29" t="s">
        <v>111</v>
      </c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20">
        <v>0</v>
      </c>
      <c r="AA1151" s="20">
        <v>0</v>
      </c>
      <c r="AD1151" s="50" t="s">
        <v>125</v>
      </c>
      <c r="AE1151" s="36"/>
      <c r="AF1151" s="36"/>
      <c r="AG1151" s="36"/>
      <c r="AH1151" s="36"/>
      <c r="AI1151" s="36"/>
      <c r="AJ1151" s="36"/>
      <c r="AK1151" s="36"/>
      <c r="AL1151" s="36"/>
      <c r="AM1151" s="39">
        <v>4.8000000000000001E-2</v>
      </c>
      <c r="AN1151" s="36">
        <v>0</v>
      </c>
      <c r="AO1151" s="36"/>
      <c r="AP1151" s="36"/>
    </row>
    <row r="1152" spans="15:42">
      <c r="O1152" s="29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20"/>
      <c r="AA1152" s="20"/>
      <c r="AD1152" s="113"/>
      <c r="AE1152" s="114"/>
      <c r="AF1152" s="114"/>
      <c r="AG1152" s="114"/>
      <c r="AH1152" s="114"/>
      <c r="AI1152" s="114"/>
      <c r="AJ1152" s="114"/>
      <c r="AK1152" s="114"/>
      <c r="AL1152" s="114"/>
      <c r="AM1152" s="114"/>
      <c r="AN1152" s="114"/>
      <c r="AO1152" s="114"/>
      <c r="AP1152" s="114"/>
    </row>
    <row r="1153" spans="15:42">
      <c r="O1153" s="29" t="s">
        <v>112</v>
      </c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20"/>
      <c r="AA1153" s="20"/>
      <c r="AD1153" s="35" t="s">
        <v>127</v>
      </c>
      <c r="AE1153" s="116"/>
      <c r="AF1153" s="116"/>
      <c r="AG1153" s="116"/>
      <c r="AH1153" s="116"/>
      <c r="AI1153" s="116"/>
      <c r="AJ1153" s="116"/>
      <c r="AK1153" s="116"/>
      <c r="AL1153" s="116"/>
      <c r="AM1153" s="116"/>
      <c r="AN1153" s="116"/>
      <c r="AO1153" s="117"/>
      <c r="AP1153" s="116"/>
    </row>
    <row r="1154" spans="15:42">
      <c r="O1154" s="29" t="s">
        <v>113</v>
      </c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20"/>
      <c r="AA1154" s="20"/>
    </row>
    <row r="1156" spans="15:42">
      <c r="AD1156" s="368" t="s">
        <v>329</v>
      </c>
      <c r="AE1156" s="327">
        <v>2000</v>
      </c>
      <c r="AF1156" s="327"/>
      <c r="AG1156" s="327">
        <v>2003</v>
      </c>
      <c r="AH1156" s="327"/>
      <c r="AI1156" s="327">
        <v>2006</v>
      </c>
      <c r="AJ1156" s="327"/>
      <c r="AK1156" s="327">
        <v>2009</v>
      </c>
      <c r="AL1156" s="327"/>
      <c r="AM1156" s="327">
        <v>2012</v>
      </c>
      <c r="AN1156" s="327"/>
      <c r="AO1156" s="327">
        <v>2015</v>
      </c>
      <c r="AP1156" s="327"/>
    </row>
    <row r="1157" spans="15:42">
      <c r="AD1157" s="368"/>
      <c r="AE1157" s="110" t="s">
        <v>118</v>
      </c>
      <c r="AF1157" s="110" t="s">
        <v>1</v>
      </c>
      <c r="AG1157" s="110" t="s">
        <v>118</v>
      </c>
      <c r="AH1157" s="110" t="s">
        <v>1</v>
      </c>
      <c r="AI1157" s="110" t="s">
        <v>118</v>
      </c>
      <c r="AJ1157" s="110" t="s">
        <v>1</v>
      </c>
      <c r="AK1157" s="110" t="s">
        <v>118</v>
      </c>
      <c r="AL1157" s="110" t="s">
        <v>1</v>
      </c>
      <c r="AM1157" s="110" t="s">
        <v>118</v>
      </c>
      <c r="AN1157" s="110" t="s">
        <v>1</v>
      </c>
      <c r="AO1157" s="110" t="s">
        <v>118</v>
      </c>
      <c r="AP1157" s="110" t="s">
        <v>1</v>
      </c>
    </row>
    <row r="1158" spans="15:42">
      <c r="AD1158" s="21" t="s">
        <v>330</v>
      </c>
      <c r="AE1158" s="24"/>
      <c r="AF1158" s="24"/>
      <c r="AG1158" s="24">
        <v>1</v>
      </c>
      <c r="AH1158" s="24">
        <v>0</v>
      </c>
      <c r="AI1158" s="24"/>
      <c r="AJ1158" s="24"/>
      <c r="AK1158" s="24"/>
      <c r="AL1158" s="24"/>
      <c r="AM1158" s="24"/>
      <c r="AN1158" s="24"/>
      <c r="AO1158" s="24"/>
      <c r="AP1158" s="24"/>
    </row>
    <row r="1159" spans="15:42">
      <c r="AD1159" s="48" t="s">
        <v>125</v>
      </c>
      <c r="AE1159" s="39"/>
      <c r="AF1159" s="36"/>
      <c r="AG1159" s="39">
        <v>4.8000000000000001E-2</v>
      </c>
      <c r="AH1159" s="36">
        <v>0</v>
      </c>
      <c r="AI1159" s="36"/>
      <c r="AJ1159" s="36"/>
      <c r="AK1159" s="36"/>
      <c r="AL1159" s="36"/>
      <c r="AM1159" s="36"/>
      <c r="AN1159" s="36"/>
      <c r="AO1159" s="36"/>
      <c r="AP1159" s="36"/>
    </row>
    <row r="1160" spans="15:42">
      <c r="AD1160" s="21" t="s">
        <v>332</v>
      </c>
      <c r="AE1160" s="24"/>
      <c r="AF1160" s="24"/>
      <c r="AG1160" s="24">
        <v>1</v>
      </c>
      <c r="AH1160" s="24">
        <v>0</v>
      </c>
      <c r="AI1160" s="24"/>
      <c r="AJ1160" s="24"/>
      <c r="AK1160" s="24"/>
      <c r="AL1160" s="24"/>
      <c r="AM1160" s="24"/>
      <c r="AN1160" s="24"/>
      <c r="AO1160" s="24"/>
      <c r="AP1160" s="24"/>
    </row>
    <row r="1161" spans="15:42">
      <c r="AD1161" s="48" t="s">
        <v>125</v>
      </c>
      <c r="AE1161" s="39"/>
      <c r="AF1161" s="36"/>
      <c r="AG1161" s="39">
        <v>4.8000000000000001E-2</v>
      </c>
      <c r="AH1161" s="36">
        <v>0</v>
      </c>
      <c r="AI1161" s="36"/>
      <c r="AJ1161" s="36"/>
      <c r="AK1161" s="36"/>
      <c r="AL1161" s="36"/>
      <c r="AM1161" s="36"/>
      <c r="AN1161" s="36"/>
      <c r="AO1161" s="36"/>
      <c r="AP1161" s="36"/>
    </row>
    <row r="1162" spans="15:42">
      <c r="AD1162" s="21" t="s">
        <v>333</v>
      </c>
      <c r="AE1162" s="24"/>
      <c r="AF1162" s="24"/>
      <c r="AG1162" s="24">
        <v>1</v>
      </c>
      <c r="AH1162" s="24">
        <v>0</v>
      </c>
      <c r="AI1162" s="24"/>
      <c r="AJ1162" s="24"/>
      <c r="AK1162" s="24"/>
      <c r="AL1162" s="24"/>
      <c r="AM1162" s="24"/>
      <c r="AN1162" s="24"/>
      <c r="AO1162" s="24"/>
      <c r="AP1162" s="24"/>
    </row>
    <row r="1163" spans="15:42">
      <c r="AD1163" s="48" t="s">
        <v>125</v>
      </c>
      <c r="AE1163" s="39"/>
      <c r="AF1163" s="36"/>
      <c r="AG1163" s="39">
        <v>4.8000000000000001E-2</v>
      </c>
      <c r="AH1163" s="36">
        <v>0</v>
      </c>
      <c r="AI1163" s="36"/>
      <c r="AJ1163" s="36"/>
      <c r="AK1163" s="36"/>
      <c r="AL1163" s="36"/>
      <c r="AM1163" s="36"/>
      <c r="AN1163" s="36"/>
      <c r="AO1163" s="36"/>
      <c r="AP1163" s="36"/>
    </row>
    <row r="1164" spans="15:42">
      <c r="AD1164" s="21" t="s">
        <v>331</v>
      </c>
      <c r="AE1164" s="24"/>
      <c r="AF1164" s="24"/>
      <c r="AG1164" s="369" t="s">
        <v>334</v>
      </c>
      <c r="AH1164" s="369"/>
      <c r="AI1164" s="24"/>
      <c r="AJ1164" s="24"/>
      <c r="AK1164" s="24"/>
      <c r="AL1164" s="24"/>
      <c r="AM1164" s="24"/>
      <c r="AN1164" s="24"/>
      <c r="AO1164" s="24"/>
      <c r="AP1164" s="24"/>
    </row>
    <row r="1165" spans="15:42">
      <c r="AD1165" s="48" t="s">
        <v>125</v>
      </c>
      <c r="AE1165" s="36"/>
      <c r="AF1165" s="36"/>
      <c r="AG1165" s="370"/>
      <c r="AH1165" s="370"/>
      <c r="AI1165" s="36"/>
      <c r="AJ1165" s="36"/>
      <c r="AK1165" s="36"/>
      <c r="AL1165" s="36"/>
      <c r="AM1165" s="36"/>
      <c r="AN1165" s="36"/>
      <c r="AO1165" s="36"/>
      <c r="AP1165" s="36"/>
    </row>
    <row r="1166" spans="15:42">
      <c r="AD1166" s="113"/>
      <c r="AE1166" s="114"/>
      <c r="AF1166" s="114"/>
      <c r="AG1166" s="114"/>
      <c r="AH1166" s="114"/>
      <c r="AI1166" s="114"/>
      <c r="AJ1166" s="114"/>
      <c r="AK1166" s="114"/>
      <c r="AL1166" s="114"/>
      <c r="AM1166" s="114"/>
      <c r="AN1166" s="114"/>
      <c r="AO1166" s="114"/>
      <c r="AP1166" s="114"/>
    </row>
    <row r="1167" spans="15:42">
      <c r="O1167" s="86"/>
      <c r="P1167" s="86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D1167" s="98"/>
      <c r="AE1167" s="98"/>
      <c r="AF1167" s="98"/>
      <c r="AG1167" s="98"/>
      <c r="AH1167" s="98"/>
      <c r="AI1167" s="98"/>
      <c r="AJ1167" s="98"/>
      <c r="AK1167" s="98"/>
      <c r="AL1167" s="98"/>
      <c r="AM1167" s="98"/>
      <c r="AN1167" s="98"/>
      <c r="AO1167" s="98"/>
      <c r="AP1167" s="98"/>
    </row>
    <row r="1168" spans="15:42">
      <c r="O1168" s="86"/>
      <c r="P1168" s="86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D1168" s="98"/>
      <c r="AE1168" s="98"/>
      <c r="AF1168" s="98"/>
      <c r="AG1168" s="98"/>
      <c r="AH1168" s="98"/>
      <c r="AI1168" s="98"/>
      <c r="AJ1168" s="98"/>
      <c r="AK1168" s="98"/>
      <c r="AL1168" s="98"/>
      <c r="AM1168" s="98"/>
      <c r="AN1168" s="98"/>
      <c r="AO1168" s="98"/>
      <c r="AP1168" s="98"/>
    </row>
    <row r="1169" spans="15:42">
      <c r="O1169" s="86"/>
      <c r="P1169" s="86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D1169" s="98"/>
      <c r="AE1169" s="98"/>
      <c r="AF1169" s="98"/>
      <c r="AG1169" s="98"/>
      <c r="AH1169" s="98"/>
      <c r="AI1169" s="98"/>
      <c r="AJ1169" s="98"/>
      <c r="AK1169" s="98"/>
      <c r="AL1169" s="98"/>
      <c r="AM1169" s="98"/>
      <c r="AN1169" s="98"/>
      <c r="AO1169" s="98"/>
      <c r="AP1169" s="98"/>
    </row>
    <row r="1170" spans="15:42">
      <c r="O1170" s="86"/>
      <c r="P1170" s="86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D1170" s="98"/>
      <c r="AE1170" s="98"/>
      <c r="AF1170" s="98"/>
      <c r="AG1170" s="98"/>
      <c r="AH1170" s="98"/>
      <c r="AI1170" s="98"/>
      <c r="AJ1170" s="98"/>
      <c r="AK1170" s="98"/>
      <c r="AL1170" s="98"/>
      <c r="AM1170" s="98"/>
      <c r="AN1170" s="98"/>
      <c r="AO1170" s="98"/>
      <c r="AP1170" s="98"/>
    </row>
    <row r="1171" spans="15:42">
      <c r="O1171" s="86"/>
      <c r="P1171" s="86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D1171" s="98"/>
      <c r="AE1171" s="98"/>
      <c r="AF1171" s="98"/>
      <c r="AG1171" s="98"/>
      <c r="AH1171" s="98"/>
      <c r="AI1171" s="98"/>
      <c r="AJ1171" s="98"/>
      <c r="AK1171" s="98"/>
      <c r="AL1171" s="98"/>
      <c r="AM1171" s="98"/>
      <c r="AN1171" s="98"/>
      <c r="AO1171" s="98"/>
      <c r="AP1171" s="98"/>
    </row>
    <row r="1172" spans="15:42">
      <c r="O1172" s="86"/>
      <c r="P1172" s="86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D1172" s="98"/>
      <c r="AE1172" s="98"/>
      <c r="AF1172" s="98"/>
      <c r="AG1172" s="98"/>
      <c r="AH1172" s="98"/>
      <c r="AI1172" s="98"/>
      <c r="AJ1172" s="98"/>
      <c r="AK1172" s="98"/>
      <c r="AL1172" s="98"/>
      <c r="AM1172" s="98"/>
      <c r="AN1172" s="98"/>
      <c r="AO1172" s="98"/>
      <c r="AP1172" s="98"/>
    </row>
    <row r="1173" spans="15:42">
      <c r="O1173" s="86"/>
      <c r="P1173" s="86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D1173" s="98"/>
      <c r="AE1173" s="98"/>
      <c r="AF1173" s="98"/>
      <c r="AG1173" s="98"/>
      <c r="AH1173" s="98"/>
      <c r="AI1173" s="98"/>
      <c r="AJ1173" s="98"/>
      <c r="AK1173" s="98"/>
      <c r="AL1173" s="98"/>
      <c r="AM1173" s="98"/>
      <c r="AN1173" s="98"/>
      <c r="AO1173" s="98"/>
      <c r="AP1173" s="98"/>
    </row>
    <row r="1174" spans="15:42">
      <c r="O1174" s="86"/>
      <c r="P1174" s="86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D1174" s="98"/>
      <c r="AE1174" s="98"/>
      <c r="AF1174" s="98"/>
      <c r="AG1174" s="98"/>
      <c r="AH1174" s="98"/>
      <c r="AI1174" s="98"/>
      <c r="AJ1174" s="98"/>
      <c r="AK1174" s="98"/>
      <c r="AL1174" s="98"/>
      <c r="AM1174" s="98"/>
      <c r="AN1174" s="98"/>
      <c r="AO1174" s="98"/>
      <c r="AP1174" s="98"/>
    </row>
    <row r="1175" spans="15:42">
      <c r="O1175" s="86"/>
      <c r="P1175" s="86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D1175" s="98"/>
      <c r="AE1175" s="98"/>
      <c r="AF1175" s="98"/>
      <c r="AG1175" s="98"/>
      <c r="AH1175" s="98"/>
      <c r="AI1175" s="98"/>
      <c r="AJ1175" s="98"/>
      <c r="AK1175" s="98"/>
      <c r="AL1175" s="98"/>
      <c r="AM1175" s="98"/>
      <c r="AN1175" s="98"/>
      <c r="AO1175" s="98"/>
      <c r="AP1175" s="98"/>
    </row>
    <row r="1176" spans="15:42">
      <c r="O1176" s="86"/>
      <c r="P1176" s="86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D1176" s="98"/>
      <c r="AE1176" s="98"/>
      <c r="AF1176" s="98"/>
      <c r="AG1176" s="98"/>
      <c r="AH1176" s="98"/>
      <c r="AI1176" s="98"/>
      <c r="AJ1176" s="98"/>
      <c r="AK1176" s="98"/>
      <c r="AL1176" s="98"/>
      <c r="AM1176" s="98"/>
      <c r="AN1176" s="98"/>
      <c r="AO1176" s="98"/>
      <c r="AP1176" s="98"/>
    </row>
    <row r="1177" spans="15:42">
      <c r="O1177" s="86"/>
      <c r="P1177" s="86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D1177" s="98"/>
      <c r="AE1177" s="98"/>
      <c r="AF1177" s="98"/>
      <c r="AG1177" s="98"/>
      <c r="AH1177" s="98"/>
      <c r="AI1177" s="98"/>
      <c r="AJ1177" s="98"/>
      <c r="AK1177" s="98"/>
      <c r="AL1177" s="98"/>
      <c r="AM1177" s="98"/>
      <c r="AN1177" s="98"/>
      <c r="AO1177" s="98"/>
      <c r="AP1177" s="98"/>
    </row>
    <row r="1178" spans="15:42">
      <c r="O1178" s="86"/>
      <c r="P1178" s="86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D1178" s="98"/>
      <c r="AE1178" s="98"/>
      <c r="AF1178" s="98"/>
      <c r="AG1178" s="98"/>
      <c r="AH1178" s="98"/>
      <c r="AI1178" s="98"/>
      <c r="AJ1178" s="98"/>
      <c r="AK1178" s="98"/>
      <c r="AL1178" s="98"/>
      <c r="AM1178" s="98"/>
      <c r="AN1178" s="98"/>
      <c r="AO1178" s="98"/>
      <c r="AP1178" s="98"/>
    </row>
    <row r="1179" spans="15:42">
      <c r="O1179" s="86"/>
      <c r="P1179" s="86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D1179" s="98"/>
      <c r="AE1179" s="98"/>
      <c r="AF1179" s="98"/>
      <c r="AG1179" s="98"/>
      <c r="AH1179" s="98"/>
      <c r="AI1179" s="98"/>
      <c r="AJ1179" s="98"/>
      <c r="AK1179" s="98"/>
      <c r="AL1179" s="98"/>
      <c r="AM1179" s="98"/>
      <c r="AN1179" s="98"/>
      <c r="AO1179" s="98"/>
      <c r="AP1179" s="98"/>
    </row>
    <row r="1180" spans="15:42">
      <c r="O1180" s="86"/>
      <c r="P1180" s="86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D1180" s="98"/>
      <c r="AE1180" s="98"/>
      <c r="AF1180" s="98"/>
      <c r="AG1180" s="98"/>
      <c r="AH1180" s="98"/>
      <c r="AI1180" s="98"/>
      <c r="AJ1180" s="98"/>
      <c r="AK1180" s="98"/>
      <c r="AL1180" s="98"/>
      <c r="AM1180" s="98"/>
      <c r="AN1180" s="98"/>
      <c r="AO1180" s="98"/>
      <c r="AP1180" s="98"/>
    </row>
    <row r="1181" spans="15:42">
      <c r="O1181" s="86"/>
      <c r="P1181" s="86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D1181" s="98"/>
      <c r="AE1181" s="98"/>
      <c r="AF1181" s="98"/>
      <c r="AG1181" s="98"/>
      <c r="AH1181" s="98"/>
      <c r="AI1181" s="98"/>
      <c r="AJ1181" s="98"/>
      <c r="AK1181" s="98"/>
      <c r="AL1181" s="98"/>
      <c r="AM1181" s="98"/>
      <c r="AN1181" s="98"/>
      <c r="AO1181" s="98"/>
      <c r="AP1181" s="98"/>
    </row>
    <row r="1182" spans="15:42">
      <c r="O1182" s="86"/>
      <c r="P1182" s="86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D1182" s="98"/>
      <c r="AE1182" s="98"/>
      <c r="AF1182" s="98"/>
      <c r="AG1182" s="98"/>
      <c r="AH1182" s="98"/>
      <c r="AI1182" s="98"/>
      <c r="AJ1182" s="98"/>
      <c r="AK1182" s="98"/>
      <c r="AL1182" s="98"/>
      <c r="AM1182" s="98"/>
      <c r="AN1182" s="98"/>
      <c r="AO1182" s="98"/>
      <c r="AP1182" s="98"/>
    </row>
    <row r="1183" spans="15:42">
      <c r="O1183" s="86"/>
      <c r="P1183" s="86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D1183" s="98"/>
      <c r="AE1183" s="98"/>
      <c r="AF1183" s="98"/>
      <c r="AG1183" s="98"/>
      <c r="AH1183" s="98"/>
      <c r="AI1183" s="98"/>
      <c r="AJ1183" s="98"/>
      <c r="AK1183" s="98"/>
      <c r="AL1183" s="98"/>
      <c r="AM1183" s="98"/>
      <c r="AN1183" s="98"/>
      <c r="AO1183" s="98"/>
      <c r="AP1183" s="98"/>
    </row>
    <row r="1184" spans="15:42">
      <c r="O1184" s="86"/>
      <c r="P1184" s="86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D1184" s="98"/>
      <c r="AE1184" s="98"/>
      <c r="AF1184" s="98"/>
      <c r="AG1184" s="98"/>
      <c r="AH1184" s="98"/>
      <c r="AI1184" s="98"/>
      <c r="AJ1184" s="98"/>
      <c r="AK1184" s="98"/>
      <c r="AL1184" s="98"/>
      <c r="AM1184" s="98"/>
      <c r="AN1184" s="98"/>
      <c r="AO1184" s="98"/>
      <c r="AP1184" s="98"/>
    </row>
    <row r="1185" spans="1:42">
      <c r="O1185" s="86"/>
      <c r="P1185" s="86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D1185" s="98"/>
      <c r="AE1185" s="98"/>
      <c r="AF1185" s="98"/>
      <c r="AG1185" s="98"/>
      <c r="AH1185" s="98"/>
      <c r="AI1185" s="98"/>
      <c r="AJ1185" s="98"/>
      <c r="AK1185" s="98"/>
      <c r="AL1185" s="98"/>
      <c r="AM1185" s="98"/>
      <c r="AN1185" s="98"/>
      <c r="AO1185" s="98"/>
      <c r="AP1185" s="98"/>
    </row>
    <row r="1186" spans="1:42">
      <c r="O1186" s="86"/>
      <c r="P1186" s="86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D1186" s="98"/>
      <c r="AE1186" s="98"/>
      <c r="AF1186" s="98"/>
      <c r="AG1186" s="98"/>
      <c r="AH1186" s="98"/>
      <c r="AI1186" s="98"/>
      <c r="AJ1186" s="98"/>
      <c r="AK1186" s="98"/>
      <c r="AL1186" s="98"/>
      <c r="AM1186" s="98"/>
      <c r="AN1186" s="98"/>
      <c r="AO1186" s="98"/>
      <c r="AP1186" s="98"/>
    </row>
    <row r="1187" spans="1:42">
      <c r="O1187" s="86"/>
      <c r="P1187" s="86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D1187" s="98"/>
      <c r="AE1187" s="98"/>
      <c r="AF1187" s="98"/>
      <c r="AG1187" s="98"/>
      <c r="AH1187" s="98"/>
      <c r="AI1187" s="98"/>
      <c r="AJ1187" s="98"/>
      <c r="AK1187" s="98"/>
      <c r="AL1187" s="98"/>
      <c r="AM1187" s="98"/>
      <c r="AN1187" s="98"/>
      <c r="AO1187" s="98"/>
      <c r="AP1187" s="98"/>
    </row>
    <row r="1188" spans="1:42">
      <c r="O1188" s="86"/>
      <c r="P1188" s="86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D1188" s="98"/>
      <c r="AE1188" s="98"/>
      <c r="AF1188" s="98"/>
      <c r="AG1188" s="98"/>
      <c r="AH1188" s="98"/>
      <c r="AI1188" s="98"/>
      <c r="AJ1188" s="98"/>
      <c r="AK1188" s="98"/>
      <c r="AL1188" s="98"/>
      <c r="AM1188" s="98"/>
      <c r="AN1188" s="98"/>
      <c r="AO1188" s="98"/>
      <c r="AP1188" s="98"/>
    </row>
    <row r="1189" spans="1:42">
      <c r="O1189" s="86"/>
      <c r="P1189" s="86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D1189" s="98"/>
      <c r="AE1189" s="98"/>
      <c r="AF1189" s="98"/>
      <c r="AG1189" s="98"/>
      <c r="AH1189" s="98"/>
      <c r="AI1189" s="98"/>
      <c r="AJ1189" s="98"/>
      <c r="AK1189" s="98"/>
      <c r="AL1189" s="98"/>
      <c r="AM1189" s="98"/>
      <c r="AN1189" s="98"/>
      <c r="AO1189" s="98"/>
      <c r="AP1189" s="98"/>
    </row>
    <row r="1200" spans="1:42">
      <c r="A1200" s="343" t="s">
        <v>340</v>
      </c>
      <c r="B1200" s="343"/>
      <c r="C1200" s="343"/>
      <c r="D1200" s="343"/>
      <c r="E1200" s="343"/>
      <c r="F1200" s="343"/>
      <c r="G1200" s="343"/>
      <c r="H1200" s="343"/>
      <c r="I1200" s="343"/>
      <c r="J1200" s="343"/>
      <c r="K1200" s="343"/>
      <c r="L1200" s="343"/>
      <c r="M1200" s="343"/>
      <c r="O1200" s="329" t="s">
        <v>341</v>
      </c>
      <c r="P1200" s="330"/>
      <c r="Q1200" s="330"/>
      <c r="R1200" s="330"/>
      <c r="S1200" s="330"/>
      <c r="T1200" s="330"/>
      <c r="U1200" s="331"/>
      <c r="W1200" s="358" t="s">
        <v>340</v>
      </c>
      <c r="X1200" s="358"/>
      <c r="Y1200" s="358"/>
      <c r="Z1200" s="358"/>
      <c r="AA1200" s="358"/>
      <c r="AB1200" s="358"/>
      <c r="AC1200" s="358"/>
    </row>
    <row r="1201" spans="1:42">
      <c r="A1201" s="12"/>
      <c r="B1201" s="352">
        <v>2000</v>
      </c>
      <c r="C1201" s="352"/>
      <c r="D1201" s="352">
        <v>2003</v>
      </c>
      <c r="E1201" s="352"/>
      <c r="F1201" s="352">
        <v>2006</v>
      </c>
      <c r="G1201" s="352"/>
      <c r="H1201" s="352">
        <v>2009</v>
      </c>
      <c r="I1201" s="352"/>
      <c r="J1201" s="352">
        <v>2012</v>
      </c>
      <c r="K1201" s="352"/>
      <c r="L1201" s="352">
        <v>2015</v>
      </c>
      <c r="M1201" s="352"/>
      <c r="O1201" s="20" t="s">
        <v>129</v>
      </c>
      <c r="P1201" s="44">
        <v>18</v>
      </c>
      <c r="Q1201" s="44">
        <v>21</v>
      </c>
      <c r="R1201" s="44">
        <v>21</v>
      </c>
      <c r="S1201" s="44">
        <v>21</v>
      </c>
      <c r="T1201" s="44">
        <v>21</v>
      </c>
      <c r="U1201" s="45">
        <v>21</v>
      </c>
      <c r="W1201" s="89"/>
      <c r="X1201" s="89" t="s">
        <v>137</v>
      </c>
      <c r="Y1201" s="89" t="s">
        <v>138</v>
      </c>
      <c r="Z1201" s="89" t="s">
        <v>139</v>
      </c>
      <c r="AA1201" s="89" t="s">
        <v>140</v>
      </c>
      <c r="AB1201" s="89" t="s">
        <v>141</v>
      </c>
      <c r="AC1201" s="89" t="s">
        <v>142</v>
      </c>
    </row>
    <row r="1202" spans="1:42">
      <c r="A1202" s="13"/>
      <c r="B1202" s="14" t="s">
        <v>0</v>
      </c>
      <c r="C1202" s="14" t="s">
        <v>1</v>
      </c>
      <c r="D1202" s="14" t="s">
        <v>0</v>
      </c>
      <c r="E1202" s="14" t="s">
        <v>1</v>
      </c>
      <c r="F1202" s="14" t="s">
        <v>0</v>
      </c>
      <c r="G1202" s="14" t="s">
        <v>1</v>
      </c>
      <c r="H1202" s="14" t="s">
        <v>0</v>
      </c>
      <c r="I1202" s="14" t="s">
        <v>1</v>
      </c>
      <c r="J1202" s="14" t="s">
        <v>0</v>
      </c>
      <c r="K1202" s="14" t="s">
        <v>1</v>
      </c>
      <c r="L1202" s="14" t="s">
        <v>0</v>
      </c>
      <c r="M1202" s="14" t="s">
        <v>1</v>
      </c>
      <c r="O1202" s="21" t="s">
        <v>103</v>
      </c>
      <c r="P1202" s="31">
        <v>2000</v>
      </c>
      <c r="Q1202" s="31">
        <v>2003</v>
      </c>
      <c r="R1202" s="31">
        <v>2006</v>
      </c>
      <c r="S1202" s="31">
        <v>2009</v>
      </c>
      <c r="T1202" s="31">
        <v>2012</v>
      </c>
      <c r="U1202" s="31">
        <v>2015</v>
      </c>
      <c r="W1202" s="89" t="s">
        <v>143</v>
      </c>
      <c r="X1202" s="24">
        <v>18</v>
      </c>
      <c r="Y1202" s="24">
        <v>21</v>
      </c>
      <c r="Z1202" s="24">
        <v>21</v>
      </c>
      <c r="AA1202" s="24">
        <v>21</v>
      </c>
      <c r="AB1202" s="24">
        <v>21</v>
      </c>
      <c r="AC1202" s="24">
        <v>21</v>
      </c>
    </row>
    <row r="1203" spans="1:42" ht="51" customHeight="1">
      <c r="A1203" t="s">
        <v>2</v>
      </c>
      <c r="B1203" s="353" t="s">
        <v>346</v>
      </c>
      <c r="C1203" s="5" t="s">
        <v>49</v>
      </c>
      <c r="D1203" s="353" t="s">
        <v>347</v>
      </c>
      <c r="E1203" s="5" t="s">
        <v>50</v>
      </c>
      <c r="F1203" s="353" t="s">
        <v>348</v>
      </c>
      <c r="G1203" s="5" t="s">
        <v>49</v>
      </c>
      <c r="H1203" s="353" t="s">
        <v>349</v>
      </c>
      <c r="I1203" s="5" t="s">
        <v>3</v>
      </c>
      <c r="J1203" s="353" t="s">
        <v>350</v>
      </c>
      <c r="K1203" s="5" t="s">
        <v>65</v>
      </c>
      <c r="L1203" s="353" t="s">
        <v>352</v>
      </c>
      <c r="M1203" s="5" t="s">
        <v>102</v>
      </c>
      <c r="O1203" s="29">
        <v>0</v>
      </c>
      <c r="P1203" s="24">
        <v>18</v>
      </c>
      <c r="Q1203" s="24"/>
      <c r="R1203" s="24"/>
      <c r="S1203" s="24">
        <v>21</v>
      </c>
      <c r="T1203" s="24"/>
      <c r="U1203" s="24">
        <v>6</v>
      </c>
      <c r="W1203" s="90">
        <v>0</v>
      </c>
      <c r="X1203" s="24">
        <v>18</v>
      </c>
      <c r="Y1203" s="24"/>
      <c r="Z1203" s="24"/>
      <c r="AA1203" s="24">
        <v>21</v>
      </c>
      <c r="AB1203" s="24"/>
      <c r="AC1203" s="24">
        <v>6</v>
      </c>
    </row>
    <row r="1204" spans="1:42" ht="51" customHeight="1">
      <c r="A1204" t="s">
        <v>4</v>
      </c>
      <c r="B1204" s="353"/>
      <c r="C1204" s="5" t="s">
        <v>50</v>
      </c>
      <c r="D1204" s="353"/>
      <c r="E1204" s="5" t="s">
        <v>50</v>
      </c>
      <c r="F1204" s="353"/>
      <c r="G1204" s="5" t="s">
        <v>59</v>
      </c>
      <c r="H1204" s="353"/>
      <c r="I1204" s="5" t="s">
        <v>49</v>
      </c>
      <c r="J1204" s="353"/>
      <c r="K1204" s="5" t="s">
        <v>351</v>
      </c>
      <c r="L1204" s="353"/>
      <c r="M1204" s="5" t="s">
        <v>49</v>
      </c>
      <c r="O1204" s="29">
        <v>1</v>
      </c>
      <c r="P1204" s="24"/>
      <c r="Q1204" s="24">
        <v>21</v>
      </c>
      <c r="R1204" s="24">
        <v>21</v>
      </c>
      <c r="S1204" s="24"/>
      <c r="T1204" s="24"/>
      <c r="U1204" s="24">
        <v>14</v>
      </c>
      <c r="W1204" s="90">
        <v>1</v>
      </c>
      <c r="X1204" s="24"/>
      <c r="Y1204" s="24">
        <v>21</v>
      </c>
      <c r="Z1204" s="24">
        <v>21</v>
      </c>
      <c r="AA1204" s="24"/>
      <c r="AB1204" s="24"/>
      <c r="AC1204" s="24">
        <v>14</v>
      </c>
    </row>
    <row r="1205" spans="1:42" ht="50" customHeight="1">
      <c r="A1205" t="s">
        <v>5</v>
      </c>
      <c r="B1205" s="353"/>
      <c r="C1205" s="5" t="s">
        <v>49</v>
      </c>
      <c r="D1205" s="353"/>
      <c r="E1205" s="5" t="s">
        <v>50</v>
      </c>
      <c r="F1205" s="353"/>
      <c r="G1205" s="5" t="s">
        <v>59</v>
      </c>
      <c r="H1205" s="353"/>
      <c r="I1205" s="5" t="s">
        <v>49</v>
      </c>
      <c r="J1205" s="353"/>
      <c r="K1205" s="5" t="s">
        <v>351</v>
      </c>
      <c r="L1205" s="353"/>
      <c r="M1205" s="5" t="s">
        <v>102</v>
      </c>
      <c r="O1205" s="29">
        <v>2</v>
      </c>
      <c r="P1205" s="24"/>
      <c r="Q1205" s="24"/>
      <c r="R1205" s="24"/>
      <c r="S1205" s="24"/>
      <c r="T1205" s="24">
        <v>21</v>
      </c>
      <c r="U1205" s="24">
        <v>1</v>
      </c>
      <c r="W1205" s="90">
        <v>2</v>
      </c>
      <c r="X1205" s="24"/>
      <c r="Y1205" s="24"/>
      <c r="Z1205" s="24"/>
      <c r="AA1205" s="24"/>
      <c r="AB1205" s="24">
        <v>21</v>
      </c>
      <c r="AC1205" s="24">
        <v>1</v>
      </c>
    </row>
    <row r="1206" spans="1:42">
      <c r="A1206" s="360" t="s">
        <v>6</v>
      </c>
      <c r="B1206" s="353"/>
      <c r="C1206" s="320" t="s">
        <v>50</v>
      </c>
      <c r="D1206" s="353"/>
      <c r="E1206" s="320" t="s">
        <v>58</v>
      </c>
      <c r="F1206" s="353"/>
      <c r="G1206" s="320" t="s">
        <v>49</v>
      </c>
      <c r="H1206" s="353"/>
      <c r="I1206" s="320" t="s">
        <v>49</v>
      </c>
      <c r="J1206" s="353"/>
      <c r="K1206" s="320" t="s">
        <v>351</v>
      </c>
      <c r="L1206" t="s">
        <v>3</v>
      </c>
      <c r="M1206" s="320" t="s">
        <v>50</v>
      </c>
      <c r="O1206" s="29">
        <v>3</v>
      </c>
      <c r="P1206" s="24"/>
      <c r="Q1206" s="24"/>
      <c r="R1206" s="24"/>
      <c r="S1206" s="24"/>
      <c r="T1206" s="24"/>
      <c r="U1206" s="24"/>
      <c r="W1206" s="90">
        <v>3</v>
      </c>
      <c r="X1206" s="24"/>
      <c r="Y1206" s="24"/>
      <c r="Z1206" s="24"/>
      <c r="AA1206" s="24"/>
      <c r="AB1206" s="24"/>
      <c r="AC1206" s="24"/>
    </row>
    <row r="1207" spans="1:42">
      <c r="A1207" s="360"/>
      <c r="B1207" s="353"/>
      <c r="C1207" s="320"/>
      <c r="D1207" s="353"/>
      <c r="E1207" s="320"/>
      <c r="F1207" s="353"/>
      <c r="G1207" s="320"/>
      <c r="H1207" s="353"/>
      <c r="I1207" s="320"/>
      <c r="J1207" s="353"/>
      <c r="K1207" s="320"/>
      <c r="L1207" t="s">
        <v>49</v>
      </c>
      <c r="M1207" s="320"/>
      <c r="O1207" s="29" t="s">
        <v>104</v>
      </c>
      <c r="P1207" s="24"/>
      <c r="Q1207" s="24"/>
      <c r="R1207" s="24"/>
      <c r="S1207" s="24"/>
      <c r="T1207" s="24"/>
      <c r="U1207" s="24"/>
      <c r="W1207" s="90" t="s">
        <v>104</v>
      </c>
      <c r="X1207" s="24"/>
      <c r="Y1207" s="24"/>
      <c r="Z1207" s="24"/>
      <c r="AA1207" s="24"/>
      <c r="AB1207" s="24"/>
      <c r="AC1207" s="24"/>
      <c r="AD1207" s="115"/>
      <c r="AE1207" s="116"/>
      <c r="AF1207" s="116"/>
      <c r="AG1207" s="116"/>
      <c r="AH1207" s="116"/>
      <c r="AI1207" s="116"/>
      <c r="AJ1207" s="116"/>
      <c r="AK1207" s="116"/>
      <c r="AL1207" s="116"/>
      <c r="AM1207" s="116"/>
      <c r="AN1207" s="116"/>
      <c r="AO1207" s="116"/>
      <c r="AP1207" s="116"/>
    </row>
    <row r="1208" spans="1:42">
      <c r="A1208" s="360"/>
      <c r="B1208" s="353"/>
      <c r="C1208" s="320"/>
      <c r="D1208" s="353"/>
      <c r="E1208" s="320"/>
      <c r="F1208" s="353"/>
      <c r="G1208" s="320"/>
      <c r="H1208" s="353"/>
      <c r="I1208" s="320"/>
      <c r="J1208" s="353"/>
      <c r="K1208" s="320"/>
      <c r="L1208" t="s">
        <v>50</v>
      </c>
      <c r="M1208" s="320"/>
      <c r="X1208" s="24" t="s">
        <v>161</v>
      </c>
      <c r="Y1208" s="5"/>
      <c r="Z1208" s="24" t="s">
        <v>145</v>
      </c>
      <c r="AA1208" s="5"/>
      <c r="AB1208" s="24" t="s">
        <v>181</v>
      </c>
      <c r="AC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</row>
    <row r="1209" spans="1:42">
      <c r="A1209" s="360"/>
      <c r="B1209" s="353"/>
      <c r="C1209" s="320"/>
      <c r="D1209" s="353"/>
      <c r="E1209" s="320"/>
      <c r="F1209" s="353"/>
      <c r="G1209" s="320"/>
      <c r="H1209" s="353"/>
      <c r="I1209" s="320"/>
      <c r="J1209" s="353"/>
      <c r="K1209" s="320"/>
      <c r="L1209" t="s">
        <v>51</v>
      </c>
      <c r="M1209" s="320"/>
      <c r="O1209" s="324" t="s">
        <v>342</v>
      </c>
      <c r="P1209" s="359"/>
      <c r="Q1209" s="359"/>
      <c r="R1209" s="359"/>
      <c r="S1209" s="359"/>
      <c r="T1209" s="359"/>
      <c r="U1209" s="325"/>
      <c r="X1209" s="92" t="s">
        <v>343</v>
      </c>
      <c r="Y1209" s="5"/>
      <c r="Z1209" s="92" t="s">
        <v>59</v>
      </c>
      <c r="AA1209" s="5"/>
      <c r="AB1209" s="92" t="s">
        <v>344</v>
      </c>
      <c r="AC1209" s="5"/>
    </row>
    <row r="1210" spans="1:42">
      <c r="A1210" s="360"/>
      <c r="B1210" s="353"/>
      <c r="C1210" s="320"/>
      <c r="D1210" s="353"/>
      <c r="E1210" s="320"/>
      <c r="F1210" s="353"/>
      <c r="G1210" s="320"/>
      <c r="H1210" s="353"/>
      <c r="I1210" s="320"/>
      <c r="J1210" s="353"/>
      <c r="K1210" s="320"/>
      <c r="L1210" t="s">
        <v>52</v>
      </c>
      <c r="M1210" s="320"/>
      <c r="O1210" s="21"/>
      <c r="P1210" s="31">
        <v>2000</v>
      </c>
      <c r="Q1210" s="31">
        <v>2003</v>
      </c>
      <c r="R1210" s="31">
        <v>2006</v>
      </c>
      <c r="S1210" s="31">
        <v>2009</v>
      </c>
      <c r="T1210" s="31">
        <v>2012</v>
      </c>
      <c r="U1210" s="31">
        <v>2015</v>
      </c>
      <c r="X1210" s="94" t="s">
        <v>345</v>
      </c>
    </row>
    <row r="1211" spans="1:42">
      <c r="A1211" s="360"/>
      <c r="B1211" s="353"/>
      <c r="C1211" s="320"/>
      <c r="D1211" s="353"/>
      <c r="E1211" s="320"/>
      <c r="F1211" s="353"/>
      <c r="G1211" s="320"/>
      <c r="H1211" s="353"/>
      <c r="I1211" s="320"/>
      <c r="J1211" s="353"/>
      <c r="K1211" s="320"/>
      <c r="L1211" t="s">
        <v>95</v>
      </c>
      <c r="M1211" s="320"/>
      <c r="O1211" s="29" t="s">
        <v>106</v>
      </c>
      <c r="P1211" s="24">
        <v>18</v>
      </c>
      <c r="Q1211" s="24">
        <v>12</v>
      </c>
      <c r="R1211" s="24">
        <v>10</v>
      </c>
      <c r="S1211" s="24">
        <v>21</v>
      </c>
      <c r="T1211" s="24">
        <v>0</v>
      </c>
      <c r="U1211" s="24">
        <v>13</v>
      </c>
    </row>
    <row r="1212" spans="1:42">
      <c r="A1212" s="360"/>
      <c r="B1212" s="353"/>
      <c r="C1212" s="320"/>
      <c r="D1212" s="353"/>
      <c r="E1212" s="320"/>
      <c r="F1212" s="353"/>
      <c r="G1212" s="320"/>
      <c r="H1212" s="353"/>
      <c r="I1212" s="320"/>
      <c r="J1212" s="353"/>
      <c r="K1212" s="320"/>
      <c r="L1212" t="s">
        <v>66</v>
      </c>
      <c r="M1212" s="320"/>
      <c r="O1212" s="29" t="s">
        <v>107</v>
      </c>
      <c r="P1212" s="24">
        <v>0</v>
      </c>
      <c r="Q1212" s="24">
        <v>9</v>
      </c>
      <c r="R1212" s="24">
        <v>11</v>
      </c>
      <c r="S1212" s="24">
        <v>0</v>
      </c>
      <c r="T1212" s="24">
        <v>21</v>
      </c>
      <c r="U1212" s="24">
        <v>8</v>
      </c>
    </row>
    <row r="1213" spans="1:42">
      <c r="A1213" s="360"/>
      <c r="B1213" s="353"/>
      <c r="C1213" s="320"/>
      <c r="D1213" s="353"/>
      <c r="E1213" s="320"/>
      <c r="F1213" s="353"/>
      <c r="G1213" s="320"/>
      <c r="H1213" s="353"/>
      <c r="I1213" s="320"/>
      <c r="J1213" s="353"/>
      <c r="K1213" s="320"/>
      <c r="L1213" t="s">
        <v>96</v>
      </c>
      <c r="M1213" s="320"/>
      <c r="O1213" s="27"/>
      <c r="P1213" s="28"/>
      <c r="Q1213" s="28"/>
      <c r="R1213" s="28"/>
      <c r="S1213" s="28"/>
      <c r="T1213" s="28"/>
      <c r="U1213" s="28"/>
    </row>
    <row r="1214" spans="1:42">
      <c r="A1214" s="360"/>
      <c r="B1214" s="353"/>
      <c r="C1214" s="320"/>
      <c r="D1214" s="353"/>
      <c r="E1214" s="320"/>
      <c r="F1214" s="353"/>
      <c r="G1214" s="320"/>
      <c r="H1214" s="353"/>
      <c r="I1214" s="320"/>
      <c r="J1214" s="353"/>
      <c r="K1214" s="320"/>
      <c r="L1214" t="s">
        <v>97</v>
      </c>
      <c r="M1214" s="320"/>
      <c r="O1214" s="27"/>
      <c r="P1214" s="28"/>
      <c r="Q1214" s="28"/>
      <c r="R1214" s="28"/>
      <c r="S1214" s="28"/>
      <c r="T1214" s="28"/>
      <c r="U1214" s="28"/>
    </row>
    <row r="1215" spans="1:42">
      <c r="A1215" s="360"/>
      <c r="B1215" s="353"/>
      <c r="C1215" s="320"/>
      <c r="D1215" s="353"/>
      <c r="E1215" s="320"/>
      <c r="F1215" s="353"/>
      <c r="G1215" s="320"/>
      <c r="H1215" s="353"/>
      <c r="I1215" s="320"/>
      <c r="J1215" s="353"/>
      <c r="K1215" s="320"/>
      <c r="L1215" t="s">
        <v>98</v>
      </c>
      <c r="M1215" s="320"/>
      <c r="O1215" s="354" t="s">
        <v>109</v>
      </c>
      <c r="P1215" s="354"/>
      <c r="Q1215" s="354"/>
      <c r="R1215" s="354"/>
      <c r="S1215" s="354"/>
      <c r="T1215" s="354"/>
      <c r="U1215" s="354"/>
      <c r="V1215" s="354"/>
      <c r="W1215" s="354"/>
      <c r="X1215" s="354"/>
      <c r="Y1215" s="354"/>
      <c r="Z1215" s="354"/>
      <c r="AA1215" s="354"/>
      <c r="AD1215" s="354" t="s">
        <v>120</v>
      </c>
      <c r="AE1215" s="354"/>
      <c r="AF1215" s="354"/>
      <c r="AG1215" s="354"/>
      <c r="AH1215" s="354"/>
      <c r="AI1215" s="354"/>
      <c r="AJ1215" s="354"/>
      <c r="AK1215" s="354"/>
      <c r="AL1215" s="354"/>
      <c r="AM1215" s="354"/>
      <c r="AN1215" s="354"/>
      <c r="AO1215" s="354"/>
      <c r="AP1215" s="354"/>
    </row>
    <row r="1216" spans="1:42">
      <c r="A1216" s="360" t="s">
        <v>7</v>
      </c>
      <c r="B1216" s="353"/>
      <c r="C1216" s="320" t="s">
        <v>49</v>
      </c>
      <c r="D1216" s="353"/>
      <c r="E1216" s="320" t="s">
        <v>58</v>
      </c>
      <c r="F1216" s="353"/>
      <c r="G1216" s="320" t="s">
        <v>49</v>
      </c>
      <c r="H1216" s="353"/>
      <c r="I1216" s="320" t="s">
        <v>49</v>
      </c>
      <c r="J1216" s="353"/>
      <c r="K1216" s="320" t="s">
        <v>351</v>
      </c>
      <c r="L1216" t="s">
        <v>3</v>
      </c>
      <c r="M1216" s="320" t="s">
        <v>102</v>
      </c>
      <c r="O1216" s="20"/>
      <c r="P1216" s="327">
        <v>2000</v>
      </c>
      <c r="Q1216" s="327"/>
      <c r="R1216" s="327">
        <v>2003</v>
      </c>
      <c r="S1216" s="327"/>
      <c r="T1216" s="327">
        <v>2006</v>
      </c>
      <c r="U1216" s="327"/>
      <c r="V1216" s="327">
        <v>2009</v>
      </c>
      <c r="W1216" s="327"/>
      <c r="X1216" s="327">
        <v>2012</v>
      </c>
      <c r="Y1216" s="327"/>
      <c r="Z1216" s="327">
        <v>2015</v>
      </c>
      <c r="AA1216" s="327"/>
      <c r="AD1216" s="20"/>
      <c r="AE1216" s="327">
        <v>2000</v>
      </c>
      <c r="AF1216" s="327"/>
      <c r="AG1216" s="327">
        <v>2003</v>
      </c>
      <c r="AH1216" s="327"/>
      <c r="AI1216" s="327">
        <v>2006</v>
      </c>
      <c r="AJ1216" s="327"/>
      <c r="AK1216" s="327">
        <v>2009</v>
      </c>
      <c r="AL1216" s="327"/>
      <c r="AM1216" s="327">
        <v>2012</v>
      </c>
      <c r="AN1216" s="327"/>
      <c r="AO1216" s="327">
        <v>2015</v>
      </c>
      <c r="AP1216" s="327"/>
    </row>
    <row r="1217" spans="1:42">
      <c r="A1217" s="360"/>
      <c r="B1217" s="353"/>
      <c r="C1217" s="320"/>
      <c r="D1217" s="353"/>
      <c r="E1217" s="320"/>
      <c r="F1217" s="353"/>
      <c r="G1217" s="320"/>
      <c r="H1217" s="353"/>
      <c r="I1217" s="320"/>
      <c r="J1217" s="353"/>
      <c r="K1217" s="320"/>
      <c r="L1217" t="s">
        <v>49</v>
      </c>
      <c r="M1217" s="320"/>
      <c r="O1217" s="20"/>
      <c r="P1217" s="31" t="s">
        <v>114</v>
      </c>
      <c r="Q1217" s="31" t="s">
        <v>115</v>
      </c>
      <c r="R1217" s="31" t="s">
        <v>114</v>
      </c>
      <c r="S1217" s="31" t="s">
        <v>115</v>
      </c>
      <c r="T1217" s="31" t="s">
        <v>114</v>
      </c>
      <c r="U1217" s="31" t="s">
        <v>115</v>
      </c>
      <c r="V1217" s="31" t="s">
        <v>114</v>
      </c>
      <c r="W1217" s="31" t="s">
        <v>115</v>
      </c>
      <c r="X1217" s="31" t="s">
        <v>114</v>
      </c>
      <c r="Y1217" s="31" t="s">
        <v>115</v>
      </c>
      <c r="Z1217" s="31" t="s">
        <v>114</v>
      </c>
      <c r="AA1217" s="31" t="s">
        <v>115</v>
      </c>
      <c r="AD1217" s="20"/>
      <c r="AE1217" s="31" t="s">
        <v>118</v>
      </c>
      <c r="AF1217" s="31" t="s">
        <v>1</v>
      </c>
      <c r="AG1217" s="31" t="s">
        <v>118</v>
      </c>
      <c r="AH1217" s="31" t="s">
        <v>1</v>
      </c>
      <c r="AI1217" s="31" t="s">
        <v>118</v>
      </c>
      <c r="AJ1217" s="31" t="s">
        <v>1</v>
      </c>
      <c r="AK1217" s="31" t="s">
        <v>118</v>
      </c>
      <c r="AL1217" s="31" t="s">
        <v>1</v>
      </c>
      <c r="AM1217" s="31" t="s">
        <v>118</v>
      </c>
      <c r="AN1217" s="31" t="s">
        <v>1</v>
      </c>
      <c r="AO1217" s="31" t="s">
        <v>118</v>
      </c>
      <c r="AP1217" s="31" t="s">
        <v>1</v>
      </c>
    </row>
    <row r="1218" spans="1:42">
      <c r="A1218" s="360"/>
      <c r="B1218" s="353"/>
      <c r="C1218" s="320"/>
      <c r="D1218" s="353"/>
      <c r="E1218" s="320"/>
      <c r="F1218" s="353"/>
      <c r="G1218" s="320"/>
      <c r="H1218" s="353"/>
      <c r="I1218" s="320"/>
      <c r="J1218" s="353"/>
      <c r="K1218" s="320"/>
      <c r="L1218" t="s">
        <v>102</v>
      </c>
      <c r="M1218" s="320"/>
      <c r="O1218" s="29" t="s">
        <v>110</v>
      </c>
      <c r="P1218" s="20">
        <v>18</v>
      </c>
      <c r="Q1218" s="20">
        <v>100</v>
      </c>
      <c r="R1218" s="20">
        <v>21</v>
      </c>
      <c r="S1218" s="20">
        <v>100</v>
      </c>
      <c r="T1218" s="20">
        <v>21</v>
      </c>
      <c r="U1218" s="20">
        <v>100</v>
      </c>
      <c r="V1218" s="20">
        <v>21</v>
      </c>
      <c r="W1218" s="20">
        <v>100</v>
      </c>
      <c r="X1218" s="20">
        <v>21</v>
      </c>
      <c r="Y1218" s="20">
        <v>100</v>
      </c>
      <c r="Z1218" s="20">
        <v>20</v>
      </c>
      <c r="AA1218" s="20">
        <v>95.2</v>
      </c>
      <c r="AD1218" s="29" t="s">
        <v>74</v>
      </c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>
        <v>1</v>
      </c>
      <c r="AP1218" s="24">
        <v>0</v>
      </c>
    </row>
    <row r="1219" spans="1:42">
      <c r="A1219" s="360"/>
      <c r="B1219" s="353"/>
      <c r="C1219" s="320"/>
      <c r="D1219" s="353"/>
      <c r="E1219" s="320"/>
      <c r="F1219" s="353"/>
      <c r="G1219" s="320"/>
      <c r="H1219" s="353"/>
      <c r="I1219" s="320"/>
      <c r="J1219" s="353"/>
      <c r="K1219" s="320"/>
      <c r="L1219" t="s">
        <v>51</v>
      </c>
      <c r="M1219" s="320"/>
      <c r="O1219" s="29" t="s">
        <v>111</v>
      </c>
      <c r="P1219" s="20">
        <v>0</v>
      </c>
      <c r="Q1219" s="20">
        <v>0</v>
      </c>
      <c r="R1219" s="20">
        <v>1</v>
      </c>
      <c r="S1219" s="20">
        <v>4.8</v>
      </c>
      <c r="T1219" s="20">
        <v>0</v>
      </c>
      <c r="U1219" s="20">
        <v>0</v>
      </c>
      <c r="V1219" s="20">
        <v>2</v>
      </c>
      <c r="W1219" s="20">
        <v>9.5</v>
      </c>
      <c r="X1219" s="20">
        <v>0</v>
      </c>
      <c r="Y1219" s="20">
        <v>0</v>
      </c>
      <c r="Z1219" s="20">
        <v>1</v>
      </c>
      <c r="AA1219" s="20">
        <v>5</v>
      </c>
      <c r="AD1219" s="47" t="s">
        <v>125</v>
      </c>
      <c r="AE1219" s="32"/>
      <c r="AF1219" s="33"/>
      <c r="AG1219" s="32"/>
      <c r="AH1219" s="32"/>
      <c r="AI1219" s="32"/>
      <c r="AJ1219" s="32"/>
      <c r="AK1219" s="32"/>
      <c r="AL1219" s="32"/>
      <c r="AM1219" s="32"/>
      <c r="AN1219" s="32"/>
      <c r="AO1219" s="40">
        <v>4.8000000000000001E-2</v>
      </c>
      <c r="AP1219" s="32">
        <v>0</v>
      </c>
    </row>
    <row r="1220" spans="1:42">
      <c r="A1220" s="360"/>
      <c r="B1220" s="353"/>
      <c r="C1220" s="320"/>
      <c r="D1220" s="353"/>
      <c r="E1220" s="320"/>
      <c r="F1220" s="353"/>
      <c r="G1220" s="320"/>
      <c r="H1220" s="353"/>
      <c r="I1220" s="320"/>
      <c r="J1220" s="353"/>
      <c r="K1220" s="320"/>
      <c r="L1220" t="s">
        <v>52</v>
      </c>
      <c r="M1220" s="320"/>
      <c r="O1220" s="29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</row>
    <row r="1221" spans="1:42">
      <c r="A1221" s="360"/>
      <c r="B1221" s="353"/>
      <c r="C1221" s="320"/>
      <c r="D1221" s="353"/>
      <c r="E1221" s="320"/>
      <c r="F1221" s="353"/>
      <c r="G1221" s="320"/>
      <c r="H1221" s="353"/>
      <c r="I1221" s="320"/>
      <c r="J1221" s="353"/>
      <c r="K1221" s="320"/>
      <c r="L1221" t="s">
        <v>95</v>
      </c>
      <c r="M1221" s="320"/>
      <c r="O1221" s="29" t="s">
        <v>112</v>
      </c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>
        <v>1</v>
      </c>
      <c r="AA1221" s="20">
        <v>4.8</v>
      </c>
      <c r="AD1221" s="35" t="s">
        <v>127</v>
      </c>
    </row>
    <row r="1222" spans="1:42">
      <c r="A1222" s="360"/>
      <c r="B1222" s="353"/>
      <c r="C1222" s="320"/>
      <c r="D1222" s="353"/>
      <c r="E1222" s="320"/>
      <c r="F1222" s="353"/>
      <c r="G1222" s="320"/>
      <c r="H1222" s="353"/>
      <c r="I1222" s="320"/>
      <c r="J1222" s="353"/>
      <c r="K1222" s="320"/>
      <c r="L1222" t="s">
        <v>96</v>
      </c>
      <c r="M1222" s="320"/>
      <c r="O1222" s="29" t="s">
        <v>113</v>
      </c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>
        <v>0</v>
      </c>
      <c r="AA1222" s="20">
        <v>0</v>
      </c>
    </row>
    <row r="1223" spans="1:42">
      <c r="A1223" s="360"/>
      <c r="B1223" s="353"/>
      <c r="C1223" s="320"/>
      <c r="D1223" s="353"/>
      <c r="E1223" s="320"/>
      <c r="F1223" s="353"/>
      <c r="G1223" s="320"/>
      <c r="H1223" s="353"/>
      <c r="I1223" s="320"/>
      <c r="J1223" s="353"/>
      <c r="K1223" s="320"/>
      <c r="L1223" t="s">
        <v>97</v>
      </c>
      <c r="M1223" s="320"/>
    </row>
    <row r="1224" spans="1:42">
      <c r="A1224" s="360"/>
      <c r="B1224" s="353"/>
      <c r="C1224" s="320"/>
      <c r="D1224" s="353"/>
      <c r="E1224" s="320"/>
      <c r="F1224" s="353"/>
      <c r="G1224" s="320"/>
      <c r="H1224" s="353"/>
      <c r="I1224" s="320"/>
      <c r="J1224" s="353"/>
      <c r="K1224" s="320"/>
      <c r="L1224" t="s">
        <v>98</v>
      </c>
      <c r="M1224" s="320"/>
    </row>
    <row r="1225" spans="1:42">
      <c r="A1225" s="360"/>
      <c r="B1225" s="353"/>
      <c r="C1225" s="320"/>
      <c r="D1225" s="353"/>
      <c r="E1225" s="320"/>
      <c r="F1225" s="353"/>
      <c r="G1225" s="320"/>
      <c r="H1225" s="353"/>
      <c r="I1225" s="320"/>
      <c r="J1225" s="353"/>
      <c r="K1225" s="320"/>
      <c r="L1225" t="s">
        <v>353</v>
      </c>
      <c r="M1225" s="320"/>
      <c r="O1225" s="354" t="s">
        <v>116</v>
      </c>
      <c r="P1225" s="354"/>
      <c r="Q1225" s="354"/>
      <c r="R1225" s="354"/>
      <c r="S1225" s="354"/>
      <c r="T1225" s="354"/>
      <c r="U1225" s="354"/>
      <c r="V1225" s="354"/>
      <c r="W1225" s="354"/>
      <c r="X1225" s="354"/>
      <c r="Y1225" s="354"/>
      <c r="Z1225" s="354"/>
      <c r="AA1225" s="354"/>
      <c r="AD1225" s="354" t="s">
        <v>121</v>
      </c>
      <c r="AE1225" s="354"/>
      <c r="AF1225" s="354"/>
      <c r="AG1225" s="354"/>
      <c r="AH1225" s="354"/>
      <c r="AI1225" s="354"/>
      <c r="AJ1225" s="354"/>
      <c r="AK1225" s="354"/>
      <c r="AL1225" s="354"/>
      <c r="AM1225" s="354"/>
      <c r="AN1225" s="354"/>
      <c r="AO1225" s="354"/>
      <c r="AP1225" s="354"/>
    </row>
    <row r="1226" spans="1:42" ht="50" customHeight="1">
      <c r="A1226" s="6" t="s">
        <v>8</v>
      </c>
      <c r="B1226" s="353"/>
      <c r="C1226" s="5" t="s">
        <v>50</v>
      </c>
      <c r="D1226" s="353"/>
      <c r="E1226" s="5" t="s">
        <v>58</v>
      </c>
      <c r="F1226" s="353"/>
      <c r="G1226" s="5" t="s">
        <v>59</v>
      </c>
      <c r="H1226" s="353"/>
      <c r="I1226" s="5" t="s">
        <v>49</v>
      </c>
      <c r="J1226" s="353"/>
      <c r="K1226" s="5" t="s">
        <v>351</v>
      </c>
      <c r="L1226" s="353" t="s">
        <v>352</v>
      </c>
      <c r="M1226" s="5" t="s">
        <v>49</v>
      </c>
      <c r="O1226" s="20"/>
      <c r="P1226" s="327">
        <v>2000</v>
      </c>
      <c r="Q1226" s="327"/>
      <c r="R1226" s="327">
        <v>2003</v>
      </c>
      <c r="S1226" s="327"/>
      <c r="T1226" s="327">
        <v>2006</v>
      </c>
      <c r="U1226" s="327"/>
      <c r="V1226" s="327">
        <v>2009</v>
      </c>
      <c r="W1226" s="327"/>
      <c r="X1226" s="327">
        <v>2012</v>
      </c>
      <c r="Y1226" s="327"/>
      <c r="Z1226" s="327">
        <v>2015</v>
      </c>
      <c r="AA1226" s="327"/>
      <c r="AD1226" s="20"/>
      <c r="AE1226" s="327">
        <v>2000</v>
      </c>
      <c r="AF1226" s="327"/>
      <c r="AG1226" s="327">
        <v>2003</v>
      </c>
      <c r="AH1226" s="327"/>
      <c r="AI1226" s="327">
        <v>2006</v>
      </c>
      <c r="AJ1226" s="327"/>
      <c r="AK1226" s="327">
        <v>2009</v>
      </c>
      <c r="AL1226" s="327"/>
      <c r="AM1226" s="327">
        <v>2012</v>
      </c>
      <c r="AN1226" s="327"/>
      <c r="AO1226" s="327">
        <v>2015</v>
      </c>
      <c r="AP1226" s="327"/>
    </row>
    <row r="1227" spans="1:42" ht="50" customHeight="1">
      <c r="A1227" s="6" t="s">
        <v>9</v>
      </c>
      <c r="B1227" s="353"/>
      <c r="C1227" s="5" t="s">
        <v>49</v>
      </c>
      <c r="D1227" s="353"/>
      <c r="E1227" s="5" t="s">
        <v>50</v>
      </c>
      <c r="F1227" s="353"/>
      <c r="G1227" s="5" t="s">
        <v>49</v>
      </c>
      <c r="H1227" s="353"/>
      <c r="I1227" s="5" t="s">
        <v>49</v>
      </c>
      <c r="J1227" s="353"/>
      <c r="K1227" s="5" t="s">
        <v>351</v>
      </c>
      <c r="L1227" s="353"/>
      <c r="M1227" s="5" t="s">
        <v>49</v>
      </c>
      <c r="O1227" s="20"/>
      <c r="P1227" s="31" t="s">
        <v>114</v>
      </c>
      <c r="Q1227" s="31" t="s">
        <v>115</v>
      </c>
      <c r="R1227" s="31" t="s">
        <v>114</v>
      </c>
      <c r="S1227" s="31" t="s">
        <v>115</v>
      </c>
      <c r="T1227" s="31" t="s">
        <v>114</v>
      </c>
      <c r="U1227" s="31" t="s">
        <v>115</v>
      </c>
      <c r="V1227" s="31" t="s">
        <v>114</v>
      </c>
      <c r="W1227" s="31" t="s">
        <v>115</v>
      </c>
      <c r="X1227" s="31" t="s">
        <v>114</v>
      </c>
      <c r="Y1227" s="31" t="s">
        <v>115</v>
      </c>
      <c r="Z1227" s="31" t="s">
        <v>114</v>
      </c>
      <c r="AA1227" s="31" t="s">
        <v>115</v>
      </c>
      <c r="AD1227" s="20"/>
      <c r="AE1227" s="31" t="s">
        <v>118</v>
      </c>
      <c r="AF1227" s="31" t="s">
        <v>1</v>
      </c>
      <c r="AG1227" s="31" t="s">
        <v>118</v>
      </c>
      <c r="AH1227" s="31" t="s">
        <v>1</v>
      </c>
      <c r="AI1227" s="31" t="s">
        <v>118</v>
      </c>
      <c r="AJ1227" s="31" t="s">
        <v>1</v>
      </c>
      <c r="AK1227" s="31" t="s">
        <v>118</v>
      </c>
      <c r="AL1227" s="31" t="s">
        <v>1</v>
      </c>
      <c r="AM1227" s="31" t="s">
        <v>118</v>
      </c>
      <c r="AN1227" s="31" t="s">
        <v>1</v>
      </c>
      <c r="AO1227" s="31" t="s">
        <v>118</v>
      </c>
      <c r="AP1227" s="31" t="s">
        <v>1</v>
      </c>
    </row>
    <row r="1228" spans="1:42" ht="50" customHeight="1">
      <c r="A1228" s="6" t="s">
        <v>10</v>
      </c>
      <c r="B1228" s="353"/>
      <c r="C1228" s="5" t="s">
        <v>49</v>
      </c>
      <c r="D1228" s="353"/>
      <c r="E1228" s="5" t="s">
        <v>58</v>
      </c>
      <c r="F1228" s="353"/>
      <c r="G1228" s="5" t="s">
        <v>49</v>
      </c>
      <c r="H1228" s="353"/>
      <c r="I1228" s="5" t="s">
        <v>3</v>
      </c>
      <c r="J1228" s="353"/>
      <c r="K1228" s="5" t="s">
        <v>351</v>
      </c>
      <c r="L1228" s="353"/>
      <c r="M1228" s="5" t="s">
        <v>96</v>
      </c>
      <c r="O1228" s="29" t="s">
        <v>110</v>
      </c>
      <c r="P1228" s="20">
        <v>18</v>
      </c>
      <c r="Q1228" s="20">
        <v>100</v>
      </c>
      <c r="R1228" s="20"/>
      <c r="S1228" s="20"/>
      <c r="T1228" s="20">
        <v>21</v>
      </c>
      <c r="U1228" s="20">
        <v>100</v>
      </c>
      <c r="V1228" s="20">
        <v>21</v>
      </c>
      <c r="W1228" s="20">
        <v>100</v>
      </c>
      <c r="X1228" s="20"/>
      <c r="Y1228" s="20"/>
      <c r="Z1228" s="20">
        <v>21</v>
      </c>
      <c r="AA1228" s="20">
        <v>100</v>
      </c>
      <c r="AD1228" s="29" t="s">
        <v>58</v>
      </c>
      <c r="AE1228" s="24"/>
      <c r="AF1228" s="24"/>
      <c r="AG1228" s="24">
        <v>21</v>
      </c>
      <c r="AH1228" s="24">
        <v>9</v>
      </c>
      <c r="AI1228" s="24"/>
      <c r="AJ1228" s="24"/>
      <c r="AK1228" s="24"/>
      <c r="AL1228" s="24"/>
      <c r="AM1228" s="24"/>
      <c r="AN1228" s="24"/>
      <c r="AO1228" s="24"/>
      <c r="AP1228" s="24"/>
    </row>
    <row r="1229" spans="1:42">
      <c r="A1229" s="360" t="s">
        <v>11</v>
      </c>
      <c r="B1229" s="353"/>
      <c r="C1229" s="320" t="s">
        <v>49</v>
      </c>
      <c r="D1229" s="353"/>
      <c r="E1229" s="320" t="s">
        <v>50</v>
      </c>
      <c r="F1229" s="353"/>
      <c r="G1229" s="320" t="s">
        <v>59</v>
      </c>
      <c r="H1229" s="353"/>
      <c r="I1229" s="320" t="s">
        <v>49</v>
      </c>
      <c r="J1229" s="353"/>
      <c r="K1229" s="320" t="s">
        <v>351</v>
      </c>
      <c r="L1229" t="s">
        <v>74</v>
      </c>
      <c r="M1229" s="320" t="s">
        <v>49</v>
      </c>
      <c r="O1229" s="29" t="s">
        <v>111</v>
      </c>
      <c r="P1229" s="20">
        <v>12</v>
      </c>
      <c r="Q1229" s="20">
        <v>66.7</v>
      </c>
      <c r="R1229" s="20"/>
      <c r="S1229" s="20"/>
      <c r="T1229" s="20">
        <v>10</v>
      </c>
      <c r="U1229" s="20">
        <v>47.6</v>
      </c>
      <c r="V1229" s="20">
        <v>13</v>
      </c>
      <c r="W1229" s="20">
        <v>61.9</v>
      </c>
      <c r="X1229" s="20"/>
      <c r="Y1229" s="20"/>
      <c r="Z1229" s="20">
        <v>4</v>
      </c>
      <c r="AA1229" s="20">
        <v>19</v>
      </c>
      <c r="AD1229" s="48" t="s">
        <v>125</v>
      </c>
      <c r="AE1229" s="36"/>
      <c r="AF1229" s="36"/>
      <c r="AG1229" s="36">
        <v>1</v>
      </c>
      <c r="AH1229" s="39">
        <v>0.42799999999999999</v>
      </c>
      <c r="AI1229" s="36"/>
      <c r="AJ1229" s="36"/>
      <c r="AK1229" s="36"/>
      <c r="AL1229" s="36"/>
      <c r="AM1229" s="36"/>
      <c r="AN1229" s="36"/>
      <c r="AO1229" s="36"/>
      <c r="AP1229" s="36"/>
    </row>
    <row r="1230" spans="1:42">
      <c r="A1230" s="360"/>
      <c r="B1230" s="353"/>
      <c r="C1230" s="320"/>
      <c r="D1230" s="353"/>
      <c r="E1230" s="320"/>
      <c r="F1230" s="353"/>
      <c r="G1230" s="320"/>
      <c r="H1230" s="353"/>
      <c r="I1230" s="320"/>
      <c r="J1230" s="353"/>
      <c r="K1230" s="320"/>
      <c r="L1230" t="s">
        <v>49</v>
      </c>
      <c r="M1230" s="320"/>
      <c r="O1230" s="29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D1230" s="29" t="s">
        <v>65</v>
      </c>
      <c r="AE1230" s="34"/>
      <c r="AF1230" s="34"/>
      <c r="AG1230" s="34"/>
      <c r="AH1230" s="34"/>
      <c r="AI1230" s="34"/>
      <c r="AJ1230" s="34"/>
      <c r="AK1230" s="34"/>
      <c r="AL1230" s="34"/>
      <c r="AM1230" s="34">
        <v>21</v>
      </c>
      <c r="AN1230" s="34">
        <v>3</v>
      </c>
      <c r="AO1230" s="34"/>
      <c r="AP1230" s="34"/>
    </row>
    <row r="1231" spans="1:42">
      <c r="A1231" s="360"/>
      <c r="B1231" s="353"/>
      <c r="C1231" s="320"/>
      <c r="D1231" s="353"/>
      <c r="E1231" s="320"/>
      <c r="F1231" s="353"/>
      <c r="G1231" s="320"/>
      <c r="H1231" s="353"/>
      <c r="I1231" s="320"/>
      <c r="J1231" s="353"/>
      <c r="K1231" s="320"/>
      <c r="L1231" t="s">
        <v>102</v>
      </c>
      <c r="M1231" s="320"/>
      <c r="O1231" s="29" t="s">
        <v>112</v>
      </c>
      <c r="P1231" s="20"/>
      <c r="Q1231" s="20"/>
      <c r="R1231" s="20">
        <v>21</v>
      </c>
      <c r="S1231" s="20">
        <v>100</v>
      </c>
      <c r="T1231" s="20"/>
      <c r="U1231" s="20"/>
      <c r="V1231" s="20"/>
      <c r="W1231" s="20"/>
      <c r="X1231" s="20">
        <v>21</v>
      </c>
      <c r="Y1231" s="20">
        <v>100</v>
      </c>
      <c r="Z1231" s="20"/>
      <c r="AA1231" s="20"/>
      <c r="AD1231" s="48" t="s">
        <v>125</v>
      </c>
      <c r="AE1231" s="36"/>
      <c r="AF1231" s="36"/>
      <c r="AG1231" s="36"/>
      <c r="AH1231" s="36"/>
      <c r="AI1231" s="36"/>
      <c r="AJ1231" s="36"/>
      <c r="AK1231" s="36"/>
      <c r="AL1231" s="36"/>
      <c r="AM1231" s="36">
        <v>1</v>
      </c>
      <c r="AN1231" s="39">
        <v>0.14299999999999999</v>
      </c>
      <c r="AO1231" s="36"/>
      <c r="AP1231" s="36"/>
    </row>
    <row r="1232" spans="1:42">
      <c r="A1232" s="360"/>
      <c r="B1232" s="353"/>
      <c r="C1232" s="320"/>
      <c r="D1232" s="353"/>
      <c r="E1232" s="320"/>
      <c r="F1232" s="353"/>
      <c r="G1232" s="320"/>
      <c r="H1232" s="353"/>
      <c r="I1232" s="320"/>
      <c r="J1232" s="353"/>
      <c r="K1232" s="320"/>
      <c r="L1232" t="s">
        <v>51</v>
      </c>
      <c r="M1232" s="320"/>
      <c r="O1232" s="29" t="s">
        <v>113</v>
      </c>
      <c r="P1232" s="20"/>
      <c r="Q1232" s="20"/>
      <c r="R1232" s="20">
        <v>9</v>
      </c>
      <c r="S1232" s="20">
        <v>42.8</v>
      </c>
      <c r="T1232" s="20"/>
      <c r="U1232" s="20"/>
      <c r="V1232" s="20"/>
      <c r="W1232" s="20"/>
      <c r="X1232" s="20">
        <v>3</v>
      </c>
      <c r="Y1232" s="20">
        <v>14.3</v>
      </c>
      <c r="Z1232" s="20"/>
      <c r="AA1232" s="20"/>
      <c r="AD1232" s="63"/>
      <c r="AE1232" s="66"/>
      <c r="AF1232" s="66"/>
      <c r="AG1232" s="66"/>
      <c r="AH1232" s="66"/>
      <c r="AI1232" s="66"/>
      <c r="AJ1232" s="66"/>
      <c r="AK1232" s="66"/>
      <c r="AL1232" s="66"/>
      <c r="AM1232" s="66"/>
      <c r="AN1232" s="66"/>
      <c r="AO1232" s="66"/>
      <c r="AP1232" s="66"/>
    </row>
    <row r="1233" spans="1:42">
      <c r="A1233" s="360"/>
      <c r="B1233" s="353"/>
      <c r="C1233" s="320"/>
      <c r="D1233" s="353"/>
      <c r="E1233" s="320"/>
      <c r="F1233" s="353"/>
      <c r="G1233" s="320"/>
      <c r="H1233" s="353"/>
      <c r="I1233" s="320"/>
      <c r="J1233" s="353"/>
      <c r="K1233" s="320"/>
      <c r="L1233" t="s">
        <v>95</v>
      </c>
      <c r="M1233" s="320"/>
      <c r="AD1233" s="35" t="s">
        <v>127</v>
      </c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</row>
    <row r="1234" spans="1:42">
      <c r="A1234" s="360"/>
      <c r="B1234" s="353"/>
      <c r="C1234" s="320"/>
      <c r="D1234" s="353"/>
      <c r="E1234" s="320"/>
      <c r="F1234" s="353"/>
      <c r="G1234" s="320"/>
      <c r="H1234" s="353"/>
      <c r="I1234" s="320"/>
      <c r="J1234" s="353"/>
      <c r="K1234" s="320"/>
      <c r="L1234" t="s">
        <v>96</v>
      </c>
      <c r="M1234" s="320"/>
    </row>
    <row r="1235" spans="1:42">
      <c r="A1235" s="360"/>
      <c r="B1235" s="353"/>
      <c r="C1235" s="320"/>
      <c r="D1235" s="353"/>
      <c r="E1235" s="320"/>
      <c r="F1235" s="353"/>
      <c r="G1235" s="320"/>
      <c r="H1235" s="353"/>
      <c r="I1235" s="320"/>
      <c r="J1235" s="353"/>
      <c r="K1235" s="320"/>
      <c r="L1235" t="s">
        <v>97</v>
      </c>
      <c r="M1235" s="320"/>
      <c r="O1235" s="354" t="s">
        <v>117</v>
      </c>
      <c r="P1235" s="354"/>
      <c r="Q1235" s="354"/>
      <c r="R1235" s="354"/>
      <c r="S1235" s="354"/>
      <c r="T1235" s="354"/>
      <c r="U1235" s="354"/>
      <c r="V1235" s="354"/>
      <c r="W1235" s="354"/>
      <c r="X1235" s="354"/>
      <c r="Y1235" s="354"/>
      <c r="Z1235" s="354"/>
      <c r="AA1235" s="354"/>
    </row>
    <row r="1236" spans="1:42">
      <c r="A1236" s="360"/>
      <c r="B1236" s="353"/>
      <c r="C1236" s="320"/>
      <c r="D1236" s="353"/>
      <c r="E1236" s="320"/>
      <c r="F1236" s="353"/>
      <c r="G1236" s="320"/>
      <c r="H1236" s="353"/>
      <c r="I1236" s="320"/>
      <c r="J1236" s="353"/>
      <c r="K1236" s="320"/>
      <c r="L1236" t="s">
        <v>98</v>
      </c>
      <c r="M1236" s="320"/>
      <c r="O1236" s="20"/>
      <c r="P1236" s="327">
        <v>2000</v>
      </c>
      <c r="Q1236" s="327"/>
      <c r="R1236" s="327">
        <v>2003</v>
      </c>
      <c r="S1236" s="327"/>
      <c r="T1236" s="327">
        <v>2006</v>
      </c>
      <c r="U1236" s="327"/>
      <c r="V1236" s="327">
        <v>2009</v>
      </c>
      <c r="W1236" s="327"/>
      <c r="X1236" s="327">
        <v>2012</v>
      </c>
      <c r="Y1236" s="327"/>
      <c r="Z1236" s="327">
        <v>2015</v>
      </c>
      <c r="AA1236" s="327"/>
    </row>
    <row r="1237" spans="1:42" ht="38" customHeight="1">
      <c r="A1237" s="6" t="s">
        <v>12</v>
      </c>
      <c r="B1237" s="353"/>
      <c r="C1237" s="5" t="s">
        <v>49</v>
      </c>
      <c r="D1237" s="353"/>
      <c r="E1237" s="5" t="s">
        <v>58</v>
      </c>
      <c r="F1237" s="353"/>
      <c r="G1237" s="5" t="s">
        <v>49</v>
      </c>
      <c r="H1237" s="353"/>
      <c r="I1237" s="5" t="s">
        <v>50</v>
      </c>
      <c r="J1237" s="353"/>
      <c r="K1237" s="5" t="s">
        <v>351</v>
      </c>
      <c r="L1237" s="353" t="s">
        <v>352</v>
      </c>
      <c r="M1237" s="5" t="s">
        <v>102</v>
      </c>
      <c r="O1237" s="20"/>
      <c r="P1237" s="31" t="s">
        <v>114</v>
      </c>
      <c r="Q1237" s="31" t="s">
        <v>115</v>
      </c>
      <c r="R1237" s="31" t="s">
        <v>114</v>
      </c>
      <c r="S1237" s="31" t="s">
        <v>115</v>
      </c>
      <c r="T1237" s="31" t="s">
        <v>114</v>
      </c>
      <c r="U1237" s="31" t="s">
        <v>115</v>
      </c>
      <c r="V1237" s="31" t="s">
        <v>114</v>
      </c>
      <c r="W1237" s="31" t="s">
        <v>115</v>
      </c>
      <c r="X1237" s="31" t="s">
        <v>114</v>
      </c>
      <c r="Y1237" s="31" t="s">
        <v>115</v>
      </c>
      <c r="Z1237" s="31" t="s">
        <v>114</v>
      </c>
      <c r="AA1237" s="31" t="s">
        <v>115</v>
      </c>
    </row>
    <row r="1238" spans="1:42" ht="38" customHeight="1">
      <c r="A1238" s="6" t="s">
        <v>13</v>
      </c>
      <c r="B1238" s="353"/>
      <c r="C1238" s="5" t="s">
        <v>50</v>
      </c>
      <c r="D1238" s="353"/>
      <c r="E1238" s="5" t="s">
        <v>50</v>
      </c>
      <c r="F1238" s="353"/>
      <c r="G1238" s="5" t="s">
        <v>59</v>
      </c>
      <c r="H1238" s="353"/>
      <c r="I1238" s="5" t="s">
        <v>49</v>
      </c>
      <c r="J1238" s="353"/>
      <c r="K1238" s="5" t="s">
        <v>351</v>
      </c>
      <c r="L1238" s="353"/>
      <c r="M1238" s="5" t="s">
        <v>102</v>
      </c>
      <c r="O1238" s="29" t="s">
        <v>110</v>
      </c>
      <c r="P1238" s="20">
        <v>18</v>
      </c>
      <c r="Q1238" s="20">
        <v>100</v>
      </c>
      <c r="R1238" s="20">
        <v>21</v>
      </c>
      <c r="S1238" s="20">
        <v>100</v>
      </c>
      <c r="T1238" s="20"/>
      <c r="U1238" s="20"/>
      <c r="V1238" s="20">
        <v>21</v>
      </c>
      <c r="W1238" s="20">
        <v>100</v>
      </c>
      <c r="X1238" s="20"/>
      <c r="Y1238" s="20"/>
      <c r="Z1238" s="20">
        <v>6</v>
      </c>
      <c r="AA1238" s="20">
        <v>28.6</v>
      </c>
    </row>
    <row r="1239" spans="1:42" ht="38" customHeight="1">
      <c r="A1239" s="6" t="s">
        <v>14</v>
      </c>
      <c r="B1239" s="353"/>
      <c r="C1239" s="5" t="s">
        <v>50</v>
      </c>
      <c r="D1239" s="353"/>
      <c r="E1239" s="5" t="s">
        <v>50</v>
      </c>
      <c r="F1239" s="353"/>
      <c r="G1239" s="5" t="s">
        <v>59</v>
      </c>
      <c r="H1239" s="353"/>
      <c r="I1239" s="5" t="s">
        <v>50</v>
      </c>
      <c r="J1239" s="353"/>
      <c r="K1239" s="5" t="s">
        <v>351</v>
      </c>
      <c r="L1239" s="353"/>
      <c r="M1239" s="5" t="s">
        <v>96</v>
      </c>
      <c r="O1239" s="29" t="s">
        <v>111</v>
      </c>
      <c r="P1239" s="20">
        <v>6</v>
      </c>
      <c r="Q1239" s="20">
        <v>33.299999999999997</v>
      </c>
      <c r="R1239" s="20">
        <v>11</v>
      </c>
      <c r="S1239" s="20">
        <v>52.4</v>
      </c>
      <c r="T1239" s="20"/>
      <c r="U1239" s="20"/>
      <c r="V1239" s="20">
        <v>6</v>
      </c>
      <c r="W1239" s="20">
        <v>28.6</v>
      </c>
      <c r="X1239" s="20"/>
      <c r="Y1239" s="20"/>
      <c r="Z1239" s="20">
        <v>3</v>
      </c>
      <c r="AA1239" s="20">
        <v>50</v>
      </c>
      <c r="AD1239" s="355" t="s">
        <v>122</v>
      </c>
      <c r="AE1239" s="356"/>
      <c r="AF1239" s="356"/>
      <c r="AG1239" s="356"/>
      <c r="AH1239" s="356"/>
      <c r="AI1239" s="356"/>
      <c r="AJ1239" s="356"/>
      <c r="AK1239" s="356"/>
      <c r="AL1239" s="356"/>
      <c r="AM1239" s="356"/>
      <c r="AN1239" s="356"/>
      <c r="AO1239" s="356"/>
      <c r="AP1239" s="357"/>
    </row>
    <row r="1240" spans="1:42" ht="38" customHeight="1">
      <c r="A1240" s="6" t="s">
        <v>15</v>
      </c>
      <c r="B1240" s="353"/>
      <c r="C1240" s="5" t="s">
        <v>49</v>
      </c>
      <c r="D1240" s="353"/>
      <c r="E1240" s="5" t="s">
        <v>50</v>
      </c>
      <c r="F1240" s="353"/>
      <c r="G1240" s="5" t="s">
        <v>59</v>
      </c>
      <c r="H1240" s="353"/>
      <c r="I1240" s="5" t="s">
        <v>49</v>
      </c>
      <c r="J1240" s="353"/>
      <c r="K1240" s="5" t="s">
        <v>351</v>
      </c>
      <c r="L1240" s="353"/>
      <c r="M1240" s="5" t="s">
        <v>102</v>
      </c>
      <c r="O1240" s="29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D1240" s="20"/>
      <c r="AE1240" s="324">
        <v>2000</v>
      </c>
      <c r="AF1240" s="325"/>
      <c r="AG1240" s="324">
        <v>2003</v>
      </c>
      <c r="AH1240" s="325"/>
      <c r="AI1240" s="324">
        <v>2006</v>
      </c>
      <c r="AJ1240" s="325"/>
      <c r="AK1240" s="324">
        <v>2009</v>
      </c>
      <c r="AL1240" s="325"/>
      <c r="AM1240" s="324">
        <v>2012</v>
      </c>
      <c r="AN1240" s="325"/>
      <c r="AO1240" s="324">
        <v>2015</v>
      </c>
      <c r="AP1240" s="325"/>
    </row>
    <row r="1241" spans="1:42" ht="55" customHeight="1">
      <c r="A1241" s="6" t="s">
        <v>16</v>
      </c>
      <c r="B1241" s="353"/>
      <c r="C1241" s="5" t="s">
        <v>49</v>
      </c>
      <c r="D1241" s="353"/>
      <c r="E1241" s="5" t="s">
        <v>58</v>
      </c>
      <c r="F1241" s="353"/>
      <c r="G1241" s="5" t="s">
        <v>59</v>
      </c>
      <c r="H1241" s="353"/>
      <c r="I1241" s="5" t="s">
        <v>49</v>
      </c>
      <c r="J1241" s="353"/>
      <c r="K1241" s="5" t="s">
        <v>351</v>
      </c>
      <c r="L1241" s="353" t="s">
        <v>354</v>
      </c>
      <c r="M1241" s="5" t="s">
        <v>50</v>
      </c>
      <c r="O1241" s="29" t="s">
        <v>112</v>
      </c>
      <c r="P1241" s="20"/>
      <c r="Q1241" s="20"/>
      <c r="R1241" s="20"/>
      <c r="S1241" s="20"/>
      <c r="T1241" s="20">
        <v>21</v>
      </c>
      <c r="U1241" s="20">
        <v>100</v>
      </c>
      <c r="V1241" s="20"/>
      <c r="W1241" s="20"/>
      <c r="X1241" s="20">
        <v>21</v>
      </c>
      <c r="Y1241" s="20">
        <v>100</v>
      </c>
      <c r="Z1241" s="20">
        <v>15</v>
      </c>
      <c r="AA1241" s="20">
        <v>71.400000000000006</v>
      </c>
      <c r="AD1241" s="20"/>
      <c r="AE1241" s="31" t="s">
        <v>118</v>
      </c>
      <c r="AF1241" s="31" t="s">
        <v>1</v>
      </c>
      <c r="AG1241" s="31" t="s">
        <v>118</v>
      </c>
      <c r="AH1241" s="31" t="s">
        <v>1</v>
      </c>
      <c r="AI1241" s="31" t="s">
        <v>118</v>
      </c>
      <c r="AJ1241" s="31" t="s">
        <v>1</v>
      </c>
      <c r="AK1241" s="31" t="s">
        <v>118</v>
      </c>
      <c r="AL1241" s="31" t="s">
        <v>1</v>
      </c>
      <c r="AM1241" s="31" t="s">
        <v>118</v>
      </c>
      <c r="AN1241" s="31" t="s">
        <v>1</v>
      </c>
      <c r="AO1241" s="31" t="s">
        <v>118</v>
      </c>
      <c r="AP1241" s="31" t="s">
        <v>1</v>
      </c>
    </row>
    <row r="1242" spans="1:42" ht="55" customHeight="1">
      <c r="A1242" s="6" t="s">
        <v>17</v>
      </c>
      <c r="B1242" s="353"/>
      <c r="C1242" s="5" t="s">
        <v>50</v>
      </c>
      <c r="D1242" s="353"/>
      <c r="E1242" s="5" t="s">
        <v>58</v>
      </c>
      <c r="F1242" s="353"/>
      <c r="G1242" s="5" t="s">
        <v>59</v>
      </c>
      <c r="H1242" s="353"/>
      <c r="I1242" s="5" t="s">
        <v>50</v>
      </c>
      <c r="J1242" s="353"/>
      <c r="K1242" s="5" t="s">
        <v>65</v>
      </c>
      <c r="L1242" s="353"/>
      <c r="M1242" s="5" t="s">
        <v>52</v>
      </c>
      <c r="O1242" s="29" t="s">
        <v>113</v>
      </c>
      <c r="P1242" s="20"/>
      <c r="Q1242" s="20"/>
      <c r="R1242" s="20"/>
      <c r="S1242" s="20"/>
      <c r="T1242" s="20">
        <v>11</v>
      </c>
      <c r="U1242" s="20">
        <v>52.4</v>
      </c>
      <c r="V1242" s="20"/>
      <c r="W1242" s="20"/>
      <c r="X1242" s="20">
        <v>18</v>
      </c>
      <c r="Y1242" s="20">
        <v>85.7</v>
      </c>
      <c r="Z1242" s="20">
        <v>8</v>
      </c>
      <c r="AA1242" s="20">
        <v>53.3</v>
      </c>
      <c r="AD1242" s="29" t="s">
        <v>59</v>
      </c>
      <c r="AE1242" s="24"/>
      <c r="AF1242" s="24"/>
      <c r="AG1242" s="24"/>
      <c r="AH1242" s="24"/>
      <c r="AI1242" s="24">
        <v>21</v>
      </c>
      <c r="AJ1242" s="24">
        <v>11</v>
      </c>
      <c r="AK1242" s="24"/>
      <c r="AL1242" s="24"/>
      <c r="AM1242" s="24"/>
      <c r="AN1242" s="24"/>
      <c r="AO1242" s="24"/>
      <c r="AP1242" s="24"/>
    </row>
    <row r="1243" spans="1:42" ht="55" customHeight="1">
      <c r="A1243" s="6" t="s">
        <v>18</v>
      </c>
      <c r="B1243" s="353"/>
      <c r="C1243" s="5" t="s">
        <v>49</v>
      </c>
      <c r="D1243" s="353"/>
      <c r="E1243" s="5" t="s">
        <v>58</v>
      </c>
      <c r="F1243" s="353"/>
      <c r="G1243" s="5" t="s">
        <v>49</v>
      </c>
      <c r="H1243" s="353"/>
      <c r="I1243" s="5" t="s">
        <v>50</v>
      </c>
      <c r="J1243" s="353"/>
      <c r="K1243" s="5" t="s">
        <v>351</v>
      </c>
      <c r="L1243" s="353"/>
      <c r="M1243" s="5" t="s">
        <v>50</v>
      </c>
      <c r="AD1243" s="47" t="s">
        <v>125</v>
      </c>
      <c r="AE1243" s="32"/>
      <c r="AF1243" s="40"/>
      <c r="AG1243" s="32"/>
      <c r="AH1243" s="32"/>
      <c r="AI1243" s="32">
        <v>1</v>
      </c>
      <c r="AJ1243" s="40">
        <v>0.52400000000000002</v>
      </c>
      <c r="AK1243" s="32"/>
      <c r="AL1243" s="32"/>
      <c r="AM1243" s="32"/>
      <c r="AN1243" s="32"/>
      <c r="AO1243" s="32"/>
      <c r="AP1243" s="32"/>
    </row>
    <row r="1244" spans="1:42">
      <c r="A1244" s="360" t="s">
        <v>19</v>
      </c>
      <c r="B1244" s="353"/>
      <c r="C1244" s="319" t="s">
        <v>49</v>
      </c>
      <c r="D1244" s="353"/>
      <c r="E1244" s="320" t="s">
        <v>50</v>
      </c>
      <c r="F1244" s="353"/>
      <c r="G1244" s="320" t="s">
        <v>49</v>
      </c>
      <c r="H1244" s="353"/>
      <c r="I1244" s="320" t="s">
        <v>49</v>
      </c>
      <c r="J1244" s="353"/>
      <c r="K1244" s="320" t="s">
        <v>351</v>
      </c>
      <c r="L1244" t="s">
        <v>3</v>
      </c>
      <c r="M1244" s="320" t="s">
        <v>102</v>
      </c>
      <c r="O1244" s="35" t="s">
        <v>127</v>
      </c>
      <c r="AD1244" s="21" t="s">
        <v>351</v>
      </c>
      <c r="AE1244" s="24"/>
      <c r="AF1244" s="24"/>
      <c r="AG1244" s="24"/>
      <c r="AH1244" s="24"/>
      <c r="AI1244" s="24"/>
      <c r="AJ1244" s="24"/>
      <c r="AK1244" s="24"/>
      <c r="AL1244" s="24"/>
      <c r="AM1244" s="24">
        <v>21</v>
      </c>
      <c r="AN1244" s="24">
        <v>18</v>
      </c>
      <c r="AO1244" s="24"/>
      <c r="AP1244" s="24"/>
    </row>
    <row r="1245" spans="1:42">
      <c r="A1245" s="360"/>
      <c r="B1245" s="353"/>
      <c r="C1245" s="319"/>
      <c r="D1245" s="353"/>
      <c r="E1245" s="320"/>
      <c r="F1245" s="353"/>
      <c r="G1245" s="320"/>
      <c r="H1245" s="353"/>
      <c r="I1245" s="320"/>
      <c r="J1245" s="353"/>
      <c r="K1245" s="320"/>
      <c r="L1245" t="s">
        <v>49</v>
      </c>
      <c r="M1245" s="320"/>
      <c r="AD1245" s="48" t="s">
        <v>125</v>
      </c>
      <c r="AE1245" s="36"/>
      <c r="AF1245" s="36"/>
      <c r="AG1245" s="36"/>
      <c r="AH1245" s="36"/>
      <c r="AI1245" s="36"/>
      <c r="AJ1245" s="36"/>
      <c r="AK1245" s="39"/>
      <c r="AL1245" s="36"/>
      <c r="AM1245" s="36">
        <v>1</v>
      </c>
      <c r="AN1245" s="39">
        <v>0.85699999999999998</v>
      </c>
      <c r="AO1245" s="36"/>
      <c r="AP1245" s="36"/>
    </row>
    <row r="1246" spans="1:42">
      <c r="A1246" s="360"/>
      <c r="B1246" s="353"/>
      <c r="C1246" s="319"/>
      <c r="D1246" s="353"/>
      <c r="E1246" s="320"/>
      <c r="F1246" s="353"/>
      <c r="G1246" s="320"/>
      <c r="H1246" s="353"/>
      <c r="I1246" s="320"/>
      <c r="J1246" s="353"/>
      <c r="K1246" s="320"/>
      <c r="L1246" t="s">
        <v>102</v>
      </c>
      <c r="M1246" s="320"/>
      <c r="AD1246" s="21" t="s">
        <v>102</v>
      </c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>
        <v>15</v>
      </c>
      <c r="AP1246" s="24">
        <v>8</v>
      </c>
    </row>
    <row r="1247" spans="1:42">
      <c r="A1247" s="360"/>
      <c r="B1247" s="353"/>
      <c r="C1247" s="319"/>
      <c r="D1247" s="353"/>
      <c r="E1247" s="320"/>
      <c r="F1247" s="353"/>
      <c r="G1247" s="320"/>
      <c r="H1247" s="353"/>
      <c r="I1247" s="320"/>
      <c r="J1247" s="353"/>
      <c r="K1247" s="320"/>
      <c r="L1247" t="s">
        <v>51</v>
      </c>
      <c r="M1247" s="320"/>
      <c r="O1247" s="354" t="s">
        <v>130</v>
      </c>
      <c r="P1247" s="354"/>
      <c r="Q1247" s="354"/>
      <c r="R1247" s="354"/>
      <c r="S1247" s="354"/>
      <c r="T1247" s="354"/>
      <c r="U1247" s="354"/>
      <c r="V1247" s="354"/>
      <c r="W1247" s="354"/>
      <c r="X1247" s="354"/>
      <c r="Y1247" s="354"/>
      <c r="Z1247" s="354"/>
      <c r="AA1247" s="354"/>
      <c r="AD1247" s="48" t="s">
        <v>125</v>
      </c>
      <c r="AE1247" s="36"/>
      <c r="AF1247" s="36"/>
      <c r="AG1247" s="36"/>
      <c r="AH1247" s="36"/>
      <c r="AI1247" s="36"/>
      <c r="AJ1247" s="36"/>
      <c r="AK1247" s="38"/>
      <c r="AL1247" s="38"/>
      <c r="AM1247" s="36"/>
      <c r="AN1247" s="36"/>
      <c r="AO1247" s="39">
        <v>0.71399999999999997</v>
      </c>
      <c r="AP1247" s="39">
        <v>0.53300000000000003</v>
      </c>
    </row>
    <row r="1248" spans="1:42">
      <c r="A1248" s="360"/>
      <c r="B1248" s="353"/>
      <c r="C1248" s="319"/>
      <c r="D1248" s="353"/>
      <c r="E1248" s="320"/>
      <c r="F1248" s="353"/>
      <c r="G1248" s="320"/>
      <c r="H1248" s="353"/>
      <c r="I1248" s="320"/>
      <c r="J1248" s="353"/>
      <c r="K1248" s="320"/>
      <c r="L1248" t="s">
        <v>52</v>
      </c>
      <c r="M1248" s="320"/>
      <c r="O1248" s="20"/>
      <c r="P1248" s="327">
        <v>2000</v>
      </c>
      <c r="Q1248" s="327"/>
      <c r="R1248" s="327">
        <v>2003</v>
      </c>
      <c r="S1248" s="327"/>
      <c r="T1248" s="327">
        <v>2006</v>
      </c>
      <c r="U1248" s="327"/>
      <c r="V1248" s="327">
        <v>2009</v>
      </c>
      <c r="W1248" s="327"/>
      <c r="X1248" s="327">
        <v>2012</v>
      </c>
      <c r="Y1248" s="327"/>
      <c r="Z1248" s="327">
        <v>2015</v>
      </c>
      <c r="AA1248" s="327"/>
      <c r="AD1248" s="63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</row>
    <row r="1249" spans="1:42">
      <c r="A1249" s="360"/>
      <c r="B1249" s="353"/>
      <c r="C1249" s="319"/>
      <c r="D1249" s="353"/>
      <c r="E1249" s="320"/>
      <c r="F1249" s="353"/>
      <c r="G1249" s="320"/>
      <c r="H1249" s="353"/>
      <c r="I1249" s="320"/>
      <c r="J1249" s="353"/>
      <c r="K1249" s="320"/>
      <c r="L1249" t="s">
        <v>95</v>
      </c>
      <c r="M1249" s="320"/>
      <c r="O1249" s="20"/>
      <c r="P1249" s="31" t="s">
        <v>114</v>
      </c>
      <c r="Q1249" s="31" t="s">
        <v>115</v>
      </c>
      <c r="R1249" s="31" t="s">
        <v>114</v>
      </c>
      <c r="S1249" s="31" t="s">
        <v>115</v>
      </c>
      <c r="T1249" s="31" t="s">
        <v>114</v>
      </c>
      <c r="U1249" s="31" t="s">
        <v>115</v>
      </c>
      <c r="V1249" s="31" t="s">
        <v>114</v>
      </c>
      <c r="W1249" s="31" t="s">
        <v>115</v>
      </c>
      <c r="X1249" s="31" t="s">
        <v>114</v>
      </c>
      <c r="Y1249" s="31" t="s">
        <v>115</v>
      </c>
      <c r="Z1249" s="31" t="s">
        <v>114</v>
      </c>
      <c r="AA1249" s="31" t="s">
        <v>115</v>
      </c>
      <c r="AD1249" s="35" t="s">
        <v>127</v>
      </c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</row>
    <row r="1250" spans="1:42">
      <c r="A1250" s="360"/>
      <c r="B1250" s="353"/>
      <c r="C1250" s="319"/>
      <c r="D1250" s="353"/>
      <c r="E1250" s="320"/>
      <c r="F1250" s="353"/>
      <c r="G1250" s="320"/>
      <c r="H1250" s="353"/>
      <c r="I1250" s="320"/>
      <c r="J1250" s="353"/>
      <c r="K1250" s="320"/>
      <c r="L1250" t="s">
        <v>96</v>
      </c>
      <c r="M1250" s="320"/>
      <c r="O1250" s="29" t="s">
        <v>110</v>
      </c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20">
        <v>21</v>
      </c>
      <c r="AA1250" s="20">
        <v>100</v>
      </c>
      <c r="AD1250" s="63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</row>
    <row r="1251" spans="1:42">
      <c r="A1251" s="360"/>
      <c r="B1251" s="353"/>
      <c r="C1251" s="319"/>
      <c r="D1251" s="353"/>
      <c r="E1251" s="320"/>
      <c r="F1251" s="353"/>
      <c r="G1251" s="320"/>
      <c r="H1251" s="353"/>
      <c r="I1251" s="320"/>
      <c r="J1251" s="353"/>
      <c r="K1251" s="320"/>
      <c r="L1251" t="s">
        <v>97</v>
      </c>
      <c r="M1251" s="320"/>
      <c r="O1251" s="29" t="s">
        <v>111</v>
      </c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20">
        <v>2</v>
      </c>
      <c r="AA1251" s="20">
        <v>9.5</v>
      </c>
      <c r="AD1251" s="50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</row>
    <row r="1252" spans="1:42">
      <c r="A1252" s="360"/>
      <c r="B1252" s="353"/>
      <c r="C1252" s="319"/>
      <c r="D1252" s="353"/>
      <c r="E1252" s="320"/>
      <c r="F1252" s="353"/>
      <c r="G1252" s="320"/>
      <c r="H1252" s="353"/>
      <c r="I1252" s="320"/>
      <c r="J1252" s="353"/>
      <c r="K1252" s="320"/>
      <c r="L1252" t="s">
        <v>98</v>
      </c>
      <c r="M1252" s="320"/>
      <c r="O1252" s="29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20"/>
      <c r="AA1252" s="20"/>
      <c r="AD1252" s="63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</row>
    <row r="1253" spans="1:42" ht="80" customHeight="1">
      <c r="A1253" s="6" t="s">
        <v>20</v>
      </c>
      <c r="B1253" s="353"/>
      <c r="C1253" s="5" t="s">
        <v>49</v>
      </c>
      <c r="D1253" s="353"/>
      <c r="E1253" s="5" t="s">
        <v>3</v>
      </c>
      <c r="F1253" s="353"/>
      <c r="G1253" s="5" t="s">
        <v>59</v>
      </c>
      <c r="H1253" s="353"/>
      <c r="I1253" s="5" t="s">
        <v>50</v>
      </c>
      <c r="J1253" s="353"/>
      <c r="K1253" s="5" t="s">
        <v>351</v>
      </c>
      <c r="L1253" s="353" t="s">
        <v>355</v>
      </c>
      <c r="M1253" s="5" t="s">
        <v>52</v>
      </c>
      <c r="O1253" s="29" t="s">
        <v>112</v>
      </c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20"/>
      <c r="AA1253" s="20"/>
      <c r="AD1253" s="50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40"/>
      <c r="AP1253" s="32"/>
    </row>
    <row r="1254" spans="1:42" ht="80" customHeight="1">
      <c r="A1254" s="6" t="s">
        <v>22</v>
      </c>
      <c r="B1254" s="79"/>
      <c r="C1254" s="118"/>
      <c r="D1254" s="353"/>
      <c r="E1254" s="5" t="s">
        <v>50</v>
      </c>
      <c r="F1254" s="353"/>
      <c r="G1254" s="5" t="s">
        <v>59</v>
      </c>
      <c r="H1254" s="353"/>
      <c r="I1254" s="5" t="s">
        <v>49</v>
      </c>
      <c r="J1254" s="353"/>
      <c r="K1254" s="5" t="s">
        <v>351</v>
      </c>
      <c r="L1254" s="353"/>
      <c r="M1254" s="5" t="s">
        <v>3</v>
      </c>
      <c r="O1254" s="29" t="s">
        <v>113</v>
      </c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20"/>
      <c r="AA1254" s="20"/>
    </row>
    <row r="1255" spans="1:42" ht="75" customHeight="1">
      <c r="A1255" s="6" t="s">
        <v>23</v>
      </c>
      <c r="B1255" s="79"/>
      <c r="C1255" s="118"/>
      <c r="D1255" s="353"/>
      <c r="E1255" s="5" t="s">
        <v>50</v>
      </c>
      <c r="F1255" s="353"/>
      <c r="G1255" s="5" t="s">
        <v>49</v>
      </c>
      <c r="H1255" s="353"/>
      <c r="I1255" s="5" t="s">
        <v>50</v>
      </c>
      <c r="J1255" s="353"/>
      <c r="K1255" s="5" t="s">
        <v>65</v>
      </c>
      <c r="L1255" s="353" t="s">
        <v>352</v>
      </c>
      <c r="M1255" s="5" t="s">
        <v>102</v>
      </c>
    </row>
    <row r="1256" spans="1:42" ht="76" customHeight="1">
      <c r="A1256" s="6" t="s">
        <v>24</v>
      </c>
      <c r="B1256" s="79"/>
      <c r="C1256" s="118"/>
      <c r="D1256" s="353"/>
      <c r="E1256" s="5" t="s">
        <v>58</v>
      </c>
      <c r="F1256" s="353"/>
      <c r="G1256" s="5" t="s">
        <v>49</v>
      </c>
      <c r="H1256" s="353"/>
      <c r="I1256" s="5" t="s">
        <v>49</v>
      </c>
      <c r="J1256" s="353"/>
      <c r="K1256" s="5" t="s">
        <v>351</v>
      </c>
      <c r="L1256" s="353"/>
      <c r="M1256" s="5" t="s">
        <v>52</v>
      </c>
      <c r="O1256" s="354" t="s">
        <v>356</v>
      </c>
      <c r="P1256" s="354"/>
      <c r="Q1256" s="354"/>
      <c r="R1256" s="354"/>
      <c r="S1256" s="354"/>
      <c r="T1256" s="354"/>
      <c r="U1256" s="354"/>
      <c r="V1256" s="354"/>
      <c r="W1256" s="354"/>
      <c r="X1256" s="354"/>
      <c r="Y1256" s="354"/>
      <c r="Z1256" s="354"/>
      <c r="AA1256" s="354"/>
    </row>
    <row r="1257" spans="1:42">
      <c r="O1257" s="20"/>
      <c r="P1257" s="327">
        <v>2000</v>
      </c>
      <c r="Q1257" s="327"/>
      <c r="R1257" s="327">
        <v>2003</v>
      </c>
      <c r="S1257" s="327"/>
      <c r="T1257" s="327">
        <v>2006</v>
      </c>
      <c r="U1257" s="327"/>
      <c r="V1257" s="327">
        <v>2009</v>
      </c>
      <c r="W1257" s="327"/>
      <c r="X1257" s="327">
        <v>2012</v>
      </c>
      <c r="Y1257" s="327"/>
      <c r="Z1257" s="327">
        <v>2015</v>
      </c>
      <c r="AA1257" s="327"/>
    </row>
    <row r="1258" spans="1:42">
      <c r="O1258" s="20"/>
      <c r="P1258" s="31" t="s">
        <v>114</v>
      </c>
      <c r="Q1258" s="31" t="s">
        <v>115</v>
      </c>
      <c r="R1258" s="31" t="s">
        <v>114</v>
      </c>
      <c r="S1258" s="31" t="s">
        <v>115</v>
      </c>
      <c r="T1258" s="31" t="s">
        <v>114</v>
      </c>
      <c r="U1258" s="31" t="s">
        <v>115</v>
      </c>
      <c r="V1258" s="31" t="s">
        <v>114</v>
      </c>
      <c r="W1258" s="31" t="s">
        <v>115</v>
      </c>
      <c r="X1258" s="31" t="s">
        <v>114</v>
      </c>
      <c r="Y1258" s="31" t="s">
        <v>115</v>
      </c>
      <c r="Z1258" s="31" t="s">
        <v>114</v>
      </c>
      <c r="AA1258" s="31" t="s">
        <v>115</v>
      </c>
    </row>
    <row r="1259" spans="1:42">
      <c r="O1259" s="29" t="s">
        <v>110</v>
      </c>
      <c r="P1259" s="106"/>
      <c r="Q1259" s="106"/>
      <c r="R1259" s="106"/>
      <c r="S1259" s="106"/>
      <c r="T1259" s="106"/>
      <c r="U1259" s="106"/>
      <c r="V1259" s="106"/>
      <c r="W1259" s="106"/>
      <c r="X1259" s="106"/>
      <c r="Y1259" s="106"/>
      <c r="Z1259" s="20">
        <v>20</v>
      </c>
      <c r="AA1259" s="20">
        <v>95.2</v>
      </c>
    </row>
    <row r="1260" spans="1:42">
      <c r="O1260" s="29" t="s">
        <v>111</v>
      </c>
      <c r="P1260" s="106"/>
      <c r="Q1260" s="106"/>
      <c r="R1260" s="106"/>
      <c r="S1260" s="106"/>
      <c r="T1260" s="106"/>
      <c r="U1260" s="106"/>
      <c r="V1260" s="106"/>
      <c r="W1260" s="106"/>
      <c r="X1260" s="106"/>
      <c r="Y1260" s="106"/>
      <c r="Z1260" s="20">
        <v>3</v>
      </c>
      <c r="AA1260" s="20">
        <v>15</v>
      </c>
    </row>
    <row r="1261" spans="1:42">
      <c r="O1261" s="29"/>
      <c r="P1261" s="106"/>
      <c r="Q1261" s="106"/>
      <c r="R1261" s="106"/>
      <c r="S1261" s="106"/>
      <c r="T1261" s="106"/>
      <c r="U1261" s="106"/>
      <c r="V1261" s="106"/>
      <c r="W1261" s="106"/>
      <c r="X1261" s="106"/>
      <c r="Y1261" s="106"/>
      <c r="Z1261" s="20"/>
      <c r="AA1261" s="20"/>
    </row>
    <row r="1262" spans="1:42">
      <c r="O1262" s="29" t="s">
        <v>112</v>
      </c>
      <c r="P1262" s="106"/>
      <c r="Q1262" s="106"/>
      <c r="R1262" s="106"/>
      <c r="S1262" s="106"/>
      <c r="T1262" s="106"/>
      <c r="U1262" s="106"/>
      <c r="V1262" s="106"/>
      <c r="W1262" s="106"/>
      <c r="X1262" s="106"/>
      <c r="Y1262" s="106"/>
      <c r="Z1262" s="20">
        <v>1</v>
      </c>
      <c r="AA1262" s="20">
        <v>4.8</v>
      </c>
    </row>
    <row r="1263" spans="1:42">
      <c r="O1263" s="29" t="s">
        <v>113</v>
      </c>
      <c r="P1263" s="106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20">
        <v>0</v>
      </c>
      <c r="AA1263" s="20">
        <v>0</v>
      </c>
    </row>
    <row r="1270" spans="1:29">
      <c r="A1270" s="343" t="s">
        <v>357</v>
      </c>
      <c r="B1270" s="343"/>
      <c r="C1270" s="343"/>
      <c r="D1270" s="343"/>
      <c r="E1270" s="343"/>
      <c r="F1270" s="343"/>
      <c r="G1270" s="343"/>
      <c r="H1270" s="343"/>
      <c r="I1270" s="343"/>
      <c r="J1270" s="343"/>
      <c r="K1270" s="343"/>
      <c r="L1270" s="343"/>
      <c r="M1270" s="343"/>
      <c r="O1270" s="329" t="s">
        <v>358</v>
      </c>
      <c r="P1270" s="330"/>
      <c r="Q1270" s="330"/>
      <c r="R1270" s="330"/>
      <c r="S1270" s="330"/>
      <c r="T1270" s="330"/>
      <c r="U1270" s="331"/>
      <c r="W1270" s="358" t="s">
        <v>357</v>
      </c>
      <c r="X1270" s="358"/>
      <c r="Y1270" s="358"/>
      <c r="Z1270" s="358"/>
      <c r="AA1270" s="358"/>
      <c r="AB1270" s="358"/>
      <c r="AC1270" s="358"/>
    </row>
    <row r="1271" spans="1:29">
      <c r="A1271" s="12"/>
      <c r="B1271" s="352">
        <v>2001</v>
      </c>
      <c r="C1271" s="352"/>
      <c r="D1271" s="352">
        <v>2004</v>
      </c>
      <c r="E1271" s="352"/>
      <c r="F1271" s="352">
        <v>2007</v>
      </c>
      <c r="G1271" s="352"/>
      <c r="H1271" s="352">
        <v>2010</v>
      </c>
      <c r="I1271" s="352"/>
      <c r="J1271" s="352">
        <v>2013</v>
      </c>
      <c r="K1271" s="352"/>
      <c r="L1271" s="352">
        <v>2016</v>
      </c>
      <c r="M1271" s="352"/>
      <c r="O1271" s="20" t="s">
        <v>129</v>
      </c>
      <c r="P1271" s="44">
        <v>19</v>
      </c>
      <c r="Q1271" s="44">
        <v>19</v>
      </c>
      <c r="R1271" s="44">
        <v>19</v>
      </c>
      <c r="S1271" s="44">
        <v>19</v>
      </c>
      <c r="T1271" s="44">
        <v>22</v>
      </c>
      <c r="U1271" s="45">
        <v>22</v>
      </c>
      <c r="W1271" s="89"/>
      <c r="X1271" s="89" t="s">
        <v>137</v>
      </c>
      <c r="Y1271" s="89" t="s">
        <v>138</v>
      </c>
      <c r="Z1271" s="89" t="s">
        <v>139</v>
      </c>
      <c r="AA1271" s="89" t="s">
        <v>140</v>
      </c>
      <c r="AB1271" s="89" t="s">
        <v>141</v>
      </c>
      <c r="AC1271" s="89" t="s">
        <v>142</v>
      </c>
    </row>
    <row r="1272" spans="1:29">
      <c r="A1272" s="13"/>
      <c r="B1272" s="14" t="s">
        <v>0</v>
      </c>
      <c r="C1272" s="14" t="s">
        <v>1</v>
      </c>
      <c r="D1272" s="14" t="s">
        <v>0</v>
      </c>
      <c r="E1272" s="14" t="s">
        <v>1</v>
      </c>
      <c r="F1272" s="14" t="s">
        <v>0</v>
      </c>
      <c r="G1272" s="14" t="s">
        <v>1</v>
      </c>
      <c r="H1272" s="14" t="s">
        <v>0</v>
      </c>
      <c r="I1272" s="14" t="s">
        <v>1</v>
      </c>
      <c r="J1272" s="14" t="s">
        <v>0</v>
      </c>
      <c r="K1272" s="14" t="s">
        <v>1</v>
      </c>
      <c r="L1272" s="14" t="s">
        <v>0</v>
      </c>
      <c r="M1272" s="14" t="s">
        <v>1</v>
      </c>
      <c r="O1272" s="21" t="s">
        <v>103</v>
      </c>
      <c r="P1272" s="31">
        <v>2001</v>
      </c>
      <c r="Q1272" s="31">
        <v>2004</v>
      </c>
      <c r="R1272" s="31">
        <v>2007</v>
      </c>
      <c r="S1272" s="31">
        <v>2010</v>
      </c>
      <c r="T1272" s="31">
        <v>2013</v>
      </c>
      <c r="U1272" s="31">
        <v>2016</v>
      </c>
      <c r="W1272" s="89" t="s">
        <v>143</v>
      </c>
      <c r="X1272" s="24">
        <v>19</v>
      </c>
      <c r="Y1272" s="24">
        <v>19</v>
      </c>
      <c r="Z1272" s="24">
        <v>19</v>
      </c>
      <c r="AA1272" s="24">
        <v>19</v>
      </c>
      <c r="AB1272" s="24">
        <v>22</v>
      </c>
      <c r="AC1272" s="24">
        <v>22</v>
      </c>
    </row>
    <row r="1273" spans="1:29" ht="51" customHeight="1">
      <c r="A1273" s="6" t="s">
        <v>2</v>
      </c>
      <c r="D1273" s="353" t="s">
        <v>366</v>
      </c>
      <c r="E1273" s="5" t="s">
        <v>58</v>
      </c>
      <c r="H1273" s="353" t="s">
        <v>367</v>
      </c>
      <c r="I1273" s="5" t="s">
        <v>150</v>
      </c>
      <c r="J1273" s="353" t="s">
        <v>369</v>
      </c>
      <c r="K1273" s="5" t="s">
        <v>3</v>
      </c>
      <c r="L1273" s="353" t="s">
        <v>370</v>
      </c>
      <c r="M1273" s="5" t="s">
        <v>3</v>
      </c>
      <c r="O1273" s="29">
        <v>0</v>
      </c>
      <c r="P1273" s="24">
        <v>17</v>
      </c>
      <c r="Q1273" s="24"/>
      <c r="R1273" s="24">
        <v>7</v>
      </c>
      <c r="S1273" s="24">
        <v>13</v>
      </c>
      <c r="T1273" s="24">
        <v>15</v>
      </c>
      <c r="U1273" s="24">
        <v>18</v>
      </c>
      <c r="W1273" s="90">
        <v>0</v>
      </c>
      <c r="X1273" s="24">
        <v>17</v>
      </c>
      <c r="Y1273" s="24"/>
      <c r="Z1273" s="24">
        <v>7</v>
      </c>
      <c r="AA1273" s="24">
        <v>13</v>
      </c>
      <c r="AB1273" s="24">
        <v>15</v>
      </c>
      <c r="AC1273" s="24">
        <v>18</v>
      </c>
    </row>
    <row r="1274" spans="1:29" ht="50" customHeight="1">
      <c r="A1274" s="6" t="s">
        <v>4</v>
      </c>
      <c r="D1274" s="353"/>
      <c r="E1274" s="5" t="s">
        <v>58</v>
      </c>
      <c r="H1274" s="353"/>
      <c r="I1274" s="5" t="s">
        <v>150</v>
      </c>
      <c r="J1274" s="353"/>
      <c r="K1274" s="5" t="s">
        <v>3</v>
      </c>
      <c r="L1274" s="353"/>
      <c r="M1274" s="5" t="s">
        <v>3</v>
      </c>
      <c r="O1274" s="29">
        <v>1</v>
      </c>
      <c r="P1274" s="24">
        <v>2</v>
      </c>
      <c r="Q1274" s="24"/>
      <c r="R1274" s="24">
        <v>12</v>
      </c>
      <c r="S1274" s="24">
        <v>6</v>
      </c>
      <c r="T1274" s="24">
        <v>7</v>
      </c>
      <c r="U1274" s="24">
        <v>4</v>
      </c>
      <c r="W1274" s="90">
        <v>1</v>
      </c>
      <c r="X1274" s="24">
        <v>2</v>
      </c>
      <c r="Y1274" s="24"/>
      <c r="Z1274" s="24">
        <v>12</v>
      </c>
      <c r="AA1274" s="24">
        <v>6</v>
      </c>
      <c r="AB1274" s="24">
        <v>7</v>
      </c>
      <c r="AC1274" s="24">
        <v>4</v>
      </c>
    </row>
    <row r="1275" spans="1:29" ht="26" customHeight="1">
      <c r="A1275" s="6" t="s">
        <v>5</v>
      </c>
      <c r="D1275" s="353"/>
      <c r="E1275" s="5" t="s">
        <v>58</v>
      </c>
      <c r="H1275" s="353" t="s">
        <v>368</v>
      </c>
      <c r="I1275" s="5" t="s">
        <v>49</v>
      </c>
      <c r="J1275" s="353"/>
      <c r="K1275" s="5" t="s">
        <v>3</v>
      </c>
      <c r="L1275" s="353"/>
      <c r="M1275" s="5" t="s">
        <v>3</v>
      </c>
      <c r="O1275" s="29">
        <v>2</v>
      </c>
      <c r="P1275" s="24"/>
      <c r="Q1275" s="24">
        <v>19</v>
      </c>
      <c r="R1275" s="24"/>
      <c r="S1275" s="24"/>
      <c r="T1275" s="24"/>
      <c r="U1275" s="24"/>
      <c r="W1275" s="90">
        <v>2</v>
      </c>
      <c r="X1275" s="24"/>
      <c r="Y1275" s="24">
        <v>19</v>
      </c>
      <c r="Z1275" s="24"/>
      <c r="AA1275" s="24"/>
      <c r="AB1275" s="24"/>
      <c r="AC1275" s="24"/>
    </row>
    <row r="1276" spans="1:29" ht="26" customHeight="1">
      <c r="A1276" s="6" t="s">
        <v>6</v>
      </c>
      <c r="D1276" s="353"/>
      <c r="E1276" s="5" t="s">
        <v>58</v>
      </c>
      <c r="H1276" s="353"/>
      <c r="I1276" s="5" t="s">
        <v>49</v>
      </c>
      <c r="J1276" s="353"/>
      <c r="K1276" s="5" t="s">
        <v>49</v>
      </c>
      <c r="L1276" s="353"/>
      <c r="M1276" s="5" t="s">
        <v>3</v>
      </c>
      <c r="O1276" s="29">
        <v>3</v>
      </c>
      <c r="P1276" s="24"/>
      <c r="Q1276" s="24"/>
      <c r="R1276" s="24"/>
      <c r="S1276" s="24"/>
      <c r="T1276" s="24"/>
      <c r="U1276" s="24"/>
      <c r="W1276" s="90">
        <v>3</v>
      </c>
      <c r="X1276" s="24"/>
      <c r="Y1276" s="24"/>
      <c r="Z1276" s="24"/>
      <c r="AA1276" s="24"/>
      <c r="AB1276" s="24"/>
      <c r="AC1276" s="24"/>
    </row>
    <row r="1277" spans="1:29" ht="31" customHeight="1">
      <c r="A1277" s="6" t="s">
        <v>7</v>
      </c>
      <c r="D1277" s="353"/>
      <c r="E1277" s="5" t="s">
        <v>58</v>
      </c>
      <c r="H1277" s="353"/>
      <c r="I1277" s="5" t="s">
        <v>49</v>
      </c>
      <c r="J1277" s="353" t="s">
        <v>800</v>
      </c>
      <c r="K1277" s="5" t="s">
        <v>150</v>
      </c>
      <c r="L1277" s="353"/>
      <c r="M1277" s="5" t="s">
        <v>3</v>
      </c>
      <c r="O1277" s="29" t="s">
        <v>104</v>
      </c>
      <c r="P1277" s="24"/>
      <c r="Q1277" s="24"/>
      <c r="R1277" s="24"/>
      <c r="S1277" s="24"/>
      <c r="T1277" s="24"/>
      <c r="U1277" s="24"/>
      <c r="W1277" s="90" t="s">
        <v>104</v>
      </c>
      <c r="X1277" s="24"/>
      <c r="Y1277" s="24"/>
      <c r="Z1277" s="24"/>
      <c r="AA1277" s="24"/>
      <c r="AB1277" s="24"/>
      <c r="AC1277" s="24"/>
    </row>
    <row r="1278" spans="1:29" ht="31" customHeight="1">
      <c r="A1278" s="6" t="s">
        <v>8</v>
      </c>
      <c r="D1278" s="353"/>
      <c r="E1278" s="5" t="s">
        <v>58</v>
      </c>
      <c r="H1278" s="353"/>
      <c r="I1278" s="5" t="s">
        <v>49</v>
      </c>
      <c r="J1278" s="353"/>
      <c r="K1278" s="5" t="s">
        <v>150</v>
      </c>
      <c r="L1278" s="353"/>
      <c r="M1278" s="5" t="s">
        <v>3</v>
      </c>
      <c r="P1278" t="s">
        <v>364</v>
      </c>
      <c r="X1278" s="5"/>
      <c r="Y1278" s="24" t="s">
        <v>182</v>
      </c>
      <c r="Z1278" s="5"/>
      <c r="AA1278" s="24" t="s">
        <v>161</v>
      </c>
      <c r="AB1278" s="5"/>
      <c r="AC1278" s="24" t="s">
        <v>161</v>
      </c>
    </row>
    <row r="1279" spans="1:29" ht="31" customHeight="1">
      <c r="A1279" s="6" t="s">
        <v>9</v>
      </c>
      <c r="D1279" s="353"/>
      <c r="E1279" s="5" t="s">
        <v>58</v>
      </c>
      <c r="H1279" s="353"/>
      <c r="I1279" s="5" t="s">
        <v>49</v>
      </c>
      <c r="J1279" s="353"/>
      <c r="K1279" s="5" t="s">
        <v>150</v>
      </c>
      <c r="L1279" s="353"/>
      <c r="M1279" s="5" t="s">
        <v>3</v>
      </c>
      <c r="O1279" s="324" t="s">
        <v>359</v>
      </c>
      <c r="P1279" s="359"/>
      <c r="Q1279" s="359"/>
      <c r="R1279" s="359"/>
      <c r="S1279" s="359"/>
      <c r="T1279" s="359"/>
      <c r="U1279" s="325"/>
      <c r="X1279" s="5"/>
      <c r="Y1279" s="91" t="s">
        <v>360</v>
      </c>
      <c r="Z1279" s="5"/>
      <c r="AA1279" s="91" t="s">
        <v>361</v>
      </c>
      <c r="AB1279" s="5"/>
      <c r="AC1279" s="93" t="s">
        <v>362</v>
      </c>
    </row>
    <row r="1280" spans="1:29">
      <c r="A1280" s="360" t="s">
        <v>10</v>
      </c>
      <c r="C1280" s="371"/>
      <c r="D1280" s="353"/>
      <c r="E1280" s="320" t="s">
        <v>58</v>
      </c>
      <c r="G1280" s="371"/>
      <c r="H1280" t="s">
        <v>3</v>
      </c>
      <c r="I1280" s="320" t="s">
        <v>58</v>
      </c>
      <c r="J1280" t="s">
        <v>3</v>
      </c>
      <c r="K1280" s="320" t="s">
        <v>58</v>
      </c>
      <c r="L1280" s="353"/>
      <c r="M1280" s="320" t="s">
        <v>49</v>
      </c>
      <c r="O1280" s="21"/>
      <c r="P1280" s="31">
        <v>2001</v>
      </c>
      <c r="Q1280" s="31">
        <v>2004</v>
      </c>
      <c r="R1280" s="31">
        <v>2007</v>
      </c>
      <c r="S1280" s="31">
        <v>2010</v>
      </c>
      <c r="T1280" s="31">
        <v>2013</v>
      </c>
      <c r="U1280" s="31">
        <v>2016</v>
      </c>
      <c r="AA1280" s="119" t="s">
        <v>363</v>
      </c>
    </row>
    <row r="1281" spans="1:42">
      <c r="A1281" s="360"/>
      <c r="C1281" s="371"/>
      <c r="D1281" s="353"/>
      <c r="E1281" s="320"/>
      <c r="G1281" s="371"/>
      <c r="H1281" t="s">
        <v>58</v>
      </c>
      <c r="I1281" s="320"/>
      <c r="J1281" t="s">
        <v>58</v>
      </c>
      <c r="K1281" s="320"/>
      <c r="L1281" s="353"/>
      <c r="M1281" s="320"/>
      <c r="O1281" s="29" t="s">
        <v>106</v>
      </c>
      <c r="P1281" s="24">
        <v>19</v>
      </c>
      <c r="Q1281" s="24">
        <v>1</v>
      </c>
      <c r="R1281" s="24">
        <v>13</v>
      </c>
      <c r="S1281" s="24">
        <v>13</v>
      </c>
      <c r="T1281" s="24">
        <v>15</v>
      </c>
      <c r="U1281" s="24">
        <v>21</v>
      </c>
    </row>
    <row r="1282" spans="1:42">
      <c r="A1282" s="360"/>
      <c r="C1282" s="371"/>
      <c r="D1282" s="353"/>
      <c r="E1282" s="320"/>
      <c r="G1282" s="371"/>
      <c r="H1282" t="s">
        <v>50</v>
      </c>
      <c r="I1282" s="320"/>
      <c r="J1282" t="s">
        <v>50</v>
      </c>
      <c r="K1282" s="320"/>
      <c r="L1282" s="353"/>
      <c r="M1282" s="320"/>
      <c r="O1282" s="29" t="s">
        <v>107</v>
      </c>
      <c r="P1282" s="24">
        <v>0</v>
      </c>
      <c r="Q1282" s="24">
        <v>18</v>
      </c>
      <c r="R1282" s="24">
        <v>6</v>
      </c>
      <c r="S1282" s="24">
        <v>6</v>
      </c>
      <c r="T1282" s="24">
        <v>7</v>
      </c>
      <c r="U1282" s="24">
        <v>1</v>
      </c>
    </row>
    <row r="1283" spans="1:42">
      <c r="A1283" s="360"/>
      <c r="C1283" s="371"/>
      <c r="D1283" s="353"/>
      <c r="E1283" s="320"/>
      <c r="G1283" s="371"/>
      <c r="H1283" t="s">
        <v>51</v>
      </c>
      <c r="I1283" s="320"/>
      <c r="J1283" t="s">
        <v>51</v>
      </c>
      <c r="K1283" s="320"/>
      <c r="L1283" s="353"/>
      <c r="M1283" s="320"/>
      <c r="O1283" s="27"/>
      <c r="P1283" s="28" t="s">
        <v>365</v>
      </c>
      <c r="Q1283" s="28"/>
      <c r="R1283" s="28"/>
      <c r="S1283" s="28"/>
      <c r="T1283" s="28"/>
      <c r="U1283" s="28"/>
    </row>
    <row r="1284" spans="1:42">
      <c r="A1284" s="360"/>
      <c r="C1284" s="371"/>
      <c r="D1284" s="353"/>
      <c r="E1284" s="320"/>
      <c r="G1284" s="371"/>
      <c r="H1284" t="s">
        <v>53</v>
      </c>
      <c r="I1284" s="320"/>
      <c r="J1284" t="s">
        <v>66</v>
      </c>
      <c r="K1284" s="320"/>
      <c r="L1284" s="353"/>
      <c r="M1284" s="320"/>
      <c r="O1284" s="27"/>
      <c r="P1284" s="28"/>
      <c r="Q1284" s="28"/>
      <c r="R1284" s="28"/>
      <c r="S1284" s="28"/>
      <c r="T1284" s="28"/>
      <c r="U1284" s="28"/>
    </row>
    <row r="1285" spans="1:42">
      <c r="A1285" s="360"/>
      <c r="C1285" s="371"/>
      <c r="D1285" s="353"/>
      <c r="E1285" s="320"/>
      <c r="G1285" s="371"/>
      <c r="H1285" t="s">
        <v>66</v>
      </c>
      <c r="I1285" s="320"/>
      <c r="J1285" t="s">
        <v>95</v>
      </c>
      <c r="K1285" s="320"/>
      <c r="L1285" s="353"/>
      <c r="M1285" s="320"/>
      <c r="O1285" s="354" t="s">
        <v>109</v>
      </c>
      <c r="P1285" s="354"/>
      <c r="Q1285" s="354"/>
      <c r="R1285" s="354"/>
      <c r="S1285" s="354"/>
      <c r="T1285" s="354"/>
      <c r="U1285" s="354"/>
      <c r="V1285" s="354"/>
      <c r="W1285" s="354"/>
      <c r="X1285" s="354"/>
      <c r="Y1285" s="354"/>
      <c r="Z1285" s="354"/>
      <c r="AA1285" s="354"/>
      <c r="AD1285" s="354" t="s">
        <v>120</v>
      </c>
      <c r="AE1285" s="354"/>
      <c r="AF1285" s="354"/>
      <c r="AG1285" s="354"/>
      <c r="AH1285" s="354"/>
      <c r="AI1285" s="354"/>
      <c r="AJ1285" s="354"/>
      <c r="AK1285" s="354"/>
      <c r="AL1285" s="354"/>
      <c r="AM1285" s="354"/>
      <c r="AN1285" s="354"/>
      <c r="AO1285" s="354"/>
      <c r="AP1285" s="354"/>
    </row>
    <row r="1286" spans="1:42">
      <c r="A1286" s="360" t="s">
        <v>11</v>
      </c>
      <c r="C1286" s="371"/>
      <c r="D1286" s="353"/>
      <c r="E1286" s="320" t="s">
        <v>3</v>
      </c>
      <c r="G1286" s="371"/>
      <c r="H1286" t="s">
        <v>3</v>
      </c>
      <c r="I1286" s="320" t="s">
        <v>49</v>
      </c>
      <c r="J1286" s="353" t="s">
        <v>369</v>
      </c>
      <c r="K1286" s="320" t="s">
        <v>49</v>
      </c>
      <c r="L1286" t="s">
        <v>3</v>
      </c>
      <c r="M1286" s="320" t="s">
        <v>65</v>
      </c>
      <c r="O1286" s="20"/>
      <c r="P1286" s="327">
        <v>2001</v>
      </c>
      <c r="Q1286" s="327"/>
      <c r="R1286" s="327">
        <v>2004</v>
      </c>
      <c r="S1286" s="327"/>
      <c r="T1286" s="327">
        <v>2007</v>
      </c>
      <c r="U1286" s="327"/>
      <c r="V1286" s="327">
        <v>2010</v>
      </c>
      <c r="W1286" s="327"/>
      <c r="X1286" s="327">
        <v>2013</v>
      </c>
      <c r="Y1286" s="327"/>
      <c r="Z1286" s="327">
        <v>2016</v>
      </c>
      <c r="AA1286" s="327"/>
      <c r="AD1286" s="20"/>
      <c r="AE1286" s="327">
        <v>2001</v>
      </c>
      <c r="AF1286" s="327"/>
      <c r="AG1286" s="327">
        <v>2004</v>
      </c>
      <c r="AH1286" s="327"/>
      <c r="AI1286" s="327">
        <v>2007</v>
      </c>
      <c r="AJ1286" s="327"/>
      <c r="AK1286" s="327">
        <v>2010</v>
      </c>
      <c r="AL1286" s="327"/>
      <c r="AM1286" s="327">
        <v>2013</v>
      </c>
      <c r="AN1286" s="327"/>
      <c r="AO1286" s="327">
        <v>2016</v>
      </c>
      <c r="AP1286" s="327"/>
    </row>
    <row r="1287" spans="1:42">
      <c r="A1287" s="360"/>
      <c r="C1287" s="371"/>
      <c r="D1287" s="353"/>
      <c r="E1287" s="320"/>
      <c r="G1287" s="371"/>
      <c r="H1287" t="s">
        <v>49</v>
      </c>
      <c r="I1287" s="320"/>
      <c r="J1287" s="353"/>
      <c r="K1287" s="320"/>
      <c r="L1287" t="s">
        <v>65</v>
      </c>
      <c r="M1287" s="320"/>
      <c r="O1287" s="20"/>
      <c r="P1287" s="31" t="s">
        <v>114</v>
      </c>
      <c r="Q1287" s="31" t="s">
        <v>115</v>
      </c>
      <c r="R1287" s="31" t="s">
        <v>114</v>
      </c>
      <c r="S1287" s="31" t="s">
        <v>115</v>
      </c>
      <c r="T1287" s="31" t="s">
        <v>114</v>
      </c>
      <c r="U1287" s="31" t="s">
        <v>115</v>
      </c>
      <c r="V1287" s="31" t="s">
        <v>114</v>
      </c>
      <c r="W1287" s="31" t="s">
        <v>115</v>
      </c>
      <c r="X1287" s="31" t="s">
        <v>114</v>
      </c>
      <c r="Y1287" s="31" t="s">
        <v>115</v>
      </c>
      <c r="Z1287" s="31" t="s">
        <v>114</v>
      </c>
      <c r="AA1287" s="31" t="s">
        <v>115</v>
      </c>
      <c r="AD1287" s="20"/>
      <c r="AE1287" s="31" t="s">
        <v>118</v>
      </c>
      <c r="AF1287" s="31" t="s">
        <v>1</v>
      </c>
      <c r="AG1287" s="31" t="s">
        <v>118</v>
      </c>
      <c r="AH1287" s="31" t="s">
        <v>1</v>
      </c>
      <c r="AI1287" s="31" t="s">
        <v>118</v>
      </c>
      <c r="AJ1287" s="31" t="s">
        <v>1</v>
      </c>
      <c r="AK1287" s="31" t="s">
        <v>118</v>
      </c>
      <c r="AL1287" s="31" t="s">
        <v>1</v>
      </c>
      <c r="AM1287" s="31" t="s">
        <v>118</v>
      </c>
      <c r="AN1287" s="31" t="s">
        <v>1</v>
      </c>
      <c r="AO1287" s="31" t="s">
        <v>118</v>
      </c>
      <c r="AP1287" s="31" t="s">
        <v>1</v>
      </c>
    </row>
    <row r="1288" spans="1:42">
      <c r="A1288" s="360"/>
      <c r="C1288" s="371"/>
      <c r="D1288" s="353"/>
      <c r="E1288" s="320"/>
      <c r="G1288" s="371"/>
      <c r="H1288" t="s">
        <v>50</v>
      </c>
      <c r="I1288" s="320"/>
      <c r="J1288" s="353"/>
      <c r="K1288" s="320"/>
      <c r="L1288" t="s">
        <v>50</v>
      </c>
      <c r="M1288" s="320"/>
      <c r="O1288" s="29" t="s">
        <v>110</v>
      </c>
      <c r="P1288" s="20">
        <v>19</v>
      </c>
      <c r="Q1288" s="20">
        <v>100</v>
      </c>
      <c r="R1288" s="20">
        <v>19</v>
      </c>
      <c r="S1288" s="20">
        <v>100</v>
      </c>
      <c r="T1288" s="20">
        <v>19</v>
      </c>
      <c r="U1288" s="20">
        <v>100</v>
      </c>
      <c r="V1288" s="20">
        <v>19</v>
      </c>
      <c r="W1288" s="20">
        <v>100</v>
      </c>
      <c r="X1288" s="20">
        <v>22</v>
      </c>
      <c r="Y1288" s="20">
        <v>100</v>
      </c>
      <c r="Z1288" s="20">
        <v>22</v>
      </c>
      <c r="AA1288" s="20">
        <v>100</v>
      </c>
      <c r="AD1288" s="29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</row>
    <row r="1289" spans="1:42">
      <c r="A1289" s="360"/>
      <c r="C1289" s="371"/>
      <c r="D1289" s="353"/>
      <c r="E1289" s="320"/>
      <c r="G1289" s="371"/>
      <c r="H1289" t="s">
        <v>51</v>
      </c>
      <c r="I1289" s="320"/>
      <c r="J1289" s="353"/>
      <c r="K1289" s="320"/>
      <c r="L1289" t="s">
        <v>51</v>
      </c>
      <c r="M1289" s="320"/>
      <c r="O1289" s="29" t="s">
        <v>111</v>
      </c>
      <c r="P1289" s="20">
        <v>2</v>
      </c>
      <c r="Q1289" s="20">
        <v>10.5</v>
      </c>
      <c r="R1289" s="20">
        <v>1</v>
      </c>
      <c r="S1289" s="20">
        <v>5.3</v>
      </c>
      <c r="T1289" s="20">
        <v>0</v>
      </c>
      <c r="U1289" s="20">
        <v>0</v>
      </c>
      <c r="V1289" s="20">
        <v>0</v>
      </c>
      <c r="W1289" s="20">
        <v>0</v>
      </c>
      <c r="X1289" s="20">
        <v>6</v>
      </c>
      <c r="Y1289" s="20">
        <v>27.3</v>
      </c>
      <c r="Z1289" s="20">
        <v>16</v>
      </c>
      <c r="AA1289" s="20">
        <v>72.7</v>
      </c>
      <c r="AD1289" s="47" t="s">
        <v>125</v>
      </c>
      <c r="AE1289" s="32"/>
      <c r="AF1289" s="33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</row>
    <row r="1290" spans="1:42">
      <c r="A1290" s="360"/>
      <c r="C1290" s="371"/>
      <c r="D1290" s="353"/>
      <c r="E1290" s="320"/>
      <c r="G1290" s="371"/>
      <c r="H1290" t="s">
        <v>52</v>
      </c>
      <c r="I1290" s="320"/>
      <c r="J1290" s="353"/>
      <c r="K1290" s="320"/>
      <c r="L1290" t="s">
        <v>95</v>
      </c>
      <c r="M1290" s="320"/>
      <c r="O1290" s="29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</row>
    <row r="1291" spans="1:42">
      <c r="A1291" s="360"/>
      <c r="C1291" s="371"/>
      <c r="D1291" s="353"/>
      <c r="E1291" s="320"/>
      <c r="G1291" s="371"/>
      <c r="H1291" t="s">
        <v>53</v>
      </c>
      <c r="I1291" s="320"/>
      <c r="J1291" s="353"/>
      <c r="K1291" s="320"/>
      <c r="L1291" t="s">
        <v>96</v>
      </c>
      <c r="M1291" s="320"/>
      <c r="O1291" s="29" t="s">
        <v>112</v>
      </c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D1291" s="35" t="s">
        <v>127</v>
      </c>
    </row>
    <row r="1292" spans="1:42">
      <c r="A1292" s="360"/>
      <c r="C1292" s="371"/>
      <c r="D1292" s="353"/>
      <c r="E1292" s="320"/>
      <c r="G1292" s="371"/>
      <c r="H1292" t="s">
        <v>66</v>
      </c>
      <c r="I1292" s="320"/>
      <c r="J1292" s="353"/>
      <c r="K1292" s="320"/>
      <c r="L1292" t="s">
        <v>98</v>
      </c>
      <c r="M1292" s="320"/>
      <c r="O1292" s="29" t="s">
        <v>113</v>
      </c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</row>
    <row r="1293" spans="1:42" ht="16" customHeight="1">
      <c r="A1293" s="360" t="s">
        <v>12</v>
      </c>
      <c r="C1293" s="371"/>
      <c r="D1293" s="353"/>
      <c r="E1293" s="320" t="s">
        <v>58</v>
      </c>
      <c r="G1293" s="371"/>
      <c r="H1293" t="s">
        <v>3</v>
      </c>
      <c r="I1293" s="320" t="s">
        <v>150</v>
      </c>
      <c r="J1293" s="353"/>
      <c r="K1293" s="320" t="s">
        <v>3</v>
      </c>
      <c r="L1293" s="353" t="s">
        <v>370</v>
      </c>
      <c r="M1293" s="320" t="s">
        <v>49</v>
      </c>
    </row>
    <row r="1294" spans="1:42">
      <c r="A1294" s="360"/>
      <c r="C1294" s="371"/>
      <c r="D1294" s="353"/>
      <c r="E1294" s="320"/>
      <c r="G1294" s="371"/>
      <c r="H1294" s="360" t="s">
        <v>150</v>
      </c>
      <c r="I1294" s="320"/>
      <c r="J1294" s="353"/>
      <c r="K1294" s="320"/>
      <c r="L1294" s="353"/>
      <c r="M1294" s="320"/>
    </row>
    <row r="1295" spans="1:42">
      <c r="A1295" s="360"/>
      <c r="C1295" s="371"/>
      <c r="D1295" s="353"/>
      <c r="E1295" s="320"/>
      <c r="G1295" s="371"/>
      <c r="H1295" s="360"/>
      <c r="I1295" s="320"/>
      <c r="J1295" s="353"/>
      <c r="K1295" s="320"/>
      <c r="L1295" s="353"/>
      <c r="M1295" s="320"/>
      <c r="O1295" s="354" t="s">
        <v>116</v>
      </c>
      <c r="P1295" s="354"/>
      <c r="Q1295" s="354"/>
      <c r="R1295" s="354"/>
      <c r="S1295" s="354"/>
      <c r="T1295" s="354"/>
      <c r="U1295" s="354"/>
      <c r="V1295" s="354"/>
      <c r="W1295" s="354"/>
      <c r="X1295" s="354"/>
      <c r="Y1295" s="354"/>
      <c r="Z1295" s="354"/>
      <c r="AA1295" s="354"/>
      <c r="AD1295" s="354" t="s">
        <v>121</v>
      </c>
      <c r="AE1295" s="354"/>
      <c r="AF1295" s="354"/>
      <c r="AG1295" s="354"/>
      <c r="AH1295" s="354"/>
      <c r="AI1295" s="354"/>
      <c r="AJ1295" s="354"/>
      <c r="AK1295" s="354"/>
      <c r="AL1295" s="354"/>
      <c r="AM1295" s="354"/>
      <c r="AN1295" s="354"/>
      <c r="AO1295" s="354"/>
      <c r="AP1295" s="354"/>
    </row>
    <row r="1296" spans="1:42">
      <c r="A1296" s="360"/>
      <c r="C1296" s="371"/>
      <c r="D1296" s="353"/>
      <c r="E1296" s="320"/>
      <c r="G1296" s="371"/>
      <c r="H1296" t="s">
        <v>50</v>
      </c>
      <c r="I1296" s="320"/>
      <c r="J1296" s="353"/>
      <c r="K1296" s="320"/>
      <c r="L1296" s="353"/>
      <c r="M1296" s="320"/>
      <c r="O1296" s="20"/>
      <c r="P1296" s="327">
        <v>2001</v>
      </c>
      <c r="Q1296" s="327"/>
      <c r="R1296" s="327">
        <v>2004</v>
      </c>
      <c r="S1296" s="327"/>
      <c r="T1296" s="327">
        <v>2007</v>
      </c>
      <c r="U1296" s="327"/>
      <c r="V1296" s="327">
        <v>2010</v>
      </c>
      <c r="W1296" s="327"/>
      <c r="X1296" s="327">
        <v>2013</v>
      </c>
      <c r="Y1296" s="327"/>
      <c r="Z1296" s="327">
        <v>2016</v>
      </c>
      <c r="AA1296" s="327"/>
      <c r="AD1296" s="20"/>
      <c r="AE1296" s="327">
        <v>2001</v>
      </c>
      <c r="AF1296" s="327"/>
      <c r="AG1296" s="327">
        <v>2004</v>
      </c>
      <c r="AH1296" s="327"/>
      <c r="AI1296" s="327">
        <v>2007</v>
      </c>
      <c r="AJ1296" s="327"/>
      <c r="AK1296" s="327">
        <v>2010</v>
      </c>
      <c r="AL1296" s="327"/>
      <c r="AM1296" s="327">
        <v>2013</v>
      </c>
      <c r="AN1296" s="327"/>
      <c r="AO1296" s="327">
        <v>2016</v>
      </c>
      <c r="AP1296" s="327"/>
    </row>
    <row r="1297" spans="1:42">
      <c r="A1297" s="360"/>
      <c r="C1297" s="371"/>
      <c r="D1297" s="353"/>
      <c r="E1297" s="320"/>
      <c r="G1297" s="371"/>
      <c r="H1297" t="s">
        <v>51</v>
      </c>
      <c r="I1297" s="320"/>
      <c r="J1297" s="353"/>
      <c r="K1297" s="320"/>
      <c r="L1297" s="353"/>
      <c r="M1297" s="320"/>
      <c r="O1297" s="20"/>
      <c r="P1297" s="31" t="s">
        <v>114</v>
      </c>
      <c r="Q1297" s="31" t="s">
        <v>115</v>
      </c>
      <c r="R1297" s="31" t="s">
        <v>114</v>
      </c>
      <c r="S1297" s="31" t="s">
        <v>115</v>
      </c>
      <c r="T1297" s="31" t="s">
        <v>114</v>
      </c>
      <c r="U1297" s="31" t="s">
        <v>115</v>
      </c>
      <c r="V1297" s="31" t="s">
        <v>114</v>
      </c>
      <c r="W1297" s="31" t="s">
        <v>115</v>
      </c>
      <c r="X1297" s="31" t="s">
        <v>114</v>
      </c>
      <c r="Y1297" s="31" t="s">
        <v>115</v>
      </c>
      <c r="Z1297" s="31" t="s">
        <v>114</v>
      </c>
      <c r="AA1297" s="31" t="s">
        <v>115</v>
      </c>
      <c r="AD1297" s="20"/>
      <c r="AE1297" s="31" t="s">
        <v>118</v>
      </c>
      <c r="AF1297" s="31" t="s">
        <v>1</v>
      </c>
      <c r="AG1297" s="31" t="s">
        <v>118</v>
      </c>
      <c r="AH1297" s="31" t="s">
        <v>1</v>
      </c>
      <c r="AI1297" s="31" t="s">
        <v>118</v>
      </c>
      <c r="AJ1297" s="31" t="s">
        <v>1</v>
      </c>
      <c r="AK1297" s="31" t="s">
        <v>118</v>
      </c>
      <c r="AL1297" s="31" t="s">
        <v>1</v>
      </c>
      <c r="AM1297" s="31" t="s">
        <v>118</v>
      </c>
      <c r="AN1297" s="31" t="s">
        <v>1</v>
      </c>
      <c r="AO1297" s="31" t="s">
        <v>118</v>
      </c>
      <c r="AP1297" s="31" t="s">
        <v>1</v>
      </c>
    </row>
    <row r="1298" spans="1:42">
      <c r="A1298" s="360"/>
      <c r="C1298" s="371"/>
      <c r="D1298" s="353"/>
      <c r="E1298" s="320"/>
      <c r="G1298" s="371"/>
      <c r="H1298" t="s">
        <v>52</v>
      </c>
      <c r="I1298" s="320"/>
      <c r="J1298" s="353"/>
      <c r="K1298" s="320"/>
      <c r="L1298" s="353"/>
      <c r="M1298" s="320"/>
      <c r="O1298" s="29" t="s">
        <v>110</v>
      </c>
      <c r="P1298" s="20">
        <v>19</v>
      </c>
      <c r="Q1298" s="20">
        <v>100</v>
      </c>
      <c r="R1298" s="20"/>
      <c r="S1298" s="20"/>
      <c r="T1298" s="20">
        <v>13</v>
      </c>
      <c r="U1298" s="20">
        <v>68.400000000000006</v>
      </c>
      <c r="V1298" s="20">
        <v>13</v>
      </c>
      <c r="W1298" s="20">
        <v>68.400000000000006</v>
      </c>
      <c r="X1298" s="20">
        <v>15</v>
      </c>
      <c r="Y1298" s="20">
        <v>68.2</v>
      </c>
      <c r="Z1298" s="20">
        <v>18</v>
      </c>
      <c r="AA1298" s="20">
        <v>81.8</v>
      </c>
      <c r="AD1298" s="29" t="s">
        <v>58</v>
      </c>
      <c r="AE1298" s="24"/>
      <c r="AF1298" s="24"/>
      <c r="AG1298" s="24">
        <v>19</v>
      </c>
      <c r="AH1298" s="24">
        <v>18</v>
      </c>
      <c r="AI1298" s="24">
        <v>4</v>
      </c>
      <c r="AJ1298" s="24">
        <v>4</v>
      </c>
      <c r="AK1298" s="24">
        <v>3</v>
      </c>
      <c r="AL1298" s="24">
        <v>3</v>
      </c>
      <c r="AM1298" s="24">
        <v>2</v>
      </c>
      <c r="AN1298" s="24">
        <v>2</v>
      </c>
      <c r="AO1298" s="24"/>
      <c r="AP1298" s="24"/>
    </row>
    <row r="1299" spans="1:42">
      <c r="A1299" s="360"/>
      <c r="C1299" s="371"/>
      <c r="D1299" s="353"/>
      <c r="E1299" s="320"/>
      <c r="G1299" s="371"/>
      <c r="H1299" t="s">
        <v>53</v>
      </c>
      <c r="I1299" s="320"/>
      <c r="J1299" s="353"/>
      <c r="K1299" s="320"/>
      <c r="L1299" s="353"/>
      <c r="M1299" s="320"/>
      <c r="O1299" s="29" t="s">
        <v>111</v>
      </c>
      <c r="P1299" s="20">
        <v>16</v>
      </c>
      <c r="Q1299" s="20">
        <v>84.2</v>
      </c>
      <c r="R1299" s="20"/>
      <c r="S1299" s="20"/>
      <c r="T1299" s="20">
        <v>13</v>
      </c>
      <c r="U1299" s="20">
        <v>100</v>
      </c>
      <c r="V1299" s="20">
        <v>13</v>
      </c>
      <c r="W1299" s="20">
        <v>100</v>
      </c>
      <c r="X1299" s="20">
        <v>9</v>
      </c>
      <c r="Y1299" s="20">
        <v>60</v>
      </c>
      <c r="Z1299" s="20">
        <v>5</v>
      </c>
      <c r="AA1299" s="20">
        <v>27.8</v>
      </c>
      <c r="AD1299" s="48" t="s">
        <v>125</v>
      </c>
      <c r="AE1299" s="36"/>
      <c r="AF1299" s="36"/>
      <c r="AG1299" s="36">
        <v>1</v>
      </c>
      <c r="AH1299" s="39">
        <v>0.94699999999999995</v>
      </c>
      <c r="AI1299" s="36">
        <v>0.21</v>
      </c>
      <c r="AJ1299" s="36">
        <v>1</v>
      </c>
      <c r="AK1299" s="39">
        <v>0.158</v>
      </c>
      <c r="AL1299" s="36">
        <v>1</v>
      </c>
      <c r="AM1299" s="39">
        <v>9.0999999999999998E-2</v>
      </c>
      <c r="AN1299" s="36">
        <v>1</v>
      </c>
      <c r="AO1299" s="36"/>
      <c r="AP1299" s="36"/>
    </row>
    <row r="1300" spans="1:42" ht="28" customHeight="1">
      <c r="A1300" s="6" t="s">
        <v>13</v>
      </c>
      <c r="D1300" s="353"/>
      <c r="E1300" s="5" t="s">
        <v>58</v>
      </c>
      <c r="H1300" s="353" t="s">
        <v>368</v>
      </c>
      <c r="I1300" s="5" t="s">
        <v>49</v>
      </c>
      <c r="J1300" s="353"/>
      <c r="K1300" s="5" t="s">
        <v>3</v>
      </c>
      <c r="L1300" s="353"/>
      <c r="M1300" s="5" t="s">
        <v>49</v>
      </c>
      <c r="O1300" s="29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D1300" s="29" t="s">
        <v>150</v>
      </c>
      <c r="AE1300" s="34"/>
      <c r="AF1300" s="34"/>
      <c r="AG1300" s="34"/>
      <c r="AH1300" s="34"/>
      <c r="AI1300" s="34">
        <v>2</v>
      </c>
      <c r="AJ1300" s="34">
        <v>2</v>
      </c>
      <c r="AK1300" s="34">
        <v>3</v>
      </c>
      <c r="AL1300" s="34">
        <v>3</v>
      </c>
      <c r="AM1300" s="34">
        <v>5</v>
      </c>
      <c r="AN1300" s="34">
        <v>5</v>
      </c>
      <c r="AO1300" s="34"/>
      <c r="AP1300" s="34"/>
    </row>
    <row r="1301" spans="1:42" ht="28" customHeight="1">
      <c r="A1301" s="6" t="s">
        <v>14</v>
      </c>
      <c r="D1301" s="353"/>
      <c r="E1301" s="5" t="s">
        <v>58</v>
      </c>
      <c r="H1301" s="353"/>
      <c r="I1301" s="5" t="s">
        <v>49</v>
      </c>
      <c r="J1301" s="353"/>
      <c r="K1301" s="5" t="s">
        <v>3</v>
      </c>
      <c r="L1301" s="353"/>
      <c r="M1301" s="5" t="s">
        <v>49</v>
      </c>
      <c r="O1301" s="29" t="s">
        <v>112</v>
      </c>
      <c r="P1301" s="20"/>
      <c r="Q1301" s="20"/>
      <c r="R1301" s="20">
        <v>19</v>
      </c>
      <c r="S1301" s="20">
        <v>100</v>
      </c>
      <c r="T1301" s="20">
        <v>6</v>
      </c>
      <c r="U1301" s="20">
        <v>31.6</v>
      </c>
      <c r="V1301" s="20">
        <v>6</v>
      </c>
      <c r="W1301" s="20">
        <v>31.6</v>
      </c>
      <c r="X1301" s="20">
        <v>7</v>
      </c>
      <c r="Y1301" s="20">
        <v>31.8</v>
      </c>
      <c r="Z1301" s="20">
        <v>4</v>
      </c>
      <c r="AA1301" s="20">
        <v>18.2</v>
      </c>
      <c r="AD1301" s="48" t="s">
        <v>125</v>
      </c>
      <c r="AE1301" s="36"/>
      <c r="AF1301" s="36"/>
      <c r="AG1301" s="36"/>
      <c r="AH1301" s="36"/>
      <c r="AI1301" s="39">
        <v>0.105</v>
      </c>
      <c r="AJ1301" s="36">
        <v>1</v>
      </c>
      <c r="AK1301" s="39">
        <v>0.158</v>
      </c>
      <c r="AL1301" s="36">
        <v>1</v>
      </c>
      <c r="AM1301" s="39">
        <v>0.22700000000000001</v>
      </c>
      <c r="AN1301" s="36">
        <v>1</v>
      </c>
      <c r="AO1301" s="36"/>
      <c r="AP1301" s="36"/>
    </row>
    <row r="1302" spans="1:42" ht="28" customHeight="1">
      <c r="A1302" s="6" t="s">
        <v>15</v>
      </c>
      <c r="D1302" s="353"/>
      <c r="E1302" s="5" t="s">
        <v>58</v>
      </c>
      <c r="H1302" s="353"/>
      <c r="I1302" s="5" t="s">
        <v>49</v>
      </c>
      <c r="J1302" s="353"/>
      <c r="K1302" s="5" t="s">
        <v>49</v>
      </c>
      <c r="L1302" s="353"/>
      <c r="M1302" s="5" t="s">
        <v>3</v>
      </c>
      <c r="O1302" s="29" t="s">
        <v>113</v>
      </c>
      <c r="P1302" s="20"/>
      <c r="Q1302" s="20"/>
      <c r="R1302" s="20">
        <v>18</v>
      </c>
      <c r="S1302" s="20">
        <v>94.7</v>
      </c>
      <c r="T1302" s="20">
        <v>6</v>
      </c>
      <c r="U1302" s="20">
        <v>100</v>
      </c>
      <c r="V1302" s="20">
        <v>6</v>
      </c>
      <c r="W1302" s="20">
        <v>100</v>
      </c>
      <c r="X1302" s="20">
        <v>7</v>
      </c>
      <c r="Y1302" s="20">
        <v>100</v>
      </c>
      <c r="Z1302" s="20">
        <v>1</v>
      </c>
      <c r="AA1302" s="20">
        <v>25</v>
      </c>
      <c r="AD1302" s="21" t="s">
        <v>65</v>
      </c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>
        <v>4</v>
      </c>
      <c r="AP1302" s="34">
        <v>1</v>
      </c>
    </row>
    <row r="1303" spans="1:42" ht="28" customHeight="1">
      <c r="A1303" s="6" t="s">
        <v>372</v>
      </c>
      <c r="D1303" s="353"/>
      <c r="E1303" s="5" t="s">
        <v>58</v>
      </c>
      <c r="H1303" s="353"/>
      <c r="I1303" s="5" t="s">
        <v>49</v>
      </c>
      <c r="J1303" s="353"/>
      <c r="K1303" s="5" t="s">
        <v>49</v>
      </c>
      <c r="L1303" s="353"/>
      <c r="M1303" s="5" t="s">
        <v>49</v>
      </c>
      <c r="AD1303" s="48" t="s">
        <v>125</v>
      </c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  <c r="AO1303" s="39">
        <v>0.182</v>
      </c>
      <c r="AP1303" s="36">
        <v>0.25</v>
      </c>
    </row>
    <row r="1304" spans="1:42">
      <c r="A1304" s="360" t="s">
        <v>17</v>
      </c>
      <c r="C1304" s="371"/>
      <c r="D1304" s="353"/>
      <c r="E1304" s="320" t="s">
        <v>58</v>
      </c>
      <c r="G1304" s="371"/>
      <c r="H1304" t="s">
        <v>3</v>
      </c>
      <c r="I1304" s="320" t="s">
        <v>58</v>
      </c>
      <c r="J1304" s="353"/>
      <c r="K1304" s="320" t="s">
        <v>49</v>
      </c>
      <c r="L1304" s="353"/>
      <c r="M1304" s="320" t="s">
        <v>3</v>
      </c>
    </row>
    <row r="1305" spans="1:42">
      <c r="A1305" s="360"/>
      <c r="C1305" s="371"/>
      <c r="D1305" s="353"/>
      <c r="E1305" s="320"/>
      <c r="G1305" s="371"/>
      <c r="H1305" t="s">
        <v>58</v>
      </c>
      <c r="I1305" s="320"/>
      <c r="J1305" s="353"/>
      <c r="K1305" s="320"/>
      <c r="L1305" s="353"/>
      <c r="M1305" s="320"/>
      <c r="O1305" s="354" t="s">
        <v>117</v>
      </c>
      <c r="P1305" s="354"/>
      <c r="Q1305" s="354"/>
      <c r="R1305" s="354"/>
      <c r="S1305" s="354"/>
      <c r="T1305" s="354"/>
      <c r="U1305" s="354"/>
      <c r="V1305" s="354"/>
      <c r="W1305" s="354"/>
      <c r="X1305" s="354"/>
      <c r="Y1305" s="354"/>
      <c r="Z1305" s="354"/>
      <c r="AA1305" s="354"/>
      <c r="AD1305" s="35" t="s">
        <v>127</v>
      </c>
    </row>
    <row r="1306" spans="1:42">
      <c r="A1306" s="360"/>
      <c r="C1306" s="371"/>
      <c r="D1306" s="353"/>
      <c r="E1306" s="320"/>
      <c r="G1306" s="371"/>
      <c r="H1306" t="s">
        <v>50</v>
      </c>
      <c r="I1306" s="320"/>
      <c r="J1306" s="353"/>
      <c r="K1306" s="320"/>
      <c r="L1306" s="353"/>
      <c r="M1306" s="320"/>
      <c r="O1306" s="20"/>
      <c r="P1306" s="327">
        <v>2001</v>
      </c>
      <c r="Q1306" s="327"/>
      <c r="R1306" s="327">
        <v>2004</v>
      </c>
      <c r="S1306" s="327"/>
      <c r="T1306" s="327">
        <v>2007</v>
      </c>
      <c r="U1306" s="327"/>
      <c r="V1306" s="327">
        <v>2010</v>
      </c>
      <c r="W1306" s="327"/>
      <c r="X1306" s="327">
        <v>2013</v>
      </c>
      <c r="Y1306" s="327"/>
      <c r="Z1306" s="327">
        <v>2016</v>
      </c>
      <c r="AA1306" s="327"/>
    </row>
    <row r="1307" spans="1:42">
      <c r="A1307" s="360"/>
      <c r="C1307" s="371"/>
      <c r="D1307" s="353"/>
      <c r="E1307" s="320"/>
      <c r="G1307" s="371"/>
      <c r="H1307" t="s">
        <v>51</v>
      </c>
      <c r="I1307" s="320"/>
      <c r="J1307" s="353"/>
      <c r="K1307" s="320"/>
      <c r="L1307" s="353"/>
      <c r="M1307" s="320"/>
      <c r="O1307" s="20"/>
      <c r="P1307" s="31" t="s">
        <v>114</v>
      </c>
      <c r="Q1307" s="31" t="s">
        <v>115</v>
      </c>
      <c r="R1307" s="31" t="s">
        <v>114</v>
      </c>
      <c r="S1307" s="31" t="s">
        <v>115</v>
      </c>
      <c r="T1307" s="31" t="s">
        <v>114</v>
      </c>
      <c r="U1307" s="31" t="s">
        <v>115</v>
      </c>
      <c r="V1307" s="31" t="s">
        <v>114</v>
      </c>
      <c r="W1307" s="31" t="s">
        <v>115</v>
      </c>
      <c r="X1307" s="31" t="s">
        <v>114</v>
      </c>
      <c r="Y1307" s="31" t="s">
        <v>115</v>
      </c>
      <c r="Z1307" s="31" t="s">
        <v>114</v>
      </c>
      <c r="AA1307" s="31" t="s">
        <v>115</v>
      </c>
    </row>
    <row r="1308" spans="1:42">
      <c r="A1308" s="360"/>
      <c r="C1308" s="371"/>
      <c r="D1308" s="353"/>
      <c r="E1308" s="320"/>
      <c r="G1308" s="371"/>
      <c r="H1308" t="s">
        <v>53</v>
      </c>
      <c r="I1308" s="320"/>
      <c r="J1308" s="353"/>
      <c r="K1308" s="320"/>
      <c r="L1308" s="353"/>
      <c r="M1308" s="320"/>
      <c r="O1308" s="29" t="s">
        <v>110</v>
      </c>
      <c r="P1308" s="20">
        <v>19</v>
      </c>
      <c r="Q1308" s="20">
        <v>100</v>
      </c>
      <c r="R1308" s="20"/>
      <c r="S1308" s="20"/>
      <c r="T1308" s="20">
        <v>13</v>
      </c>
      <c r="U1308" s="20">
        <v>68.400000000000006</v>
      </c>
      <c r="V1308" s="20">
        <v>19</v>
      </c>
      <c r="W1308" s="20">
        <v>100</v>
      </c>
      <c r="X1308" s="20">
        <v>22</v>
      </c>
      <c r="Y1308" s="20">
        <v>100</v>
      </c>
      <c r="Z1308" s="20">
        <v>22</v>
      </c>
      <c r="AA1308" s="20">
        <v>100</v>
      </c>
    </row>
    <row r="1309" spans="1:42">
      <c r="A1309" s="360"/>
      <c r="C1309" s="371"/>
      <c r="D1309" s="353"/>
      <c r="E1309" s="320"/>
      <c r="G1309" s="371"/>
      <c r="H1309" t="s">
        <v>66</v>
      </c>
      <c r="I1309" s="320"/>
      <c r="J1309" s="353"/>
      <c r="K1309" s="320"/>
      <c r="L1309" s="353"/>
      <c r="M1309" s="320"/>
      <c r="O1309" s="29" t="s">
        <v>111</v>
      </c>
      <c r="P1309" s="20">
        <v>0</v>
      </c>
      <c r="Q1309" s="20">
        <v>0</v>
      </c>
      <c r="R1309" s="20"/>
      <c r="S1309" s="20"/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0</v>
      </c>
      <c r="AD1309" s="355" t="s">
        <v>122</v>
      </c>
      <c r="AE1309" s="356"/>
      <c r="AF1309" s="356"/>
      <c r="AG1309" s="356"/>
      <c r="AH1309" s="356"/>
      <c r="AI1309" s="356"/>
      <c r="AJ1309" s="356"/>
      <c r="AK1309" s="356"/>
      <c r="AL1309" s="356"/>
      <c r="AM1309" s="356"/>
      <c r="AN1309" s="356"/>
      <c r="AO1309" s="356"/>
      <c r="AP1309" s="357"/>
    </row>
    <row r="1310" spans="1:42">
      <c r="A1310" s="360" t="s">
        <v>18</v>
      </c>
      <c r="C1310" s="371"/>
      <c r="D1310" s="353"/>
      <c r="E1310" s="320" t="s">
        <v>58</v>
      </c>
      <c r="G1310" s="371"/>
      <c r="H1310" t="s">
        <v>3</v>
      </c>
      <c r="I1310" s="320" t="s">
        <v>49</v>
      </c>
      <c r="J1310" s="353"/>
      <c r="K1310" s="320" t="s">
        <v>49</v>
      </c>
      <c r="L1310" s="353"/>
      <c r="M1310" s="320" t="s">
        <v>3</v>
      </c>
      <c r="O1310" s="29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D1310" s="20"/>
      <c r="AE1310" s="327">
        <v>2001</v>
      </c>
      <c r="AF1310" s="327"/>
      <c r="AG1310" s="327">
        <v>2004</v>
      </c>
      <c r="AH1310" s="327"/>
      <c r="AI1310" s="327">
        <v>2007</v>
      </c>
      <c r="AJ1310" s="327"/>
      <c r="AK1310" s="327">
        <v>2010</v>
      </c>
      <c r="AL1310" s="327"/>
      <c r="AM1310" s="327">
        <v>2013</v>
      </c>
      <c r="AN1310" s="327"/>
      <c r="AO1310" s="327">
        <v>2016</v>
      </c>
      <c r="AP1310" s="327"/>
    </row>
    <row r="1311" spans="1:42">
      <c r="A1311" s="360"/>
      <c r="C1311" s="371"/>
      <c r="D1311" s="353"/>
      <c r="E1311" s="320"/>
      <c r="G1311" s="371"/>
      <c r="H1311" t="s">
        <v>49</v>
      </c>
      <c r="I1311" s="320"/>
      <c r="J1311" s="353"/>
      <c r="K1311" s="320"/>
      <c r="L1311" s="353"/>
      <c r="M1311" s="320"/>
      <c r="O1311" s="29" t="s">
        <v>112</v>
      </c>
      <c r="P1311" s="20"/>
      <c r="Q1311" s="20"/>
      <c r="R1311" s="20">
        <v>19</v>
      </c>
      <c r="S1311" s="20">
        <v>100</v>
      </c>
      <c r="T1311" s="20">
        <v>6</v>
      </c>
      <c r="U1311" s="20">
        <v>31.6</v>
      </c>
      <c r="V1311" s="20"/>
      <c r="W1311" s="20"/>
      <c r="X1311" s="20"/>
      <c r="Y1311" s="20"/>
      <c r="Z1311" s="20"/>
      <c r="AA1311" s="20"/>
      <c r="AD1311" s="20"/>
      <c r="AE1311" s="31" t="s">
        <v>118</v>
      </c>
      <c r="AF1311" s="31" t="s">
        <v>1</v>
      </c>
      <c r="AG1311" s="31" t="s">
        <v>118</v>
      </c>
      <c r="AH1311" s="31" t="s">
        <v>1</v>
      </c>
      <c r="AI1311" s="31" t="s">
        <v>118</v>
      </c>
      <c r="AJ1311" s="31" t="s">
        <v>1</v>
      </c>
      <c r="AK1311" s="31" t="s">
        <v>118</v>
      </c>
      <c r="AL1311" s="31" t="s">
        <v>1</v>
      </c>
      <c r="AM1311" s="31" t="s">
        <v>118</v>
      </c>
      <c r="AN1311" s="31" t="s">
        <v>1</v>
      </c>
      <c r="AO1311" s="31" t="s">
        <v>118</v>
      </c>
      <c r="AP1311" s="31" t="s">
        <v>1</v>
      </c>
    </row>
    <row r="1312" spans="1:42">
      <c r="A1312" s="360"/>
      <c r="C1312" s="371"/>
      <c r="D1312" s="353"/>
      <c r="E1312" s="320"/>
      <c r="G1312" s="371"/>
      <c r="H1312" t="s">
        <v>50</v>
      </c>
      <c r="I1312" s="320"/>
      <c r="J1312" s="353"/>
      <c r="K1312" s="320"/>
      <c r="L1312" s="353"/>
      <c r="M1312" s="320"/>
      <c r="O1312" s="29" t="s">
        <v>113</v>
      </c>
      <c r="P1312" s="20"/>
      <c r="Q1312" s="20"/>
      <c r="R1312" s="20">
        <v>0</v>
      </c>
      <c r="S1312" s="20">
        <v>0</v>
      </c>
      <c r="T1312" s="20">
        <v>0</v>
      </c>
      <c r="U1312" s="20">
        <v>0</v>
      </c>
      <c r="V1312" s="20"/>
      <c r="W1312" s="20"/>
      <c r="X1312" s="20"/>
      <c r="Y1312" s="20"/>
      <c r="Z1312" s="20"/>
      <c r="AA1312" s="20"/>
      <c r="AD1312" s="29" t="s">
        <v>212</v>
      </c>
      <c r="AE1312" s="24"/>
      <c r="AF1312" s="24"/>
      <c r="AG1312" s="24">
        <v>19</v>
      </c>
      <c r="AH1312" s="24">
        <v>0</v>
      </c>
      <c r="AI1312" s="24"/>
      <c r="AJ1312" s="24"/>
      <c r="AK1312" s="24"/>
      <c r="AL1312" s="24"/>
      <c r="AM1312" s="24"/>
      <c r="AN1312" s="24"/>
      <c r="AO1312" s="24"/>
      <c r="AP1312" s="24"/>
    </row>
    <row r="1313" spans="1:42">
      <c r="A1313" s="360"/>
      <c r="C1313" s="371"/>
      <c r="D1313" s="353"/>
      <c r="E1313" s="320"/>
      <c r="G1313" s="371"/>
      <c r="H1313" t="s">
        <v>51</v>
      </c>
      <c r="I1313" s="320"/>
      <c r="J1313" s="353"/>
      <c r="K1313" s="320"/>
      <c r="L1313" s="353"/>
      <c r="M1313" s="320"/>
      <c r="AD1313" s="47" t="s">
        <v>125</v>
      </c>
      <c r="AE1313" s="32"/>
      <c r="AF1313" s="40"/>
      <c r="AG1313" s="32">
        <v>1</v>
      </c>
      <c r="AH1313" s="32">
        <v>0</v>
      </c>
      <c r="AI1313" s="32"/>
      <c r="AJ1313" s="32"/>
      <c r="AK1313" s="32"/>
      <c r="AL1313" s="32"/>
      <c r="AM1313" s="32"/>
      <c r="AN1313" s="32"/>
      <c r="AO1313" s="32"/>
      <c r="AP1313" s="32"/>
    </row>
    <row r="1314" spans="1:42">
      <c r="A1314" s="360"/>
      <c r="C1314" s="371"/>
      <c r="D1314" s="353"/>
      <c r="E1314" s="320"/>
      <c r="G1314" s="371"/>
      <c r="H1314" t="s">
        <v>52</v>
      </c>
      <c r="I1314" s="320"/>
      <c r="J1314" s="353"/>
      <c r="K1314" s="320"/>
      <c r="L1314" s="353"/>
      <c r="M1314" s="320"/>
      <c r="O1314" s="35" t="s">
        <v>127</v>
      </c>
      <c r="AD1314" s="21" t="s">
        <v>59</v>
      </c>
      <c r="AE1314" s="24"/>
      <c r="AF1314" s="24"/>
      <c r="AG1314" s="24"/>
      <c r="AH1314" s="24"/>
      <c r="AI1314" s="24">
        <v>6</v>
      </c>
      <c r="AJ1314" s="24">
        <v>0</v>
      </c>
      <c r="AK1314" s="24"/>
      <c r="AL1314" s="24"/>
      <c r="AM1314" s="24"/>
      <c r="AN1314" s="24"/>
      <c r="AO1314" s="24"/>
      <c r="AP1314" s="24"/>
    </row>
    <row r="1315" spans="1:42">
      <c r="A1315" s="360"/>
      <c r="C1315" s="371"/>
      <c r="D1315" s="353"/>
      <c r="E1315" s="320"/>
      <c r="G1315" s="371"/>
      <c r="H1315" t="s">
        <v>53</v>
      </c>
      <c r="I1315" s="320"/>
      <c r="J1315" s="353"/>
      <c r="K1315" s="320"/>
      <c r="L1315" s="353"/>
      <c r="M1315" s="320"/>
      <c r="AD1315" s="48" t="s">
        <v>125</v>
      </c>
      <c r="AE1315" s="36"/>
      <c r="AF1315" s="36"/>
      <c r="AG1315" s="36"/>
      <c r="AH1315" s="36"/>
      <c r="AI1315" s="39">
        <v>0.316</v>
      </c>
      <c r="AJ1315" s="36">
        <v>0</v>
      </c>
      <c r="AK1315" s="39"/>
      <c r="AL1315" s="36"/>
      <c r="AM1315" s="36"/>
      <c r="AN1315" s="36"/>
      <c r="AO1315" s="36"/>
      <c r="AP1315" s="36"/>
    </row>
    <row r="1316" spans="1:42">
      <c r="A1316" s="360"/>
      <c r="C1316" s="371"/>
      <c r="D1316" s="353"/>
      <c r="E1316" s="320"/>
      <c r="G1316" s="371"/>
      <c r="H1316" t="s">
        <v>66</v>
      </c>
      <c r="I1316" s="320"/>
      <c r="J1316" s="353"/>
      <c r="K1316" s="320"/>
      <c r="L1316" s="353"/>
      <c r="M1316" s="320"/>
      <c r="AD1316" s="63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</row>
    <row r="1317" spans="1:42">
      <c r="A1317" s="360" t="s">
        <v>19</v>
      </c>
      <c r="C1317" s="371"/>
      <c r="D1317" s="353"/>
      <c r="E1317" s="320" t="s">
        <v>58</v>
      </c>
      <c r="G1317" s="371"/>
      <c r="H1317" t="s">
        <v>3</v>
      </c>
      <c r="I1317" s="320" t="s">
        <v>58</v>
      </c>
      <c r="J1317" s="353"/>
      <c r="K1317" s="320" t="s">
        <v>49</v>
      </c>
      <c r="L1317" s="353"/>
      <c r="M1317" s="320" t="s">
        <v>3</v>
      </c>
      <c r="O1317" s="354" t="s">
        <v>130</v>
      </c>
      <c r="P1317" s="354"/>
      <c r="Q1317" s="354"/>
      <c r="R1317" s="354"/>
      <c r="S1317" s="354"/>
      <c r="T1317" s="354"/>
      <c r="U1317" s="354"/>
      <c r="V1317" s="354"/>
      <c r="W1317" s="354"/>
      <c r="X1317" s="354"/>
      <c r="Y1317" s="354"/>
      <c r="Z1317" s="354"/>
      <c r="AA1317" s="354"/>
      <c r="AD1317" s="35" t="s">
        <v>127</v>
      </c>
      <c r="AE1317" s="65"/>
      <c r="AF1317" s="65"/>
      <c r="AG1317" s="65"/>
      <c r="AH1317" s="65"/>
      <c r="AI1317" s="65"/>
      <c r="AJ1317" s="65"/>
      <c r="AK1317" s="38"/>
      <c r="AL1317" s="38"/>
      <c r="AM1317" s="65"/>
      <c r="AN1317" s="65"/>
      <c r="AO1317" s="65"/>
      <c r="AP1317" s="65"/>
    </row>
    <row r="1318" spans="1:42">
      <c r="A1318" s="360"/>
      <c r="C1318" s="371"/>
      <c r="D1318" s="353"/>
      <c r="E1318" s="320"/>
      <c r="G1318" s="371"/>
      <c r="H1318" t="s">
        <v>58</v>
      </c>
      <c r="I1318" s="320"/>
      <c r="J1318" s="353"/>
      <c r="K1318" s="320"/>
      <c r="L1318" s="353"/>
      <c r="M1318" s="320"/>
      <c r="O1318" s="20"/>
      <c r="P1318" s="327">
        <v>2001</v>
      </c>
      <c r="Q1318" s="327"/>
      <c r="R1318" s="327">
        <v>2004</v>
      </c>
      <c r="S1318" s="327"/>
      <c r="T1318" s="327">
        <v>2007</v>
      </c>
      <c r="U1318" s="327"/>
      <c r="V1318" s="327">
        <v>2010</v>
      </c>
      <c r="W1318" s="327"/>
      <c r="X1318" s="327">
        <v>2013</v>
      </c>
      <c r="Y1318" s="327"/>
      <c r="Z1318" s="327">
        <v>2016</v>
      </c>
      <c r="AA1318" s="327"/>
      <c r="AD1318" s="63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</row>
    <row r="1319" spans="1:42">
      <c r="A1319" s="360"/>
      <c r="C1319" s="371"/>
      <c r="D1319" s="353"/>
      <c r="E1319" s="320"/>
      <c r="G1319" s="371"/>
      <c r="H1319" t="s">
        <v>50</v>
      </c>
      <c r="I1319" s="320"/>
      <c r="J1319" s="353"/>
      <c r="K1319" s="320"/>
      <c r="L1319" s="353"/>
      <c r="M1319" s="320"/>
      <c r="O1319" s="20"/>
      <c r="P1319" s="31" t="s">
        <v>114</v>
      </c>
      <c r="Q1319" s="31" t="s">
        <v>115</v>
      </c>
      <c r="R1319" s="31" t="s">
        <v>114</v>
      </c>
      <c r="S1319" s="31" t="s">
        <v>115</v>
      </c>
      <c r="T1319" s="31" t="s">
        <v>114</v>
      </c>
      <c r="U1319" s="31" t="s">
        <v>115</v>
      </c>
      <c r="V1319" s="31" t="s">
        <v>114</v>
      </c>
      <c r="W1319" s="31" t="s">
        <v>115</v>
      </c>
      <c r="X1319" s="31" t="s">
        <v>114</v>
      </c>
      <c r="Y1319" s="31" t="s">
        <v>115</v>
      </c>
      <c r="Z1319" s="31" t="s">
        <v>114</v>
      </c>
      <c r="AA1319" s="31" t="s">
        <v>115</v>
      </c>
      <c r="AD1319" s="49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</row>
    <row r="1320" spans="1:42">
      <c r="A1320" s="360"/>
      <c r="C1320" s="371"/>
      <c r="D1320" s="353"/>
      <c r="E1320" s="320"/>
      <c r="G1320" s="371"/>
      <c r="H1320" t="s">
        <v>51</v>
      </c>
      <c r="I1320" s="320"/>
      <c r="J1320" s="353"/>
      <c r="K1320" s="320"/>
      <c r="L1320" s="353"/>
      <c r="M1320" s="320"/>
      <c r="O1320" s="29" t="s">
        <v>110</v>
      </c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20">
        <v>22</v>
      </c>
      <c r="AA1320" s="20">
        <v>100</v>
      </c>
      <c r="AD1320" s="63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</row>
    <row r="1321" spans="1:42">
      <c r="A1321" s="360"/>
      <c r="C1321" s="371"/>
      <c r="D1321" s="353"/>
      <c r="E1321" s="320"/>
      <c r="G1321" s="371"/>
      <c r="H1321" t="s">
        <v>53</v>
      </c>
      <c r="I1321" s="320"/>
      <c r="J1321" s="353"/>
      <c r="K1321" s="320"/>
      <c r="L1321" s="353"/>
      <c r="M1321" s="320"/>
      <c r="O1321" s="29" t="s">
        <v>111</v>
      </c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20">
        <v>0</v>
      </c>
      <c r="AA1321" s="20">
        <v>0</v>
      </c>
      <c r="AD1321" s="50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</row>
    <row r="1322" spans="1:42">
      <c r="A1322" s="360"/>
      <c r="C1322" s="371"/>
      <c r="D1322" s="353"/>
      <c r="E1322" s="320"/>
      <c r="G1322" s="371"/>
      <c r="H1322" t="s">
        <v>66</v>
      </c>
      <c r="I1322" s="320"/>
      <c r="J1322" s="353"/>
      <c r="K1322" s="320"/>
      <c r="L1322" s="353"/>
      <c r="M1322" s="320"/>
      <c r="O1322" s="29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20"/>
      <c r="AA1322" s="20"/>
      <c r="AD1322" s="63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</row>
    <row r="1323" spans="1:42">
      <c r="A1323" s="360" t="s">
        <v>20</v>
      </c>
      <c r="C1323" s="371"/>
      <c r="D1323" s="353"/>
      <c r="E1323" s="320" t="s">
        <v>58</v>
      </c>
      <c r="G1323" s="371"/>
      <c r="H1323" s="353" t="s">
        <v>368</v>
      </c>
      <c r="I1323" s="320" t="s">
        <v>49</v>
      </c>
      <c r="J1323" s="353"/>
      <c r="K1323" s="320" t="s">
        <v>49</v>
      </c>
      <c r="L1323" s="8" t="s">
        <v>3</v>
      </c>
      <c r="M1323" s="320" t="s">
        <v>3</v>
      </c>
      <c r="O1323" s="29" t="s">
        <v>112</v>
      </c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20"/>
      <c r="AA1323" s="20"/>
      <c r="AD1323" s="50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40"/>
      <c r="AP1323" s="32"/>
    </row>
    <row r="1324" spans="1:42" ht="16" customHeight="1">
      <c r="A1324" s="360"/>
      <c r="C1324" s="371"/>
      <c r="D1324" s="353"/>
      <c r="E1324" s="320"/>
      <c r="G1324" s="371"/>
      <c r="H1324" s="353"/>
      <c r="I1324" s="320"/>
      <c r="J1324" s="353"/>
      <c r="K1324" s="320"/>
      <c r="L1324" s="8" t="s">
        <v>65</v>
      </c>
      <c r="M1324" s="320"/>
      <c r="O1324" s="29" t="s">
        <v>113</v>
      </c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20"/>
      <c r="AA1324" s="20"/>
    </row>
    <row r="1325" spans="1:42">
      <c r="A1325" s="360"/>
      <c r="C1325" s="371"/>
      <c r="D1325" s="353"/>
      <c r="E1325" s="320"/>
      <c r="G1325" s="371"/>
      <c r="H1325" s="353"/>
      <c r="I1325" s="320"/>
      <c r="J1325" s="353"/>
      <c r="K1325" s="320"/>
      <c r="L1325" s="8" t="s">
        <v>50</v>
      </c>
      <c r="M1325" s="320"/>
    </row>
    <row r="1326" spans="1:42">
      <c r="A1326" s="360"/>
      <c r="C1326" s="371"/>
      <c r="D1326" s="353"/>
      <c r="E1326" s="320"/>
      <c r="G1326" s="371"/>
      <c r="H1326" s="353"/>
      <c r="I1326" s="320"/>
      <c r="J1326" s="353"/>
      <c r="K1326" s="320"/>
      <c r="L1326" s="8" t="s">
        <v>51</v>
      </c>
      <c r="M1326" s="320"/>
    </row>
    <row r="1327" spans="1:42">
      <c r="A1327" s="360"/>
      <c r="C1327" s="371"/>
      <c r="D1327" s="353"/>
      <c r="E1327" s="320"/>
      <c r="G1327" s="371"/>
      <c r="H1327" s="353"/>
      <c r="I1327" s="320"/>
      <c r="J1327" s="353"/>
      <c r="K1327" s="320"/>
      <c r="L1327" s="8" t="s">
        <v>95</v>
      </c>
      <c r="M1327" s="320"/>
    </row>
    <row r="1328" spans="1:42">
      <c r="A1328" s="360"/>
      <c r="C1328" s="371"/>
      <c r="D1328" s="353"/>
      <c r="E1328" s="320"/>
      <c r="G1328" s="371"/>
      <c r="H1328" s="353"/>
      <c r="I1328" s="320"/>
      <c r="J1328" s="353"/>
      <c r="K1328" s="320"/>
      <c r="L1328" s="8" t="s">
        <v>96</v>
      </c>
      <c r="M1328" s="320"/>
    </row>
    <row r="1329" spans="1:13" ht="17" customHeight="1">
      <c r="A1329" s="360"/>
      <c r="C1329" s="371"/>
      <c r="D1329" s="353"/>
      <c r="E1329" s="320"/>
      <c r="G1329" s="371"/>
      <c r="H1329" s="353"/>
      <c r="I1329" s="320"/>
      <c r="J1329" s="353"/>
      <c r="K1329" s="320"/>
      <c r="L1329" s="8" t="s">
        <v>98</v>
      </c>
      <c r="M1329" s="320"/>
    </row>
    <row r="1330" spans="1:13" ht="16" customHeight="1">
      <c r="A1330" s="360" t="s">
        <v>22</v>
      </c>
      <c r="C1330" s="371"/>
      <c r="D1330" s="353"/>
      <c r="E1330" s="320" t="s">
        <v>58</v>
      </c>
      <c r="G1330" s="371"/>
      <c r="H1330" s="353"/>
      <c r="I1330" s="320" t="s">
        <v>49</v>
      </c>
      <c r="J1330" t="s">
        <v>3</v>
      </c>
      <c r="K1330" s="320" t="s">
        <v>150</v>
      </c>
      <c r="L1330" s="353" t="s">
        <v>370</v>
      </c>
      <c r="M1330" s="320" t="s">
        <v>3</v>
      </c>
    </row>
    <row r="1331" spans="1:13" ht="16" customHeight="1">
      <c r="A1331" s="360"/>
      <c r="C1331" s="371"/>
      <c r="D1331" s="353"/>
      <c r="E1331" s="320"/>
      <c r="G1331" s="371"/>
      <c r="H1331" s="353"/>
      <c r="I1331" s="320"/>
      <c r="J1331" t="s">
        <v>150</v>
      </c>
      <c r="K1331" s="320"/>
      <c r="L1331" s="353"/>
      <c r="M1331" s="320"/>
    </row>
    <row r="1332" spans="1:13" ht="16" customHeight="1">
      <c r="A1332" s="360"/>
      <c r="C1332" s="371"/>
      <c r="D1332" s="353"/>
      <c r="E1332" s="320"/>
      <c r="G1332" s="371"/>
      <c r="H1332" s="353"/>
      <c r="I1332" s="320"/>
      <c r="J1332" t="s">
        <v>50</v>
      </c>
      <c r="K1332" s="320"/>
      <c r="L1332" s="353"/>
      <c r="M1332" s="320"/>
    </row>
    <row r="1333" spans="1:13" ht="16" customHeight="1">
      <c r="A1333" s="360"/>
      <c r="C1333" s="371"/>
      <c r="D1333" s="353"/>
      <c r="E1333" s="320"/>
      <c r="G1333" s="371"/>
      <c r="H1333" s="353"/>
      <c r="I1333" s="320"/>
      <c r="J1333" t="s">
        <v>51</v>
      </c>
      <c r="K1333" s="320"/>
      <c r="L1333" s="353"/>
      <c r="M1333" s="320"/>
    </row>
    <row r="1334" spans="1:13" ht="16" customHeight="1">
      <c r="A1334" s="360"/>
      <c r="C1334" s="371"/>
      <c r="D1334" s="353"/>
      <c r="E1334" s="320"/>
      <c r="G1334" s="371"/>
      <c r="H1334" s="353"/>
      <c r="I1334" s="320"/>
      <c r="J1334" t="s">
        <v>52</v>
      </c>
      <c r="K1334" s="320"/>
      <c r="L1334" s="353"/>
      <c r="M1334" s="320"/>
    </row>
    <row r="1335" spans="1:13" ht="16" customHeight="1">
      <c r="A1335" s="360"/>
      <c r="C1335" s="371"/>
      <c r="D1335" s="353"/>
      <c r="E1335" s="320"/>
      <c r="G1335" s="371"/>
      <c r="H1335" s="353"/>
      <c r="I1335" s="320"/>
      <c r="J1335" t="s">
        <v>95</v>
      </c>
      <c r="K1335" s="320"/>
      <c r="L1335" s="353"/>
      <c r="M1335" s="320"/>
    </row>
    <row r="1336" spans="1:13">
      <c r="A1336" s="360" t="s">
        <v>23</v>
      </c>
      <c r="B1336" s="79"/>
      <c r="C1336" s="372"/>
      <c r="D1336" s="79"/>
      <c r="E1336" s="372"/>
      <c r="F1336" s="79"/>
      <c r="G1336" s="372"/>
      <c r="H1336" s="79"/>
      <c r="I1336" s="372"/>
      <c r="J1336" t="s">
        <v>3</v>
      </c>
      <c r="K1336" s="320" t="s">
        <v>49</v>
      </c>
      <c r="L1336" s="353"/>
      <c r="M1336" s="320" t="s">
        <v>3</v>
      </c>
    </row>
    <row r="1337" spans="1:13">
      <c r="A1337" s="360"/>
      <c r="B1337" s="79"/>
      <c r="C1337" s="372"/>
      <c r="D1337" s="79"/>
      <c r="E1337" s="372"/>
      <c r="F1337" s="79"/>
      <c r="G1337" s="372"/>
      <c r="H1337" s="79"/>
      <c r="I1337" s="372"/>
      <c r="J1337" t="s">
        <v>49</v>
      </c>
      <c r="K1337" s="320"/>
      <c r="L1337" s="353"/>
      <c r="M1337" s="320"/>
    </row>
    <row r="1338" spans="1:13">
      <c r="A1338" s="360"/>
      <c r="B1338" s="79"/>
      <c r="C1338" s="372"/>
      <c r="D1338" s="79"/>
      <c r="E1338" s="372"/>
      <c r="F1338" s="79"/>
      <c r="G1338" s="372"/>
      <c r="H1338" s="79"/>
      <c r="I1338" s="372"/>
      <c r="J1338" t="s">
        <v>50</v>
      </c>
      <c r="K1338" s="320"/>
      <c r="L1338" s="353"/>
      <c r="M1338" s="320"/>
    </row>
    <row r="1339" spans="1:13">
      <c r="A1339" s="360"/>
      <c r="B1339" s="79"/>
      <c r="C1339" s="372"/>
      <c r="D1339" s="79"/>
      <c r="E1339" s="372"/>
      <c r="F1339" s="79"/>
      <c r="G1339" s="372"/>
      <c r="H1339" s="79"/>
      <c r="I1339" s="372"/>
      <c r="J1339" t="s">
        <v>51</v>
      </c>
      <c r="K1339" s="320"/>
      <c r="L1339" s="353"/>
      <c r="M1339" s="320"/>
    </row>
    <row r="1340" spans="1:13">
      <c r="A1340" s="360"/>
      <c r="B1340" s="79"/>
      <c r="C1340" s="372"/>
      <c r="D1340" s="79"/>
      <c r="E1340" s="372"/>
      <c r="F1340" s="79"/>
      <c r="G1340" s="372"/>
      <c r="H1340" s="79"/>
      <c r="I1340" s="372"/>
      <c r="J1340" t="s">
        <v>52</v>
      </c>
      <c r="K1340" s="320"/>
      <c r="L1340" s="353"/>
      <c r="M1340" s="320"/>
    </row>
    <row r="1341" spans="1:13">
      <c r="A1341" s="360"/>
      <c r="B1341" s="79"/>
      <c r="C1341" s="372"/>
      <c r="D1341" s="79"/>
      <c r="E1341" s="372"/>
      <c r="F1341" s="79"/>
      <c r="G1341" s="372"/>
      <c r="H1341" s="79"/>
      <c r="I1341" s="372"/>
      <c r="J1341" t="s">
        <v>66</v>
      </c>
      <c r="K1341" s="320"/>
      <c r="L1341" s="353"/>
      <c r="M1341" s="320"/>
    </row>
    <row r="1342" spans="1:13">
      <c r="A1342" s="360"/>
      <c r="B1342" s="79"/>
      <c r="C1342" s="372"/>
      <c r="D1342" s="79"/>
      <c r="E1342" s="372"/>
      <c r="F1342" s="79"/>
      <c r="G1342" s="372"/>
      <c r="H1342" s="79"/>
      <c r="I1342" s="372"/>
      <c r="J1342" t="s">
        <v>95</v>
      </c>
      <c r="K1342" s="320"/>
      <c r="L1342" s="353"/>
      <c r="M1342" s="320"/>
    </row>
    <row r="1343" spans="1:13">
      <c r="A1343" s="360" t="s">
        <v>24</v>
      </c>
      <c r="B1343" s="79"/>
      <c r="C1343" s="372"/>
      <c r="D1343" s="79"/>
      <c r="E1343" s="372"/>
      <c r="F1343" s="79"/>
      <c r="G1343" s="372"/>
      <c r="H1343" s="79"/>
      <c r="I1343" s="372"/>
      <c r="J1343" t="s">
        <v>3</v>
      </c>
      <c r="K1343" s="320" t="s">
        <v>150</v>
      </c>
      <c r="L1343" s="353" t="s">
        <v>371</v>
      </c>
      <c r="M1343" s="320" t="s">
        <v>3</v>
      </c>
    </row>
    <row r="1344" spans="1:13">
      <c r="A1344" s="360"/>
      <c r="B1344" s="79"/>
      <c r="C1344" s="372"/>
      <c r="D1344" s="79"/>
      <c r="E1344" s="372"/>
      <c r="F1344" s="79"/>
      <c r="G1344" s="372"/>
      <c r="H1344" s="79"/>
      <c r="I1344" s="372"/>
      <c r="J1344" t="s">
        <v>150</v>
      </c>
      <c r="K1344" s="320"/>
      <c r="L1344" s="353"/>
      <c r="M1344" s="320"/>
    </row>
    <row r="1345" spans="1:13">
      <c r="A1345" s="360"/>
      <c r="B1345" s="79"/>
      <c r="C1345" s="372"/>
      <c r="D1345" s="79"/>
      <c r="E1345" s="372"/>
      <c r="F1345" s="79"/>
      <c r="G1345" s="372"/>
      <c r="H1345" s="79"/>
      <c r="I1345" s="372"/>
      <c r="J1345" t="s">
        <v>50</v>
      </c>
      <c r="K1345" s="320"/>
      <c r="L1345" s="353"/>
      <c r="M1345" s="320"/>
    </row>
    <row r="1346" spans="1:13">
      <c r="A1346" s="360"/>
      <c r="B1346" s="79"/>
      <c r="C1346" s="372"/>
      <c r="D1346" s="79"/>
      <c r="E1346" s="372"/>
      <c r="F1346" s="79"/>
      <c r="G1346" s="372"/>
      <c r="H1346" s="79"/>
      <c r="I1346" s="372"/>
      <c r="J1346" t="s">
        <v>51</v>
      </c>
      <c r="K1346" s="320"/>
      <c r="L1346" s="353"/>
      <c r="M1346" s="320"/>
    </row>
    <row r="1347" spans="1:13">
      <c r="A1347" s="360"/>
      <c r="B1347" s="79"/>
      <c r="C1347" s="372"/>
      <c r="D1347" s="79"/>
      <c r="E1347" s="372"/>
      <c r="F1347" s="79"/>
      <c r="G1347" s="372"/>
      <c r="H1347" s="79"/>
      <c r="I1347" s="372"/>
      <c r="J1347" t="s">
        <v>52</v>
      </c>
      <c r="K1347" s="320"/>
      <c r="L1347" s="353"/>
      <c r="M1347" s="320"/>
    </row>
    <row r="1348" spans="1:13">
      <c r="A1348" s="360"/>
      <c r="B1348" s="79"/>
      <c r="C1348" s="372"/>
      <c r="D1348" s="79"/>
      <c r="E1348" s="372"/>
      <c r="F1348" s="79"/>
      <c r="G1348" s="372"/>
      <c r="H1348" s="79"/>
      <c r="I1348" s="372"/>
      <c r="J1348" t="s">
        <v>95</v>
      </c>
      <c r="K1348" s="320"/>
      <c r="L1348" s="353"/>
      <c r="M1348" s="320"/>
    </row>
    <row r="1349" spans="1:13">
      <c r="A1349" s="360" t="s">
        <v>25</v>
      </c>
      <c r="B1349" s="79"/>
      <c r="C1349" s="372"/>
      <c r="D1349" s="79"/>
      <c r="E1349" s="372"/>
      <c r="F1349" s="79"/>
      <c r="G1349" s="372"/>
      <c r="H1349" s="79"/>
      <c r="I1349" s="372"/>
      <c r="J1349" t="s">
        <v>3</v>
      </c>
      <c r="K1349" s="320" t="s">
        <v>58</v>
      </c>
      <c r="L1349" s="353"/>
      <c r="M1349" s="320" t="s">
        <v>3</v>
      </c>
    </row>
    <row r="1350" spans="1:13">
      <c r="A1350" s="360"/>
      <c r="B1350" s="79"/>
      <c r="C1350" s="372"/>
      <c r="D1350" s="79"/>
      <c r="E1350" s="372"/>
      <c r="F1350" s="79"/>
      <c r="G1350" s="372"/>
      <c r="H1350" s="79"/>
      <c r="I1350" s="372"/>
      <c r="J1350" t="s">
        <v>58</v>
      </c>
      <c r="K1350" s="320"/>
      <c r="L1350" s="353"/>
      <c r="M1350" s="320"/>
    </row>
    <row r="1351" spans="1:13">
      <c r="A1351" s="360"/>
      <c r="B1351" s="79"/>
      <c r="C1351" s="372"/>
      <c r="D1351" s="79"/>
      <c r="E1351" s="372"/>
      <c r="F1351" s="79"/>
      <c r="G1351" s="372"/>
      <c r="H1351" s="79"/>
      <c r="I1351" s="372"/>
      <c r="J1351" t="s">
        <v>50</v>
      </c>
      <c r="K1351" s="320"/>
      <c r="L1351" s="353"/>
      <c r="M1351" s="320"/>
    </row>
    <row r="1352" spans="1:13">
      <c r="A1352" s="360"/>
      <c r="B1352" s="79"/>
      <c r="C1352" s="372"/>
      <c r="D1352" s="79"/>
      <c r="E1352" s="372"/>
      <c r="F1352" s="79"/>
      <c r="G1352" s="372"/>
      <c r="H1352" s="79"/>
      <c r="I1352" s="372"/>
      <c r="J1352" t="s">
        <v>51</v>
      </c>
      <c r="K1352" s="320"/>
      <c r="L1352" s="353"/>
      <c r="M1352" s="320"/>
    </row>
    <row r="1353" spans="1:13">
      <c r="A1353" s="360"/>
      <c r="B1353" s="79"/>
      <c r="C1353" s="372"/>
      <c r="D1353" s="79"/>
      <c r="E1353" s="372"/>
      <c r="F1353" s="79"/>
      <c r="G1353" s="372"/>
      <c r="H1353" s="79"/>
      <c r="I1353" s="372"/>
      <c r="J1353" t="s">
        <v>66</v>
      </c>
      <c r="K1353" s="320"/>
      <c r="L1353" s="353"/>
      <c r="M1353" s="320"/>
    </row>
    <row r="1354" spans="1:13">
      <c r="A1354" s="360"/>
      <c r="B1354" s="79"/>
      <c r="C1354" s="372"/>
      <c r="D1354" s="79"/>
      <c r="E1354" s="372"/>
      <c r="F1354" s="79"/>
      <c r="G1354" s="372"/>
      <c r="H1354" s="79"/>
      <c r="I1354" s="372"/>
      <c r="J1354" t="s">
        <v>95</v>
      </c>
      <c r="K1354" s="320"/>
      <c r="L1354" s="353"/>
      <c r="M1354" s="320"/>
    </row>
    <row r="1356" spans="1:13">
      <c r="A1356" t="s">
        <v>373</v>
      </c>
    </row>
    <row r="1365" spans="1:29">
      <c r="A1365" s="343" t="s">
        <v>374</v>
      </c>
      <c r="B1365" s="343"/>
      <c r="C1365" s="343"/>
      <c r="D1365" s="343"/>
      <c r="E1365" s="343"/>
      <c r="F1365" s="343"/>
      <c r="G1365" s="343"/>
      <c r="H1365" s="343"/>
      <c r="I1365" s="343"/>
      <c r="J1365" s="343"/>
      <c r="K1365" s="343"/>
      <c r="L1365" s="343"/>
      <c r="M1365" s="343"/>
      <c r="O1365" s="329" t="s">
        <v>375</v>
      </c>
      <c r="P1365" s="330"/>
      <c r="Q1365" s="330"/>
      <c r="R1365" s="330"/>
      <c r="S1365" s="330"/>
      <c r="T1365" s="330"/>
      <c r="U1365" s="331"/>
      <c r="W1365" s="358" t="s">
        <v>374</v>
      </c>
      <c r="X1365" s="358"/>
      <c r="Y1365" s="358"/>
      <c r="Z1365" s="358"/>
      <c r="AA1365" s="358"/>
      <c r="AB1365" s="358"/>
      <c r="AC1365" s="358"/>
    </row>
    <row r="1366" spans="1:29">
      <c r="A1366" s="12"/>
      <c r="B1366" s="352">
        <v>2001</v>
      </c>
      <c r="C1366" s="352"/>
      <c r="D1366" s="352">
        <v>2004</v>
      </c>
      <c r="E1366" s="352"/>
      <c r="F1366" s="352">
        <v>2007</v>
      </c>
      <c r="G1366" s="352"/>
      <c r="H1366" s="352">
        <v>2010</v>
      </c>
      <c r="I1366" s="352"/>
      <c r="J1366" s="352">
        <v>2013</v>
      </c>
      <c r="K1366" s="352"/>
      <c r="L1366" s="352">
        <v>2016</v>
      </c>
      <c r="M1366" s="352"/>
      <c r="O1366" s="20" t="s">
        <v>129</v>
      </c>
      <c r="P1366" s="44">
        <v>19</v>
      </c>
      <c r="Q1366" s="44">
        <v>19</v>
      </c>
      <c r="R1366" s="44">
        <v>19</v>
      </c>
      <c r="S1366" s="44">
        <v>19</v>
      </c>
      <c r="T1366" s="44">
        <v>19</v>
      </c>
      <c r="U1366" s="45">
        <v>15</v>
      </c>
      <c r="W1366" s="89"/>
      <c r="X1366" s="89" t="s">
        <v>137</v>
      </c>
      <c r="Y1366" s="89" t="s">
        <v>138</v>
      </c>
      <c r="Z1366" s="89" t="s">
        <v>139</v>
      </c>
      <c r="AA1366" s="89" t="s">
        <v>140</v>
      </c>
      <c r="AB1366" s="89" t="s">
        <v>141</v>
      </c>
      <c r="AC1366" s="89" t="s">
        <v>142</v>
      </c>
    </row>
    <row r="1367" spans="1:29">
      <c r="A1367" s="13"/>
      <c r="B1367" s="14" t="s">
        <v>0</v>
      </c>
      <c r="C1367" s="14" t="s">
        <v>1</v>
      </c>
      <c r="D1367" s="14" t="s">
        <v>0</v>
      </c>
      <c r="E1367" s="14" t="s">
        <v>1</v>
      </c>
      <c r="F1367" s="14" t="s">
        <v>0</v>
      </c>
      <c r="G1367" s="14" t="s">
        <v>1</v>
      </c>
      <c r="H1367" s="14" t="s">
        <v>0</v>
      </c>
      <c r="I1367" s="14" t="s">
        <v>1</v>
      </c>
      <c r="J1367" s="14" t="s">
        <v>0</v>
      </c>
      <c r="K1367" s="14" t="s">
        <v>1</v>
      </c>
      <c r="L1367" s="14" t="s">
        <v>0</v>
      </c>
      <c r="M1367" s="14" t="s">
        <v>1</v>
      </c>
      <c r="O1367" s="21" t="s">
        <v>103</v>
      </c>
      <c r="P1367" s="31">
        <v>2001</v>
      </c>
      <c r="Q1367" s="31">
        <v>2004</v>
      </c>
      <c r="R1367" s="31">
        <v>2007</v>
      </c>
      <c r="S1367" s="31">
        <v>2010</v>
      </c>
      <c r="T1367" s="31">
        <v>2013</v>
      </c>
      <c r="U1367" s="31">
        <v>2016</v>
      </c>
      <c r="W1367" s="89" t="s">
        <v>143</v>
      </c>
      <c r="X1367" s="24">
        <v>19</v>
      </c>
      <c r="Y1367" s="24">
        <v>19</v>
      </c>
      <c r="Z1367" s="24">
        <v>19</v>
      </c>
      <c r="AA1367" s="24">
        <v>19</v>
      </c>
      <c r="AB1367" s="24">
        <v>19</v>
      </c>
      <c r="AC1367" s="24">
        <v>15</v>
      </c>
    </row>
    <row r="1368" spans="1:29">
      <c r="A1368" t="s">
        <v>2</v>
      </c>
      <c r="B1368" s="353" t="s">
        <v>377</v>
      </c>
      <c r="C1368" s="5" t="s">
        <v>49</v>
      </c>
      <c r="D1368" s="353" t="s">
        <v>383</v>
      </c>
      <c r="E1368" s="5" t="s">
        <v>58</v>
      </c>
      <c r="F1368" s="353" t="s">
        <v>384</v>
      </c>
      <c r="G1368" s="53" t="s">
        <v>382</v>
      </c>
      <c r="H1368" s="353" t="s">
        <v>385</v>
      </c>
      <c r="I1368" s="53" t="s">
        <v>58</v>
      </c>
      <c r="J1368" s="353" t="s">
        <v>388</v>
      </c>
      <c r="K1368" s="53" t="s">
        <v>49</v>
      </c>
      <c r="O1368" s="29">
        <v>0</v>
      </c>
      <c r="P1368" s="24">
        <v>19</v>
      </c>
      <c r="Q1368" s="24"/>
      <c r="R1368" s="24"/>
      <c r="S1368" s="24"/>
      <c r="T1368" s="24">
        <v>19</v>
      </c>
      <c r="U1368" s="24"/>
      <c r="W1368" s="90">
        <v>0</v>
      </c>
      <c r="X1368" s="24">
        <v>19</v>
      </c>
      <c r="Y1368" s="24"/>
      <c r="Z1368" s="24"/>
      <c r="AA1368" s="24"/>
      <c r="AB1368" s="24">
        <v>19</v>
      </c>
      <c r="AC1368" s="24"/>
    </row>
    <row r="1369" spans="1:29">
      <c r="A1369" t="s">
        <v>4</v>
      </c>
      <c r="B1369" s="353"/>
      <c r="C1369" s="5" t="s">
        <v>49</v>
      </c>
      <c r="D1369" s="353"/>
      <c r="E1369" s="5" t="s">
        <v>58</v>
      </c>
      <c r="F1369" s="353"/>
      <c r="G1369" s="53" t="s">
        <v>382</v>
      </c>
      <c r="H1369" s="353"/>
      <c r="I1369" s="53" t="s">
        <v>58</v>
      </c>
      <c r="J1369" s="353"/>
      <c r="K1369" s="53" t="s">
        <v>49</v>
      </c>
      <c r="O1369" s="29">
        <v>1</v>
      </c>
      <c r="P1369" s="24"/>
      <c r="Q1369" s="24">
        <v>19</v>
      </c>
      <c r="R1369" s="24"/>
      <c r="S1369" s="24"/>
      <c r="T1369" s="24"/>
      <c r="U1369" s="24">
        <v>15</v>
      </c>
      <c r="W1369" s="90">
        <v>1</v>
      </c>
      <c r="X1369" s="24"/>
      <c r="Y1369" s="24">
        <v>19</v>
      </c>
      <c r="Z1369" s="24"/>
      <c r="AA1369" s="24"/>
      <c r="AB1369" s="24"/>
      <c r="AC1369" s="24">
        <v>15</v>
      </c>
    </row>
    <row r="1370" spans="1:29">
      <c r="A1370" t="s">
        <v>5</v>
      </c>
      <c r="B1370" s="353"/>
      <c r="C1370" s="5" t="s">
        <v>49</v>
      </c>
      <c r="D1370" s="353"/>
      <c r="E1370" s="5" t="s">
        <v>58</v>
      </c>
      <c r="F1370" s="353"/>
      <c r="G1370" s="53" t="s">
        <v>382</v>
      </c>
      <c r="H1370" s="353"/>
      <c r="I1370" s="53" t="s">
        <v>58</v>
      </c>
      <c r="J1370" s="353"/>
      <c r="K1370" s="53" t="s">
        <v>49</v>
      </c>
      <c r="O1370" s="29">
        <v>2</v>
      </c>
      <c r="P1370" s="24"/>
      <c r="Q1370" s="24"/>
      <c r="R1370" s="24">
        <v>19</v>
      </c>
      <c r="S1370" s="24">
        <v>19</v>
      </c>
      <c r="T1370" s="24"/>
      <c r="U1370" s="24"/>
      <c r="W1370" s="90">
        <v>2</v>
      </c>
      <c r="X1370" s="24"/>
      <c r="Y1370" s="24"/>
      <c r="Z1370" s="24">
        <v>19</v>
      </c>
      <c r="AA1370" s="24">
        <v>19</v>
      </c>
      <c r="AB1370" s="24"/>
      <c r="AC1370" s="24"/>
    </row>
    <row r="1371" spans="1:29">
      <c r="A1371" t="s">
        <v>6</v>
      </c>
      <c r="B1371" s="353"/>
      <c r="C1371" s="5" t="s">
        <v>49</v>
      </c>
      <c r="D1371" s="353"/>
      <c r="E1371" s="5" t="s">
        <v>50</v>
      </c>
      <c r="F1371" s="353"/>
      <c r="G1371" s="53" t="s">
        <v>382</v>
      </c>
      <c r="H1371" s="353"/>
      <c r="I1371" s="53" t="s">
        <v>58</v>
      </c>
      <c r="J1371" s="353"/>
      <c r="K1371" s="53" t="s">
        <v>3</v>
      </c>
      <c r="O1371" s="29">
        <v>3</v>
      </c>
      <c r="P1371" s="24"/>
      <c r="Q1371" s="24"/>
      <c r="R1371" s="24"/>
      <c r="S1371" s="24"/>
      <c r="T1371" s="24"/>
      <c r="U1371" s="24"/>
      <c r="W1371" s="90">
        <v>3</v>
      </c>
      <c r="X1371" s="24"/>
      <c r="Y1371" s="24"/>
      <c r="Z1371" s="24"/>
      <c r="AA1371" s="24"/>
      <c r="AB1371" s="24"/>
      <c r="AC1371" s="24"/>
    </row>
    <row r="1372" spans="1:29">
      <c r="A1372" t="s">
        <v>7</v>
      </c>
      <c r="B1372" s="353"/>
      <c r="C1372" s="5" t="s">
        <v>49</v>
      </c>
      <c r="D1372" s="353"/>
      <c r="E1372" s="5" t="s">
        <v>3</v>
      </c>
      <c r="F1372" s="353"/>
      <c r="G1372" s="53" t="s">
        <v>50</v>
      </c>
      <c r="H1372" s="353"/>
      <c r="I1372" s="53" t="s">
        <v>386</v>
      </c>
      <c r="J1372" s="353"/>
      <c r="K1372" s="53" t="s">
        <v>3</v>
      </c>
      <c r="O1372" s="29" t="s">
        <v>104</v>
      </c>
      <c r="P1372" s="24"/>
      <c r="Q1372" s="24"/>
      <c r="R1372" s="24"/>
      <c r="S1372" s="24"/>
      <c r="T1372" s="24"/>
      <c r="U1372" s="24"/>
      <c r="W1372" s="90" t="s">
        <v>104</v>
      </c>
      <c r="X1372" s="24"/>
      <c r="Y1372" s="24"/>
      <c r="Z1372" s="24"/>
      <c r="AA1372" s="24"/>
      <c r="AB1372" s="24"/>
      <c r="AC1372" s="24"/>
    </row>
    <row r="1373" spans="1:29">
      <c r="A1373" t="s">
        <v>8</v>
      </c>
      <c r="B1373" s="353"/>
      <c r="C1373" s="5" t="s">
        <v>49</v>
      </c>
      <c r="D1373" s="353"/>
      <c r="E1373" s="5" t="s">
        <v>50</v>
      </c>
      <c r="F1373" s="353"/>
      <c r="G1373" s="53" t="s">
        <v>50</v>
      </c>
      <c r="H1373" s="353"/>
      <c r="I1373" s="53" t="s">
        <v>50</v>
      </c>
      <c r="J1373" s="353"/>
      <c r="K1373" s="53" t="s">
        <v>50</v>
      </c>
      <c r="X1373" s="5"/>
      <c r="Y1373" s="24" t="s">
        <v>281</v>
      </c>
      <c r="Z1373" s="5"/>
      <c r="AA1373" s="24" t="s">
        <v>281</v>
      </c>
      <c r="AB1373" s="5"/>
      <c r="AC1373" s="24" t="s">
        <v>161</v>
      </c>
    </row>
    <row r="1374" spans="1:29">
      <c r="A1374" t="s">
        <v>9</v>
      </c>
      <c r="B1374" s="353"/>
      <c r="C1374" s="5" t="s">
        <v>50</v>
      </c>
      <c r="D1374" s="353"/>
      <c r="E1374" s="5" t="s">
        <v>50</v>
      </c>
      <c r="F1374" s="353"/>
      <c r="G1374" s="53" t="s">
        <v>50</v>
      </c>
      <c r="H1374" s="353"/>
      <c r="I1374" s="53" t="s">
        <v>58</v>
      </c>
      <c r="J1374" s="353"/>
      <c r="K1374" s="53" t="s">
        <v>95</v>
      </c>
      <c r="O1374" s="324" t="s">
        <v>376</v>
      </c>
      <c r="P1374" s="359"/>
      <c r="Q1374" s="359"/>
      <c r="R1374" s="359"/>
      <c r="S1374" s="359"/>
      <c r="T1374" s="359"/>
      <c r="U1374" s="325"/>
      <c r="X1374" s="5"/>
      <c r="Y1374" s="91" t="s">
        <v>378</v>
      </c>
      <c r="Z1374" s="5"/>
      <c r="AA1374" s="92" t="s">
        <v>379</v>
      </c>
      <c r="AB1374" s="5"/>
      <c r="AC1374" s="92" t="s">
        <v>380</v>
      </c>
    </row>
    <row r="1375" spans="1:29">
      <c r="A1375" t="s">
        <v>10</v>
      </c>
      <c r="B1375" s="353"/>
      <c r="C1375" s="5" t="s">
        <v>50</v>
      </c>
      <c r="D1375" s="353"/>
      <c r="E1375" s="5" t="s">
        <v>50</v>
      </c>
      <c r="F1375" s="353"/>
      <c r="G1375" s="53" t="s">
        <v>50</v>
      </c>
      <c r="H1375" s="353"/>
      <c r="I1375" s="53" t="s">
        <v>386</v>
      </c>
      <c r="J1375" s="353"/>
      <c r="K1375" s="53" t="s">
        <v>50</v>
      </c>
      <c r="O1375" s="21"/>
      <c r="P1375" s="31">
        <v>2001</v>
      </c>
      <c r="Q1375" s="31">
        <v>2004</v>
      </c>
      <c r="R1375" s="31">
        <v>2007</v>
      </c>
      <c r="S1375" s="31">
        <v>2010</v>
      </c>
      <c r="T1375" s="31">
        <v>2013</v>
      </c>
      <c r="U1375" s="31">
        <v>2016</v>
      </c>
      <c r="AA1375" s="94" t="s">
        <v>381</v>
      </c>
    </row>
    <row r="1376" spans="1:29">
      <c r="A1376" t="s">
        <v>11</v>
      </c>
      <c r="B1376" s="353"/>
      <c r="C1376" s="5" t="s">
        <v>49</v>
      </c>
      <c r="D1376" s="353"/>
      <c r="E1376" s="5" t="s">
        <v>58</v>
      </c>
      <c r="F1376" s="353"/>
      <c r="G1376" s="53" t="s">
        <v>382</v>
      </c>
      <c r="H1376" s="353"/>
      <c r="I1376" s="53" t="s">
        <v>386</v>
      </c>
      <c r="J1376" s="353"/>
      <c r="K1376" s="53" t="s">
        <v>66</v>
      </c>
      <c r="O1376" s="29" t="s">
        <v>106</v>
      </c>
      <c r="P1376" s="24">
        <v>19</v>
      </c>
      <c r="Q1376" s="24">
        <v>11</v>
      </c>
      <c r="R1376" s="24">
        <v>5</v>
      </c>
      <c r="S1376" s="24">
        <v>1</v>
      </c>
      <c r="T1376" s="24">
        <v>19</v>
      </c>
      <c r="U1376" s="24">
        <v>7</v>
      </c>
    </row>
    <row r="1377" spans="1:42">
      <c r="A1377" t="s">
        <v>12</v>
      </c>
      <c r="B1377" s="353"/>
      <c r="C1377" s="5" t="s">
        <v>49</v>
      </c>
      <c r="D1377" s="353"/>
      <c r="E1377" s="5" t="s">
        <v>58</v>
      </c>
      <c r="F1377" s="353"/>
      <c r="G1377" s="53" t="s">
        <v>382</v>
      </c>
      <c r="H1377" s="353"/>
      <c r="I1377" s="53" t="s">
        <v>58</v>
      </c>
      <c r="J1377" s="353"/>
      <c r="K1377" s="53" t="s">
        <v>50</v>
      </c>
      <c r="O1377" s="29" t="s">
        <v>107</v>
      </c>
      <c r="P1377" s="24">
        <v>0</v>
      </c>
      <c r="Q1377" s="24">
        <v>8</v>
      </c>
      <c r="R1377" s="24">
        <v>14</v>
      </c>
      <c r="S1377" s="24">
        <v>18</v>
      </c>
      <c r="T1377" s="24">
        <v>0</v>
      </c>
      <c r="U1377" s="24">
        <v>8</v>
      </c>
    </row>
    <row r="1378" spans="1:42">
      <c r="A1378" t="s">
        <v>13</v>
      </c>
      <c r="B1378" s="353"/>
      <c r="C1378" s="5" t="s">
        <v>49</v>
      </c>
      <c r="D1378" s="353"/>
      <c r="E1378" s="5" t="s">
        <v>3</v>
      </c>
      <c r="F1378" s="353"/>
      <c r="G1378" s="53" t="s">
        <v>382</v>
      </c>
      <c r="H1378" s="353"/>
      <c r="I1378" s="53" t="s">
        <v>58</v>
      </c>
      <c r="J1378" s="353"/>
      <c r="K1378" s="53" t="s">
        <v>49</v>
      </c>
      <c r="O1378" s="27"/>
      <c r="P1378" s="28"/>
      <c r="Q1378" s="28"/>
      <c r="R1378" s="28"/>
      <c r="S1378" s="28"/>
      <c r="T1378" s="28"/>
      <c r="U1378" s="28"/>
    </row>
    <row r="1379" spans="1:42">
      <c r="A1379" t="s">
        <v>14</v>
      </c>
      <c r="B1379" s="353"/>
      <c r="C1379" s="5" t="s">
        <v>49</v>
      </c>
      <c r="D1379" s="353"/>
      <c r="E1379" s="5" t="s">
        <v>58</v>
      </c>
      <c r="F1379" s="353"/>
      <c r="G1379" s="53" t="s">
        <v>382</v>
      </c>
      <c r="H1379" s="353"/>
      <c r="I1379" s="53" t="s">
        <v>386</v>
      </c>
      <c r="J1379" s="353"/>
      <c r="K1379" s="53" t="s">
        <v>49</v>
      </c>
      <c r="O1379" s="27"/>
      <c r="P1379" s="28"/>
      <c r="Q1379" s="28"/>
      <c r="R1379" s="28"/>
      <c r="S1379" s="28"/>
      <c r="T1379" s="28"/>
      <c r="U1379" s="28"/>
    </row>
    <row r="1380" spans="1:42">
      <c r="A1380" t="s">
        <v>15</v>
      </c>
      <c r="B1380" s="353"/>
      <c r="C1380" s="5" t="s">
        <v>49</v>
      </c>
      <c r="D1380" s="353"/>
      <c r="E1380" s="5" t="s">
        <v>3</v>
      </c>
      <c r="F1380" s="353"/>
      <c r="G1380" s="53" t="s">
        <v>50</v>
      </c>
      <c r="H1380" s="353"/>
      <c r="I1380" s="53" t="s">
        <v>386</v>
      </c>
      <c r="J1380" s="353"/>
      <c r="K1380" s="53" t="s">
        <v>3</v>
      </c>
      <c r="O1380" s="354" t="s">
        <v>109</v>
      </c>
      <c r="P1380" s="354"/>
      <c r="Q1380" s="354"/>
      <c r="R1380" s="354"/>
      <c r="S1380" s="354"/>
      <c r="T1380" s="354"/>
      <c r="U1380" s="354"/>
      <c r="V1380" s="354"/>
      <c r="W1380" s="354"/>
      <c r="X1380" s="354"/>
      <c r="Y1380" s="354"/>
      <c r="Z1380" s="354"/>
      <c r="AA1380" s="354"/>
      <c r="AD1380" s="354" t="s">
        <v>120</v>
      </c>
      <c r="AE1380" s="354"/>
      <c r="AF1380" s="354"/>
      <c r="AG1380" s="354"/>
      <c r="AH1380" s="354"/>
      <c r="AI1380" s="354"/>
      <c r="AJ1380" s="354"/>
      <c r="AK1380" s="354"/>
      <c r="AL1380" s="354"/>
      <c r="AM1380" s="354"/>
      <c r="AN1380" s="354"/>
      <c r="AO1380" s="354"/>
      <c r="AP1380" s="354"/>
    </row>
    <row r="1381" spans="1:42">
      <c r="A1381" t="s">
        <v>16</v>
      </c>
      <c r="B1381" s="353"/>
      <c r="C1381" s="5" t="s">
        <v>49</v>
      </c>
      <c r="D1381" s="353"/>
      <c r="E1381" s="5" t="s">
        <v>50</v>
      </c>
      <c r="F1381" s="353"/>
      <c r="G1381" s="53" t="s">
        <v>382</v>
      </c>
      <c r="H1381" s="353"/>
      <c r="I1381" s="53" t="s">
        <v>58</v>
      </c>
      <c r="J1381" s="353"/>
      <c r="K1381" s="53" t="s">
        <v>3</v>
      </c>
      <c r="O1381" s="20"/>
      <c r="P1381" s="327">
        <v>2001</v>
      </c>
      <c r="Q1381" s="327"/>
      <c r="R1381" s="327">
        <v>2004</v>
      </c>
      <c r="S1381" s="327"/>
      <c r="T1381" s="327">
        <v>2007</v>
      </c>
      <c r="U1381" s="327"/>
      <c r="V1381" s="327">
        <v>2010</v>
      </c>
      <c r="W1381" s="327"/>
      <c r="X1381" s="327">
        <v>2013</v>
      </c>
      <c r="Y1381" s="327"/>
      <c r="Z1381" s="327">
        <v>2016</v>
      </c>
      <c r="AA1381" s="327"/>
      <c r="AD1381" s="20"/>
      <c r="AE1381" s="327">
        <v>2001</v>
      </c>
      <c r="AF1381" s="327"/>
      <c r="AG1381" s="327">
        <v>2004</v>
      </c>
      <c r="AH1381" s="327"/>
      <c r="AI1381" s="327">
        <v>2007</v>
      </c>
      <c r="AJ1381" s="327"/>
      <c r="AK1381" s="327">
        <v>2010</v>
      </c>
      <c r="AL1381" s="327"/>
      <c r="AM1381" s="327">
        <v>2013</v>
      </c>
      <c r="AN1381" s="327"/>
      <c r="AO1381" s="327">
        <v>2016</v>
      </c>
      <c r="AP1381" s="327"/>
    </row>
    <row r="1382" spans="1:42">
      <c r="A1382" t="s">
        <v>17</v>
      </c>
      <c r="B1382" s="353"/>
      <c r="C1382" s="5" t="s">
        <v>50</v>
      </c>
      <c r="D1382" s="353"/>
      <c r="E1382" s="5" t="s">
        <v>58</v>
      </c>
      <c r="F1382" s="353"/>
      <c r="G1382" s="53" t="s">
        <v>382</v>
      </c>
      <c r="H1382" s="353"/>
      <c r="I1382" s="53" t="s">
        <v>386</v>
      </c>
      <c r="J1382" s="353"/>
      <c r="K1382" s="53" t="s">
        <v>3</v>
      </c>
      <c r="O1382" s="20"/>
      <c r="P1382" s="31" t="s">
        <v>114</v>
      </c>
      <c r="Q1382" s="31" t="s">
        <v>115</v>
      </c>
      <c r="R1382" s="31" t="s">
        <v>114</v>
      </c>
      <c r="S1382" s="31" t="s">
        <v>115</v>
      </c>
      <c r="T1382" s="31" t="s">
        <v>114</v>
      </c>
      <c r="U1382" s="31" t="s">
        <v>115</v>
      </c>
      <c r="V1382" s="31" t="s">
        <v>114</v>
      </c>
      <c r="W1382" s="31" t="s">
        <v>115</v>
      </c>
      <c r="X1382" s="31" t="s">
        <v>114</v>
      </c>
      <c r="Y1382" s="31" t="s">
        <v>115</v>
      </c>
      <c r="Z1382" s="31" t="s">
        <v>114</v>
      </c>
      <c r="AA1382" s="31" t="s">
        <v>115</v>
      </c>
      <c r="AD1382" s="20"/>
      <c r="AE1382" s="31" t="s">
        <v>118</v>
      </c>
      <c r="AF1382" s="31" t="s">
        <v>1</v>
      </c>
      <c r="AG1382" s="31" t="s">
        <v>118</v>
      </c>
      <c r="AH1382" s="31" t="s">
        <v>1</v>
      </c>
      <c r="AI1382" s="31" t="s">
        <v>118</v>
      </c>
      <c r="AJ1382" s="31" t="s">
        <v>1</v>
      </c>
      <c r="AK1382" s="31" t="s">
        <v>118</v>
      </c>
      <c r="AL1382" s="31" t="s">
        <v>1</v>
      </c>
      <c r="AM1382" s="31" t="s">
        <v>118</v>
      </c>
      <c r="AN1382" s="31" t="s">
        <v>1</v>
      </c>
      <c r="AO1382" s="31" t="s">
        <v>118</v>
      </c>
      <c r="AP1382" s="31" t="s">
        <v>1</v>
      </c>
    </row>
    <row r="1383" spans="1:42">
      <c r="A1383" t="s">
        <v>18</v>
      </c>
      <c r="B1383" s="353"/>
      <c r="C1383" s="5" t="s">
        <v>50</v>
      </c>
      <c r="D1383" s="353"/>
      <c r="E1383" s="5" t="s">
        <v>50</v>
      </c>
      <c r="F1383" s="353"/>
      <c r="G1383" s="53" t="s">
        <v>382</v>
      </c>
      <c r="H1383" s="353"/>
      <c r="I1383" s="53" t="s">
        <v>58</v>
      </c>
      <c r="J1383" s="353"/>
      <c r="K1383" s="53" t="s">
        <v>3</v>
      </c>
      <c r="L1383" s="79"/>
      <c r="M1383" s="79"/>
      <c r="O1383" s="29" t="s">
        <v>110</v>
      </c>
      <c r="P1383" s="20">
        <v>19</v>
      </c>
      <c r="Q1383" s="20">
        <v>100</v>
      </c>
      <c r="R1383" s="20">
        <v>19</v>
      </c>
      <c r="S1383" s="20">
        <v>100</v>
      </c>
      <c r="T1383" s="20"/>
      <c r="U1383" s="20"/>
      <c r="V1383" s="20"/>
      <c r="W1383" s="20"/>
      <c r="X1383" s="20">
        <v>19</v>
      </c>
      <c r="Y1383" s="20">
        <v>100</v>
      </c>
      <c r="Z1383" s="20">
        <v>19</v>
      </c>
      <c r="AA1383" s="20">
        <v>100</v>
      </c>
      <c r="AD1383" s="29" t="s">
        <v>382</v>
      </c>
      <c r="AE1383" s="24"/>
      <c r="AF1383" s="24"/>
      <c r="AG1383" s="24"/>
      <c r="AH1383" s="24"/>
      <c r="AI1383" s="24">
        <v>19</v>
      </c>
      <c r="AJ1383" s="24">
        <v>14</v>
      </c>
      <c r="AK1383" s="24"/>
      <c r="AL1383" s="24"/>
      <c r="AM1383" s="24"/>
      <c r="AN1383" s="24"/>
      <c r="AO1383" s="24"/>
      <c r="AP1383" s="24"/>
    </row>
    <row r="1384" spans="1:42">
      <c r="A1384" t="s">
        <v>19</v>
      </c>
      <c r="B1384" s="353"/>
      <c r="C1384" s="5" t="s">
        <v>49</v>
      </c>
      <c r="D1384" s="353"/>
      <c r="E1384" s="5" t="s">
        <v>50</v>
      </c>
      <c r="F1384" s="353"/>
      <c r="G1384" s="53" t="s">
        <v>382</v>
      </c>
      <c r="H1384" s="353"/>
      <c r="I1384" s="53" t="s">
        <v>386</v>
      </c>
      <c r="J1384" s="353"/>
      <c r="K1384" s="53" t="s">
        <v>3</v>
      </c>
      <c r="L1384" s="79"/>
      <c r="M1384" s="79"/>
      <c r="O1384" s="29" t="s">
        <v>111</v>
      </c>
      <c r="P1384" s="20">
        <v>0</v>
      </c>
      <c r="Q1384" s="20">
        <v>0</v>
      </c>
      <c r="R1384" s="20">
        <v>3</v>
      </c>
      <c r="S1384" s="20">
        <v>15.8</v>
      </c>
      <c r="T1384" s="20"/>
      <c r="U1384" s="20"/>
      <c r="V1384" s="20"/>
      <c r="W1384" s="20"/>
      <c r="X1384" s="20">
        <v>8</v>
      </c>
      <c r="Y1384" s="20">
        <v>42.1</v>
      </c>
      <c r="Z1384" s="20">
        <v>2</v>
      </c>
      <c r="AA1384" s="20">
        <v>10.5</v>
      </c>
      <c r="AD1384" s="47" t="s">
        <v>125</v>
      </c>
      <c r="AE1384" s="32"/>
      <c r="AF1384" s="33"/>
      <c r="AG1384" s="32"/>
      <c r="AH1384" s="32"/>
      <c r="AI1384" s="32">
        <v>1</v>
      </c>
      <c r="AJ1384" s="40">
        <v>0.73699999999999999</v>
      </c>
      <c r="AK1384" s="32"/>
      <c r="AL1384" s="32"/>
      <c r="AM1384" s="32"/>
      <c r="AN1384" s="32"/>
      <c r="AO1384" s="32"/>
      <c r="AP1384" s="32"/>
    </row>
    <row r="1385" spans="1:42">
      <c r="A1385" t="s">
        <v>20</v>
      </c>
      <c r="B1385" s="353"/>
      <c r="C1385" s="5" t="s">
        <v>50</v>
      </c>
      <c r="D1385" s="353"/>
      <c r="E1385" s="5" t="s">
        <v>58</v>
      </c>
      <c r="F1385" s="353"/>
      <c r="G1385" s="53" t="s">
        <v>382</v>
      </c>
      <c r="H1385" s="353"/>
      <c r="I1385" s="53" t="s">
        <v>386</v>
      </c>
      <c r="J1385" s="353"/>
      <c r="K1385" s="53" t="s">
        <v>3</v>
      </c>
      <c r="L1385" s="79"/>
      <c r="M1385" s="79"/>
      <c r="O1385" s="29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D1385" s="29" t="s">
        <v>386</v>
      </c>
      <c r="AE1385" s="24"/>
      <c r="AF1385" s="24"/>
      <c r="AG1385" s="24"/>
      <c r="AH1385" s="24"/>
      <c r="AI1385" s="24"/>
      <c r="AJ1385" s="24"/>
      <c r="AK1385" s="24">
        <v>19</v>
      </c>
      <c r="AL1385" s="24">
        <v>8</v>
      </c>
      <c r="AM1385" s="24"/>
      <c r="AN1385" s="24"/>
      <c r="AO1385" s="24"/>
      <c r="AP1385" s="24"/>
    </row>
    <row r="1386" spans="1:42">
      <c r="A1386" t="s">
        <v>22</v>
      </c>
      <c r="B1386" s="353"/>
      <c r="C1386" s="5" t="s">
        <v>49</v>
      </c>
      <c r="D1386" s="353"/>
      <c r="E1386" s="5" t="s">
        <v>50</v>
      </c>
      <c r="F1386" s="353"/>
      <c r="G1386" s="53" t="s">
        <v>382</v>
      </c>
      <c r="H1386" s="353"/>
      <c r="I1386" s="53" t="s">
        <v>58</v>
      </c>
      <c r="J1386" s="353"/>
      <c r="K1386" s="53" t="s">
        <v>49</v>
      </c>
      <c r="L1386" s="79"/>
      <c r="M1386" s="79"/>
      <c r="O1386" s="29" t="s">
        <v>112</v>
      </c>
      <c r="P1386" s="20"/>
      <c r="Q1386" s="20"/>
      <c r="R1386" s="20"/>
      <c r="S1386" s="20"/>
      <c r="T1386" s="20">
        <v>19</v>
      </c>
      <c r="U1386" s="20">
        <v>100</v>
      </c>
      <c r="V1386" s="20">
        <v>19</v>
      </c>
      <c r="W1386" s="20">
        <v>100</v>
      </c>
      <c r="X1386" s="20"/>
      <c r="Y1386" s="20"/>
      <c r="Z1386" s="20"/>
      <c r="AA1386" s="20"/>
      <c r="AD1386" s="47" t="s">
        <v>125</v>
      </c>
      <c r="AE1386" s="32"/>
      <c r="AF1386" s="33"/>
      <c r="AG1386" s="32"/>
      <c r="AH1386" s="32"/>
      <c r="AI1386" s="32"/>
      <c r="AJ1386" s="40"/>
      <c r="AK1386" s="32">
        <v>1</v>
      </c>
      <c r="AL1386" s="40">
        <v>0.42099999999999999</v>
      </c>
      <c r="AM1386" s="32"/>
      <c r="AN1386" s="32"/>
      <c r="AO1386" s="32"/>
      <c r="AP1386" s="32"/>
    </row>
    <row r="1387" spans="1:42">
      <c r="O1387" s="29" t="s">
        <v>113</v>
      </c>
      <c r="P1387" s="20"/>
      <c r="Q1387" s="20"/>
      <c r="R1387" s="20"/>
      <c r="S1387" s="20"/>
      <c r="T1387" s="20">
        <v>14</v>
      </c>
      <c r="U1387" s="20">
        <v>73.7</v>
      </c>
      <c r="V1387" s="20">
        <v>8</v>
      </c>
      <c r="W1387" s="20">
        <v>42.1</v>
      </c>
      <c r="X1387" s="20"/>
      <c r="Y1387" s="20"/>
      <c r="Z1387" s="20"/>
      <c r="AA1387" s="20"/>
    </row>
    <row r="1388" spans="1:42">
      <c r="A1388" t="s">
        <v>387</v>
      </c>
      <c r="AD1388" s="35" t="s">
        <v>127</v>
      </c>
    </row>
    <row r="1390" spans="1:42">
      <c r="O1390" s="354" t="s">
        <v>116</v>
      </c>
      <c r="P1390" s="354"/>
      <c r="Q1390" s="354"/>
      <c r="R1390" s="354"/>
      <c r="S1390" s="354"/>
      <c r="T1390" s="354"/>
      <c r="U1390" s="354"/>
      <c r="V1390" s="354"/>
      <c r="W1390" s="354"/>
      <c r="X1390" s="354"/>
      <c r="Y1390" s="354"/>
      <c r="Z1390" s="354"/>
      <c r="AA1390" s="354"/>
      <c r="AD1390" s="354" t="s">
        <v>121</v>
      </c>
      <c r="AE1390" s="354"/>
      <c r="AF1390" s="354"/>
      <c r="AG1390" s="354"/>
      <c r="AH1390" s="354"/>
      <c r="AI1390" s="354"/>
      <c r="AJ1390" s="354"/>
      <c r="AK1390" s="354"/>
      <c r="AL1390" s="354"/>
      <c r="AM1390" s="354"/>
      <c r="AN1390" s="354"/>
      <c r="AO1390" s="354"/>
      <c r="AP1390" s="354"/>
    </row>
    <row r="1391" spans="1:42">
      <c r="O1391" s="20"/>
      <c r="P1391" s="327">
        <v>2001</v>
      </c>
      <c r="Q1391" s="327"/>
      <c r="R1391" s="327">
        <v>2004</v>
      </c>
      <c r="S1391" s="327"/>
      <c r="T1391" s="327">
        <v>2007</v>
      </c>
      <c r="U1391" s="327"/>
      <c r="V1391" s="327">
        <v>2010</v>
      </c>
      <c r="W1391" s="327"/>
      <c r="X1391" s="327">
        <v>2013</v>
      </c>
      <c r="Y1391" s="327"/>
      <c r="Z1391" s="327">
        <v>2016</v>
      </c>
      <c r="AA1391" s="327"/>
      <c r="AD1391" s="20"/>
      <c r="AE1391" s="327">
        <v>2001</v>
      </c>
      <c r="AF1391" s="327"/>
      <c r="AG1391" s="327">
        <v>2004</v>
      </c>
      <c r="AH1391" s="327"/>
      <c r="AI1391" s="327">
        <v>2007</v>
      </c>
      <c r="AJ1391" s="327"/>
      <c r="AK1391" s="327">
        <v>2010</v>
      </c>
      <c r="AL1391" s="327"/>
      <c r="AM1391" s="327">
        <v>2013</v>
      </c>
      <c r="AN1391" s="327"/>
      <c r="AO1391" s="327">
        <v>2016</v>
      </c>
      <c r="AP1391" s="327"/>
    </row>
    <row r="1392" spans="1:42">
      <c r="O1392" s="20"/>
      <c r="P1392" s="31" t="s">
        <v>114</v>
      </c>
      <c r="Q1392" s="31" t="s">
        <v>115</v>
      </c>
      <c r="R1392" s="31" t="s">
        <v>114</v>
      </c>
      <c r="S1392" s="31" t="s">
        <v>115</v>
      </c>
      <c r="T1392" s="31" t="s">
        <v>114</v>
      </c>
      <c r="U1392" s="31" t="s">
        <v>115</v>
      </c>
      <c r="V1392" s="31" t="s">
        <v>114</v>
      </c>
      <c r="W1392" s="31" t="s">
        <v>115</v>
      </c>
      <c r="X1392" s="31" t="s">
        <v>114</v>
      </c>
      <c r="Y1392" s="31" t="s">
        <v>115</v>
      </c>
      <c r="Z1392" s="31" t="s">
        <v>114</v>
      </c>
      <c r="AA1392" s="31" t="s">
        <v>115</v>
      </c>
      <c r="AD1392" s="20"/>
      <c r="AE1392" s="31" t="s">
        <v>118</v>
      </c>
      <c r="AF1392" s="31" t="s">
        <v>1</v>
      </c>
      <c r="AG1392" s="31" t="s">
        <v>118</v>
      </c>
      <c r="AH1392" s="31" t="s">
        <v>1</v>
      </c>
      <c r="AI1392" s="31" t="s">
        <v>118</v>
      </c>
      <c r="AJ1392" s="31" t="s">
        <v>1</v>
      </c>
      <c r="AK1392" s="31" t="s">
        <v>118</v>
      </c>
      <c r="AL1392" s="31" t="s">
        <v>1</v>
      </c>
      <c r="AM1392" s="31" t="s">
        <v>118</v>
      </c>
      <c r="AN1392" s="31" t="s">
        <v>1</v>
      </c>
      <c r="AO1392" s="31" t="s">
        <v>118</v>
      </c>
      <c r="AP1392" s="31" t="s">
        <v>1</v>
      </c>
    </row>
    <row r="1393" spans="15:42">
      <c r="O1393" s="29" t="s">
        <v>110</v>
      </c>
      <c r="P1393" s="20">
        <v>19</v>
      </c>
      <c r="Q1393" s="20">
        <v>100</v>
      </c>
      <c r="R1393" s="20"/>
      <c r="S1393" s="20"/>
      <c r="T1393" s="20"/>
      <c r="U1393" s="20"/>
      <c r="V1393" s="20"/>
      <c r="W1393" s="20"/>
      <c r="X1393" s="20">
        <v>19</v>
      </c>
      <c r="Y1393" s="20">
        <v>100</v>
      </c>
      <c r="Z1393" s="20"/>
      <c r="AA1393" s="20"/>
      <c r="AD1393" s="29" t="s">
        <v>58</v>
      </c>
      <c r="AE1393" s="24"/>
      <c r="AF1393" s="24"/>
      <c r="AG1393" s="24">
        <v>19</v>
      </c>
      <c r="AH1393" s="24">
        <v>8</v>
      </c>
      <c r="AI1393" s="24">
        <v>19</v>
      </c>
      <c r="AJ1393" s="24">
        <v>0</v>
      </c>
      <c r="AK1393" s="24">
        <v>19</v>
      </c>
      <c r="AL1393" s="24">
        <v>10</v>
      </c>
      <c r="AM1393" s="24"/>
      <c r="AN1393" s="24"/>
      <c r="AO1393" s="24"/>
      <c r="AP1393" s="24"/>
    </row>
    <row r="1394" spans="15:42">
      <c r="O1394" s="29" t="s">
        <v>111</v>
      </c>
      <c r="P1394" s="20">
        <v>14</v>
      </c>
      <c r="Q1394" s="20">
        <v>73.7</v>
      </c>
      <c r="R1394" s="20"/>
      <c r="S1394" s="20"/>
      <c r="T1394" s="20"/>
      <c r="U1394" s="20"/>
      <c r="V1394" s="20"/>
      <c r="W1394" s="20"/>
      <c r="X1394" s="20">
        <v>6</v>
      </c>
      <c r="Y1394" s="20">
        <v>31.6</v>
      </c>
      <c r="Z1394" s="20"/>
      <c r="AA1394" s="20"/>
      <c r="AD1394" s="48" t="s">
        <v>125</v>
      </c>
      <c r="AE1394" s="36"/>
      <c r="AF1394" s="36"/>
      <c r="AG1394" s="36">
        <v>1</v>
      </c>
      <c r="AH1394" s="39">
        <v>0.42099999999999999</v>
      </c>
      <c r="AI1394" s="36">
        <v>1</v>
      </c>
      <c r="AJ1394" s="36">
        <v>0</v>
      </c>
      <c r="AK1394" s="36">
        <v>1</v>
      </c>
      <c r="AL1394" s="39">
        <v>0.52600000000000002</v>
      </c>
      <c r="AM1394" s="36"/>
      <c r="AN1394" s="36"/>
      <c r="AO1394" s="36"/>
      <c r="AP1394" s="36"/>
    </row>
    <row r="1395" spans="15:42">
      <c r="O1395" s="29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D1395" s="29" t="s">
        <v>65</v>
      </c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>
        <v>10</v>
      </c>
      <c r="AP1395" s="34">
        <v>5</v>
      </c>
    </row>
    <row r="1396" spans="15:42">
      <c r="O1396" s="29" t="s">
        <v>112</v>
      </c>
      <c r="P1396" s="20"/>
      <c r="Q1396" s="20"/>
      <c r="R1396" s="20">
        <v>19</v>
      </c>
      <c r="S1396" s="20">
        <v>100</v>
      </c>
      <c r="T1396" s="20">
        <v>19</v>
      </c>
      <c r="U1396" s="20">
        <v>100</v>
      </c>
      <c r="V1396" s="20">
        <v>19</v>
      </c>
      <c r="W1396" s="20">
        <v>100</v>
      </c>
      <c r="X1396" s="20"/>
      <c r="Y1396" s="20"/>
      <c r="Z1396" s="20">
        <v>19</v>
      </c>
      <c r="AA1396" s="20">
        <v>100</v>
      </c>
      <c r="AD1396" s="48" t="s">
        <v>125</v>
      </c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  <c r="AO1396" s="39">
        <v>0.66700000000000004</v>
      </c>
      <c r="AP1396" s="36">
        <v>0.5</v>
      </c>
    </row>
    <row r="1397" spans="15:42">
      <c r="O1397" s="29" t="s">
        <v>113</v>
      </c>
      <c r="P1397" s="20"/>
      <c r="Q1397" s="20"/>
      <c r="R1397" s="20">
        <v>8</v>
      </c>
      <c r="S1397" s="20">
        <v>42.1</v>
      </c>
      <c r="T1397" s="20">
        <v>0</v>
      </c>
      <c r="U1397" s="20">
        <v>0</v>
      </c>
      <c r="V1397" s="20">
        <v>10</v>
      </c>
      <c r="W1397" s="20">
        <v>52.6</v>
      </c>
      <c r="X1397" s="20"/>
      <c r="Y1397" s="20"/>
      <c r="Z1397" s="20">
        <v>8</v>
      </c>
      <c r="AA1397" s="20">
        <v>42.1</v>
      </c>
      <c r="AD1397" s="21" t="s">
        <v>150</v>
      </c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>
        <v>5</v>
      </c>
      <c r="AP1397" s="34">
        <v>3</v>
      </c>
    </row>
    <row r="1398" spans="15:42">
      <c r="AD1398" s="48" t="s">
        <v>125</v>
      </c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  <c r="AO1398" s="39">
        <v>0.33300000000000002</v>
      </c>
      <c r="AP1398" s="36">
        <v>0.6</v>
      </c>
    </row>
    <row r="1400" spans="15:42">
      <c r="O1400" s="354" t="s">
        <v>117</v>
      </c>
      <c r="P1400" s="354"/>
      <c r="Q1400" s="354"/>
      <c r="R1400" s="354"/>
      <c r="S1400" s="354"/>
      <c r="T1400" s="354"/>
      <c r="U1400" s="354"/>
      <c r="V1400" s="354"/>
      <c r="W1400" s="354"/>
      <c r="X1400" s="354"/>
      <c r="Y1400" s="354"/>
      <c r="Z1400" s="354"/>
      <c r="AA1400" s="354"/>
      <c r="AD1400" s="35" t="s">
        <v>127</v>
      </c>
    </row>
    <row r="1401" spans="15:42">
      <c r="O1401" s="20"/>
      <c r="P1401" s="327">
        <v>2001</v>
      </c>
      <c r="Q1401" s="327"/>
      <c r="R1401" s="327">
        <v>2004</v>
      </c>
      <c r="S1401" s="327"/>
      <c r="T1401" s="327">
        <v>2007</v>
      </c>
      <c r="U1401" s="327"/>
      <c r="V1401" s="327">
        <v>2010</v>
      </c>
      <c r="W1401" s="327"/>
      <c r="X1401" s="327">
        <v>2013</v>
      </c>
      <c r="Y1401" s="327"/>
      <c r="Z1401" s="327">
        <v>2016</v>
      </c>
      <c r="AA1401" s="327"/>
    </row>
    <row r="1402" spans="15:42">
      <c r="O1402" s="20"/>
      <c r="P1402" s="31" t="s">
        <v>114</v>
      </c>
      <c r="Q1402" s="31" t="s">
        <v>115</v>
      </c>
      <c r="R1402" s="31" t="s">
        <v>114</v>
      </c>
      <c r="S1402" s="31" t="s">
        <v>115</v>
      </c>
      <c r="T1402" s="31" t="s">
        <v>114</v>
      </c>
      <c r="U1402" s="31" t="s">
        <v>115</v>
      </c>
      <c r="V1402" s="31" t="s">
        <v>114</v>
      </c>
      <c r="W1402" s="31" t="s">
        <v>115</v>
      </c>
      <c r="X1402" s="31" t="s">
        <v>114</v>
      </c>
      <c r="Y1402" s="31" t="s">
        <v>115</v>
      </c>
      <c r="Z1402" s="31" t="s">
        <v>114</v>
      </c>
      <c r="AA1402" s="31" t="s">
        <v>115</v>
      </c>
    </row>
    <row r="1403" spans="15:42">
      <c r="O1403" s="29" t="s">
        <v>110</v>
      </c>
      <c r="P1403" s="20">
        <v>19</v>
      </c>
      <c r="Q1403" s="20">
        <v>100</v>
      </c>
      <c r="R1403" s="20">
        <v>19</v>
      </c>
      <c r="S1403" s="20">
        <v>100</v>
      </c>
      <c r="T1403" s="20">
        <v>19</v>
      </c>
      <c r="U1403" s="20">
        <v>100</v>
      </c>
      <c r="V1403" s="20">
        <v>19</v>
      </c>
      <c r="W1403" s="20">
        <v>100</v>
      </c>
      <c r="X1403" s="20">
        <v>19</v>
      </c>
      <c r="Y1403" s="20">
        <v>100</v>
      </c>
      <c r="Z1403" s="20">
        <v>19</v>
      </c>
      <c r="AA1403" s="20">
        <v>100</v>
      </c>
    </row>
    <row r="1404" spans="15:42">
      <c r="O1404" s="29" t="s">
        <v>111</v>
      </c>
      <c r="P1404" s="20">
        <v>5</v>
      </c>
      <c r="Q1404" s="20">
        <v>26.3</v>
      </c>
      <c r="R1404" s="20">
        <v>8</v>
      </c>
      <c r="S1404" s="20">
        <v>42.1</v>
      </c>
      <c r="T1404" s="20">
        <v>5</v>
      </c>
      <c r="U1404" s="20">
        <v>26.3</v>
      </c>
      <c r="V1404" s="20">
        <v>1</v>
      </c>
      <c r="W1404" s="20">
        <v>5.3</v>
      </c>
      <c r="X1404" s="20">
        <v>3</v>
      </c>
      <c r="Y1404" s="20">
        <v>15.8</v>
      </c>
      <c r="Z1404" s="20">
        <v>3</v>
      </c>
      <c r="AA1404" s="20">
        <v>15.8</v>
      </c>
      <c r="AD1404" s="355" t="s">
        <v>122</v>
      </c>
      <c r="AE1404" s="356"/>
      <c r="AF1404" s="356"/>
      <c r="AG1404" s="356"/>
      <c r="AH1404" s="356"/>
      <c r="AI1404" s="356"/>
      <c r="AJ1404" s="356"/>
      <c r="AK1404" s="356"/>
      <c r="AL1404" s="356"/>
      <c r="AM1404" s="356"/>
      <c r="AN1404" s="356"/>
      <c r="AO1404" s="356"/>
      <c r="AP1404" s="357"/>
    </row>
    <row r="1405" spans="15:42">
      <c r="O1405" s="29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D1405" s="20"/>
      <c r="AE1405" s="327">
        <v>2001</v>
      </c>
      <c r="AF1405" s="327"/>
      <c r="AG1405" s="327">
        <v>2004</v>
      </c>
      <c r="AH1405" s="327"/>
      <c r="AI1405" s="327">
        <v>2007</v>
      </c>
      <c r="AJ1405" s="327"/>
      <c r="AK1405" s="327">
        <v>2010</v>
      </c>
      <c r="AL1405" s="327"/>
      <c r="AM1405" s="327">
        <v>2013</v>
      </c>
      <c r="AN1405" s="327"/>
      <c r="AO1405" s="327">
        <v>2016</v>
      </c>
      <c r="AP1405" s="327"/>
    </row>
    <row r="1406" spans="15:42">
      <c r="O1406" s="29" t="s">
        <v>112</v>
      </c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D1406" s="20"/>
      <c r="AE1406" s="31" t="s">
        <v>118</v>
      </c>
      <c r="AF1406" s="31" t="s">
        <v>1</v>
      </c>
      <c r="AG1406" s="31" t="s">
        <v>118</v>
      </c>
      <c r="AH1406" s="31" t="s">
        <v>1</v>
      </c>
      <c r="AI1406" s="31" t="s">
        <v>118</v>
      </c>
      <c r="AJ1406" s="31" t="s">
        <v>1</v>
      </c>
      <c r="AK1406" s="31" t="s">
        <v>118</v>
      </c>
      <c r="AL1406" s="31" t="s">
        <v>1</v>
      </c>
      <c r="AM1406" s="31" t="s">
        <v>118</v>
      </c>
      <c r="AN1406" s="31" t="s">
        <v>1</v>
      </c>
      <c r="AO1406" s="31" t="s">
        <v>118</v>
      </c>
      <c r="AP1406" s="31" t="s">
        <v>1</v>
      </c>
    </row>
    <row r="1407" spans="15:42">
      <c r="O1407" s="29" t="s">
        <v>113</v>
      </c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D1407" s="29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</row>
    <row r="1408" spans="15:42">
      <c r="AD1408" s="47" t="s">
        <v>125</v>
      </c>
      <c r="AE1408" s="32"/>
      <c r="AF1408" s="40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</row>
    <row r="1409" spans="15:42">
      <c r="O1409" s="35" t="s">
        <v>127</v>
      </c>
      <c r="AD1409" s="21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</row>
    <row r="1410" spans="15:42">
      <c r="AD1410" s="48" t="s">
        <v>125</v>
      </c>
      <c r="AE1410" s="36"/>
      <c r="AF1410" s="36"/>
      <c r="AG1410" s="36"/>
      <c r="AH1410" s="36"/>
      <c r="AI1410" s="36"/>
      <c r="AJ1410" s="36"/>
      <c r="AK1410" s="39"/>
      <c r="AL1410" s="36"/>
      <c r="AM1410" s="36"/>
      <c r="AN1410" s="36"/>
      <c r="AO1410" s="36"/>
      <c r="AP1410" s="36"/>
    </row>
    <row r="1411" spans="15:42">
      <c r="AD1411" s="21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</row>
    <row r="1412" spans="15:42">
      <c r="O1412" s="354" t="s">
        <v>130</v>
      </c>
      <c r="P1412" s="354"/>
      <c r="Q1412" s="354"/>
      <c r="R1412" s="354"/>
      <c r="S1412" s="354"/>
      <c r="T1412" s="354"/>
      <c r="U1412" s="354"/>
      <c r="V1412" s="354"/>
      <c r="W1412" s="354"/>
      <c r="X1412" s="354"/>
      <c r="Y1412" s="354"/>
      <c r="Z1412" s="354"/>
      <c r="AA1412" s="354"/>
      <c r="AD1412" s="48" t="s">
        <v>125</v>
      </c>
      <c r="AE1412" s="37"/>
      <c r="AF1412" s="37"/>
      <c r="AG1412" s="37"/>
      <c r="AH1412" s="37"/>
      <c r="AI1412" s="37"/>
      <c r="AJ1412" s="37"/>
      <c r="AK1412" s="38"/>
      <c r="AL1412" s="38"/>
      <c r="AM1412" s="37"/>
      <c r="AN1412" s="37"/>
      <c r="AO1412" s="37"/>
      <c r="AP1412" s="37"/>
    </row>
    <row r="1413" spans="15:42">
      <c r="O1413" s="20"/>
      <c r="P1413" s="327">
        <v>2001</v>
      </c>
      <c r="Q1413" s="327"/>
      <c r="R1413" s="327">
        <v>2004</v>
      </c>
      <c r="S1413" s="327"/>
      <c r="T1413" s="327">
        <v>2007</v>
      </c>
      <c r="U1413" s="327"/>
      <c r="V1413" s="327">
        <v>2010</v>
      </c>
      <c r="W1413" s="327"/>
      <c r="X1413" s="327">
        <v>2013</v>
      </c>
      <c r="Y1413" s="327"/>
      <c r="Z1413" s="327">
        <v>2016</v>
      </c>
      <c r="AA1413" s="327"/>
      <c r="AD1413" s="21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</row>
    <row r="1414" spans="15:42">
      <c r="O1414" s="20"/>
      <c r="P1414" s="31" t="s">
        <v>114</v>
      </c>
      <c r="Q1414" s="31" t="s">
        <v>115</v>
      </c>
      <c r="R1414" s="31" t="s">
        <v>114</v>
      </c>
      <c r="S1414" s="31" t="s">
        <v>115</v>
      </c>
      <c r="T1414" s="31" t="s">
        <v>114</v>
      </c>
      <c r="U1414" s="31" t="s">
        <v>115</v>
      </c>
      <c r="V1414" s="31" t="s">
        <v>114</v>
      </c>
      <c r="W1414" s="31" t="s">
        <v>115</v>
      </c>
      <c r="X1414" s="31" t="s">
        <v>114</v>
      </c>
      <c r="Y1414" s="31" t="s">
        <v>115</v>
      </c>
      <c r="Z1414" s="31" t="s">
        <v>114</v>
      </c>
      <c r="AA1414" s="31" t="s">
        <v>115</v>
      </c>
      <c r="AD1414" s="49" t="s">
        <v>125</v>
      </c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  <c r="AO1414" s="36"/>
      <c r="AP1414" s="36"/>
    </row>
    <row r="1415" spans="15:42">
      <c r="O1415" s="29" t="s">
        <v>110</v>
      </c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20">
        <v>19</v>
      </c>
      <c r="AA1415" s="20">
        <v>100</v>
      </c>
      <c r="AD1415" s="21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</row>
    <row r="1416" spans="15:42">
      <c r="O1416" s="29" t="s">
        <v>111</v>
      </c>
      <c r="P1416" s="46"/>
      <c r="Q1416" s="46"/>
      <c r="R1416" s="46"/>
      <c r="S1416" s="46"/>
      <c r="T1416" s="46"/>
      <c r="U1416" s="46"/>
      <c r="V1416" s="46"/>
      <c r="W1416" s="46"/>
      <c r="X1416" s="46"/>
      <c r="Y1416" s="46"/>
      <c r="Z1416" s="20">
        <v>0</v>
      </c>
      <c r="AA1416" s="20">
        <v>0</v>
      </c>
      <c r="AD1416" s="50" t="s">
        <v>125</v>
      </c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/>
      <c r="AO1416" s="36"/>
      <c r="AP1416" s="36"/>
    </row>
    <row r="1417" spans="15:42">
      <c r="O1417" s="29"/>
      <c r="P1417" s="46"/>
      <c r="Q1417" s="46"/>
      <c r="R1417" s="46"/>
      <c r="S1417" s="46"/>
      <c r="T1417" s="46"/>
      <c r="U1417" s="46"/>
      <c r="V1417" s="46"/>
      <c r="W1417" s="46"/>
      <c r="X1417" s="46"/>
      <c r="Y1417" s="46"/>
      <c r="Z1417" s="20"/>
      <c r="AA1417" s="20"/>
      <c r="AD1417" s="21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</row>
    <row r="1418" spans="15:42">
      <c r="O1418" s="29" t="s">
        <v>112</v>
      </c>
      <c r="P1418" s="46"/>
      <c r="Q1418" s="46"/>
      <c r="R1418" s="46"/>
      <c r="S1418" s="46"/>
      <c r="T1418" s="46"/>
      <c r="U1418" s="46"/>
      <c r="V1418" s="46"/>
      <c r="W1418" s="46"/>
      <c r="X1418" s="46"/>
      <c r="Y1418" s="46"/>
      <c r="Z1418" s="20"/>
      <c r="AA1418" s="20"/>
      <c r="AD1418" s="50" t="s">
        <v>125</v>
      </c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9"/>
      <c r="AP1418" s="36"/>
    </row>
    <row r="1419" spans="15:42">
      <c r="O1419" s="29" t="s">
        <v>113</v>
      </c>
      <c r="P1419" s="46"/>
      <c r="Q1419" s="46"/>
      <c r="R1419" s="46"/>
      <c r="S1419" s="46"/>
      <c r="T1419" s="46"/>
      <c r="U1419" s="46"/>
      <c r="V1419" s="46"/>
      <c r="W1419" s="46"/>
      <c r="X1419" s="46"/>
      <c r="Y1419" s="46"/>
      <c r="Z1419" s="20"/>
      <c r="AA1419" s="20"/>
      <c r="AD1419" s="35" t="s">
        <v>127</v>
      </c>
    </row>
    <row r="1421" spans="15:42">
      <c r="O1421" s="121" t="s">
        <v>389</v>
      </c>
      <c r="P1421" s="75"/>
      <c r="Q1421" s="75"/>
      <c r="R1421" s="75"/>
      <c r="S1421" s="75"/>
      <c r="T1421" s="75"/>
      <c r="U1421" s="75"/>
      <c r="V1421" s="75"/>
      <c r="W1421" s="75"/>
      <c r="X1421" s="75"/>
      <c r="Y1421" s="75"/>
      <c r="Z1421" s="75"/>
      <c r="AA1421" s="75"/>
    </row>
    <row r="1430" spans="1:29">
      <c r="A1430" s="343" t="s">
        <v>390</v>
      </c>
      <c r="B1430" s="343"/>
      <c r="C1430" s="343"/>
      <c r="D1430" s="343"/>
      <c r="E1430" s="343"/>
      <c r="F1430" s="343"/>
      <c r="G1430" s="343"/>
      <c r="H1430" s="343"/>
      <c r="I1430" s="343"/>
      <c r="J1430" s="343"/>
      <c r="K1430" s="343"/>
      <c r="L1430" s="343"/>
      <c r="M1430" s="343"/>
      <c r="O1430" s="329" t="s">
        <v>391</v>
      </c>
      <c r="P1430" s="330"/>
      <c r="Q1430" s="330"/>
      <c r="R1430" s="330"/>
      <c r="S1430" s="330"/>
      <c r="T1430" s="330"/>
      <c r="U1430" s="331"/>
      <c r="W1430" s="358" t="s">
        <v>390</v>
      </c>
      <c r="X1430" s="358"/>
      <c r="Y1430" s="358"/>
      <c r="Z1430" s="358"/>
      <c r="AA1430" s="358"/>
      <c r="AB1430" s="358"/>
      <c r="AC1430" s="358"/>
    </row>
    <row r="1431" spans="1:29">
      <c r="A1431" s="12"/>
      <c r="B1431" s="352">
        <v>2000</v>
      </c>
      <c r="C1431" s="352"/>
      <c r="D1431" s="352">
        <v>2004</v>
      </c>
      <c r="E1431" s="352"/>
      <c r="F1431" s="352">
        <v>2007</v>
      </c>
      <c r="G1431" s="352"/>
      <c r="H1431" s="352">
        <v>2010</v>
      </c>
      <c r="I1431" s="352"/>
      <c r="J1431" s="352">
        <v>2013</v>
      </c>
      <c r="K1431" s="352"/>
      <c r="L1431" s="352">
        <v>2016</v>
      </c>
      <c r="M1431" s="352"/>
      <c r="O1431" s="20" t="s">
        <v>129</v>
      </c>
      <c r="P1431" s="44">
        <v>24</v>
      </c>
      <c r="Q1431" s="44">
        <v>30</v>
      </c>
      <c r="R1431" s="44">
        <v>30</v>
      </c>
      <c r="S1431" s="44">
        <v>30</v>
      </c>
      <c r="T1431" s="44">
        <v>30</v>
      </c>
      <c r="U1431" s="45">
        <v>30</v>
      </c>
      <c r="W1431" s="89"/>
      <c r="X1431" s="89" t="s">
        <v>137</v>
      </c>
      <c r="Y1431" s="89" t="s">
        <v>138</v>
      </c>
      <c r="Z1431" s="89" t="s">
        <v>139</v>
      </c>
      <c r="AA1431" s="89" t="s">
        <v>140</v>
      </c>
      <c r="AB1431" s="89" t="s">
        <v>141</v>
      </c>
      <c r="AC1431" s="89" t="s">
        <v>142</v>
      </c>
    </row>
    <row r="1432" spans="1:29">
      <c r="A1432" s="13"/>
      <c r="B1432" s="14" t="s">
        <v>0</v>
      </c>
      <c r="C1432" s="14" t="s">
        <v>1</v>
      </c>
      <c r="D1432" s="14" t="s">
        <v>0</v>
      </c>
      <c r="E1432" s="14" t="s">
        <v>1</v>
      </c>
      <c r="F1432" s="14" t="s">
        <v>0</v>
      </c>
      <c r="G1432" s="14" t="s">
        <v>1</v>
      </c>
      <c r="H1432" s="14" t="s">
        <v>0</v>
      </c>
      <c r="I1432" s="14" t="s">
        <v>1</v>
      </c>
      <c r="J1432" s="14" t="s">
        <v>0</v>
      </c>
      <c r="K1432" s="14" t="s">
        <v>1</v>
      </c>
      <c r="L1432" s="14" t="s">
        <v>0</v>
      </c>
      <c r="M1432" s="14" t="s">
        <v>1</v>
      </c>
      <c r="O1432" s="21" t="s">
        <v>103</v>
      </c>
      <c r="P1432" s="31">
        <v>2000</v>
      </c>
      <c r="Q1432" s="31">
        <v>2004</v>
      </c>
      <c r="R1432" s="31">
        <v>2007</v>
      </c>
      <c r="S1432" s="31">
        <v>2010</v>
      </c>
      <c r="T1432" s="31">
        <v>2013</v>
      </c>
      <c r="U1432" s="31">
        <v>2016</v>
      </c>
      <c r="W1432" s="89" t="s">
        <v>143</v>
      </c>
      <c r="X1432" s="24">
        <v>24</v>
      </c>
      <c r="Y1432" s="24">
        <v>30</v>
      </c>
      <c r="Z1432" s="24">
        <v>30</v>
      </c>
      <c r="AA1432" s="24">
        <v>30</v>
      </c>
      <c r="AB1432" s="24">
        <v>30</v>
      </c>
      <c r="AC1432" s="24">
        <v>30</v>
      </c>
    </row>
    <row r="1433" spans="1:29">
      <c r="A1433" t="s">
        <v>2</v>
      </c>
      <c r="D1433" s="353" t="s">
        <v>399</v>
      </c>
      <c r="E1433" s="53" t="s">
        <v>400</v>
      </c>
      <c r="J1433" s="353" t="s">
        <v>402</v>
      </c>
      <c r="K1433" s="53" t="s">
        <v>65</v>
      </c>
      <c r="O1433" s="29">
        <v>0</v>
      </c>
      <c r="P1433" s="24">
        <v>17</v>
      </c>
      <c r="Q1433" s="24"/>
      <c r="R1433" s="24"/>
      <c r="S1433" s="24"/>
      <c r="T1433" s="24"/>
      <c r="U1433" s="24"/>
      <c r="W1433" s="90">
        <v>0</v>
      </c>
      <c r="X1433" s="24">
        <v>17</v>
      </c>
      <c r="Y1433" s="24"/>
      <c r="Z1433" s="24"/>
      <c r="AA1433" s="24"/>
      <c r="AB1433" s="24"/>
      <c r="AC1433" s="24"/>
    </row>
    <row r="1434" spans="1:29">
      <c r="A1434" t="s">
        <v>4</v>
      </c>
      <c r="D1434" s="353"/>
      <c r="E1434" s="53" t="s">
        <v>400</v>
      </c>
      <c r="J1434" s="353"/>
      <c r="K1434" s="53" t="s">
        <v>3</v>
      </c>
      <c r="O1434" s="29">
        <v>1</v>
      </c>
      <c r="P1434" s="24">
        <v>6</v>
      </c>
      <c r="Q1434" s="24"/>
      <c r="R1434" s="24">
        <v>28</v>
      </c>
      <c r="S1434" s="24"/>
      <c r="T1434" s="24">
        <v>30</v>
      </c>
      <c r="U1434" s="24">
        <v>16</v>
      </c>
      <c r="W1434" s="90">
        <v>1</v>
      </c>
      <c r="X1434" s="24">
        <v>6</v>
      </c>
      <c r="Y1434" s="24"/>
      <c r="Z1434" s="24">
        <v>28</v>
      </c>
      <c r="AA1434" s="24"/>
      <c r="AB1434" s="24">
        <v>30</v>
      </c>
      <c r="AC1434" s="24">
        <v>16</v>
      </c>
    </row>
    <row r="1435" spans="1:29">
      <c r="A1435" t="s">
        <v>5</v>
      </c>
      <c r="D1435" s="353"/>
      <c r="E1435" s="53" t="s">
        <v>191</v>
      </c>
      <c r="J1435" s="353"/>
      <c r="K1435" s="53" t="s">
        <v>65</v>
      </c>
      <c r="O1435" s="29">
        <v>2</v>
      </c>
      <c r="P1435" s="24">
        <v>1</v>
      </c>
      <c r="Q1435" s="24">
        <v>30</v>
      </c>
      <c r="R1435" s="24">
        <v>2</v>
      </c>
      <c r="S1435" s="24">
        <v>10</v>
      </c>
      <c r="T1435" s="24"/>
      <c r="U1435" s="24">
        <v>14</v>
      </c>
      <c r="W1435" s="90">
        <v>2</v>
      </c>
      <c r="X1435" s="24">
        <v>1</v>
      </c>
      <c r="Y1435" s="24">
        <v>30</v>
      </c>
      <c r="Z1435" s="24">
        <v>2</v>
      </c>
      <c r="AA1435" s="24">
        <v>10</v>
      </c>
      <c r="AB1435" s="24"/>
      <c r="AC1435" s="24">
        <v>14</v>
      </c>
    </row>
    <row r="1436" spans="1:29">
      <c r="A1436" t="s">
        <v>6</v>
      </c>
      <c r="D1436" s="353"/>
      <c r="E1436" s="53" t="s">
        <v>3</v>
      </c>
      <c r="J1436" s="353"/>
      <c r="K1436" s="53" t="s">
        <v>3</v>
      </c>
      <c r="O1436" s="29">
        <v>3</v>
      </c>
      <c r="P1436" s="24"/>
      <c r="Q1436" s="24"/>
      <c r="R1436" s="24"/>
      <c r="S1436" s="24">
        <v>20</v>
      </c>
      <c r="T1436" s="24"/>
      <c r="U1436" s="24"/>
      <c r="W1436" s="90">
        <v>3</v>
      </c>
      <c r="X1436" s="24"/>
      <c r="Y1436" s="24"/>
      <c r="Z1436" s="24"/>
      <c r="AA1436" s="24">
        <v>20</v>
      </c>
      <c r="AB1436" s="24"/>
      <c r="AC1436" s="24"/>
    </row>
    <row r="1437" spans="1:29">
      <c r="A1437" t="s">
        <v>7</v>
      </c>
      <c r="D1437" s="353"/>
      <c r="E1437" s="53" t="s">
        <v>3</v>
      </c>
      <c r="J1437" s="353"/>
      <c r="K1437" s="53" t="s">
        <v>65</v>
      </c>
      <c r="O1437" s="29" t="s">
        <v>104</v>
      </c>
      <c r="P1437" s="24"/>
      <c r="Q1437" s="24"/>
      <c r="R1437" s="24"/>
      <c r="S1437" s="24"/>
      <c r="T1437" s="24"/>
      <c r="U1437" s="24"/>
      <c r="W1437" s="90" t="s">
        <v>104</v>
      </c>
      <c r="X1437" s="24"/>
      <c r="Y1437" s="24"/>
      <c r="Z1437" s="24"/>
      <c r="AA1437" s="24"/>
      <c r="AB1437" s="24"/>
      <c r="AC1437" s="24"/>
    </row>
    <row r="1438" spans="1:29">
      <c r="A1438" t="s">
        <v>8</v>
      </c>
      <c r="D1438" s="353"/>
      <c r="E1438" s="53" t="s">
        <v>3</v>
      </c>
      <c r="J1438" s="353"/>
      <c r="K1438" s="53" t="s">
        <v>65</v>
      </c>
      <c r="X1438" s="53"/>
      <c r="Y1438" s="24" t="s">
        <v>182</v>
      </c>
      <c r="Z1438" s="53"/>
      <c r="AA1438" s="24" t="s">
        <v>393</v>
      </c>
      <c r="AB1438" s="53"/>
      <c r="AC1438" s="24" t="s">
        <v>182</v>
      </c>
    </row>
    <row r="1439" spans="1:29">
      <c r="A1439" t="s">
        <v>9</v>
      </c>
      <c r="D1439" s="353"/>
      <c r="E1439" s="53" t="s">
        <v>3</v>
      </c>
      <c r="J1439" s="353"/>
      <c r="K1439" s="53" t="s">
        <v>65</v>
      </c>
      <c r="O1439" s="324" t="s">
        <v>392</v>
      </c>
      <c r="P1439" s="359"/>
      <c r="Q1439" s="359"/>
      <c r="R1439" s="359"/>
      <c r="S1439" s="359"/>
      <c r="T1439" s="359"/>
      <c r="U1439" s="325"/>
      <c r="X1439" s="53"/>
      <c r="Y1439" s="91" t="s">
        <v>394</v>
      </c>
      <c r="Z1439" s="53"/>
      <c r="AA1439" s="92" t="s">
        <v>395</v>
      </c>
      <c r="AB1439" s="53"/>
      <c r="AC1439" s="93" t="s">
        <v>396</v>
      </c>
    </row>
    <row r="1440" spans="1:29">
      <c r="A1440" t="s">
        <v>10</v>
      </c>
      <c r="D1440" s="353"/>
      <c r="E1440" s="53" t="s">
        <v>3</v>
      </c>
      <c r="J1440" s="353"/>
      <c r="K1440" s="53" t="s">
        <v>65</v>
      </c>
      <c r="O1440" s="21"/>
      <c r="P1440" s="51">
        <v>2000</v>
      </c>
      <c r="Q1440" s="51">
        <v>2004</v>
      </c>
      <c r="R1440" s="51">
        <v>2007</v>
      </c>
      <c r="S1440" s="51">
        <v>2010</v>
      </c>
      <c r="T1440" s="51">
        <v>2013</v>
      </c>
      <c r="U1440" s="51">
        <v>2016</v>
      </c>
      <c r="AA1440" s="94" t="s">
        <v>397</v>
      </c>
    </row>
    <row r="1441" spans="1:42">
      <c r="A1441" t="s">
        <v>11</v>
      </c>
      <c r="D1441" s="353"/>
      <c r="E1441" s="53" t="s">
        <v>400</v>
      </c>
      <c r="J1441" s="353"/>
      <c r="K1441" s="53" t="s">
        <v>65</v>
      </c>
      <c r="O1441" s="29" t="s">
        <v>106</v>
      </c>
      <c r="P1441" s="24">
        <v>23</v>
      </c>
      <c r="Q1441" s="24">
        <v>14</v>
      </c>
      <c r="R1441" s="103"/>
      <c r="S1441" s="24">
        <v>3</v>
      </c>
      <c r="T1441" s="24">
        <v>4</v>
      </c>
      <c r="U1441" s="24">
        <v>12</v>
      </c>
    </row>
    <row r="1442" spans="1:42">
      <c r="A1442" t="s">
        <v>12</v>
      </c>
      <c r="D1442" s="353"/>
      <c r="E1442" s="53" t="s">
        <v>400</v>
      </c>
      <c r="J1442" s="353"/>
      <c r="K1442" s="53" t="s">
        <v>65</v>
      </c>
      <c r="O1442" s="29" t="s">
        <v>107</v>
      </c>
      <c r="P1442" s="24">
        <v>1</v>
      </c>
      <c r="Q1442" s="24">
        <v>16</v>
      </c>
      <c r="R1442" s="103"/>
      <c r="S1442" s="24">
        <v>27</v>
      </c>
      <c r="T1442" s="24">
        <v>26</v>
      </c>
      <c r="U1442" s="24">
        <v>18</v>
      </c>
    </row>
    <row r="1443" spans="1:42">
      <c r="A1443" t="s">
        <v>13</v>
      </c>
      <c r="D1443" s="353"/>
      <c r="E1443" s="53" t="s">
        <v>191</v>
      </c>
      <c r="J1443" s="353"/>
      <c r="K1443" s="53" t="s">
        <v>65</v>
      </c>
      <c r="O1443" s="27"/>
      <c r="P1443" s="28"/>
      <c r="Q1443" s="28"/>
      <c r="R1443" s="28"/>
      <c r="S1443" s="28"/>
      <c r="T1443" s="28"/>
      <c r="U1443" s="28"/>
    </row>
    <row r="1444" spans="1:42">
      <c r="A1444" t="s">
        <v>14</v>
      </c>
      <c r="D1444" s="353"/>
      <c r="E1444" s="53" t="s">
        <v>191</v>
      </c>
      <c r="J1444" s="353"/>
      <c r="K1444" s="53" t="s">
        <v>65</v>
      </c>
      <c r="O1444" s="27"/>
      <c r="P1444" s="28"/>
      <c r="Q1444" s="28"/>
      <c r="R1444" s="28"/>
      <c r="S1444" s="28"/>
      <c r="T1444" s="28"/>
      <c r="U1444" s="28"/>
    </row>
    <row r="1445" spans="1:42">
      <c r="A1445" t="s">
        <v>15</v>
      </c>
      <c r="D1445" s="353"/>
      <c r="E1445" s="53" t="s">
        <v>3</v>
      </c>
      <c r="J1445" s="353"/>
      <c r="K1445" s="53" t="s">
        <v>65</v>
      </c>
      <c r="O1445" s="354" t="s">
        <v>109</v>
      </c>
      <c r="P1445" s="354"/>
      <c r="Q1445" s="354"/>
      <c r="R1445" s="354"/>
      <c r="S1445" s="354"/>
      <c r="T1445" s="354"/>
      <c r="U1445" s="354"/>
      <c r="V1445" s="354"/>
      <c r="W1445" s="354"/>
      <c r="X1445" s="354"/>
      <c r="Y1445" s="354"/>
      <c r="Z1445" s="354"/>
      <c r="AA1445" s="354"/>
      <c r="AD1445" s="354" t="s">
        <v>120</v>
      </c>
      <c r="AE1445" s="354"/>
      <c r="AF1445" s="354"/>
      <c r="AG1445" s="354"/>
      <c r="AH1445" s="354"/>
      <c r="AI1445" s="354"/>
      <c r="AJ1445" s="354"/>
      <c r="AK1445" s="354"/>
      <c r="AL1445" s="354"/>
      <c r="AM1445" s="354"/>
      <c r="AN1445" s="354"/>
      <c r="AO1445" s="354"/>
      <c r="AP1445" s="354"/>
    </row>
    <row r="1446" spans="1:42">
      <c r="A1446" t="s">
        <v>16</v>
      </c>
      <c r="D1446" s="353"/>
      <c r="E1446" s="53" t="s">
        <v>3</v>
      </c>
      <c r="J1446" s="353"/>
      <c r="K1446" s="53" t="s">
        <v>65</v>
      </c>
      <c r="O1446" s="20"/>
      <c r="P1446" s="327">
        <v>2000</v>
      </c>
      <c r="Q1446" s="327"/>
      <c r="R1446" s="327">
        <v>2004</v>
      </c>
      <c r="S1446" s="327"/>
      <c r="T1446" s="327">
        <v>2007</v>
      </c>
      <c r="U1446" s="327"/>
      <c r="V1446" s="327">
        <v>2010</v>
      </c>
      <c r="W1446" s="327"/>
      <c r="X1446" s="327">
        <v>2013</v>
      </c>
      <c r="Y1446" s="327"/>
      <c r="Z1446" s="327">
        <v>2016</v>
      </c>
      <c r="AA1446" s="327"/>
      <c r="AD1446" s="20"/>
      <c r="AE1446" s="327">
        <v>2000</v>
      </c>
      <c r="AF1446" s="327"/>
      <c r="AG1446" s="327">
        <v>2004</v>
      </c>
      <c r="AH1446" s="327"/>
      <c r="AI1446" s="327">
        <v>2007</v>
      </c>
      <c r="AJ1446" s="327"/>
      <c r="AK1446" s="327">
        <v>2010</v>
      </c>
      <c r="AL1446" s="327"/>
      <c r="AM1446" s="327">
        <v>2013</v>
      </c>
      <c r="AN1446" s="327"/>
      <c r="AO1446" s="327">
        <v>2016</v>
      </c>
      <c r="AP1446" s="327"/>
    </row>
    <row r="1447" spans="1:42">
      <c r="A1447" t="s">
        <v>17</v>
      </c>
      <c r="D1447" s="353"/>
      <c r="E1447" s="53" t="s">
        <v>3</v>
      </c>
      <c r="J1447" s="353"/>
      <c r="K1447" s="53" t="s">
        <v>3</v>
      </c>
      <c r="O1447" s="20"/>
      <c r="P1447" s="31" t="s">
        <v>114</v>
      </c>
      <c r="Q1447" s="31" t="s">
        <v>115</v>
      </c>
      <c r="R1447" s="31" t="s">
        <v>114</v>
      </c>
      <c r="S1447" s="31" t="s">
        <v>115</v>
      </c>
      <c r="T1447" s="31" t="s">
        <v>114</v>
      </c>
      <c r="U1447" s="31" t="s">
        <v>115</v>
      </c>
      <c r="V1447" s="31" t="s">
        <v>114</v>
      </c>
      <c r="W1447" s="31" t="s">
        <v>115</v>
      </c>
      <c r="X1447" s="31" t="s">
        <v>114</v>
      </c>
      <c r="Y1447" s="31" t="s">
        <v>115</v>
      </c>
      <c r="Z1447" s="31" t="s">
        <v>114</v>
      </c>
      <c r="AA1447" s="31" t="s">
        <v>115</v>
      </c>
      <c r="AD1447" s="20"/>
      <c r="AE1447" s="31" t="s">
        <v>118</v>
      </c>
      <c r="AF1447" s="31" t="s">
        <v>1</v>
      </c>
      <c r="AG1447" s="31" t="s">
        <v>118</v>
      </c>
      <c r="AH1447" s="31" t="s">
        <v>1</v>
      </c>
      <c r="AI1447" s="31" t="s">
        <v>118</v>
      </c>
      <c r="AJ1447" s="31" t="s">
        <v>1</v>
      </c>
      <c r="AK1447" s="31" t="s">
        <v>118</v>
      </c>
      <c r="AL1447" s="31" t="s">
        <v>1</v>
      </c>
      <c r="AM1447" s="31" t="s">
        <v>118</v>
      </c>
      <c r="AN1447" s="31" t="s">
        <v>1</v>
      </c>
      <c r="AO1447" s="31" t="s">
        <v>118</v>
      </c>
      <c r="AP1447" s="31" t="s">
        <v>1</v>
      </c>
    </row>
    <row r="1448" spans="1:42">
      <c r="A1448" t="s">
        <v>18</v>
      </c>
      <c r="D1448" s="353"/>
      <c r="E1448" s="53" t="s">
        <v>3</v>
      </c>
      <c r="J1448" s="353"/>
      <c r="K1448" s="53" t="s">
        <v>3</v>
      </c>
      <c r="O1448" s="29" t="s">
        <v>110</v>
      </c>
      <c r="P1448" s="20">
        <v>23</v>
      </c>
      <c r="Q1448" s="20">
        <v>95.8</v>
      </c>
      <c r="R1448" s="20">
        <v>30</v>
      </c>
      <c r="S1448" s="20">
        <v>100</v>
      </c>
      <c r="T1448" s="20">
        <v>30</v>
      </c>
      <c r="U1448" s="20">
        <v>100</v>
      </c>
      <c r="V1448" s="20">
        <v>10</v>
      </c>
      <c r="W1448" s="20">
        <v>33.299999999999997</v>
      </c>
      <c r="X1448" s="20">
        <v>30</v>
      </c>
      <c r="Y1448" s="20">
        <v>100</v>
      </c>
      <c r="Z1448" s="20"/>
      <c r="AA1448" s="20"/>
      <c r="AD1448" s="29" t="s">
        <v>74</v>
      </c>
      <c r="AE1448" s="24">
        <v>1</v>
      </c>
      <c r="AF1448" s="24">
        <v>0</v>
      </c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</row>
    <row r="1449" spans="1:42">
      <c r="A1449" t="s">
        <v>19</v>
      </c>
      <c r="D1449" s="353"/>
      <c r="E1449" s="53" t="s">
        <v>3</v>
      </c>
      <c r="J1449" s="353"/>
      <c r="K1449" s="53" t="s">
        <v>65</v>
      </c>
      <c r="O1449" s="29" t="s">
        <v>111</v>
      </c>
      <c r="P1449" s="20">
        <v>4</v>
      </c>
      <c r="Q1449" s="20">
        <v>17.399999999999999</v>
      </c>
      <c r="R1449" s="20">
        <v>14</v>
      </c>
      <c r="S1449" s="20">
        <v>46.7</v>
      </c>
      <c r="T1449" s="102"/>
      <c r="U1449" s="102"/>
      <c r="V1449" s="20">
        <v>3</v>
      </c>
      <c r="W1449" s="20">
        <v>30</v>
      </c>
      <c r="X1449" s="20">
        <v>4</v>
      </c>
      <c r="Y1449" s="20">
        <v>13.3</v>
      </c>
      <c r="Z1449" s="20"/>
      <c r="AA1449" s="20"/>
      <c r="AD1449" s="47" t="s">
        <v>125</v>
      </c>
      <c r="AE1449" s="40">
        <v>4.2000000000000003E-2</v>
      </c>
      <c r="AF1449" s="32">
        <v>0</v>
      </c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</row>
    <row r="1450" spans="1:42">
      <c r="A1450" t="s">
        <v>20</v>
      </c>
      <c r="D1450" s="353"/>
      <c r="E1450" s="53" t="s">
        <v>400</v>
      </c>
      <c r="J1450" s="353"/>
      <c r="K1450" s="53" t="s">
        <v>65</v>
      </c>
      <c r="O1450" s="29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D1450" s="29" t="s">
        <v>386</v>
      </c>
      <c r="AE1450" s="24"/>
      <c r="AF1450" s="24"/>
      <c r="AG1450" s="24"/>
      <c r="AH1450" s="24"/>
      <c r="AI1450" s="24"/>
      <c r="AJ1450" s="24"/>
      <c r="AK1450" s="24">
        <v>20</v>
      </c>
      <c r="AL1450" s="24">
        <v>7</v>
      </c>
      <c r="AM1450" s="24"/>
      <c r="AN1450" s="24"/>
      <c r="AO1450" s="24"/>
      <c r="AP1450" s="24"/>
    </row>
    <row r="1451" spans="1:42">
      <c r="A1451" t="s">
        <v>22</v>
      </c>
      <c r="D1451" s="353"/>
      <c r="E1451" s="53" t="s">
        <v>3</v>
      </c>
      <c r="J1451" s="353"/>
      <c r="K1451" s="53" t="s">
        <v>65</v>
      </c>
      <c r="O1451" s="29" t="s">
        <v>112</v>
      </c>
      <c r="P1451" s="20">
        <v>1</v>
      </c>
      <c r="Q1451" s="20">
        <v>4.2</v>
      </c>
      <c r="R1451" s="20"/>
      <c r="S1451" s="20"/>
      <c r="T1451" s="20"/>
      <c r="U1451" s="20"/>
      <c r="V1451" s="20">
        <v>20</v>
      </c>
      <c r="W1451" s="20">
        <v>66.7</v>
      </c>
      <c r="X1451" s="20"/>
      <c r="Y1451" s="20"/>
      <c r="Z1451" s="20">
        <v>30</v>
      </c>
      <c r="AA1451" s="20">
        <v>100</v>
      </c>
      <c r="AD1451" s="47" t="s">
        <v>125</v>
      </c>
      <c r="AE1451" s="40"/>
      <c r="AF1451" s="32"/>
      <c r="AG1451" s="32"/>
      <c r="AH1451" s="32"/>
      <c r="AI1451" s="32"/>
      <c r="AJ1451" s="32"/>
      <c r="AK1451" s="40">
        <v>0.66700000000000004</v>
      </c>
      <c r="AL1451" s="32">
        <v>0.35</v>
      </c>
      <c r="AM1451" s="32"/>
      <c r="AN1451" s="32"/>
      <c r="AO1451" s="32"/>
      <c r="AP1451" s="32"/>
    </row>
    <row r="1452" spans="1:42">
      <c r="A1452" t="s">
        <v>23</v>
      </c>
      <c r="D1452" s="353"/>
      <c r="E1452" s="53" t="s">
        <v>3</v>
      </c>
      <c r="J1452" s="353"/>
      <c r="K1452" s="53" t="s">
        <v>65</v>
      </c>
      <c r="O1452" s="29" t="s">
        <v>113</v>
      </c>
      <c r="P1452" s="20">
        <v>0</v>
      </c>
      <c r="Q1452" s="20">
        <v>0</v>
      </c>
      <c r="R1452" s="20"/>
      <c r="S1452" s="20"/>
      <c r="T1452" s="106"/>
      <c r="U1452" s="106"/>
      <c r="V1452" s="20">
        <v>7</v>
      </c>
      <c r="W1452" s="20">
        <v>35</v>
      </c>
      <c r="X1452" s="20"/>
      <c r="Y1452" s="20"/>
      <c r="Z1452" s="20">
        <v>13</v>
      </c>
      <c r="AA1452" s="20">
        <v>43.3</v>
      </c>
      <c r="AD1452" s="29" t="s">
        <v>198</v>
      </c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>
        <v>30</v>
      </c>
      <c r="AP1452" s="24">
        <v>13</v>
      </c>
    </row>
    <row r="1453" spans="1:42">
      <c r="A1453" t="s">
        <v>24</v>
      </c>
      <c r="D1453" s="353"/>
      <c r="E1453" s="53" t="s">
        <v>3</v>
      </c>
      <c r="J1453" s="353"/>
      <c r="K1453" s="53" t="s">
        <v>65</v>
      </c>
      <c r="AD1453" s="47" t="s">
        <v>125</v>
      </c>
      <c r="AE1453" s="40"/>
      <c r="AF1453" s="32"/>
      <c r="AG1453" s="32"/>
      <c r="AH1453" s="32"/>
      <c r="AI1453" s="32"/>
      <c r="AJ1453" s="32"/>
      <c r="AK1453" s="40"/>
      <c r="AL1453" s="32"/>
      <c r="AM1453" s="32"/>
      <c r="AN1453" s="32"/>
      <c r="AO1453" s="32">
        <v>1</v>
      </c>
      <c r="AP1453" s="40">
        <v>0.433</v>
      </c>
    </row>
    <row r="1454" spans="1:42">
      <c r="A1454" t="s">
        <v>25</v>
      </c>
      <c r="D1454" s="353"/>
      <c r="E1454" s="53" t="s">
        <v>3</v>
      </c>
      <c r="J1454" s="353"/>
      <c r="K1454" s="53" t="s">
        <v>65</v>
      </c>
    </row>
    <row r="1455" spans="1:42">
      <c r="A1455" t="s">
        <v>26</v>
      </c>
      <c r="D1455" s="353"/>
      <c r="E1455" s="53" t="s">
        <v>400</v>
      </c>
      <c r="J1455" s="353"/>
      <c r="K1455" s="53" t="s">
        <v>65</v>
      </c>
      <c r="O1455" s="354" t="s">
        <v>116</v>
      </c>
      <c r="P1455" s="354"/>
      <c r="Q1455" s="354"/>
      <c r="R1455" s="354"/>
      <c r="S1455" s="354"/>
      <c r="T1455" s="354"/>
      <c r="U1455" s="354"/>
      <c r="V1455" s="354"/>
      <c r="W1455" s="354"/>
      <c r="X1455" s="354"/>
      <c r="Y1455" s="354"/>
      <c r="Z1455" s="354"/>
      <c r="AA1455" s="354"/>
      <c r="AD1455" s="35" t="s">
        <v>127</v>
      </c>
    </row>
    <row r="1456" spans="1:42">
      <c r="A1456" t="s">
        <v>27</v>
      </c>
      <c r="D1456" s="353"/>
      <c r="E1456" s="53" t="s">
        <v>400</v>
      </c>
      <c r="J1456" s="353"/>
      <c r="K1456" s="53" t="s">
        <v>65</v>
      </c>
      <c r="O1456" s="20"/>
      <c r="P1456" s="327">
        <v>2000</v>
      </c>
      <c r="Q1456" s="327"/>
      <c r="R1456" s="327">
        <v>2004</v>
      </c>
      <c r="S1456" s="327"/>
      <c r="T1456" s="327">
        <v>2007</v>
      </c>
      <c r="U1456" s="327"/>
      <c r="V1456" s="327">
        <v>2010</v>
      </c>
      <c r="W1456" s="327"/>
      <c r="X1456" s="327">
        <v>2013</v>
      </c>
      <c r="Y1456" s="327"/>
      <c r="Z1456" s="327">
        <v>2016</v>
      </c>
      <c r="AA1456" s="327"/>
    </row>
    <row r="1457" spans="1:42">
      <c r="A1457" t="s">
        <v>28</v>
      </c>
      <c r="B1457" s="79"/>
      <c r="C1457" s="79"/>
      <c r="D1457" s="353"/>
      <c r="E1457" s="53" t="s">
        <v>400</v>
      </c>
      <c r="J1457" s="353"/>
      <c r="K1457" s="53" t="s">
        <v>65</v>
      </c>
      <c r="O1457" s="20"/>
      <c r="P1457" s="31" t="s">
        <v>114</v>
      </c>
      <c r="Q1457" s="31" t="s">
        <v>115</v>
      </c>
      <c r="R1457" s="31" t="s">
        <v>114</v>
      </c>
      <c r="S1457" s="31" t="s">
        <v>115</v>
      </c>
      <c r="T1457" s="31" t="s">
        <v>114</v>
      </c>
      <c r="U1457" s="31" t="s">
        <v>115</v>
      </c>
      <c r="V1457" s="31" t="s">
        <v>114</v>
      </c>
      <c r="W1457" s="31" t="s">
        <v>115</v>
      </c>
      <c r="X1457" s="31" t="s">
        <v>114</v>
      </c>
      <c r="Y1457" s="31" t="s">
        <v>115</v>
      </c>
      <c r="Z1457" s="31" t="s">
        <v>114</v>
      </c>
      <c r="AA1457" s="31" t="s">
        <v>115</v>
      </c>
      <c r="AD1457" s="354" t="s">
        <v>121</v>
      </c>
      <c r="AE1457" s="354"/>
      <c r="AF1457" s="354"/>
      <c r="AG1457" s="354"/>
      <c r="AH1457" s="354"/>
      <c r="AI1457" s="354"/>
      <c r="AJ1457" s="354"/>
      <c r="AK1457" s="354"/>
      <c r="AL1457" s="354"/>
      <c r="AM1457" s="354"/>
      <c r="AN1457" s="354"/>
      <c r="AO1457" s="354"/>
      <c r="AP1457" s="354"/>
    </row>
    <row r="1458" spans="1:42">
      <c r="A1458" t="s">
        <v>29</v>
      </c>
      <c r="B1458" s="79"/>
      <c r="C1458" s="79"/>
      <c r="D1458" s="353"/>
      <c r="E1458" s="53" t="s">
        <v>400</v>
      </c>
      <c r="J1458" s="353"/>
      <c r="K1458" s="53" t="s">
        <v>65</v>
      </c>
      <c r="O1458" s="29" t="s">
        <v>110</v>
      </c>
      <c r="P1458" s="20">
        <v>23</v>
      </c>
      <c r="Q1458" s="20">
        <v>95.8</v>
      </c>
      <c r="R1458" s="20"/>
      <c r="S1458" s="20"/>
      <c r="T1458" s="20"/>
      <c r="U1458" s="20"/>
      <c r="V1458" s="20"/>
      <c r="W1458" s="20"/>
      <c r="X1458" s="20"/>
      <c r="Y1458" s="20"/>
      <c r="Z1458" s="20">
        <v>16</v>
      </c>
      <c r="AA1458" s="20">
        <v>53.3</v>
      </c>
      <c r="AD1458" s="20"/>
      <c r="AE1458" s="327">
        <v>2000</v>
      </c>
      <c r="AF1458" s="327"/>
      <c r="AG1458" s="327">
        <v>2004</v>
      </c>
      <c r="AH1458" s="327"/>
      <c r="AI1458" s="327">
        <v>2007</v>
      </c>
      <c r="AJ1458" s="327"/>
      <c r="AK1458" s="327">
        <v>2010</v>
      </c>
      <c r="AL1458" s="327"/>
      <c r="AM1458" s="327">
        <v>2013</v>
      </c>
      <c r="AN1458" s="327"/>
      <c r="AO1458" s="327">
        <v>2016</v>
      </c>
      <c r="AP1458" s="327"/>
    </row>
    <row r="1459" spans="1:42">
      <c r="A1459" t="s">
        <v>30</v>
      </c>
      <c r="B1459" s="79"/>
      <c r="C1459" s="79"/>
      <c r="D1459" s="353"/>
      <c r="E1459" s="53" t="s">
        <v>400</v>
      </c>
      <c r="J1459" s="353"/>
      <c r="K1459" s="53" t="s">
        <v>65</v>
      </c>
      <c r="O1459" s="29" t="s">
        <v>111</v>
      </c>
      <c r="P1459" s="20">
        <v>19</v>
      </c>
      <c r="Q1459" s="20">
        <v>82.6</v>
      </c>
      <c r="R1459" s="20"/>
      <c r="S1459" s="20"/>
      <c r="T1459" s="106"/>
      <c r="U1459" s="106"/>
      <c r="V1459" s="20"/>
      <c r="W1459" s="20"/>
      <c r="X1459" s="20"/>
      <c r="Y1459" s="20"/>
      <c r="Z1459" s="20">
        <v>3</v>
      </c>
      <c r="AA1459" s="20">
        <v>18.75</v>
      </c>
      <c r="AD1459" s="20"/>
      <c r="AE1459" s="51" t="s">
        <v>118</v>
      </c>
      <c r="AF1459" s="51" t="s">
        <v>1</v>
      </c>
      <c r="AG1459" s="51" t="s">
        <v>118</v>
      </c>
      <c r="AH1459" s="51" t="s">
        <v>1</v>
      </c>
      <c r="AI1459" s="51" t="s">
        <v>118</v>
      </c>
      <c r="AJ1459" s="51" t="s">
        <v>1</v>
      </c>
      <c r="AK1459" s="51" t="s">
        <v>118</v>
      </c>
      <c r="AL1459" s="51" t="s">
        <v>1</v>
      </c>
      <c r="AM1459" s="51" t="s">
        <v>118</v>
      </c>
      <c r="AN1459" s="51" t="s">
        <v>1</v>
      </c>
      <c r="AO1459" s="51" t="s">
        <v>118</v>
      </c>
      <c r="AP1459" s="51" t="s">
        <v>1</v>
      </c>
    </row>
    <row r="1460" spans="1:42">
      <c r="A1460" t="s">
        <v>31</v>
      </c>
      <c r="B1460" s="79"/>
      <c r="C1460" s="79"/>
      <c r="D1460" s="353"/>
      <c r="E1460" s="53" t="s">
        <v>400</v>
      </c>
      <c r="J1460" s="353"/>
      <c r="K1460" s="53" t="s">
        <v>65</v>
      </c>
      <c r="O1460" s="29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D1460" s="29" t="s">
        <v>398</v>
      </c>
      <c r="AE1460" s="24">
        <v>1</v>
      </c>
      <c r="AF1460" s="24">
        <v>1</v>
      </c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</row>
    <row r="1461" spans="1:42">
      <c r="A1461" t="s">
        <v>32</v>
      </c>
      <c r="B1461" s="79"/>
      <c r="C1461" s="79"/>
      <c r="D1461" s="353"/>
      <c r="E1461" s="53" t="s">
        <v>400</v>
      </c>
      <c r="J1461" s="353"/>
      <c r="K1461" s="53" t="s">
        <v>65</v>
      </c>
      <c r="O1461" s="29" t="s">
        <v>112</v>
      </c>
      <c r="P1461" s="20">
        <v>1</v>
      </c>
      <c r="Q1461" s="20">
        <v>4.2</v>
      </c>
      <c r="R1461" s="20">
        <v>30</v>
      </c>
      <c r="S1461" s="20">
        <v>100</v>
      </c>
      <c r="T1461" s="20">
        <v>30</v>
      </c>
      <c r="U1461" s="20">
        <v>100</v>
      </c>
      <c r="V1461" s="20">
        <v>30</v>
      </c>
      <c r="W1461" s="20">
        <v>100</v>
      </c>
      <c r="X1461" s="20">
        <v>30</v>
      </c>
      <c r="Y1461" s="20">
        <v>100</v>
      </c>
      <c r="Z1461" s="20">
        <v>14</v>
      </c>
      <c r="AA1461" s="20">
        <v>46.7</v>
      </c>
      <c r="AD1461" s="48" t="s">
        <v>125</v>
      </c>
      <c r="AE1461" s="39">
        <v>4.2000000000000003E-2</v>
      </c>
      <c r="AF1461" s="36">
        <v>1</v>
      </c>
      <c r="AG1461" s="36"/>
      <c r="AH1461" s="36"/>
      <c r="AI1461" s="36"/>
      <c r="AJ1461" s="36"/>
      <c r="AK1461" s="36"/>
      <c r="AL1461" s="36"/>
      <c r="AM1461" s="36"/>
      <c r="AN1461" s="36"/>
      <c r="AO1461" s="36"/>
      <c r="AP1461" s="36"/>
    </row>
    <row r="1462" spans="1:42">
      <c r="A1462" t="s">
        <v>33</v>
      </c>
      <c r="B1462" s="79"/>
      <c r="C1462" s="79"/>
      <c r="D1462" s="353"/>
      <c r="E1462" s="53" t="s">
        <v>400</v>
      </c>
      <c r="J1462" s="353"/>
      <c r="K1462" s="53" t="s">
        <v>65</v>
      </c>
      <c r="O1462" s="29" t="s">
        <v>113</v>
      </c>
      <c r="P1462" s="20">
        <v>1</v>
      </c>
      <c r="Q1462" s="20">
        <v>100</v>
      </c>
      <c r="R1462" s="20">
        <v>13</v>
      </c>
      <c r="S1462" s="20">
        <v>43.3</v>
      </c>
      <c r="T1462" s="102"/>
      <c r="U1462" s="102"/>
      <c r="V1462" s="20">
        <v>20</v>
      </c>
      <c r="W1462" s="20">
        <v>66.7</v>
      </c>
      <c r="X1462" s="20">
        <v>26</v>
      </c>
      <c r="Y1462" s="20">
        <v>86.7</v>
      </c>
      <c r="Z1462" s="20">
        <v>5</v>
      </c>
      <c r="AA1462" s="20">
        <v>35.700000000000003</v>
      </c>
      <c r="AD1462" s="29" t="s">
        <v>400</v>
      </c>
      <c r="AE1462" s="34"/>
      <c r="AF1462" s="34"/>
      <c r="AG1462" s="34">
        <v>30</v>
      </c>
      <c r="AH1462" s="34">
        <v>13</v>
      </c>
      <c r="AI1462" s="34"/>
      <c r="AJ1462" s="34"/>
      <c r="AK1462" s="34">
        <v>30</v>
      </c>
      <c r="AL1462" s="34">
        <v>20</v>
      </c>
      <c r="AM1462" s="34"/>
      <c r="AN1462" s="34"/>
      <c r="AO1462" s="34"/>
      <c r="AP1462" s="34"/>
    </row>
    <row r="1463" spans="1:42">
      <c r="E1463" s="53"/>
      <c r="AD1463" s="48" t="s">
        <v>125</v>
      </c>
      <c r="AE1463" s="36"/>
      <c r="AF1463" s="36"/>
      <c r="AG1463" s="36">
        <v>1</v>
      </c>
      <c r="AH1463" s="39">
        <v>0.433</v>
      </c>
      <c r="AI1463" s="36"/>
      <c r="AJ1463" s="36"/>
      <c r="AK1463" s="36">
        <v>1</v>
      </c>
      <c r="AL1463" s="39">
        <v>0.66700000000000004</v>
      </c>
      <c r="AM1463" s="36"/>
      <c r="AN1463" s="36"/>
      <c r="AO1463" s="36"/>
      <c r="AP1463" s="36"/>
    </row>
    <row r="1464" spans="1:42">
      <c r="AD1464" s="21" t="s">
        <v>58</v>
      </c>
      <c r="AE1464" s="34"/>
      <c r="AF1464" s="34"/>
      <c r="AG1464" s="34"/>
      <c r="AH1464" s="34"/>
      <c r="AI1464" s="34">
        <v>30</v>
      </c>
      <c r="AJ1464" s="105"/>
      <c r="AK1464" s="34"/>
      <c r="AL1464" s="34"/>
      <c r="AM1464" s="34"/>
      <c r="AN1464" s="34"/>
      <c r="AO1464" s="34"/>
      <c r="AP1464" s="34"/>
    </row>
    <row r="1465" spans="1:42">
      <c r="O1465" s="354" t="s">
        <v>117</v>
      </c>
      <c r="P1465" s="354"/>
      <c r="Q1465" s="354"/>
      <c r="R1465" s="354"/>
      <c r="S1465" s="354"/>
      <c r="T1465" s="354"/>
      <c r="U1465" s="354"/>
      <c r="V1465" s="354"/>
      <c r="W1465" s="354"/>
      <c r="X1465" s="354"/>
      <c r="Y1465" s="354"/>
      <c r="Z1465" s="354"/>
      <c r="AA1465" s="354"/>
      <c r="AD1465" s="48" t="s">
        <v>125</v>
      </c>
      <c r="AE1465" s="36"/>
      <c r="AF1465" s="36"/>
      <c r="AG1465" s="36"/>
      <c r="AH1465" s="36"/>
      <c r="AI1465" s="36">
        <v>1</v>
      </c>
      <c r="AJ1465" s="104"/>
      <c r="AK1465" s="36"/>
      <c r="AL1465" s="36"/>
      <c r="AM1465" s="36"/>
      <c r="AN1465" s="36"/>
      <c r="AO1465" s="36"/>
      <c r="AP1465" s="36"/>
    </row>
    <row r="1466" spans="1:42">
      <c r="O1466" s="20"/>
      <c r="P1466" s="327">
        <v>2000</v>
      </c>
      <c r="Q1466" s="327"/>
      <c r="R1466" s="327">
        <v>2004</v>
      </c>
      <c r="S1466" s="327"/>
      <c r="T1466" s="327">
        <v>2007</v>
      </c>
      <c r="U1466" s="327"/>
      <c r="V1466" s="327">
        <v>2010</v>
      </c>
      <c r="W1466" s="327"/>
      <c r="X1466" s="327">
        <v>2013</v>
      </c>
      <c r="Y1466" s="327"/>
      <c r="Z1466" s="327">
        <v>2016</v>
      </c>
      <c r="AA1466" s="327"/>
      <c r="AD1466" s="29" t="s">
        <v>65</v>
      </c>
      <c r="AE1466" s="34"/>
      <c r="AF1466" s="34"/>
      <c r="AG1466" s="34"/>
      <c r="AH1466" s="34"/>
      <c r="AI1466" s="34"/>
      <c r="AJ1466" s="34"/>
      <c r="AK1466" s="34"/>
      <c r="AL1466" s="34"/>
      <c r="AM1466" s="34">
        <v>30</v>
      </c>
      <c r="AN1466" s="34">
        <v>26</v>
      </c>
      <c r="AO1466" s="34"/>
      <c r="AP1466" s="34"/>
    </row>
    <row r="1467" spans="1:42">
      <c r="O1467" s="20"/>
      <c r="P1467" s="31" t="s">
        <v>114</v>
      </c>
      <c r="Q1467" s="31" t="s">
        <v>115</v>
      </c>
      <c r="R1467" s="31" t="s">
        <v>114</v>
      </c>
      <c r="S1467" s="31" t="s">
        <v>115</v>
      </c>
      <c r="T1467" s="31" t="s">
        <v>114</v>
      </c>
      <c r="U1467" s="31" t="s">
        <v>115</v>
      </c>
      <c r="V1467" s="31" t="s">
        <v>114</v>
      </c>
      <c r="W1467" s="31" t="s">
        <v>115</v>
      </c>
      <c r="X1467" s="31" t="s">
        <v>114</v>
      </c>
      <c r="Y1467" s="31" t="s">
        <v>115</v>
      </c>
      <c r="Z1467" s="31" t="s">
        <v>114</v>
      </c>
      <c r="AA1467" s="31" t="s">
        <v>115</v>
      </c>
      <c r="AD1467" s="48" t="s">
        <v>125</v>
      </c>
      <c r="AE1467" s="36"/>
      <c r="AF1467" s="36"/>
      <c r="AG1467" s="36"/>
      <c r="AH1467" s="39"/>
      <c r="AI1467" s="36"/>
      <c r="AJ1467" s="36"/>
      <c r="AK1467" s="36"/>
      <c r="AL1467" s="39"/>
      <c r="AM1467" s="36">
        <v>1</v>
      </c>
      <c r="AN1467" s="39">
        <v>0.86699999999999999</v>
      </c>
      <c r="AO1467" s="36"/>
      <c r="AP1467" s="36"/>
    </row>
    <row r="1468" spans="1:42">
      <c r="O1468" s="29" t="s">
        <v>110</v>
      </c>
      <c r="P1468" s="20">
        <v>24</v>
      </c>
      <c r="Q1468" s="20">
        <v>100</v>
      </c>
      <c r="R1468" s="20"/>
      <c r="S1468" s="20"/>
      <c r="T1468" s="20">
        <v>28</v>
      </c>
      <c r="U1468" s="20">
        <v>93.3</v>
      </c>
      <c r="V1468" s="20"/>
      <c r="W1468" s="20"/>
      <c r="X1468" s="20">
        <v>30</v>
      </c>
      <c r="Y1468" s="20">
        <v>100</v>
      </c>
      <c r="Z1468" s="20"/>
      <c r="AA1468" s="20"/>
      <c r="AD1468" s="29" t="s">
        <v>404</v>
      </c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>
        <v>14</v>
      </c>
      <c r="AP1468" s="34">
        <v>5</v>
      </c>
    </row>
    <row r="1469" spans="1:42">
      <c r="O1469" s="29" t="s">
        <v>111</v>
      </c>
      <c r="P1469" s="20">
        <v>0</v>
      </c>
      <c r="Q1469" s="20">
        <v>0</v>
      </c>
      <c r="R1469" s="20"/>
      <c r="S1469" s="20"/>
      <c r="T1469" s="102"/>
      <c r="U1469" s="102"/>
      <c r="V1469" s="20"/>
      <c r="W1469" s="20"/>
      <c r="X1469" s="20">
        <v>0</v>
      </c>
      <c r="Y1469" s="20">
        <v>0</v>
      </c>
      <c r="Z1469" s="20"/>
      <c r="AA1469" s="20"/>
      <c r="AD1469" s="48" t="s">
        <v>125</v>
      </c>
      <c r="AE1469" s="36"/>
      <c r="AF1469" s="36"/>
      <c r="AG1469" s="36"/>
      <c r="AH1469" s="39"/>
      <c r="AI1469" s="36"/>
      <c r="AJ1469" s="36"/>
      <c r="AK1469" s="36"/>
      <c r="AL1469" s="39"/>
      <c r="AM1469" s="36"/>
      <c r="AN1469" s="39"/>
      <c r="AO1469" s="39">
        <v>0.46700000000000003</v>
      </c>
      <c r="AP1469" s="39">
        <v>0.35699999999999998</v>
      </c>
    </row>
    <row r="1470" spans="1:42">
      <c r="O1470" s="29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</row>
    <row r="1471" spans="1:42">
      <c r="O1471" s="29" t="s">
        <v>112</v>
      </c>
      <c r="P1471" s="20"/>
      <c r="Q1471" s="20"/>
      <c r="R1471" s="20">
        <v>30</v>
      </c>
      <c r="S1471" s="20">
        <v>100</v>
      </c>
      <c r="T1471" s="20">
        <v>2</v>
      </c>
      <c r="U1471" s="20">
        <v>6.7</v>
      </c>
      <c r="V1471" s="20">
        <v>30</v>
      </c>
      <c r="W1471" s="20">
        <v>100</v>
      </c>
      <c r="X1471" s="20"/>
      <c r="Y1471" s="20"/>
      <c r="Z1471" s="20">
        <v>30</v>
      </c>
      <c r="AA1471" s="20">
        <v>100</v>
      </c>
      <c r="AD1471" s="35" t="s">
        <v>127</v>
      </c>
    </row>
    <row r="1472" spans="1:42">
      <c r="O1472" s="29" t="s">
        <v>113</v>
      </c>
      <c r="P1472" s="20"/>
      <c r="Q1472" s="20"/>
      <c r="R1472" s="20">
        <v>3</v>
      </c>
      <c r="S1472" s="20">
        <v>10</v>
      </c>
      <c r="T1472" s="102"/>
      <c r="U1472" s="102"/>
      <c r="V1472" s="20">
        <v>0</v>
      </c>
      <c r="W1472" s="20">
        <v>0</v>
      </c>
      <c r="X1472" s="20"/>
      <c r="Y1472" s="20"/>
      <c r="Z1472" s="20">
        <v>13</v>
      </c>
      <c r="AA1472" s="20">
        <v>43.3</v>
      </c>
    </row>
    <row r="1473" spans="15:42">
      <c r="Z1473" s="75" t="s">
        <v>194</v>
      </c>
      <c r="AA1473" s="75"/>
      <c r="AD1473" s="355" t="s">
        <v>122</v>
      </c>
      <c r="AE1473" s="356"/>
      <c r="AF1473" s="356"/>
      <c r="AG1473" s="356"/>
      <c r="AH1473" s="356"/>
      <c r="AI1473" s="356"/>
      <c r="AJ1473" s="356"/>
      <c r="AK1473" s="356"/>
      <c r="AL1473" s="356"/>
      <c r="AM1473" s="356"/>
      <c r="AN1473" s="356"/>
      <c r="AO1473" s="356"/>
      <c r="AP1473" s="357"/>
    </row>
    <row r="1474" spans="15:42">
      <c r="O1474" s="35" t="s">
        <v>127</v>
      </c>
      <c r="AD1474" s="20"/>
      <c r="AE1474" s="324">
        <v>2000</v>
      </c>
      <c r="AF1474" s="325"/>
      <c r="AG1474" s="324">
        <v>2004</v>
      </c>
      <c r="AH1474" s="325"/>
      <c r="AI1474" s="324">
        <v>2007</v>
      </c>
      <c r="AJ1474" s="325"/>
      <c r="AK1474" s="324">
        <v>2010</v>
      </c>
      <c r="AL1474" s="325"/>
      <c r="AM1474" s="324">
        <v>2013</v>
      </c>
      <c r="AN1474" s="325"/>
      <c r="AO1474" s="324">
        <v>2016</v>
      </c>
      <c r="AP1474" s="325"/>
    </row>
    <row r="1475" spans="15:42">
      <c r="AD1475" s="20"/>
      <c r="AE1475" s="51" t="s">
        <v>118</v>
      </c>
      <c r="AF1475" s="51" t="s">
        <v>1</v>
      </c>
      <c r="AG1475" s="51" t="s">
        <v>118</v>
      </c>
      <c r="AH1475" s="51" t="s">
        <v>1</v>
      </c>
      <c r="AI1475" s="51" t="s">
        <v>118</v>
      </c>
      <c r="AJ1475" s="51" t="s">
        <v>1</v>
      </c>
      <c r="AK1475" s="51" t="s">
        <v>118</v>
      </c>
      <c r="AL1475" s="51" t="s">
        <v>1</v>
      </c>
      <c r="AM1475" s="51" t="s">
        <v>118</v>
      </c>
      <c r="AN1475" s="51" t="s">
        <v>1</v>
      </c>
      <c r="AO1475" s="51" t="s">
        <v>118</v>
      </c>
      <c r="AP1475" s="51" t="s">
        <v>1</v>
      </c>
    </row>
    <row r="1476" spans="15:42">
      <c r="AD1476" s="29" t="s">
        <v>191</v>
      </c>
      <c r="AE1476" s="24"/>
      <c r="AF1476" s="24"/>
      <c r="AG1476" s="24">
        <v>30</v>
      </c>
      <c r="AH1476" s="24">
        <v>3</v>
      </c>
      <c r="AI1476" s="24"/>
      <c r="AJ1476" s="24"/>
      <c r="AK1476" s="24">
        <v>30</v>
      </c>
      <c r="AL1476" s="24">
        <v>0</v>
      </c>
      <c r="AM1476" s="24"/>
      <c r="AN1476" s="24"/>
      <c r="AO1476" s="24"/>
      <c r="AP1476" s="24"/>
    </row>
    <row r="1477" spans="15:42">
      <c r="O1477" s="354" t="s">
        <v>130</v>
      </c>
      <c r="P1477" s="354"/>
      <c r="Q1477" s="354"/>
      <c r="R1477" s="354"/>
      <c r="S1477" s="354"/>
      <c r="T1477" s="354"/>
      <c r="U1477" s="354"/>
      <c r="V1477" s="354"/>
      <c r="W1477" s="354"/>
      <c r="X1477" s="354"/>
      <c r="Y1477" s="354"/>
      <c r="Z1477" s="354"/>
      <c r="AA1477" s="354"/>
      <c r="AD1477" s="47" t="s">
        <v>125</v>
      </c>
      <c r="AE1477" s="32"/>
      <c r="AF1477" s="40"/>
      <c r="AG1477" s="32">
        <v>1</v>
      </c>
      <c r="AH1477" s="32">
        <v>0.1</v>
      </c>
      <c r="AI1477" s="32"/>
      <c r="AJ1477" s="32"/>
      <c r="AK1477" s="32">
        <v>1</v>
      </c>
      <c r="AL1477" s="32">
        <v>0</v>
      </c>
      <c r="AM1477" s="32"/>
      <c r="AN1477" s="32"/>
      <c r="AO1477" s="32"/>
      <c r="AP1477" s="32"/>
    </row>
    <row r="1478" spans="15:42">
      <c r="O1478" s="20"/>
      <c r="P1478" s="327">
        <v>2000</v>
      </c>
      <c r="Q1478" s="327"/>
      <c r="R1478" s="327">
        <v>2004</v>
      </c>
      <c r="S1478" s="327"/>
      <c r="T1478" s="327">
        <v>2007</v>
      </c>
      <c r="U1478" s="327"/>
      <c r="V1478" s="327">
        <v>2010</v>
      </c>
      <c r="W1478" s="327"/>
      <c r="X1478" s="327">
        <v>2013</v>
      </c>
      <c r="Y1478" s="327"/>
      <c r="Z1478" s="327">
        <v>2016</v>
      </c>
      <c r="AA1478" s="327"/>
      <c r="AD1478" s="122" t="s">
        <v>401</v>
      </c>
      <c r="AE1478" s="24"/>
      <c r="AF1478" s="24"/>
      <c r="AG1478" s="24"/>
      <c r="AH1478" s="24"/>
      <c r="AI1478" s="24">
        <v>28</v>
      </c>
      <c r="AJ1478" s="103"/>
      <c r="AK1478" s="24"/>
      <c r="AL1478" s="24"/>
      <c r="AM1478" s="24"/>
      <c r="AN1478" s="24"/>
      <c r="AO1478" s="24"/>
      <c r="AP1478" s="24"/>
    </row>
    <row r="1479" spans="15:42">
      <c r="O1479" s="20"/>
      <c r="P1479" s="31" t="s">
        <v>114</v>
      </c>
      <c r="Q1479" s="31" t="s">
        <v>115</v>
      </c>
      <c r="R1479" s="31" t="s">
        <v>114</v>
      </c>
      <c r="S1479" s="31" t="s">
        <v>115</v>
      </c>
      <c r="T1479" s="31" t="s">
        <v>114</v>
      </c>
      <c r="U1479" s="31" t="s">
        <v>115</v>
      </c>
      <c r="V1479" s="31" t="s">
        <v>114</v>
      </c>
      <c r="W1479" s="31" t="s">
        <v>115</v>
      </c>
      <c r="X1479" s="31" t="s">
        <v>114</v>
      </c>
      <c r="Y1479" s="31" t="s">
        <v>115</v>
      </c>
      <c r="Z1479" s="31" t="s">
        <v>114</v>
      </c>
      <c r="AA1479" s="31" t="s">
        <v>115</v>
      </c>
      <c r="AD1479" s="48" t="s">
        <v>125</v>
      </c>
      <c r="AE1479" s="36"/>
      <c r="AF1479" s="36"/>
      <c r="AG1479" s="36"/>
      <c r="AH1479" s="36"/>
      <c r="AI1479" s="39">
        <v>0.93300000000000005</v>
      </c>
      <c r="AJ1479" s="104"/>
      <c r="AK1479" s="39"/>
      <c r="AL1479" s="36"/>
      <c r="AM1479" s="36"/>
      <c r="AN1479" s="36"/>
      <c r="AO1479" s="36"/>
      <c r="AP1479" s="36"/>
    </row>
    <row r="1480" spans="15:42">
      <c r="O1480" s="29" t="s">
        <v>110</v>
      </c>
      <c r="P1480" s="46"/>
      <c r="Q1480" s="46"/>
      <c r="R1480" s="46"/>
      <c r="S1480" s="46"/>
      <c r="T1480" s="46"/>
      <c r="U1480" s="46"/>
      <c r="V1480" s="46"/>
      <c r="W1480" s="46"/>
      <c r="X1480" s="46"/>
      <c r="Y1480" s="46"/>
      <c r="Z1480" s="20">
        <v>30</v>
      </c>
      <c r="AA1480" s="20">
        <v>100</v>
      </c>
      <c r="AD1480" s="21" t="s">
        <v>198</v>
      </c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>
        <v>30</v>
      </c>
      <c r="AP1480" s="24">
        <v>13</v>
      </c>
    </row>
    <row r="1481" spans="15:42">
      <c r="O1481" s="29" t="s">
        <v>111</v>
      </c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20">
        <v>8</v>
      </c>
      <c r="AA1481" s="20">
        <v>26.7</v>
      </c>
      <c r="AD1481" s="48" t="s">
        <v>125</v>
      </c>
      <c r="AE1481" s="37"/>
      <c r="AF1481" s="37"/>
      <c r="AG1481" s="37"/>
      <c r="AH1481" s="37"/>
      <c r="AI1481" s="37"/>
      <c r="AJ1481" s="37"/>
      <c r="AK1481" s="38"/>
      <c r="AL1481" s="38"/>
      <c r="AM1481" s="37"/>
      <c r="AN1481" s="37"/>
      <c r="AO1481" s="37">
        <v>1</v>
      </c>
      <c r="AP1481" s="123">
        <v>0.433</v>
      </c>
    </row>
    <row r="1482" spans="15:42">
      <c r="O1482" s="29"/>
      <c r="P1482" s="46"/>
      <c r="Q1482" s="46"/>
      <c r="R1482" s="46"/>
      <c r="S1482" s="46"/>
      <c r="T1482" s="46"/>
      <c r="U1482" s="46"/>
      <c r="V1482" s="46"/>
      <c r="W1482" s="46"/>
      <c r="X1482" s="46"/>
      <c r="Y1482" s="46"/>
      <c r="Z1482" s="20"/>
      <c r="AA1482" s="20"/>
      <c r="AD1482" s="63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</row>
    <row r="1483" spans="15:42">
      <c r="O1483" s="29" t="s">
        <v>112</v>
      </c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20"/>
      <c r="AA1483" s="20"/>
      <c r="AD1483" s="35" t="s">
        <v>127</v>
      </c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</row>
    <row r="1484" spans="15:42">
      <c r="O1484" s="29" t="s">
        <v>113</v>
      </c>
      <c r="P1484" s="46"/>
      <c r="Q1484" s="46"/>
      <c r="R1484" s="46"/>
      <c r="S1484" s="46"/>
      <c r="T1484" s="46"/>
      <c r="U1484" s="46"/>
      <c r="V1484" s="46"/>
      <c r="W1484" s="46"/>
      <c r="X1484" s="46"/>
      <c r="Y1484" s="46"/>
      <c r="Z1484" s="20"/>
      <c r="AA1484" s="20"/>
    </row>
    <row r="1486" spans="15:42">
      <c r="O1486" s="121" t="s">
        <v>403</v>
      </c>
      <c r="P1486" s="75"/>
      <c r="Q1486" s="75"/>
      <c r="R1486" s="75"/>
      <c r="S1486" s="75"/>
      <c r="T1486" s="75"/>
      <c r="U1486" s="75"/>
      <c r="V1486" s="75"/>
      <c r="W1486" s="75"/>
    </row>
    <row r="1500" spans="1:29">
      <c r="A1500" s="343" t="s">
        <v>405</v>
      </c>
      <c r="B1500" s="343"/>
      <c r="C1500" s="343"/>
      <c r="D1500" s="343"/>
      <c r="E1500" s="343"/>
      <c r="F1500" s="343"/>
      <c r="G1500" s="343"/>
      <c r="H1500" s="343"/>
      <c r="I1500" s="343"/>
      <c r="J1500" s="343"/>
      <c r="K1500" s="343"/>
      <c r="L1500" s="343"/>
      <c r="M1500" s="343"/>
      <c r="O1500" s="329" t="s">
        <v>406</v>
      </c>
      <c r="P1500" s="330"/>
      <c r="Q1500" s="330"/>
      <c r="R1500" s="330"/>
      <c r="S1500" s="330"/>
      <c r="T1500" s="330"/>
      <c r="U1500" s="331"/>
      <c r="W1500" s="358" t="s">
        <v>405</v>
      </c>
      <c r="X1500" s="358"/>
      <c r="Y1500" s="358"/>
      <c r="Z1500" s="358"/>
      <c r="AA1500" s="358"/>
      <c r="AB1500" s="358"/>
      <c r="AC1500" s="358"/>
    </row>
    <row r="1501" spans="1:29">
      <c r="A1501" s="12"/>
      <c r="B1501" s="352">
        <v>2001</v>
      </c>
      <c r="C1501" s="352"/>
      <c r="D1501" s="352">
        <v>2004</v>
      </c>
      <c r="E1501" s="352"/>
      <c r="F1501" s="352">
        <v>2007</v>
      </c>
      <c r="G1501" s="352"/>
      <c r="H1501" s="352">
        <v>2010</v>
      </c>
      <c r="I1501" s="352"/>
      <c r="J1501" s="352">
        <v>2012</v>
      </c>
      <c r="K1501" s="352"/>
      <c r="L1501" s="352">
        <v>2015</v>
      </c>
      <c r="M1501" s="352"/>
      <c r="O1501" s="20" t="s">
        <v>129</v>
      </c>
      <c r="P1501" s="44">
        <v>15</v>
      </c>
      <c r="Q1501" s="44">
        <v>15</v>
      </c>
      <c r="R1501" s="44">
        <v>15</v>
      </c>
      <c r="S1501" s="44">
        <v>15</v>
      </c>
      <c r="T1501" s="44">
        <v>15</v>
      </c>
      <c r="U1501" s="45">
        <v>15</v>
      </c>
      <c r="W1501" s="89"/>
      <c r="X1501" s="89" t="s">
        <v>137</v>
      </c>
      <c r="Y1501" s="89" t="s">
        <v>138</v>
      </c>
      <c r="Z1501" s="89" t="s">
        <v>139</v>
      </c>
      <c r="AA1501" s="89" t="s">
        <v>140</v>
      </c>
      <c r="AB1501" s="89" t="s">
        <v>141</v>
      </c>
      <c r="AC1501" s="89" t="s">
        <v>142</v>
      </c>
    </row>
    <row r="1502" spans="1:29">
      <c r="A1502" s="13"/>
      <c r="B1502" s="14" t="s">
        <v>0</v>
      </c>
      <c r="C1502" s="14" t="s">
        <v>1</v>
      </c>
      <c r="D1502" s="14" t="s">
        <v>0</v>
      </c>
      <c r="E1502" s="14" t="s">
        <v>1</v>
      </c>
      <c r="F1502" s="14" t="s">
        <v>0</v>
      </c>
      <c r="G1502" s="14" t="s">
        <v>1</v>
      </c>
      <c r="H1502" s="14" t="s">
        <v>0</v>
      </c>
      <c r="I1502" s="14" t="s">
        <v>1</v>
      </c>
      <c r="J1502" s="14" t="s">
        <v>0</v>
      </c>
      <c r="K1502" s="14" t="s">
        <v>1</v>
      </c>
      <c r="L1502" s="14" t="s">
        <v>0</v>
      </c>
      <c r="M1502" s="14" t="s">
        <v>1</v>
      </c>
      <c r="O1502" s="21" t="s">
        <v>103</v>
      </c>
      <c r="P1502" s="31">
        <v>2001</v>
      </c>
      <c r="Q1502" s="31">
        <v>2004</v>
      </c>
      <c r="R1502" s="31">
        <v>2007</v>
      </c>
      <c r="S1502" s="31">
        <v>2010</v>
      </c>
      <c r="T1502" s="31">
        <v>2012</v>
      </c>
      <c r="U1502" s="31">
        <v>2015</v>
      </c>
      <c r="W1502" s="89" t="s">
        <v>143</v>
      </c>
      <c r="X1502" s="24">
        <v>15</v>
      </c>
      <c r="Y1502" s="24">
        <v>15</v>
      </c>
      <c r="Z1502" s="24">
        <v>15</v>
      </c>
      <c r="AA1502" s="24">
        <v>15</v>
      </c>
      <c r="AB1502" s="24">
        <v>15</v>
      </c>
      <c r="AC1502" s="24">
        <v>15</v>
      </c>
    </row>
    <row r="1503" spans="1:29">
      <c r="A1503" t="s">
        <v>2</v>
      </c>
      <c r="B1503" s="353" t="s">
        <v>414</v>
      </c>
      <c r="C1503" s="53" t="s">
        <v>3</v>
      </c>
      <c r="D1503" s="353" t="s">
        <v>415</v>
      </c>
      <c r="E1503" s="53" t="s">
        <v>3</v>
      </c>
      <c r="F1503" s="353" t="s">
        <v>417</v>
      </c>
      <c r="G1503" s="53" t="s">
        <v>3</v>
      </c>
      <c r="H1503" s="353" t="s">
        <v>801</v>
      </c>
      <c r="I1503" s="53" t="s">
        <v>79</v>
      </c>
      <c r="J1503" s="353" t="s">
        <v>419</v>
      </c>
      <c r="K1503" s="53" t="s">
        <v>49</v>
      </c>
      <c r="M1503" s="53"/>
      <c r="O1503" s="29">
        <v>0</v>
      </c>
      <c r="P1503" s="24">
        <v>15</v>
      </c>
      <c r="Q1503" s="24"/>
      <c r="R1503" s="24"/>
      <c r="S1503" s="24">
        <v>1</v>
      </c>
      <c r="T1503" s="24">
        <v>15</v>
      </c>
      <c r="U1503" s="24"/>
      <c r="W1503" s="90">
        <v>0</v>
      </c>
      <c r="X1503" s="24">
        <v>15</v>
      </c>
      <c r="Y1503" s="24"/>
      <c r="Z1503" s="24"/>
      <c r="AA1503" s="24">
        <v>1</v>
      </c>
      <c r="AB1503" s="24">
        <v>15</v>
      </c>
      <c r="AC1503" s="24"/>
    </row>
    <row r="1504" spans="1:29">
      <c r="A1504" t="s">
        <v>4</v>
      </c>
      <c r="B1504" s="353"/>
      <c r="C1504" s="53" t="s">
        <v>3</v>
      </c>
      <c r="D1504" s="353"/>
      <c r="E1504" s="53" t="s">
        <v>3</v>
      </c>
      <c r="F1504" s="353"/>
      <c r="G1504" s="53" t="s">
        <v>3</v>
      </c>
      <c r="H1504" s="353"/>
      <c r="I1504" s="53" t="s">
        <v>79</v>
      </c>
      <c r="J1504" s="353"/>
      <c r="K1504" s="53" t="s">
        <v>3</v>
      </c>
      <c r="M1504" s="53"/>
      <c r="O1504" s="29">
        <v>1</v>
      </c>
      <c r="P1504" s="24"/>
      <c r="Q1504" s="24">
        <v>15</v>
      </c>
      <c r="R1504" s="24"/>
      <c r="S1504" s="24">
        <v>14</v>
      </c>
      <c r="T1504" s="24"/>
      <c r="U1504" s="24">
        <v>8</v>
      </c>
      <c r="W1504" s="90">
        <v>1</v>
      </c>
      <c r="X1504" s="24"/>
      <c r="Y1504" s="24">
        <v>15</v>
      </c>
      <c r="Z1504" s="24"/>
      <c r="AA1504" s="24">
        <v>14</v>
      </c>
      <c r="AB1504" s="24"/>
      <c r="AC1504" s="101">
        <v>8</v>
      </c>
    </row>
    <row r="1505" spans="1:42">
      <c r="A1505" t="s">
        <v>5</v>
      </c>
      <c r="B1505" s="353"/>
      <c r="C1505" s="53" t="s">
        <v>3</v>
      </c>
      <c r="D1505" s="353"/>
      <c r="E1505" s="53" t="s">
        <v>416</v>
      </c>
      <c r="F1505" s="353"/>
      <c r="G1505" s="53" t="s">
        <v>418</v>
      </c>
      <c r="H1505" s="353"/>
      <c r="I1505" s="53" t="s">
        <v>79</v>
      </c>
      <c r="J1505" s="353"/>
      <c r="K1505" s="53" t="s">
        <v>3</v>
      </c>
      <c r="M1505" s="53"/>
      <c r="O1505" s="29">
        <v>2</v>
      </c>
      <c r="P1505" s="24"/>
      <c r="Q1505" s="24"/>
      <c r="R1505" s="24">
        <v>15</v>
      </c>
      <c r="S1505" s="24"/>
      <c r="T1505" s="24"/>
      <c r="U1505" s="24">
        <v>7</v>
      </c>
      <c r="W1505" s="90">
        <v>2</v>
      </c>
      <c r="X1505" s="24"/>
      <c r="Y1505" s="24"/>
      <c r="Z1505" s="24">
        <v>15</v>
      </c>
      <c r="AA1505" s="24"/>
      <c r="AB1505" s="24"/>
      <c r="AC1505" s="101">
        <v>7</v>
      </c>
    </row>
    <row r="1506" spans="1:42">
      <c r="A1506" t="s">
        <v>6</v>
      </c>
      <c r="B1506" s="353"/>
      <c r="C1506" s="53" t="s">
        <v>3</v>
      </c>
      <c r="D1506" s="353"/>
      <c r="E1506" s="53" t="s">
        <v>3</v>
      </c>
      <c r="F1506" s="353"/>
      <c r="G1506" s="53" t="s">
        <v>3</v>
      </c>
      <c r="H1506" s="353"/>
      <c r="I1506" s="53" t="s">
        <v>3</v>
      </c>
      <c r="J1506" s="353"/>
      <c r="K1506" s="53" t="s">
        <v>3</v>
      </c>
      <c r="M1506" s="53"/>
      <c r="O1506" s="29">
        <v>3</v>
      </c>
      <c r="P1506" s="24"/>
      <c r="Q1506" s="24"/>
      <c r="R1506" s="24"/>
      <c r="S1506" s="24"/>
      <c r="T1506" s="24"/>
      <c r="U1506" s="24"/>
      <c r="W1506" s="90">
        <v>3</v>
      </c>
      <c r="X1506" s="24"/>
      <c r="Y1506" s="24"/>
      <c r="Z1506" s="24"/>
      <c r="AA1506" s="24"/>
      <c r="AB1506" s="24"/>
      <c r="AC1506" s="24"/>
    </row>
    <row r="1507" spans="1:42">
      <c r="A1507" t="s">
        <v>7</v>
      </c>
      <c r="B1507" s="353"/>
      <c r="C1507" s="53" t="s">
        <v>3</v>
      </c>
      <c r="D1507" s="353"/>
      <c r="E1507" s="53" t="s">
        <v>3</v>
      </c>
      <c r="F1507" s="353"/>
      <c r="G1507" s="53" t="s">
        <v>418</v>
      </c>
      <c r="H1507" s="353"/>
      <c r="I1507" s="53" t="s">
        <v>3</v>
      </c>
      <c r="J1507" s="353"/>
      <c r="K1507" s="53" t="s">
        <v>3</v>
      </c>
      <c r="M1507" s="53"/>
      <c r="O1507" s="29" t="s">
        <v>104</v>
      </c>
      <c r="P1507" s="24"/>
      <c r="Q1507" s="24"/>
      <c r="R1507" s="24"/>
      <c r="S1507" s="24"/>
      <c r="T1507" s="24"/>
      <c r="U1507" s="24"/>
      <c r="W1507" s="90" t="s">
        <v>104</v>
      </c>
      <c r="X1507" s="24"/>
      <c r="Y1507" s="24"/>
      <c r="Z1507" s="24"/>
      <c r="AA1507" s="24"/>
      <c r="AB1507" s="24"/>
      <c r="AC1507" s="24"/>
    </row>
    <row r="1508" spans="1:42">
      <c r="A1508" t="s">
        <v>8</v>
      </c>
      <c r="B1508" s="353"/>
      <c r="C1508" s="53" t="s">
        <v>3</v>
      </c>
      <c r="D1508" s="353"/>
      <c r="E1508" s="53" t="s">
        <v>416</v>
      </c>
      <c r="F1508" s="353"/>
      <c r="G1508" s="53" t="s">
        <v>418</v>
      </c>
      <c r="H1508" s="353"/>
      <c r="I1508" s="53" t="s">
        <v>79</v>
      </c>
      <c r="J1508" s="353"/>
      <c r="K1508" s="53" t="s">
        <v>49</v>
      </c>
      <c r="M1508" s="53"/>
      <c r="X1508" s="24" t="s">
        <v>306</v>
      </c>
      <c r="Y1508" s="53"/>
      <c r="Z1508" s="24" t="s">
        <v>182</v>
      </c>
      <c r="AA1508" s="53"/>
      <c r="AB1508" s="24" t="s">
        <v>280</v>
      </c>
      <c r="AC1508" s="53"/>
    </row>
    <row r="1509" spans="1:42">
      <c r="A1509" t="s">
        <v>9</v>
      </c>
      <c r="B1509" s="353"/>
      <c r="C1509" s="53" t="s">
        <v>49</v>
      </c>
      <c r="D1509" s="353"/>
      <c r="E1509" s="53" t="s">
        <v>416</v>
      </c>
      <c r="F1509" s="353"/>
      <c r="G1509" s="53" t="s">
        <v>418</v>
      </c>
      <c r="H1509" s="353"/>
      <c r="I1509" s="53" t="s">
        <v>79</v>
      </c>
      <c r="J1509" s="353"/>
      <c r="K1509" s="53" t="s">
        <v>49</v>
      </c>
      <c r="M1509" s="53"/>
      <c r="O1509" s="324" t="s">
        <v>407</v>
      </c>
      <c r="P1509" s="359"/>
      <c r="Q1509" s="359"/>
      <c r="R1509" s="359"/>
      <c r="S1509" s="359"/>
      <c r="T1509" s="359"/>
      <c r="U1509" s="325"/>
      <c r="X1509" s="92" t="s">
        <v>408</v>
      </c>
      <c r="Y1509" s="53"/>
      <c r="Z1509" s="92" t="s">
        <v>409</v>
      </c>
      <c r="AA1509" s="53"/>
      <c r="AB1509" s="92" t="s">
        <v>410</v>
      </c>
      <c r="AC1509" s="53"/>
    </row>
    <row r="1510" spans="1:42">
      <c r="A1510" t="s">
        <v>10</v>
      </c>
      <c r="B1510" s="353"/>
      <c r="C1510" s="53" t="s">
        <v>49</v>
      </c>
      <c r="D1510" s="353"/>
      <c r="E1510" s="53" t="s">
        <v>416</v>
      </c>
      <c r="F1510" s="353"/>
      <c r="G1510" s="53" t="s">
        <v>418</v>
      </c>
      <c r="H1510" s="353"/>
      <c r="I1510" s="53" t="s">
        <v>79</v>
      </c>
      <c r="J1510" s="353"/>
      <c r="K1510" s="53" t="s">
        <v>49</v>
      </c>
      <c r="M1510" s="53"/>
      <c r="O1510" s="21"/>
      <c r="P1510" s="51">
        <v>2001</v>
      </c>
      <c r="Q1510" s="51">
        <v>2004</v>
      </c>
      <c r="R1510" s="51">
        <v>2007</v>
      </c>
      <c r="S1510" s="51">
        <v>2010</v>
      </c>
      <c r="T1510" s="31">
        <v>2012</v>
      </c>
      <c r="U1510" s="31">
        <v>2015</v>
      </c>
      <c r="X1510" s="119" t="s">
        <v>411</v>
      </c>
      <c r="Z1510" s="94" t="s">
        <v>412</v>
      </c>
      <c r="AB1510" s="100" t="s">
        <v>413</v>
      </c>
      <c r="AC1510" s="100"/>
    </row>
    <row r="1511" spans="1:42" ht="48">
      <c r="A1511" t="s">
        <v>11</v>
      </c>
      <c r="B1511" s="353"/>
      <c r="C1511" s="53" t="s">
        <v>49</v>
      </c>
      <c r="D1511" s="353"/>
      <c r="E1511" s="53" t="s">
        <v>416</v>
      </c>
      <c r="F1511" s="353"/>
      <c r="G1511" s="53" t="s">
        <v>3</v>
      </c>
      <c r="H1511" s="126" t="s">
        <v>802</v>
      </c>
      <c r="I1511" s="53" t="s">
        <v>49</v>
      </c>
      <c r="J1511" s="353"/>
      <c r="K1511" s="53" t="s">
        <v>49</v>
      </c>
      <c r="M1511" s="53"/>
      <c r="O1511" s="29" t="s">
        <v>106</v>
      </c>
      <c r="P1511" s="24">
        <v>15</v>
      </c>
      <c r="Q1511" s="24">
        <v>9</v>
      </c>
      <c r="R1511" s="24">
        <v>5</v>
      </c>
      <c r="S1511" s="24">
        <v>3</v>
      </c>
      <c r="T1511" s="24">
        <v>0</v>
      </c>
      <c r="U1511" s="24">
        <v>2</v>
      </c>
      <c r="W1511" s="86"/>
      <c r="X1511" s="86"/>
      <c r="Y1511" s="86"/>
      <c r="Z1511" s="86"/>
      <c r="AA1511" s="86"/>
      <c r="AB1511" s="86"/>
      <c r="AC1511" s="124"/>
    </row>
    <row r="1512" spans="1:42">
      <c r="A1512" t="s">
        <v>12</v>
      </c>
      <c r="B1512" s="353"/>
      <c r="C1512" s="53" t="s">
        <v>49</v>
      </c>
      <c r="D1512" s="353"/>
      <c r="E1512" s="53" t="s">
        <v>3</v>
      </c>
      <c r="F1512" s="353"/>
      <c r="G1512" s="53" t="s">
        <v>3</v>
      </c>
      <c r="H1512" s="353" t="s">
        <v>801</v>
      </c>
      <c r="I1512" s="53" t="s">
        <v>79</v>
      </c>
      <c r="J1512" s="353"/>
      <c r="K1512" s="53" t="s">
        <v>49</v>
      </c>
      <c r="M1512" s="53"/>
      <c r="O1512" s="29" t="s">
        <v>107</v>
      </c>
      <c r="P1512" s="24">
        <v>0</v>
      </c>
      <c r="Q1512" s="24">
        <v>6</v>
      </c>
      <c r="R1512" s="24">
        <v>10</v>
      </c>
      <c r="S1512" s="24">
        <v>12</v>
      </c>
      <c r="T1512" s="24">
        <v>15</v>
      </c>
      <c r="U1512" s="24">
        <v>13</v>
      </c>
      <c r="W1512" s="82"/>
      <c r="X1512" s="82"/>
      <c r="Y1512" s="82"/>
      <c r="Z1512" s="82"/>
      <c r="AA1512" s="82"/>
      <c r="AB1512" s="82"/>
      <c r="AC1512" s="125"/>
    </row>
    <row r="1513" spans="1:42">
      <c r="A1513" t="s">
        <v>13</v>
      </c>
      <c r="B1513" s="353"/>
      <c r="C1513" s="53" t="s">
        <v>49</v>
      </c>
      <c r="D1513" s="353"/>
      <c r="E1513" s="53" t="s">
        <v>416</v>
      </c>
      <c r="F1513" s="353"/>
      <c r="G1513" s="53" t="s">
        <v>418</v>
      </c>
      <c r="H1513" s="353"/>
      <c r="I1513" s="53" t="s">
        <v>79</v>
      </c>
      <c r="J1513" s="353"/>
      <c r="K1513" s="53" t="s">
        <v>49</v>
      </c>
      <c r="M1513" s="53"/>
      <c r="O1513" s="27"/>
      <c r="P1513" s="28"/>
      <c r="Q1513" s="28"/>
      <c r="R1513" s="28"/>
      <c r="S1513" s="28"/>
      <c r="T1513" s="28"/>
      <c r="U1513" s="28"/>
    </row>
    <row r="1514" spans="1:42">
      <c r="A1514" t="s">
        <v>14</v>
      </c>
      <c r="B1514" s="353"/>
      <c r="C1514" s="53" t="s">
        <v>49</v>
      </c>
      <c r="D1514" s="353"/>
      <c r="E1514" s="53" t="s">
        <v>3</v>
      </c>
      <c r="F1514" s="353"/>
      <c r="G1514" s="53" t="s">
        <v>418</v>
      </c>
      <c r="H1514" s="353"/>
      <c r="I1514" s="53" t="s">
        <v>79</v>
      </c>
      <c r="J1514" s="353"/>
      <c r="K1514" s="53" t="s">
        <v>49</v>
      </c>
      <c r="M1514" s="53"/>
      <c r="O1514" s="27"/>
      <c r="P1514" s="28"/>
      <c r="Q1514" s="28"/>
      <c r="R1514" s="28"/>
      <c r="S1514" s="28"/>
      <c r="T1514" s="28"/>
      <c r="U1514" s="28"/>
    </row>
    <row r="1515" spans="1:42">
      <c r="A1515" t="s">
        <v>15</v>
      </c>
      <c r="B1515" s="353"/>
      <c r="C1515" s="53" t="s">
        <v>49</v>
      </c>
      <c r="D1515" s="353"/>
      <c r="E1515" s="53" t="s">
        <v>3</v>
      </c>
      <c r="F1515" s="353"/>
      <c r="G1515" s="53" t="s">
        <v>418</v>
      </c>
      <c r="H1515" s="353"/>
      <c r="I1515" s="53" t="s">
        <v>79</v>
      </c>
      <c r="J1515" s="353"/>
      <c r="K1515" s="53" t="s">
        <v>49</v>
      </c>
      <c r="M1515" s="53"/>
      <c r="O1515" s="354" t="s">
        <v>109</v>
      </c>
      <c r="P1515" s="354"/>
      <c r="Q1515" s="354"/>
      <c r="R1515" s="354"/>
      <c r="S1515" s="354"/>
      <c r="T1515" s="354"/>
      <c r="U1515" s="354"/>
      <c r="V1515" s="354"/>
      <c r="W1515" s="354"/>
      <c r="X1515" s="354"/>
      <c r="Y1515" s="354"/>
      <c r="Z1515" s="354"/>
      <c r="AA1515" s="354"/>
      <c r="AD1515" s="354" t="s">
        <v>120</v>
      </c>
      <c r="AE1515" s="354"/>
      <c r="AF1515" s="354"/>
      <c r="AG1515" s="354"/>
      <c r="AH1515" s="354"/>
      <c r="AI1515" s="354"/>
      <c r="AJ1515" s="354"/>
      <c r="AK1515" s="354"/>
      <c r="AL1515" s="354"/>
      <c r="AM1515" s="354"/>
      <c r="AN1515" s="354"/>
      <c r="AO1515" s="354"/>
      <c r="AP1515" s="354"/>
    </row>
    <row r="1516" spans="1:42">
      <c r="A1516" t="s">
        <v>16</v>
      </c>
      <c r="B1516" s="353"/>
      <c r="C1516" s="53" t="s">
        <v>49</v>
      </c>
      <c r="D1516" s="353"/>
      <c r="E1516" s="53" t="s">
        <v>3</v>
      </c>
      <c r="F1516" s="353"/>
      <c r="G1516" s="53" t="s">
        <v>418</v>
      </c>
      <c r="H1516" s="353"/>
      <c r="I1516" s="53" t="s">
        <v>79</v>
      </c>
      <c r="J1516" s="353"/>
      <c r="K1516" s="53" t="s">
        <v>49</v>
      </c>
      <c r="M1516" s="53"/>
      <c r="O1516" s="20"/>
      <c r="P1516" s="327">
        <v>2001</v>
      </c>
      <c r="Q1516" s="327"/>
      <c r="R1516" s="327">
        <v>2004</v>
      </c>
      <c r="S1516" s="327"/>
      <c r="T1516" s="327">
        <v>2007</v>
      </c>
      <c r="U1516" s="327"/>
      <c r="V1516" s="327">
        <v>2010</v>
      </c>
      <c r="W1516" s="327"/>
      <c r="X1516" s="327">
        <v>2012</v>
      </c>
      <c r="Y1516" s="327"/>
      <c r="Z1516" s="327">
        <v>2015</v>
      </c>
      <c r="AA1516" s="327"/>
      <c r="AD1516" s="20"/>
      <c r="AE1516" s="327">
        <v>2001</v>
      </c>
      <c r="AF1516" s="327"/>
      <c r="AG1516" s="327">
        <v>2004</v>
      </c>
      <c r="AH1516" s="327"/>
      <c r="AI1516" s="327">
        <v>2007</v>
      </c>
      <c r="AJ1516" s="327"/>
      <c r="AK1516" s="327">
        <v>2010</v>
      </c>
      <c r="AL1516" s="327"/>
      <c r="AM1516" s="327">
        <v>2012</v>
      </c>
      <c r="AN1516" s="327"/>
      <c r="AO1516" s="327">
        <v>2015</v>
      </c>
      <c r="AP1516" s="327"/>
    </row>
    <row r="1517" spans="1:42">
      <c r="A1517" t="s">
        <v>17</v>
      </c>
      <c r="B1517" s="353"/>
      <c r="C1517" s="53" t="s">
        <v>49</v>
      </c>
      <c r="D1517" s="353"/>
      <c r="E1517" s="53" t="s">
        <v>3</v>
      </c>
      <c r="F1517" s="353"/>
      <c r="G1517" s="53" t="s">
        <v>418</v>
      </c>
      <c r="H1517" s="353"/>
      <c r="I1517" s="53" t="s">
        <v>79</v>
      </c>
      <c r="J1517" s="353"/>
      <c r="K1517" s="53" t="s">
        <v>49</v>
      </c>
      <c r="M1517" s="53"/>
      <c r="O1517" s="20"/>
      <c r="P1517" s="31" t="s">
        <v>114</v>
      </c>
      <c r="Q1517" s="31" t="s">
        <v>115</v>
      </c>
      <c r="R1517" s="31" t="s">
        <v>114</v>
      </c>
      <c r="S1517" s="31" t="s">
        <v>115</v>
      </c>
      <c r="T1517" s="31" t="s">
        <v>114</v>
      </c>
      <c r="U1517" s="31" t="s">
        <v>115</v>
      </c>
      <c r="V1517" s="31" t="s">
        <v>114</v>
      </c>
      <c r="W1517" s="31" t="s">
        <v>115</v>
      </c>
      <c r="X1517" s="31" t="s">
        <v>114</v>
      </c>
      <c r="Y1517" s="31" t="s">
        <v>115</v>
      </c>
      <c r="Z1517" s="31" t="s">
        <v>114</v>
      </c>
      <c r="AA1517" s="31" t="s">
        <v>115</v>
      </c>
      <c r="AD1517" s="20"/>
      <c r="AE1517" s="31" t="s">
        <v>118</v>
      </c>
      <c r="AF1517" s="31" t="s">
        <v>1</v>
      </c>
      <c r="AG1517" s="31" t="s">
        <v>118</v>
      </c>
      <c r="AH1517" s="31" t="s">
        <v>1</v>
      </c>
      <c r="AI1517" s="31" t="s">
        <v>118</v>
      </c>
      <c r="AJ1517" s="31" t="s">
        <v>1</v>
      </c>
      <c r="AK1517" s="31" t="s">
        <v>118</v>
      </c>
      <c r="AL1517" s="31" t="s">
        <v>1</v>
      </c>
      <c r="AM1517" s="31" t="s">
        <v>118</v>
      </c>
      <c r="AN1517" s="31" t="s">
        <v>1</v>
      </c>
      <c r="AO1517" s="31" t="s">
        <v>118</v>
      </c>
      <c r="AP1517" s="31" t="s">
        <v>1</v>
      </c>
    </row>
    <row r="1518" spans="1:42">
      <c r="O1518" s="29" t="s">
        <v>110</v>
      </c>
      <c r="P1518" s="20">
        <v>15</v>
      </c>
      <c r="Q1518" s="20">
        <v>100</v>
      </c>
      <c r="R1518" s="20">
        <v>15</v>
      </c>
      <c r="S1518" s="20">
        <v>100</v>
      </c>
      <c r="T1518" s="20">
        <v>15</v>
      </c>
      <c r="U1518" s="20">
        <v>100</v>
      </c>
      <c r="V1518" s="20">
        <v>15</v>
      </c>
      <c r="W1518" s="20">
        <v>100</v>
      </c>
      <c r="X1518" s="20">
        <v>15</v>
      </c>
      <c r="Y1518" s="20">
        <v>100</v>
      </c>
      <c r="Z1518" s="20">
        <v>15</v>
      </c>
      <c r="AA1518" s="20">
        <v>100</v>
      </c>
      <c r="AD1518" s="29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</row>
    <row r="1519" spans="1:42">
      <c r="O1519" s="29" t="s">
        <v>111</v>
      </c>
      <c r="P1519" s="20">
        <v>6</v>
      </c>
      <c r="Q1519" s="20">
        <v>40</v>
      </c>
      <c r="R1519" s="20">
        <v>9</v>
      </c>
      <c r="S1519" s="20">
        <v>60</v>
      </c>
      <c r="T1519" s="20">
        <v>5</v>
      </c>
      <c r="U1519" s="20">
        <v>33.299999999999997</v>
      </c>
      <c r="V1519" s="20">
        <v>2</v>
      </c>
      <c r="W1519" s="20">
        <v>13.3</v>
      </c>
      <c r="X1519" s="20">
        <v>4</v>
      </c>
      <c r="Y1519" s="20">
        <v>26.7</v>
      </c>
      <c r="Z1519" s="20">
        <v>2</v>
      </c>
      <c r="AA1519" s="20">
        <v>13.3</v>
      </c>
      <c r="AD1519" s="47" t="s">
        <v>125</v>
      </c>
      <c r="AE1519" s="32"/>
      <c r="AF1519" s="33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</row>
    <row r="1520" spans="1:42">
      <c r="O1520" s="29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</row>
    <row r="1521" spans="15:42">
      <c r="O1521" s="29" t="s">
        <v>112</v>
      </c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D1521" s="35" t="s">
        <v>127</v>
      </c>
    </row>
    <row r="1522" spans="15:42">
      <c r="O1522" s="29" t="s">
        <v>113</v>
      </c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</row>
    <row r="1525" spans="15:42">
      <c r="O1525" s="354" t="s">
        <v>116</v>
      </c>
      <c r="P1525" s="354"/>
      <c r="Q1525" s="354"/>
      <c r="R1525" s="354"/>
      <c r="S1525" s="354"/>
      <c r="T1525" s="354"/>
      <c r="U1525" s="354"/>
      <c r="V1525" s="354"/>
      <c r="W1525" s="354"/>
      <c r="X1525" s="354"/>
      <c r="Y1525" s="354"/>
      <c r="Z1525" s="354"/>
      <c r="AA1525" s="354"/>
      <c r="AD1525" s="354" t="s">
        <v>121</v>
      </c>
      <c r="AE1525" s="354"/>
      <c r="AF1525" s="354"/>
      <c r="AG1525" s="354"/>
      <c r="AH1525" s="354"/>
      <c r="AI1525" s="354"/>
      <c r="AJ1525" s="354"/>
      <c r="AK1525" s="354"/>
      <c r="AL1525" s="354"/>
      <c r="AM1525" s="354"/>
      <c r="AN1525" s="354"/>
      <c r="AO1525" s="354"/>
      <c r="AP1525" s="354"/>
    </row>
    <row r="1526" spans="15:42">
      <c r="O1526" s="20"/>
      <c r="P1526" s="327">
        <v>2001</v>
      </c>
      <c r="Q1526" s="327"/>
      <c r="R1526" s="327">
        <v>2004</v>
      </c>
      <c r="S1526" s="327"/>
      <c r="T1526" s="327">
        <v>2007</v>
      </c>
      <c r="U1526" s="327"/>
      <c r="V1526" s="327">
        <v>2010</v>
      </c>
      <c r="W1526" s="327"/>
      <c r="X1526" s="327">
        <v>2012</v>
      </c>
      <c r="Y1526" s="327"/>
      <c r="Z1526" s="327">
        <v>2015</v>
      </c>
      <c r="AA1526" s="327"/>
      <c r="AD1526" s="20"/>
      <c r="AE1526" s="327">
        <v>2001</v>
      </c>
      <c r="AF1526" s="327"/>
      <c r="AG1526" s="327">
        <v>2004</v>
      </c>
      <c r="AH1526" s="327"/>
      <c r="AI1526" s="327">
        <v>2007</v>
      </c>
      <c r="AJ1526" s="327"/>
      <c r="AK1526" s="327">
        <v>2010</v>
      </c>
      <c r="AL1526" s="327"/>
      <c r="AM1526" s="327">
        <v>2012</v>
      </c>
      <c r="AN1526" s="327"/>
      <c r="AO1526" s="327">
        <v>2015</v>
      </c>
      <c r="AP1526" s="327"/>
    </row>
    <row r="1527" spans="15:42">
      <c r="O1527" s="20"/>
      <c r="P1527" s="31" t="s">
        <v>114</v>
      </c>
      <c r="Q1527" s="31" t="s">
        <v>115</v>
      </c>
      <c r="R1527" s="31" t="s">
        <v>114</v>
      </c>
      <c r="S1527" s="31" t="s">
        <v>115</v>
      </c>
      <c r="T1527" s="31" t="s">
        <v>114</v>
      </c>
      <c r="U1527" s="31" t="s">
        <v>115</v>
      </c>
      <c r="V1527" s="31" t="s">
        <v>114</v>
      </c>
      <c r="W1527" s="31" t="s">
        <v>115</v>
      </c>
      <c r="X1527" s="31" t="s">
        <v>114</v>
      </c>
      <c r="Y1527" s="31" t="s">
        <v>115</v>
      </c>
      <c r="Z1527" s="31" t="s">
        <v>114</v>
      </c>
      <c r="AA1527" s="31" t="s">
        <v>115</v>
      </c>
      <c r="AD1527" s="20"/>
      <c r="AE1527" s="31" t="s">
        <v>118</v>
      </c>
      <c r="AF1527" s="31" t="s">
        <v>1</v>
      </c>
      <c r="AG1527" s="31" t="s">
        <v>118</v>
      </c>
      <c r="AH1527" s="31" t="s">
        <v>1</v>
      </c>
      <c r="AI1527" s="31" t="s">
        <v>118</v>
      </c>
      <c r="AJ1527" s="31" t="s">
        <v>1</v>
      </c>
      <c r="AK1527" s="31" t="s">
        <v>118</v>
      </c>
      <c r="AL1527" s="31" t="s">
        <v>1</v>
      </c>
      <c r="AM1527" s="31" t="s">
        <v>118</v>
      </c>
      <c r="AN1527" s="31" t="s">
        <v>1</v>
      </c>
      <c r="AO1527" s="31" t="s">
        <v>118</v>
      </c>
      <c r="AP1527" s="31" t="s">
        <v>1</v>
      </c>
    </row>
    <row r="1528" spans="15:42">
      <c r="O1528" s="29" t="s">
        <v>110</v>
      </c>
      <c r="P1528" s="20">
        <v>15</v>
      </c>
      <c r="Q1528" s="20">
        <v>100</v>
      </c>
      <c r="R1528" s="20"/>
      <c r="S1528" s="20"/>
      <c r="T1528" s="20"/>
      <c r="U1528" s="20"/>
      <c r="V1528" s="20">
        <v>1</v>
      </c>
      <c r="W1528" s="20">
        <v>6.7</v>
      </c>
      <c r="X1528" s="20">
        <v>15</v>
      </c>
      <c r="Y1528" s="20">
        <v>100</v>
      </c>
      <c r="Z1528" s="20"/>
      <c r="AA1528" s="20"/>
      <c r="AD1528" s="29" t="s">
        <v>416</v>
      </c>
      <c r="AE1528" s="24"/>
      <c r="AF1528" s="24"/>
      <c r="AG1528" s="24">
        <v>15</v>
      </c>
      <c r="AH1528" s="24">
        <v>6</v>
      </c>
      <c r="AI1528" s="24"/>
      <c r="AJ1528" s="24"/>
      <c r="AK1528" s="24"/>
      <c r="AL1528" s="24"/>
      <c r="AM1528" s="24"/>
      <c r="AN1528" s="24"/>
      <c r="AO1528" s="24"/>
      <c r="AP1528" s="24"/>
    </row>
    <row r="1529" spans="15:42">
      <c r="O1529" s="29" t="s">
        <v>111</v>
      </c>
      <c r="P1529" s="20">
        <v>9</v>
      </c>
      <c r="Q1529" s="20">
        <v>60</v>
      </c>
      <c r="R1529" s="20"/>
      <c r="S1529" s="20"/>
      <c r="T1529" s="20"/>
      <c r="U1529" s="20"/>
      <c r="V1529" s="20">
        <v>1</v>
      </c>
      <c r="W1529" s="20">
        <v>100</v>
      </c>
      <c r="X1529" s="20">
        <v>11</v>
      </c>
      <c r="Y1529" s="20">
        <v>73.3</v>
      </c>
      <c r="Z1529" s="20"/>
      <c r="AA1529" s="20"/>
      <c r="AD1529" s="48" t="s">
        <v>125</v>
      </c>
      <c r="AE1529" s="36"/>
      <c r="AF1529" s="36"/>
      <c r="AG1529" s="36">
        <v>1</v>
      </c>
      <c r="AH1529" s="36">
        <v>0.4</v>
      </c>
      <c r="AI1529" s="36"/>
      <c r="AJ1529" s="36"/>
      <c r="AK1529" s="36"/>
      <c r="AL1529" s="36"/>
      <c r="AM1529" s="36"/>
      <c r="AN1529" s="36"/>
      <c r="AO1529" s="36"/>
      <c r="AP1529" s="36"/>
    </row>
    <row r="1530" spans="15:42">
      <c r="O1530" s="29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D1530" s="29" t="s">
        <v>418</v>
      </c>
      <c r="AE1530" s="34"/>
      <c r="AF1530" s="34"/>
      <c r="AG1530" s="34"/>
      <c r="AH1530" s="34"/>
      <c r="AI1530" s="34">
        <v>15</v>
      </c>
      <c r="AJ1530" s="34">
        <v>10</v>
      </c>
      <c r="AK1530" s="34"/>
      <c r="AL1530" s="34"/>
      <c r="AM1530" s="34"/>
      <c r="AN1530" s="34"/>
      <c r="AO1530" s="34"/>
      <c r="AP1530" s="34"/>
    </row>
    <row r="1531" spans="15:42">
      <c r="O1531" s="29" t="s">
        <v>112</v>
      </c>
      <c r="P1531" s="20"/>
      <c r="Q1531" s="20"/>
      <c r="R1531" s="20">
        <v>15</v>
      </c>
      <c r="S1531" s="20">
        <v>100</v>
      </c>
      <c r="T1531" s="20">
        <v>15</v>
      </c>
      <c r="U1531" s="20">
        <v>100</v>
      </c>
      <c r="V1531" s="20">
        <v>14</v>
      </c>
      <c r="W1531" s="20">
        <v>93.3</v>
      </c>
      <c r="X1531" s="20"/>
      <c r="Y1531" s="20"/>
      <c r="Z1531" s="20">
        <v>15</v>
      </c>
      <c r="AA1531" s="20">
        <v>100</v>
      </c>
      <c r="AD1531" s="48" t="s">
        <v>125</v>
      </c>
      <c r="AE1531" s="36"/>
      <c r="AF1531" s="36"/>
      <c r="AG1531" s="36"/>
      <c r="AH1531" s="36"/>
      <c r="AI1531" s="36">
        <v>1</v>
      </c>
      <c r="AJ1531" s="39">
        <v>0.66700000000000004</v>
      </c>
      <c r="AK1531" s="36"/>
      <c r="AL1531" s="36"/>
      <c r="AM1531" s="36"/>
      <c r="AN1531" s="36"/>
      <c r="AO1531" s="36"/>
      <c r="AP1531" s="36"/>
    </row>
    <row r="1532" spans="15:42">
      <c r="O1532" s="29" t="s">
        <v>113</v>
      </c>
      <c r="P1532" s="20"/>
      <c r="Q1532" s="20"/>
      <c r="R1532" s="20">
        <v>6</v>
      </c>
      <c r="S1532" s="20">
        <v>40</v>
      </c>
      <c r="T1532" s="20">
        <v>10</v>
      </c>
      <c r="U1532" s="20">
        <v>66.7</v>
      </c>
      <c r="V1532" s="20">
        <v>12</v>
      </c>
      <c r="W1532" s="20">
        <v>85.7</v>
      </c>
      <c r="X1532" s="20"/>
      <c r="Y1532" s="20"/>
      <c r="Z1532" s="20">
        <v>13</v>
      </c>
      <c r="AA1532" s="20">
        <v>86.7</v>
      </c>
      <c r="AD1532" s="21" t="s">
        <v>79</v>
      </c>
      <c r="AE1532" s="34"/>
      <c r="AF1532" s="34"/>
      <c r="AG1532" s="34"/>
      <c r="AH1532" s="34"/>
      <c r="AI1532" s="34"/>
      <c r="AJ1532" s="34"/>
      <c r="AK1532" s="34">
        <v>14</v>
      </c>
      <c r="AL1532" s="34">
        <v>12</v>
      </c>
      <c r="AM1532" s="34"/>
      <c r="AN1532" s="34"/>
      <c r="AO1532" s="34">
        <v>2</v>
      </c>
      <c r="AP1532" s="34">
        <v>2</v>
      </c>
    </row>
    <row r="1533" spans="15:42">
      <c r="AD1533" s="48" t="s">
        <v>125</v>
      </c>
      <c r="AE1533" s="36"/>
      <c r="AF1533" s="36"/>
      <c r="AG1533" s="36"/>
      <c r="AH1533" s="36"/>
      <c r="AI1533" s="36"/>
      <c r="AJ1533" s="36"/>
      <c r="AK1533" s="39">
        <v>0.93300000000000005</v>
      </c>
      <c r="AL1533" s="39">
        <v>0.85699999999999998</v>
      </c>
      <c r="AM1533" s="36"/>
      <c r="AN1533" s="36"/>
      <c r="AO1533" s="39">
        <v>0.13300000000000001</v>
      </c>
      <c r="AP1533" s="36">
        <v>1</v>
      </c>
    </row>
    <row r="1534" spans="15:42">
      <c r="AD1534" s="21" t="s">
        <v>420</v>
      </c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>
        <v>7</v>
      </c>
      <c r="AP1534" s="34">
        <v>5</v>
      </c>
    </row>
    <row r="1535" spans="15:42">
      <c r="O1535" s="354" t="s">
        <v>117</v>
      </c>
      <c r="P1535" s="354"/>
      <c r="Q1535" s="354"/>
      <c r="R1535" s="354"/>
      <c r="S1535" s="354"/>
      <c r="T1535" s="354"/>
      <c r="U1535" s="354"/>
      <c r="V1535" s="354"/>
      <c r="W1535" s="354"/>
      <c r="X1535" s="354"/>
      <c r="Y1535" s="354"/>
      <c r="Z1535" s="354"/>
      <c r="AA1535" s="354"/>
      <c r="AD1535" s="48" t="s">
        <v>125</v>
      </c>
      <c r="AE1535" s="36"/>
      <c r="AF1535" s="36"/>
      <c r="AG1535" s="36"/>
      <c r="AH1535" s="36"/>
      <c r="AI1535" s="36"/>
      <c r="AJ1535" s="36"/>
      <c r="AK1535" s="39"/>
      <c r="AL1535" s="39"/>
      <c r="AM1535" s="36"/>
      <c r="AN1535" s="36"/>
      <c r="AO1535" s="39">
        <v>0.46700000000000003</v>
      </c>
      <c r="AP1535" s="39">
        <v>0.71399999999999997</v>
      </c>
    </row>
    <row r="1536" spans="15:42">
      <c r="O1536" s="20"/>
      <c r="P1536" s="327">
        <v>2001</v>
      </c>
      <c r="Q1536" s="327"/>
      <c r="R1536" s="327">
        <v>2004</v>
      </c>
      <c r="S1536" s="327"/>
      <c r="T1536" s="327">
        <v>2007</v>
      </c>
      <c r="U1536" s="327"/>
      <c r="V1536" s="327">
        <v>2010</v>
      </c>
      <c r="W1536" s="327"/>
      <c r="X1536" s="327">
        <v>2012</v>
      </c>
      <c r="Y1536" s="327"/>
      <c r="Z1536" s="327">
        <v>2015</v>
      </c>
      <c r="AA1536" s="327"/>
      <c r="AD1536" s="21" t="s">
        <v>421</v>
      </c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>
        <v>4</v>
      </c>
      <c r="AP1536" s="34">
        <v>4</v>
      </c>
    </row>
    <row r="1537" spans="15:42">
      <c r="O1537" s="20"/>
      <c r="P1537" s="31" t="s">
        <v>114</v>
      </c>
      <c r="Q1537" s="31" t="s">
        <v>115</v>
      </c>
      <c r="R1537" s="31" t="s">
        <v>114</v>
      </c>
      <c r="S1537" s="31" t="s">
        <v>115</v>
      </c>
      <c r="T1537" s="31" t="s">
        <v>114</v>
      </c>
      <c r="U1537" s="31" t="s">
        <v>115</v>
      </c>
      <c r="V1537" s="31" t="s">
        <v>114</v>
      </c>
      <c r="W1537" s="31" t="s">
        <v>115</v>
      </c>
      <c r="X1537" s="31" t="s">
        <v>114</v>
      </c>
      <c r="Y1537" s="31" t="s">
        <v>115</v>
      </c>
      <c r="Z1537" s="31" t="s">
        <v>114</v>
      </c>
      <c r="AA1537" s="31" t="s">
        <v>115</v>
      </c>
      <c r="AD1537" s="48" t="s">
        <v>125</v>
      </c>
      <c r="AE1537" s="36"/>
      <c r="AF1537" s="36"/>
      <c r="AG1537" s="36"/>
      <c r="AH1537" s="36"/>
      <c r="AI1537" s="36"/>
      <c r="AJ1537" s="36"/>
      <c r="AK1537" s="39"/>
      <c r="AL1537" s="39"/>
      <c r="AM1537" s="36"/>
      <c r="AN1537" s="36"/>
      <c r="AO1537" s="39">
        <v>0.26700000000000002</v>
      </c>
      <c r="AP1537" s="36">
        <v>1</v>
      </c>
    </row>
    <row r="1538" spans="15:42">
      <c r="O1538" s="29" t="s">
        <v>110</v>
      </c>
      <c r="P1538" s="20">
        <v>15</v>
      </c>
      <c r="Q1538" s="20">
        <v>100</v>
      </c>
      <c r="R1538" s="20">
        <v>15</v>
      </c>
      <c r="S1538" s="20">
        <v>100</v>
      </c>
      <c r="T1538" s="20">
        <v>15</v>
      </c>
      <c r="U1538" s="20">
        <v>100</v>
      </c>
      <c r="V1538" s="20">
        <v>15</v>
      </c>
      <c r="W1538" s="20">
        <v>100</v>
      </c>
      <c r="X1538" s="20">
        <v>15</v>
      </c>
      <c r="Y1538" s="20">
        <v>100</v>
      </c>
      <c r="Z1538" s="20">
        <v>8</v>
      </c>
      <c r="AA1538" s="20">
        <v>53.3</v>
      </c>
      <c r="AD1538" s="21" t="s">
        <v>199</v>
      </c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>
        <v>1</v>
      </c>
      <c r="AP1538" s="34">
        <v>1</v>
      </c>
    </row>
    <row r="1539" spans="15:42">
      <c r="O1539" s="29" t="s">
        <v>111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20">
        <v>0</v>
      </c>
      <c r="X1539" s="20">
        <v>0</v>
      </c>
      <c r="Y1539" s="20">
        <v>0</v>
      </c>
      <c r="Z1539" s="20">
        <v>0</v>
      </c>
      <c r="AA1539" s="20">
        <v>0</v>
      </c>
      <c r="AD1539" s="48" t="s">
        <v>125</v>
      </c>
      <c r="AE1539" s="36"/>
      <c r="AF1539" s="36"/>
      <c r="AG1539" s="36"/>
      <c r="AH1539" s="36"/>
      <c r="AI1539" s="36"/>
      <c r="AJ1539" s="36"/>
      <c r="AK1539" s="39"/>
      <c r="AL1539" s="39"/>
      <c r="AM1539" s="36"/>
      <c r="AN1539" s="36"/>
      <c r="AO1539" s="39">
        <v>6.7000000000000004E-2</v>
      </c>
      <c r="AP1539" s="36">
        <v>1</v>
      </c>
    </row>
    <row r="1540" spans="15:42">
      <c r="O1540" s="29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D1540" s="21" t="s">
        <v>422</v>
      </c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>
        <v>1</v>
      </c>
      <c r="AP1540" s="34">
        <v>1</v>
      </c>
    </row>
    <row r="1541" spans="15:42">
      <c r="O1541" s="29" t="s">
        <v>112</v>
      </c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>
        <v>7</v>
      </c>
      <c r="AA1541" s="20">
        <v>46.7</v>
      </c>
      <c r="AD1541" s="48" t="s">
        <v>125</v>
      </c>
      <c r="AE1541" s="36"/>
      <c r="AF1541" s="36"/>
      <c r="AG1541" s="36"/>
      <c r="AH1541" s="36"/>
      <c r="AI1541" s="36"/>
      <c r="AJ1541" s="36"/>
      <c r="AK1541" s="39"/>
      <c r="AL1541" s="39"/>
      <c r="AM1541" s="36"/>
      <c r="AN1541" s="36"/>
      <c r="AO1541" s="39">
        <v>6.7000000000000004E-2</v>
      </c>
      <c r="AP1541" s="36">
        <v>1</v>
      </c>
    </row>
    <row r="1542" spans="15:42">
      <c r="O1542" s="29" t="s">
        <v>113</v>
      </c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>
        <v>0</v>
      </c>
      <c r="AA1542" s="20">
        <v>0</v>
      </c>
      <c r="AD1542" s="63"/>
      <c r="AE1542" s="66"/>
      <c r="AF1542" s="66"/>
      <c r="AG1542" s="66"/>
      <c r="AH1542" s="66"/>
      <c r="AI1542" s="66"/>
      <c r="AJ1542" s="66"/>
      <c r="AK1542" s="66"/>
      <c r="AL1542" s="66"/>
      <c r="AM1542" s="66"/>
      <c r="AN1542" s="66"/>
      <c r="AO1542" s="66"/>
      <c r="AP1542" s="66"/>
    </row>
    <row r="1543" spans="15:42">
      <c r="AD1543" s="35" t="s">
        <v>127</v>
      </c>
      <c r="AE1543" s="32"/>
      <c r="AF1543" s="32"/>
      <c r="AG1543" s="32"/>
      <c r="AH1543" s="32"/>
      <c r="AI1543" s="32"/>
      <c r="AJ1543" s="32"/>
      <c r="AK1543" s="40"/>
      <c r="AL1543" s="40"/>
      <c r="AM1543" s="32"/>
      <c r="AN1543" s="32"/>
      <c r="AO1543" s="32"/>
      <c r="AP1543" s="32"/>
    </row>
    <row r="1544" spans="15:42">
      <c r="O1544" s="35" t="s">
        <v>127</v>
      </c>
    </row>
    <row r="1546" spans="15:42">
      <c r="AD1546" s="355" t="s">
        <v>122</v>
      </c>
      <c r="AE1546" s="356"/>
      <c r="AF1546" s="356"/>
      <c r="AG1546" s="356"/>
      <c r="AH1546" s="356"/>
      <c r="AI1546" s="356"/>
      <c r="AJ1546" s="356"/>
      <c r="AK1546" s="356"/>
      <c r="AL1546" s="356"/>
      <c r="AM1546" s="356"/>
      <c r="AN1546" s="356"/>
      <c r="AO1546" s="356"/>
      <c r="AP1546" s="357"/>
    </row>
    <row r="1547" spans="15:42">
      <c r="O1547" s="354" t="s">
        <v>130</v>
      </c>
      <c r="P1547" s="354"/>
      <c r="Q1547" s="354"/>
      <c r="R1547" s="354"/>
      <c r="S1547" s="354"/>
      <c r="T1547" s="354"/>
      <c r="U1547" s="354"/>
      <c r="V1547" s="354"/>
      <c r="W1547" s="354"/>
      <c r="X1547" s="354"/>
      <c r="Y1547" s="354"/>
      <c r="Z1547" s="354"/>
      <c r="AA1547" s="354"/>
      <c r="AD1547" s="20"/>
      <c r="AE1547" s="324">
        <v>2001</v>
      </c>
      <c r="AF1547" s="325"/>
      <c r="AG1547" s="324">
        <v>2004</v>
      </c>
      <c r="AH1547" s="325"/>
      <c r="AI1547" s="324">
        <v>2007</v>
      </c>
      <c r="AJ1547" s="325"/>
      <c r="AK1547" s="324">
        <v>2010</v>
      </c>
      <c r="AL1547" s="325"/>
      <c r="AM1547" s="324">
        <v>2012</v>
      </c>
      <c r="AN1547" s="325"/>
      <c r="AO1547" s="324">
        <v>2015</v>
      </c>
      <c r="AP1547" s="325"/>
    </row>
    <row r="1548" spans="15:42">
      <c r="O1548" s="20"/>
      <c r="P1548" s="327">
        <v>2001</v>
      </c>
      <c r="Q1548" s="327"/>
      <c r="R1548" s="327">
        <v>2004</v>
      </c>
      <c r="S1548" s="327"/>
      <c r="T1548" s="327">
        <v>2007</v>
      </c>
      <c r="U1548" s="327"/>
      <c r="V1548" s="327">
        <v>2010</v>
      </c>
      <c r="W1548" s="327"/>
      <c r="X1548" s="327">
        <v>2012</v>
      </c>
      <c r="Y1548" s="327"/>
      <c r="Z1548" s="327">
        <v>2015</v>
      </c>
      <c r="AA1548" s="327"/>
      <c r="AD1548" s="20"/>
      <c r="AE1548" s="51" t="s">
        <v>118</v>
      </c>
      <c r="AF1548" s="51" t="s">
        <v>1</v>
      </c>
      <c r="AG1548" s="51" t="s">
        <v>118</v>
      </c>
      <c r="AH1548" s="51" t="s">
        <v>1</v>
      </c>
      <c r="AI1548" s="51" t="s">
        <v>118</v>
      </c>
      <c r="AJ1548" s="51" t="s">
        <v>1</v>
      </c>
      <c r="AK1548" s="51" t="s">
        <v>118</v>
      </c>
      <c r="AL1548" s="51" t="s">
        <v>1</v>
      </c>
      <c r="AM1548" s="51" t="s">
        <v>118</v>
      </c>
      <c r="AN1548" s="51" t="s">
        <v>1</v>
      </c>
      <c r="AO1548" s="51" t="s">
        <v>118</v>
      </c>
      <c r="AP1548" s="51" t="s">
        <v>1</v>
      </c>
    </row>
    <row r="1549" spans="15:42">
      <c r="O1549" s="20"/>
      <c r="P1549" s="31" t="s">
        <v>114</v>
      </c>
      <c r="Q1549" s="31" t="s">
        <v>115</v>
      </c>
      <c r="R1549" s="31" t="s">
        <v>114</v>
      </c>
      <c r="S1549" s="31" t="s">
        <v>115</v>
      </c>
      <c r="T1549" s="31" t="s">
        <v>114</v>
      </c>
      <c r="U1549" s="31" t="s">
        <v>115</v>
      </c>
      <c r="V1549" s="31" t="s">
        <v>114</v>
      </c>
      <c r="W1549" s="31" t="s">
        <v>115</v>
      </c>
      <c r="X1549" s="31" t="s">
        <v>114</v>
      </c>
      <c r="Y1549" s="31" t="s">
        <v>115</v>
      </c>
      <c r="Z1549" s="31" t="s">
        <v>114</v>
      </c>
      <c r="AA1549" s="31" t="s">
        <v>115</v>
      </c>
      <c r="AD1549" s="29" t="s">
        <v>276</v>
      </c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>
        <v>7</v>
      </c>
      <c r="AP1549" s="24">
        <v>0</v>
      </c>
    </row>
    <row r="1550" spans="15:42">
      <c r="O1550" s="29" t="s">
        <v>110</v>
      </c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20">
        <v>15</v>
      </c>
      <c r="AA1550" s="20">
        <v>100</v>
      </c>
      <c r="AD1550" s="47" t="s">
        <v>125</v>
      </c>
      <c r="AE1550" s="32"/>
      <c r="AF1550" s="40"/>
      <c r="AG1550" s="32"/>
      <c r="AH1550" s="32"/>
      <c r="AI1550" s="32"/>
      <c r="AJ1550" s="32"/>
      <c r="AK1550" s="32"/>
      <c r="AL1550" s="32"/>
      <c r="AM1550" s="32"/>
      <c r="AN1550" s="32"/>
      <c r="AO1550" s="40">
        <v>0.46700000000000003</v>
      </c>
      <c r="AP1550" s="32">
        <v>0</v>
      </c>
    </row>
    <row r="1551" spans="15:42">
      <c r="O1551" s="29" t="s">
        <v>111</v>
      </c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20">
        <v>0</v>
      </c>
      <c r="AA1551" s="20">
        <v>0</v>
      </c>
      <c r="AD1551" s="63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</row>
    <row r="1552" spans="15:42">
      <c r="O1552" s="29"/>
      <c r="P1552" s="46"/>
      <c r="Q1552" s="46"/>
      <c r="R1552" s="46"/>
      <c r="S1552" s="46"/>
      <c r="T1552" s="46"/>
      <c r="U1552" s="46"/>
      <c r="V1552" s="46"/>
      <c r="W1552" s="46"/>
      <c r="X1552" s="46"/>
      <c r="Y1552" s="46"/>
      <c r="Z1552" s="20"/>
      <c r="AA1552" s="20"/>
      <c r="AD1552" s="35" t="s">
        <v>127</v>
      </c>
      <c r="AE1552" s="32"/>
      <c r="AF1552" s="32"/>
      <c r="AG1552" s="32"/>
      <c r="AH1552" s="32"/>
      <c r="AI1552" s="32"/>
      <c r="AJ1552" s="32"/>
      <c r="AK1552" s="40"/>
      <c r="AL1552" s="32"/>
      <c r="AM1552" s="32"/>
      <c r="AN1552" s="32"/>
      <c r="AO1552" s="32"/>
      <c r="AP1552" s="32"/>
    </row>
    <row r="1553" spans="15:27">
      <c r="O1553" s="29" t="s">
        <v>112</v>
      </c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20"/>
      <c r="AA1553" s="20"/>
    </row>
    <row r="1554" spans="15:27">
      <c r="O1554" s="29" t="s">
        <v>113</v>
      </c>
      <c r="P1554" s="46"/>
      <c r="Q1554" s="46"/>
      <c r="R1554" s="46"/>
      <c r="S1554" s="46"/>
      <c r="T1554" s="46"/>
      <c r="U1554" s="46"/>
      <c r="V1554" s="46"/>
      <c r="W1554" s="46"/>
      <c r="X1554" s="46"/>
      <c r="Y1554" s="46"/>
      <c r="Z1554" s="20"/>
      <c r="AA1554" s="20"/>
    </row>
    <row r="1570" spans="1:29">
      <c r="A1570" s="343" t="s">
        <v>423</v>
      </c>
      <c r="B1570" s="343"/>
      <c r="C1570" s="343"/>
      <c r="D1570" s="343"/>
      <c r="E1570" s="343"/>
      <c r="F1570" s="343"/>
      <c r="G1570" s="343"/>
      <c r="H1570" s="343"/>
      <c r="I1570" s="343"/>
      <c r="J1570" s="343"/>
      <c r="K1570" s="343"/>
      <c r="L1570" s="343"/>
      <c r="M1570" s="343"/>
      <c r="O1570" s="329" t="s">
        <v>428</v>
      </c>
      <c r="P1570" s="330"/>
      <c r="Q1570" s="330"/>
      <c r="R1570" s="330"/>
      <c r="S1570" s="330"/>
      <c r="T1570" s="330"/>
      <c r="U1570" s="331"/>
      <c r="W1570" s="358" t="s">
        <v>423</v>
      </c>
      <c r="X1570" s="358"/>
      <c r="Y1570" s="358"/>
      <c r="Z1570" s="358"/>
      <c r="AA1570" s="358"/>
      <c r="AB1570" s="358"/>
      <c r="AC1570" s="358"/>
    </row>
    <row r="1571" spans="1:29">
      <c r="A1571" s="12"/>
      <c r="B1571" s="352">
        <v>2001</v>
      </c>
      <c r="C1571" s="352"/>
      <c r="D1571" s="352">
        <v>2004</v>
      </c>
      <c r="E1571" s="352"/>
      <c r="F1571" s="352">
        <v>2007</v>
      </c>
      <c r="G1571" s="352"/>
      <c r="H1571" s="352">
        <v>2010</v>
      </c>
      <c r="I1571" s="352"/>
      <c r="J1571" s="352">
        <v>2013</v>
      </c>
      <c r="K1571" s="352"/>
      <c r="L1571" s="352">
        <v>2016</v>
      </c>
      <c r="M1571" s="352"/>
      <c r="O1571" s="20" t="s">
        <v>129</v>
      </c>
      <c r="P1571" s="44">
        <v>18</v>
      </c>
      <c r="Q1571" s="44">
        <v>18</v>
      </c>
      <c r="R1571" s="44">
        <v>18</v>
      </c>
      <c r="S1571" s="44">
        <v>18</v>
      </c>
      <c r="T1571" s="44">
        <v>18</v>
      </c>
      <c r="U1571" s="45">
        <v>18</v>
      </c>
      <c r="W1571" s="89"/>
      <c r="X1571" s="89" t="s">
        <v>137</v>
      </c>
      <c r="Y1571" s="89" t="s">
        <v>138</v>
      </c>
      <c r="Z1571" s="89" t="s">
        <v>139</v>
      </c>
      <c r="AA1571" s="89" t="s">
        <v>140</v>
      </c>
      <c r="AB1571" s="89" t="s">
        <v>141</v>
      </c>
      <c r="AC1571" s="89" t="s">
        <v>142</v>
      </c>
    </row>
    <row r="1572" spans="1:29">
      <c r="A1572" s="13"/>
      <c r="B1572" s="14" t="s">
        <v>0</v>
      </c>
      <c r="C1572" s="14" t="s">
        <v>1</v>
      </c>
      <c r="D1572" s="14" t="s">
        <v>0</v>
      </c>
      <c r="E1572" s="14" t="s">
        <v>1</v>
      </c>
      <c r="F1572" s="14" t="s">
        <v>0</v>
      </c>
      <c r="G1572" s="14" t="s">
        <v>1</v>
      </c>
      <c r="H1572" s="14" t="s">
        <v>0</v>
      </c>
      <c r="I1572" s="14" t="s">
        <v>1</v>
      </c>
      <c r="J1572" s="14" t="s">
        <v>0</v>
      </c>
      <c r="K1572" s="14" t="s">
        <v>1</v>
      </c>
      <c r="L1572" s="14" t="s">
        <v>0</v>
      </c>
      <c r="M1572" s="14" t="s">
        <v>1</v>
      </c>
      <c r="O1572" s="21" t="s">
        <v>103</v>
      </c>
      <c r="P1572" s="51">
        <v>2001</v>
      </c>
      <c r="Q1572" s="51">
        <v>2004</v>
      </c>
      <c r="R1572" s="51">
        <v>2007</v>
      </c>
      <c r="S1572" s="51">
        <v>2010</v>
      </c>
      <c r="T1572" s="51">
        <v>2013</v>
      </c>
      <c r="U1572" s="51">
        <v>2016</v>
      </c>
      <c r="W1572" s="89" t="s">
        <v>143</v>
      </c>
      <c r="X1572" s="24">
        <v>18</v>
      </c>
      <c r="Y1572" s="24">
        <v>18</v>
      </c>
      <c r="Z1572" s="24">
        <v>18</v>
      </c>
      <c r="AA1572" s="24">
        <v>18</v>
      </c>
      <c r="AB1572" s="24">
        <v>18</v>
      </c>
      <c r="AC1572" s="24">
        <v>18</v>
      </c>
    </row>
    <row r="1573" spans="1:29">
      <c r="A1573" t="s">
        <v>2</v>
      </c>
      <c r="B1573" s="353" t="s">
        <v>430</v>
      </c>
      <c r="C1573" s="53" t="s">
        <v>50</v>
      </c>
      <c r="D1573" s="353" t="s">
        <v>432</v>
      </c>
      <c r="E1573" s="53" t="s">
        <v>50</v>
      </c>
      <c r="F1573" s="353" t="s">
        <v>433</v>
      </c>
      <c r="G1573" s="53" t="s">
        <v>212</v>
      </c>
      <c r="H1573" s="353" t="s">
        <v>434</v>
      </c>
      <c r="I1573" s="53" t="s">
        <v>65</v>
      </c>
      <c r="J1573" s="353" t="s">
        <v>435</v>
      </c>
      <c r="K1573" s="53" t="s">
        <v>49</v>
      </c>
      <c r="M1573" s="53"/>
      <c r="O1573" s="29">
        <v>0</v>
      </c>
      <c r="P1573" s="24">
        <v>18</v>
      </c>
      <c r="Q1573" s="24"/>
      <c r="R1573" s="24"/>
      <c r="S1573" s="24"/>
      <c r="T1573" s="24"/>
      <c r="U1573" s="24"/>
      <c r="W1573" s="90">
        <v>0</v>
      </c>
      <c r="X1573" s="24">
        <v>18</v>
      </c>
      <c r="Y1573" s="24"/>
      <c r="Z1573" s="24"/>
      <c r="AA1573" s="24"/>
      <c r="AB1573" s="24"/>
      <c r="AC1573" s="24"/>
    </row>
    <row r="1574" spans="1:29">
      <c r="A1574" t="s">
        <v>4</v>
      </c>
      <c r="B1574" s="353"/>
      <c r="C1574" s="53" t="s">
        <v>50</v>
      </c>
      <c r="D1574" s="353"/>
      <c r="E1574" s="53" t="s">
        <v>50</v>
      </c>
      <c r="F1574" s="353"/>
      <c r="G1574" s="53" t="s">
        <v>3</v>
      </c>
      <c r="H1574" s="353"/>
      <c r="I1574" s="53" t="s">
        <v>65</v>
      </c>
      <c r="J1574" s="353"/>
      <c r="K1574" s="53" t="s">
        <v>49</v>
      </c>
      <c r="M1574" s="53"/>
      <c r="O1574" s="29">
        <v>1</v>
      </c>
      <c r="P1574" s="24"/>
      <c r="Q1574" s="24">
        <v>18</v>
      </c>
      <c r="R1574" s="24">
        <v>18</v>
      </c>
      <c r="S1574" s="24"/>
      <c r="T1574" s="24">
        <v>18</v>
      </c>
      <c r="U1574" s="24"/>
      <c r="W1574" s="90">
        <v>1</v>
      </c>
      <c r="X1574" s="24"/>
      <c r="Y1574" s="24">
        <v>18</v>
      </c>
      <c r="Z1574" s="24">
        <v>18</v>
      </c>
      <c r="AA1574" s="24"/>
      <c r="AB1574" s="24">
        <v>18</v>
      </c>
      <c r="AC1574" s="24"/>
    </row>
    <row r="1575" spans="1:29">
      <c r="A1575" t="s">
        <v>5</v>
      </c>
      <c r="B1575" s="353"/>
      <c r="C1575" s="53" t="s">
        <v>3</v>
      </c>
      <c r="D1575" s="353"/>
      <c r="E1575" s="53" t="s">
        <v>424</v>
      </c>
      <c r="F1575" s="353"/>
      <c r="G1575" s="53" t="s">
        <v>212</v>
      </c>
      <c r="H1575" s="353"/>
      <c r="I1575" s="53" t="s">
        <v>3</v>
      </c>
      <c r="J1575" s="353"/>
      <c r="K1575" s="53" t="s">
        <v>49</v>
      </c>
      <c r="M1575" s="53"/>
      <c r="O1575" s="29">
        <v>2</v>
      </c>
      <c r="P1575" s="24"/>
      <c r="Q1575" s="24"/>
      <c r="R1575" s="24"/>
      <c r="S1575" s="24">
        <v>18</v>
      </c>
      <c r="T1575" s="24"/>
      <c r="U1575" s="24">
        <v>18</v>
      </c>
      <c r="W1575" s="90">
        <v>2</v>
      </c>
      <c r="X1575" s="24"/>
      <c r="Y1575" s="24"/>
      <c r="Z1575" s="24"/>
      <c r="AA1575" s="24">
        <v>18</v>
      </c>
      <c r="AB1575" s="24"/>
      <c r="AC1575" s="24">
        <v>18</v>
      </c>
    </row>
    <row r="1576" spans="1:29">
      <c r="A1576" t="s">
        <v>6</v>
      </c>
      <c r="B1576" s="353"/>
      <c r="C1576" s="53" t="s">
        <v>50</v>
      </c>
      <c r="D1576" s="353"/>
      <c r="E1576" s="53" t="s">
        <v>50</v>
      </c>
      <c r="F1576" s="353"/>
      <c r="G1576" s="53" t="s">
        <v>212</v>
      </c>
      <c r="H1576" s="353"/>
      <c r="I1576" s="53" t="s">
        <v>65</v>
      </c>
      <c r="J1576" s="353"/>
      <c r="K1576" s="53" t="s">
        <v>49</v>
      </c>
      <c r="M1576" s="53"/>
      <c r="O1576" s="29">
        <v>3</v>
      </c>
      <c r="P1576" s="24"/>
      <c r="Q1576" s="24"/>
      <c r="R1576" s="24"/>
      <c r="S1576" s="24"/>
      <c r="T1576" s="24"/>
      <c r="U1576" s="24"/>
      <c r="W1576" s="90">
        <v>3</v>
      </c>
      <c r="X1576" s="24"/>
      <c r="Y1576" s="24"/>
      <c r="Z1576" s="24"/>
      <c r="AA1576" s="24"/>
      <c r="AB1576" s="24"/>
      <c r="AC1576" s="24"/>
    </row>
    <row r="1577" spans="1:29">
      <c r="A1577" t="s">
        <v>7</v>
      </c>
      <c r="B1577" s="353"/>
      <c r="C1577" s="53" t="s">
        <v>50</v>
      </c>
      <c r="D1577" s="353"/>
      <c r="E1577" s="53" t="s">
        <v>50</v>
      </c>
      <c r="F1577" s="353"/>
      <c r="G1577" s="53" t="s">
        <v>212</v>
      </c>
      <c r="H1577" s="353"/>
      <c r="I1577" s="53" t="s">
        <v>65</v>
      </c>
      <c r="J1577" s="353"/>
      <c r="K1577" s="53" t="s">
        <v>49</v>
      </c>
      <c r="M1577" s="53"/>
      <c r="O1577" s="29" t="s">
        <v>104</v>
      </c>
      <c r="P1577" s="24"/>
      <c r="Q1577" s="24"/>
      <c r="R1577" s="24"/>
      <c r="S1577" s="24"/>
      <c r="T1577" s="24"/>
      <c r="U1577" s="24"/>
      <c r="W1577" s="90" t="s">
        <v>104</v>
      </c>
      <c r="X1577" s="24"/>
      <c r="Y1577" s="24"/>
      <c r="Z1577" s="24"/>
      <c r="AA1577" s="24"/>
      <c r="AB1577" s="24"/>
      <c r="AC1577" s="24"/>
    </row>
    <row r="1578" spans="1:29">
      <c r="A1578" t="s">
        <v>8</v>
      </c>
      <c r="B1578" s="353"/>
      <c r="C1578" s="53" t="s">
        <v>50</v>
      </c>
      <c r="D1578" s="353"/>
      <c r="E1578" s="53" t="s">
        <v>50</v>
      </c>
      <c r="F1578" s="353"/>
      <c r="G1578" s="53" t="s">
        <v>212</v>
      </c>
      <c r="H1578" s="353"/>
      <c r="I1578" s="53" t="s">
        <v>65</v>
      </c>
      <c r="J1578" s="353"/>
      <c r="K1578" s="53" t="s">
        <v>198</v>
      </c>
      <c r="M1578" s="53"/>
      <c r="X1578" s="53"/>
      <c r="Y1578" s="24" t="s">
        <v>145</v>
      </c>
      <c r="Z1578" s="53"/>
      <c r="AA1578" s="24" t="s">
        <v>181</v>
      </c>
      <c r="AB1578" s="53"/>
      <c r="AC1578" s="24" t="s">
        <v>182</v>
      </c>
    </row>
    <row r="1579" spans="1:29">
      <c r="A1579" t="s">
        <v>9</v>
      </c>
      <c r="B1579" s="353"/>
      <c r="C1579" s="53" t="s">
        <v>50</v>
      </c>
      <c r="D1579" s="353"/>
      <c r="E1579" s="53" t="s">
        <v>3</v>
      </c>
      <c r="F1579" s="353"/>
      <c r="G1579" s="53" t="s">
        <v>212</v>
      </c>
      <c r="H1579" s="353"/>
      <c r="I1579" s="53" t="s">
        <v>65</v>
      </c>
      <c r="J1579" s="353"/>
      <c r="K1579" s="53" t="s">
        <v>49</v>
      </c>
      <c r="M1579" s="53"/>
      <c r="O1579" s="324" t="s">
        <v>429</v>
      </c>
      <c r="P1579" s="359"/>
      <c r="Q1579" s="359"/>
      <c r="R1579" s="359"/>
      <c r="S1579" s="359"/>
      <c r="T1579" s="359"/>
      <c r="U1579" s="325"/>
      <c r="X1579" s="53"/>
      <c r="Y1579" s="92" t="s">
        <v>424</v>
      </c>
      <c r="Z1579" s="53"/>
      <c r="AA1579" s="92" t="s">
        <v>65</v>
      </c>
      <c r="AB1579" s="53"/>
      <c r="AC1579" s="100" t="s">
        <v>425</v>
      </c>
    </row>
    <row r="1580" spans="1:29">
      <c r="A1580" t="s">
        <v>10</v>
      </c>
      <c r="B1580" s="353"/>
      <c r="C1580" s="53" t="s">
        <v>50</v>
      </c>
      <c r="D1580" s="353"/>
      <c r="E1580" s="53" t="s">
        <v>50</v>
      </c>
      <c r="F1580" s="353"/>
      <c r="G1580" s="53" t="s">
        <v>51</v>
      </c>
      <c r="H1580" s="353"/>
      <c r="I1580" s="53" t="s">
        <v>51</v>
      </c>
      <c r="J1580" s="353"/>
      <c r="K1580" s="53" t="s">
        <v>49</v>
      </c>
      <c r="M1580" s="53"/>
      <c r="O1580" s="21"/>
      <c r="P1580" s="51">
        <v>2001</v>
      </c>
      <c r="Q1580" s="51">
        <v>2004</v>
      </c>
      <c r="R1580" s="51">
        <v>2007</v>
      </c>
      <c r="S1580" s="51">
        <v>2010</v>
      </c>
      <c r="T1580" s="51">
        <v>2013</v>
      </c>
      <c r="U1580" s="51">
        <v>2016</v>
      </c>
      <c r="AA1580" s="94" t="s">
        <v>212</v>
      </c>
      <c r="AC1580" s="93" t="s">
        <v>426</v>
      </c>
    </row>
    <row r="1581" spans="1:29">
      <c r="A1581" t="s">
        <v>11</v>
      </c>
      <c r="B1581" s="353"/>
      <c r="C1581" s="53" t="s">
        <v>49</v>
      </c>
      <c r="D1581" s="353"/>
      <c r="E1581" s="53" t="s">
        <v>50</v>
      </c>
      <c r="F1581" s="353"/>
      <c r="G1581" s="53" t="s">
        <v>212</v>
      </c>
      <c r="H1581" s="353"/>
      <c r="I1581" s="53" t="s">
        <v>65</v>
      </c>
      <c r="J1581" s="353"/>
      <c r="K1581" s="53" t="s">
        <v>51</v>
      </c>
      <c r="M1581" s="53"/>
      <c r="O1581" s="29" t="s">
        <v>106</v>
      </c>
      <c r="P1581" s="24">
        <v>0</v>
      </c>
      <c r="Q1581" s="24">
        <v>13</v>
      </c>
      <c r="R1581" s="24">
        <v>9</v>
      </c>
      <c r="S1581" s="24">
        <v>4</v>
      </c>
      <c r="T1581" s="24">
        <v>14</v>
      </c>
      <c r="U1581" s="24">
        <v>1</v>
      </c>
      <c r="W1581" s="86"/>
      <c r="X1581" s="86"/>
      <c r="Y1581" s="86"/>
      <c r="Z1581" s="86"/>
      <c r="AA1581" s="86"/>
      <c r="AB1581" s="86"/>
      <c r="AC1581" s="127" t="s">
        <v>427</v>
      </c>
    </row>
    <row r="1582" spans="1:29">
      <c r="A1582" t="s">
        <v>12</v>
      </c>
      <c r="B1582" s="353"/>
      <c r="C1582" s="53" t="s">
        <v>50</v>
      </c>
      <c r="D1582" s="353"/>
      <c r="E1582" s="53" t="s">
        <v>424</v>
      </c>
      <c r="F1582" s="353"/>
      <c r="G1582" s="53" t="s">
        <v>49</v>
      </c>
      <c r="H1582" s="353"/>
      <c r="I1582" s="53" t="s">
        <v>65</v>
      </c>
      <c r="J1582" s="353"/>
      <c r="K1582" s="53" t="s">
        <v>198</v>
      </c>
      <c r="M1582" s="53"/>
      <c r="O1582" s="29" t="s">
        <v>107</v>
      </c>
      <c r="P1582" s="24">
        <v>18</v>
      </c>
      <c r="Q1582" s="24">
        <v>5</v>
      </c>
      <c r="R1582" s="24">
        <v>9</v>
      </c>
      <c r="S1582" s="24">
        <v>14</v>
      </c>
      <c r="T1582" s="24">
        <v>4</v>
      </c>
      <c r="U1582" s="24">
        <v>17</v>
      </c>
      <c r="W1582" s="82"/>
      <c r="X1582" s="82"/>
      <c r="Y1582" s="82"/>
      <c r="Z1582" s="82"/>
      <c r="AA1582" s="82"/>
      <c r="AB1582" s="82"/>
      <c r="AC1582" s="125"/>
    </row>
    <row r="1583" spans="1:29">
      <c r="A1583" t="s">
        <v>13</v>
      </c>
      <c r="B1583" s="353"/>
      <c r="C1583" s="53" t="s">
        <v>50</v>
      </c>
      <c r="D1583" s="353"/>
      <c r="E1583" s="53" t="s">
        <v>50</v>
      </c>
      <c r="F1583" s="353"/>
      <c r="G1583" s="53" t="s">
        <v>51</v>
      </c>
      <c r="H1583" s="353"/>
      <c r="I1583" s="53" t="s">
        <v>51</v>
      </c>
      <c r="J1583" s="353"/>
      <c r="K1583" s="53" t="s">
        <v>49</v>
      </c>
      <c r="M1583" s="53"/>
      <c r="O1583" s="27"/>
      <c r="P1583" s="28"/>
      <c r="Q1583" s="28"/>
      <c r="R1583" s="28"/>
      <c r="S1583" s="28"/>
      <c r="T1583" s="28"/>
      <c r="U1583" s="28"/>
    </row>
    <row r="1584" spans="1:29">
      <c r="A1584" t="s">
        <v>14</v>
      </c>
      <c r="B1584" s="353"/>
      <c r="C1584" s="53" t="s">
        <v>49</v>
      </c>
      <c r="D1584" s="353"/>
      <c r="E1584" s="53" t="s">
        <v>424</v>
      </c>
      <c r="F1584" s="353"/>
      <c r="G1584" s="53" t="s">
        <v>212</v>
      </c>
      <c r="H1584" s="353"/>
      <c r="I1584" s="53" t="s">
        <v>212</v>
      </c>
      <c r="J1584" s="353"/>
      <c r="K1584" s="53" t="s">
        <v>49</v>
      </c>
      <c r="M1584" s="53"/>
      <c r="O1584" s="27"/>
      <c r="P1584" s="28"/>
      <c r="Q1584" s="28"/>
      <c r="R1584" s="28"/>
      <c r="S1584" s="28"/>
      <c r="T1584" s="28"/>
      <c r="U1584" s="28"/>
    </row>
    <row r="1585" spans="1:42">
      <c r="A1585" t="s">
        <v>15</v>
      </c>
      <c r="B1585" s="353"/>
      <c r="C1585" s="53" t="s">
        <v>49</v>
      </c>
      <c r="D1585" s="353"/>
      <c r="E1585" s="53" t="s">
        <v>424</v>
      </c>
      <c r="F1585" s="353"/>
      <c r="G1585" s="53" t="s">
        <v>49</v>
      </c>
      <c r="H1585" s="353"/>
      <c r="I1585" s="53" t="s">
        <v>65</v>
      </c>
      <c r="J1585" s="353"/>
      <c r="K1585" s="53" t="s">
        <v>49</v>
      </c>
      <c r="M1585" s="53"/>
      <c r="O1585" s="354" t="s">
        <v>109</v>
      </c>
      <c r="P1585" s="354"/>
      <c r="Q1585" s="354"/>
      <c r="R1585" s="354"/>
      <c r="S1585" s="354"/>
      <c r="T1585" s="354"/>
      <c r="U1585" s="354"/>
      <c r="V1585" s="354"/>
      <c r="W1585" s="354"/>
      <c r="X1585" s="354"/>
      <c r="Y1585" s="354"/>
      <c r="Z1585" s="354"/>
      <c r="AA1585" s="354"/>
      <c r="AD1585" s="354" t="s">
        <v>120</v>
      </c>
      <c r="AE1585" s="354"/>
      <c r="AF1585" s="354"/>
      <c r="AG1585" s="354"/>
      <c r="AH1585" s="354"/>
      <c r="AI1585" s="354"/>
      <c r="AJ1585" s="354"/>
      <c r="AK1585" s="354"/>
      <c r="AL1585" s="354"/>
      <c r="AM1585" s="354"/>
      <c r="AN1585" s="354"/>
      <c r="AO1585" s="354"/>
      <c r="AP1585" s="354"/>
    </row>
    <row r="1586" spans="1:42">
      <c r="A1586" t="s">
        <v>16</v>
      </c>
      <c r="B1586" s="353"/>
      <c r="C1586" s="53" t="s">
        <v>49</v>
      </c>
      <c r="D1586" s="353"/>
      <c r="E1586" s="53" t="s">
        <v>50</v>
      </c>
      <c r="F1586" s="353"/>
      <c r="G1586" s="53" t="s">
        <v>49</v>
      </c>
      <c r="H1586" s="353"/>
      <c r="I1586" s="53" t="s">
        <v>3</v>
      </c>
      <c r="J1586" s="353"/>
      <c r="K1586" s="53" t="s">
        <v>49</v>
      </c>
      <c r="M1586" s="53"/>
      <c r="O1586" s="20"/>
      <c r="P1586" s="327">
        <v>2001</v>
      </c>
      <c r="Q1586" s="327"/>
      <c r="R1586" s="327">
        <v>2004</v>
      </c>
      <c r="S1586" s="327"/>
      <c r="T1586" s="327">
        <v>2007</v>
      </c>
      <c r="U1586" s="327"/>
      <c r="V1586" s="327">
        <v>2010</v>
      </c>
      <c r="W1586" s="327"/>
      <c r="X1586" s="327">
        <v>2013</v>
      </c>
      <c r="Y1586" s="327"/>
      <c r="Z1586" s="327">
        <v>2016</v>
      </c>
      <c r="AA1586" s="327"/>
      <c r="AD1586" s="20"/>
      <c r="AE1586" s="327">
        <v>2001</v>
      </c>
      <c r="AF1586" s="327"/>
      <c r="AG1586" s="327">
        <v>2004</v>
      </c>
      <c r="AH1586" s="327"/>
      <c r="AI1586" s="327">
        <v>2007</v>
      </c>
      <c r="AJ1586" s="327"/>
      <c r="AK1586" s="327">
        <v>2010</v>
      </c>
      <c r="AL1586" s="327"/>
      <c r="AM1586" s="327">
        <v>2013</v>
      </c>
      <c r="AN1586" s="327"/>
      <c r="AO1586" s="327">
        <v>2016</v>
      </c>
      <c r="AP1586" s="327"/>
    </row>
    <row r="1587" spans="1:42">
      <c r="A1587" t="s">
        <v>17</v>
      </c>
      <c r="B1587" s="353"/>
      <c r="C1587" s="53" t="s">
        <v>49</v>
      </c>
      <c r="D1587" s="353"/>
      <c r="E1587" s="53" t="s">
        <v>50</v>
      </c>
      <c r="F1587" s="353"/>
      <c r="G1587" s="53" t="s">
        <v>49</v>
      </c>
      <c r="H1587" s="353"/>
      <c r="I1587" s="53" t="s">
        <v>65</v>
      </c>
      <c r="J1587" s="353"/>
      <c r="K1587" s="53" t="s">
        <v>198</v>
      </c>
      <c r="M1587" s="53"/>
      <c r="O1587" s="20"/>
      <c r="P1587" s="51" t="s">
        <v>114</v>
      </c>
      <c r="Q1587" s="51" t="s">
        <v>115</v>
      </c>
      <c r="R1587" s="51" t="s">
        <v>114</v>
      </c>
      <c r="S1587" s="51" t="s">
        <v>115</v>
      </c>
      <c r="T1587" s="51" t="s">
        <v>114</v>
      </c>
      <c r="U1587" s="51" t="s">
        <v>115</v>
      </c>
      <c r="V1587" s="51" t="s">
        <v>114</v>
      </c>
      <c r="W1587" s="51" t="s">
        <v>115</v>
      </c>
      <c r="X1587" s="51" t="s">
        <v>114</v>
      </c>
      <c r="Y1587" s="51" t="s">
        <v>115</v>
      </c>
      <c r="Z1587" s="51" t="s">
        <v>114</v>
      </c>
      <c r="AA1587" s="51" t="s">
        <v>115</v>
      </c>
      <c r="AD1587" s="20"/>
      <c r="AE1587" s="51" t="s">
        <v>118</v>
      </c>
      <c r="AF1587" s="51" t="s">
        <v>1</v>
      </c>
      <c r="AG1587" s="51" t="s">
        <v>118</v>
      </c>
      <c r="AH1587" s="51" t="s">
        <v>1</v>
      </c>
      <c r="AI1587" s="51" t="s">
        <v>118</v>
      </c>
      <c r="AJ1587" s="51" t="s">
        <v>1</v>
      </c>
      <c r="AK1587" s="51" t="s">
        <v>118</v>
      </c>
      <c r="AL1587" s="51" t="s">
        <v>1</v>
      </c>
      <c r="AM1587" s="51" t="s">
        <v>118</v>
      </c>
      <c r="AN1587" s="51" t="s">
        <v>1</v>
      </c>
      <c r="AO1587" s="51" t="s">
        <v>118</v>
      </c>
      <c r="AP1587" s="51" t="s">
        <v>1</v>
      </c>
    </row>
    <row r="1588" spans="1:42">
      <c r="A1588" t="s">
        <v>18</v>
      </c>
      <c r="B1588" s="353"/>
      <c r="C1588" s="53" t="s">
        <v>49</v>
      </c>
      <c r="D1588" s="353"/>
      <c r="E1588" s="53" t="s">
        <v>424</v>
      </c>
      <c r="F1588" s="353"/>
      <c r="G1588" s="53" t="s">
        <v>3</v>
      </c>
      <c r="H1588" s="353"/>
      <c r="I1588" s="53" t="s">
        <v>65</v>
      </c>
      <c r="J1588" s="353"/>
      <c r="K1588" s="53" t="s">
        <v>49</v>
      </c>
      <c r="M1588" s="53"/>
      <c r="O1588" s="29" t="s">
        <v>110</v>
      </c>
      <c r="P1588" s="20">
        <v>18</v>
      </c>
      <c r="Q1588" s="20">
        <v>100</v>
      </c>
      <c r="R1588" s="20">
        <v>18</v>
      </c>
      <c r="S1588" s="20">
        <v>100</v>
      </c>
      <c r="T1588" s="20">
        <v>18</v>
      </c>
      <c r="U1588" s="20">
        <v>100</v>
      </c>
      <c r="V1588" s="20">
        <v>18</v>
      </c>
      <c r="W1588" s="20">
        <v>100</v>
      </c>
      <c r="X1588" s="20"/>
      <c r="Y1588" s="20"/>
      <c r="Z1588" s="20"/>
      <c r="AA1588" s="20"/>
      <c r="AD1588" s="29" t="s">
        <v>198</v>
      </c>
      <c r="AE1588" s="24"/>
      <c r="AF1588" s="24"/>
      <c r="AG1588" s="24"/>
      <c r="AH1588" s="24"/>
      <c r="AI1588" s="24"/>
      <c r="AJ1588" s="24"/>
      <c r="AK1588" s="24"/>
      <c r="AL1588" s="24"/>
      <c r="AM1588" s="24">
        <v>18</v>
      </c>
      <c r="AN1588" s="24">
        <v>4</v>
      </c>
      <c r="AO1588" s="24">
        <v>18</v>
      </c>
      <c r="AP1588" s="24">
        <v>2</v>
      </c>
    </row>
    <row r="1589" spans="1:42">
      <c r="A1589" t="s">
        <v>19</v>
      </c>
      <c r="B1589" s="353"/>
      <c r="C1589" s="53" t="s">
        <v>49</v>
      </c>
      <c r="D1589" s="353"/>
      <c r="E1589" s="53" t="s">
        <v>50</v>
      </c>
      <c r="F1589" s="353"/>
      <c r="G1589" s="53" t="s">
        <v>3</v>
      </c>
      <c r="H1589" s="353"/>
      <c r="I1589" s="53" t="s">
        <v>65</v>
      </c>
      <c r="J1589" s="353"/>
      <c r="K1589" s="53" t="s">
        <v>49</v>
      </c>
      <c r="M1589" s="53"/>
      <c r="O1589" s="29" t="s">
        <v>111</v>
      </c>
      <c r="P1589" s="20">
        <v>1</v>
      </c>
      <c r="Q1589" s="20">
        <v>5.6</v>
      </c>
      <c r="R1589" s="20">
        <v>1</v>
      </c>
      <c r="S1589" s="20">
        <v>5.6</v>
      </c>
      <c r="T1589" s="20">
        <v>3</v>
      </c>
      <c r="U1589" s="20">
        <v>16.7</v>
      </c>
      <c r="V1589" s="20">
        <v>2</v>
      </c>
      <c r="W1589" s="20">
        <v>11.1</v>
      </c>
      <c r="X1589" s="20"/>
      <c r="Y1589" s="20"/>
      <c r="Z1589" s="20"/>
      <c r="AA1589" s="20"/>
      <c r="AD1589" s="47" t="s">
        <v>125</v>
      </c>
      <c r="AE1589" s="32"/>
      <c r="AF1589" s="33"/>
      <c r="AG1589" s="32"/>
      <c r="AH1589" s="32"/>
      <c r="AI1589" s="32"/>
      <c r="AJ1589" s="32"/>
      <c r="AK1589" s="32"/>
      <c r="AL1589" s="32"/>
      <c r="AM1589" s="32">
        <v>1</v>
      </c>
      <c r="AN1589" s="40">
        <v>0.222</v>
      </c>
      <c r="AO1589" s="32">
        <v>1</v>
      </c>
      <c r="AP1589" s="40">
        <v>0.111</v>
      </c>
    </row>
    <row r="1590" spans="1:42">
      <c r="A1590" t="s">
        <v>20</v>
      </c>
      <c r="B1590" s="353"/>
      <c r="C1590" s="53" t="s">
        <v>50</v>
      </c>
      <c r="D1590" s="353"/>
      <c r="E1590" s="53" t="s">
        <v>50</v>
      </c>
      <c r="F1590" s="353"/>
      <c r="G1590" s="53" t="s">
        <v>212</v>
      </c>
      <c r="H1590" s="353"/>
      <c r="I1590" s="53" t="s">
        <v>65</v>
      </c>
      <c r="J1590" s="353"/>
      <c r="K1590" s="53" t="s">
        <v>198</v>
      </c>
      <c r="M1590" s="53"/>
      <c r="O1590" s="29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</row>
    <row r="1591" spans="1:42">
      <c r="K1591" s="53"/>
      <c r="O1591" s="29" t="s">
        <v>112</v>
      </c>
      <c r="P1591" s="20"/>
      <c r="Q1591" s="20"/>
      <c r="R1591" s="20"/>
      <c r="S1591" s="20"/>
      <c r="T1591" s="20"/>
      <c r="U1591" s="20"/>
      <c r="V1591" s="20"/>
      <c r="W1591" s="20"/>
      <c r="X1591" s="20">
        <v>18</v>
      </c>
      <c r="Y1591" s="20">
        <v>100</v>
      </c>
      <c r="Z1591" s="20">
        <v>18</v>
      </c>
      <c r="AA1591" s="20">
        <v>100</v>
      </c>
      <c r="AD1591" s="35" t="s">
        <v>127</v>
      </c>
    </row>
    <row r="1592" spans="1:42">
      <c r="A1592" t="s">
        <v>431</v>
      </c>
      <c r="O1592" s="29" t="s">
        <v>113</v>
      </c>
      <c r="P1592" s="20"/>
      <c r="Q1592" s="20"/>
      <c r="R1592" s="20"/>
      <c r="S1592" s="20"/>
      <c r="T1592" s="20"/>
      <c r="U1592" s="20"/>
      <c r="V1592" s="20"/>
      <c r="W1592" s="20"/>
      <c r="X1592" s="20">
        <v>4</v>
      </c>
      <c r="Y1592" s="20">
        <v>22.2</v>
      </c>
      <c r="Z1592" s="20">
        <v>2</v>
      </c>
      <c r="AA1592" s="20">
        <v>11.1</v>
      </c>
    </row>
    <row r="1595" spans="1:42">
      <c r="O1595" s="354" t="s">
        <v>116</v>
      </c>
      <c r="P1595" s="354"/>
      <c r="Q1595" s="354"/>
      <c r="R1595" s="354"/>
      <c r="S1595" s="354"/>
      <c r="T1595" s="354"/>
      <c r="U1595" s="354"/>
      <c r="V1595" s="354"/>
      <c r="W1595" s="354"/>
      <c r="X1595" s="354"/>
      <c r="Y1595" s="354"/>
      <c r="Z1595" s="354"/>
      <c r="AA1595" s="354"/>
      <c r="AD1595" s="354" t="s">
        <v>121</v>
      </c>
      <c r="AE1595" s="354"/>
      <c r="AF1595" s="354"/>
      <c r="AG1595" s="354"/>
      <c r="AH1595" s="354"/>
      <c r="AI1595" s="354"/>
      <c r="AJ1595" s="354"/>
      <c r="AK1595" s="354"/>
      <c r="AL1595" s="354"/>
      <c r="AM1595" s="354"/>
      <c r="AN1595" s="354"/>
      <c r="AO1595" s="354"/>
      <c r="AP1595" s="354"/>
    </row>
    <row r="1596" spans="1:42">
      <c r="O1596" s="20"/>
      <c r="P1596" s="327">
        <v>2001</v>
      </c>
      <c r="Q1596" s="327"/>
      <c r="R1596" s="327">
        <v>2004</v>
      </c>
      <c r="S1596" s="327"/>
      <c r="T1596" s="327">
        <v>2007</v>
      </c>
      <c r="U1596" s="327"/>
      <c r="V1596" s="327">
        <v>2010</v>
      </c>
      <c r="W1596" s="327"/>
      <c r="X1596" s="327">
        <v>2013</v>
      </c>
      <c r="Y1596" s="327"/>
      <c r="Z1596" s="327">
        <v>2016</v>
      </c>
      <c r="AA1596" s="327"/>
      <c r="AD1596" s="20"/>
      <c r="AE1596" s="327">
        <v>2001</v>
      </c>
      <c r="AF1596" s="327"/>
      <c r="AG1596" s="327">
        <v>2004</v>
      </c>
      <c r="AH1596" s="327"/>
      <c r="AI1596" s="327">
        <v>2007</v>
      </c>
      <c r="AJ1596" s="327"/>
      <c r="AK1596" s="327">
        <v>2010</v>
      </c>
      <c r="AL1596" s="327"/>
      <c r="AM1596" s="327">
        <v>2013</v>
      </c>
      <c r="AN1596" s="327"/>
      <c r="AO1596" s="327">
        <v>2016</v>
      </c>
      <c r="AP1596" s="327"/>
    </row>
    <row r="1597" spans="1:42">
      <c r="O1597" s="20"/>
      <c r="P1597" s="51" t="s">
        <v>114</v>
      </c>
      <c r="Q1597" s="51" t="s">
        <v>115</v>
      </c>
      <c r="R1597" s="51" t="s">
        <v>114</v>
      </c>
      <c r="S1597" s="51" t="s">
        <v>115</v>
      </c>
      <c r="T1597" s="51" t="s">
        <v>114</v>
      </c>
      <c r="U1597" s="51" t="s">
        <v>115</v>
      </c>
      <c r="V1597" s="51" t="s">
        <v>114</v>
      </c>
      <c r="W1597" s="51" t="s">
        <v>115</v>
      </c>
      <c r="X1597" s="51" t="s">
        <v>114</v>
      </c>
      <c r="Y1597" s="51" t="s">
        <v>115</v>
      </c>
      <c r="Z1597" s="51" t="s">
        <v>114</v>
      </c>
      <c r="AA1597" s="51" t="s">
        <v>115</v>
      </c>
      <c r="AD1597" s="20"/>
      <c r="AE1597" s="51" t="s">
        <v>118</v>
      </c>
      <c r="AF1597" s="51" t="s">
        <v>1</v>
      </c>
      <c r="AG1597" s="51" t="s">
        <v>118</v>
      </c>
      <c r="AH1597" s="51" t="s">
        <v>1</v>
      </c>
      <c r="AI1597" s="51" t="s">
        <v>118</v>
      </c>
      <c r="AJ1597" s="51" t="s">
        <v>1</v>
      </c>
      <c r="AK1597" s="51" t="s">
        <v>118</v>
      </c>
      <c r="AL1597" s="51" t="s">
        <v>1</v>
      </c>
      <c r="AM1597" s="51" t="s">
        <v>118</v>
      </c>
      <c r="AN1597" s="51" t="s">
        <v>1</v>
      </c>
      <c r="AO1597" s="51" t="s">
        <v>118</v>
      </c>
      <c r="AP1597" s="51" t="s">
        <v>1</v>
      </c>
    </row>
    <row r="1598" spans="1:42">
      <c r="O1598" s="29" t="s">
        <v>110</v>
      </c>
      <c r="P1598" s="20">
        <v>18</v>
      </c>
      <c r="Q1598" s="20">
        <v>100</v>
      </c>
      <c r="R1598" s="20"/>
      <c r="S1598" s="20"/>
      <c r="T1598" s="20">
        <v>18</v>
      </c>
      <c r="U1598" s="20">
        <v>100</v>
      </c>
      <c r="V1598" s="20"/>
      <c r="W1598" s="20"/>
      <c r="X1598" s="20">
        <v>18</v>
      </c>
      <c r="Y1598" s="20">
        <v>100</v>
      </c>
      <c r="Z1598" s="20"/>
      <c r="AA1598" s="20"/>
      <c r="AD1598" s="29" t="s">
        <v>424</v>
      </c>
      <c r="AE1598" s="24"/>
      <c r="AF1598" s="24"/>
      <c r="AG1598" s="24">
        <v>18</v>
      </c>
      <c r="AH1598" s="24">
        <v>5</v>
      </c>
      <c r="AI1598" s="24"/>
      <c r="AJ1598" s="24"/>
      <c r="AK1598" s="24"/>
      <c r="AL1598" s="24"/>
      <c r="AM1598" s="24"/>
      <c r="AN1598" s="24"/>
      <c r="AO1598" s="24"/>
      <c r="AP1598" s="24"/>
    </row>
    <row r="1599" spans="1:42">
      <c r="O1599" s="29" t="s">
        <v>111</v>
      </c>
      <c r="P1599" s="20">
        <v>7</v>
      </c>
      <c r="Q1599" s="20">
        <v>38.9</v>
      </c>
      <c r="R1599" s="20"/>
      <c r="S1599" s="20"/>
      <c r="T1599" s="20">
        <v>4</v>
      </c>
      <c r="U1599" s="20">
        <v>22.2</v>
      </c>
      <c r="V1599" s="20"/>
      <c r="W1599" s="20"/>
      <c r="X1599" s="20">
        <v>13</v>
      </c>
      <c r="Y1599" s="20">
        <v>72.2</v>
      </c>
      <c r="Z1599" s="20"/>
      <c r="AA1599" s="20"/>
      <c r="AD1599" s="48" t="s">
        <v>125</v>
      </c>
      <c r="AE1599" s="36"/>
      <c r="AF1599" s="36"/>
      <c r="AG1599" s="36">
        <v>1</v>
      </c>
      <c r="AH1599" s="39">
        <v>0.27800000000000002</v>
      </c>
      <c r="AI1599" s="36"/>
      <c r="AJ1599" s="36"/>
      <c r="AK1599" s="36"/>
      <c r="AL1599" s="36"/>
      <c r="AM1599" s="36"/>
      <c r="AN1599" s="36"/>
      <c r="AO1599" s="36"/>
      <c r="AP1599" s="36"/>
    </row>
    <row r="1600" spans="1:42">
      <c r="O1600" s="29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D1600" s="29" t="s">
        <v>65</v>
      </c>
      <c r="AE1600" s="34"/>
      <c r="AF1600" s="34"/>
      <c r="AG1600" s="34"/>
      <c r="AH1600" s="34"/>
      <c r="AI1600" s="34"/>
      <c r="AJ1600" s="34"/>
      <c r="AK1600" s="34">
        <v>18</v>
      </c>
      <c r="AL1600" s="34">
        <v>13</v>
      </c>
      <c r="AM1600" s="34"/>
      <c r="AN1600" s="34"/>
      <c r="AO1600" s="34">
        <v>6</v>
      </c>
      <c r="AP1600" s="34">
        <v>4</v>
      </c>
    </row>
    <row r="1601" spans="15:42">
      <c r="O1601" s="29" t="s">
        <v>112</v>
      </c>
      <c r="P1601" s="20"/>
      <c r="Q1601" s="20"/>
      <c r="R1601" s="20">
        <v>18</v>
      </c>
      <c r="S1601" s="20">
        <v>100</v>
      </c>
      <c r="T1601" s="20"/>
      <c r="U1601" s="20"/>
      <c r="V1601" s="20">
        <v>18</v>
      </c>
      <c r="W1601" s="20">
        <v>100</v>
      </c>
      <c r="X1601" s="20"/>
      <c r="Y1601" s="20"/>
      <c r="Z1601" s="20">
        <v>18</v>
      </c>
      <c r="AA1601" s="20">
        <v>100</v>
      </c>
      <c r="AD1601" s="48" t="s">
        <v>125</v>
      </c>
      <c r="AE1601" s="36"/>
      <c r="AF1601" s="36"/>
      <c r="AG1601" s="36"/>
      <c r="AH1601" s="36"/>
      <c r="AI1601" s="36"/>
      <c r="AJ1601" s="36"/>
      <c r="AK1601" s="36">
        <v>1</v>
      </c>
      <c r="AL1601" s="39">
        <v>0.72199999999999998</v>
      </c>
      <c r="AM1601" s="36"/>
      <c r="AN1601" s="36"/>
      <c r="AO1601" s="39">
        <v>0.33300000000000002</v>
      </c>
      <c r="AP1601" s="39">
        <v>0.66700000000000004</v>
      </c>
    </row>
    <row r="1602" spans="15:42">
      <c r="O1602" s="29" t="s">
        <v>113</v>
      </c>
      <c r="P1602" s="20"/>
      <c r="Q1602" s="20"/>
      <c r="R1602" s="20">
        <v>5</v>
      </c>
      <c r="S1602" s="20">
        <v>27.8</v>
      </c>
      <c r="T1602" s="20"/>
      <c r="U1602" s="20"/>
      <c r="V1602" s="20">
        <v>13</v>
      </c>
      <c r="W1602" s="20">
        <v>72.2</v>
      </c>
      <c r="X1602" s="20"/>
      <c r="Y1602" s="20"/>
      <c r="Z1602" s="20">
        <v>15</v>
      </c>
      <c r="AA1602" s="20">
        <v>83.3</v>
      </c>
      <c r="AD1602" s="21" t="s">
        <v>58</v>
      </c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>
        <v>12</v>
      </c>
      <c r="AP1602" s="34">
        <v>11</v>
      </c>
    </row>
    <row r="1603" spans="15:42">
      <c r="AD1603" s="48" t="s">
        <v>125</v>
      </c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9">
        <v>0.66700000000000004</v>
      </c>
      <c r="AP1603" s="39">
        <v>0.91700000000000004</v>
      </c>
    </row>
    <row r="1605" spans="15:42">
      <c r="O1605" s="354" t="s">
        <v>117</v>
      </c>
      <c r="P1605" s="354"/>
      <c r="Q1605" s="354"/>
      <c r="R1605" s="354"/>
      <c r="S1605" s="354"/>
      <c r="T1605" s="354"/>
      <c r="U1605" s="354"/>
      <c r="V1605" s="354"/>
      <c r="W1605" s="354"/>
      <c r="X1605" s="354"/>
      <c r="Y1605" s="354"/>
      <c r="Z1605" s="354"/>
      <c r="AA1605" s="354"/>
      <c r="AD1605" s="35" t="s">
        <v>127</v>
      </c>
    </row>
    <row r="1606" spans="15:42">
      <c r="O1606" s="20"/>
      <c r="P1606" s="327">
        <v>2001</v>
      </c>
      <c r="Q1606" s="327"/>
      <c r="R1606" s="327">
        <v>2004</v>
      </c>
      <c r="S1606" s="327"/>
      <c r="T1606" s="327">
        <v>2007</v>
      </c>
      <c r="U1606" s="327"/>
      <c r="V1606" s="327">
        <v>2010</v>
      </c>
      <c r="W1606" s="327"/>
      <c r="X1606" s="327">
        <v>2013</v>
      </c>
      <c r="Y1606" s="327"/>
      <c r="Z1606" s="327">
        <v>2016</v>
      </c>
      <c r="AA1606" s="327"/>
    </row>
    <row r="1607" spans="15:42">
      <c r="O1607" s="20"/>
      <c r="P1607" s="51" t="s">
        <v>114</v>
      </c>
      <c r="Q1607" s="51" t="s">
        <v>115</v>
      </c>
      <c r="R1607" s="51" t="s">
        <v>114</v>
      </c>
      <c r="S1607" s="51" t="s">
        <v>115</v>
      </c>
      <c r="T1607" s="51" t="s">
        <v>114</v>
      </c>
      <c r="U1607" s="51" t="s">
        <v>115</v>
      </c>
      <c r="V1607" s="51" t="s">
        <v>114</v>
      </c>
      <c r="W1607" s="51" t="s">
        <v>115</v>
      </c>
      <c r="X1607" s="51" t="s">
        <v>114</v>
      </c>
      <c r="Y1607" s="51" t="s">
        <v>115</v>
      </c>
      <c r="Z1607" s="51" t="s">
        <v>114</v>
      </c>
      <c r="AA1607" s="51" t="s">
        <v>115</v>
      </c>
    </row>
    <row r="1608" spans="15:42">
      <c r="O1608" s="29" t="s">
        <v>110</v>
      </c>
      <c r="P1608" s="20">
        <v>18</v>
      </c>
      <c r="Q1608" s="20">
        <v>100</v>
      </c>
      <c r="R1608" s="20">
        <v>18</v>
      </c>
      <c r="S1608" s="20">
        <v>100</v>
      </c>
      <c r="T1608" s="20"/>
      <c r="U1608" s="20"/>
      <c r="V1608" s="20"/>
      <c r="W1608" s="20"/>
      <c r="X1608" s="20"/>
      <c r="Y1608" s="20"/>
      <c r="Z1608" s="20"/>
      <c r="AA1608" s="20"/>
    </row>
    <row r="1609" spans="15:42">
      <c r="O1609" s="29" t="s">
        <v>111</v>
      </c>
      <c r="P1609" s="20">
        <v>10</v>
      </c>
      <c r="Q1609" s="20">
        <v>55.6</v>
      </c>
      <c r="R1609" s="20">
        <v>12</v>
      </c>
      <c r="S1609" s="20">
        <v>66.7</v>
      </c>
      <c r="T1609" s="20"/>
      <c r="U1609" s="20"/>
      <c r="V1609" s="20"/>
      <c r="W1609" s="20"/>
      <c r="X1609" s="20"/>
      <c r="Y1609" s="20"/>
      <c r="Z1609" s="20"/>
      <c r="AA1609" s="20"/>
      <c r="AD1609" s="355" t="s">
        <v>122</v>
      </c>
      <c r="AE1609" s="356"/>
      <c r="AF1609" s="356"/>
      <c r="AG1609" s="356"/>
      <c r="AH1609" s="356"/>
      <c r="AI1609" s="356"/>
      <c r="AJ1609" s="356"/>
      <c r="AK1609" s="356"/>
      <c r="AL1609" s="356"/>
      <c r="AM1609" s="356"/>
      <c r="AN1609" s="356"/>
      <c r="AO1609" s="356"/>
      <c r="AP1609" s="357"/>
    </row>
    <row r="1610" spans="15:42">
      <c r="O1610" s="29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D1610" s="20"/>
      <c r="AE1610" s="327">
        <v>2001</v>
      </c>
      <c r="AF1610" s="327"/>
      <c r="AG1610" s="327">
        <v>2004</v>
      </c>
      <c r="AH1610" s="327"/>
      <c r="AI1610" s="327">
        <v>2007</v>
      </c>
      <c r="AJ1610" s="327"/>
      <c r="AK1610" s="327">
        <v>2010</v>
      </c>
      <c r="AL1610" s="327"/>
      <c r="AM1610" s="327">
        <v>2013</v>
      </c>
      <c r="AN1610" s="327"/>
      <c r="AO1610" s="327">
        <v>2016</v>
      </c>
      <c r="AP1610" s="327"/>
    </row>
    <row r="1611" spans="15:42">
      <c r="O1611" s="29" t="s">
        <v>112</v>
      </c>
      <c r="P1611" s="20"/>
      <c r="Q1611" s="20"/>
      <c r="R1611" s="20"/>
      <c r="S1611" s="20"/>
      <c r="T1611" s="20">
        <v>18</v>
      </c>
      <c r="U1611" s="20">
        <v>100</v>
      </c>
      <c r="V1611" s="20">
        <v>18</v>
      </c>
      <c r="W1611" s="20">
        <v>100</v>
      </c>
      <c r="X1611" s="20">
        <v>18</v>
      </c>
      <c r="Y1611" s="20">
        <v>100</v>
      </c>
      <c r="Z1611" s="20">
        <v>18</v>
      </c>
      <c r="AA1611" s="20">
        <v>100</v>
      </c>
      <c r="AD1611" s="20"/>
      <c r="AE1611" s="51" t="s">
        <v>118</v>
      </c>
      <c r="AF1611" s="51" t="s">
        <v>1</v>
      </c>
      <c r="AG1611" s="51" t="s">
        <v>118</v>
      </c>
      <c r="AH1611" s="51" t="s">
        <v>1</v>
      </c>
      <c r="AI1611" s="51" t="s">
        <v>118</v>
      </c>
      <c r="AJ1611" s="51" t="s">
        <v>1</v>
      </c>
      <c r="AK1611" s="51" t="s">
        <v>118</v>
      </c>
      <c r="AL1611" s="51" t="s">
        <v>1</v>
      </c>
      <c r="AM1611" s="51" t="s">
        <v>118</v>
      </c>
      <c r="AN1611" s="51" t="s">
        <v>1</v>
      </c>
      <c r="AO1611" s="51" t="s">
        <v>118</v>
      </c>
      <c r="AP1611" s="51" t="s">
        <v>1</v>
      </c>
    </row>
    <row r="1612" spans="15:42">
      <c r="O1612" s="29" t="s">
        <v>113</v>
      </c>
      <c r="P1612" s="20"/>
      <c r="Q1612" s="20"/>
      <c r="R1612" s="20"/>
      <c r="S1612" s="20"/>
      <c r="T1612" s="20">
        <v>9</v>
      </c>
      <c r="U1612" s="20">
        <v>50</v>
      </c>
      <c r="V1612" s="20">
        <v>1</v>
      </c>
      <c r="W1612" s="20">
        <v>5.6</v>
      </c>
      <c r="X1612" s="20">
        <v>4</v>
      </c>
      <c r="Y1612" s="20">
        <v>22.2</v>
      </c>
      <c r="Z1612" s="20">
        <v>2</v>
      </c>
      <c r="AA1612" s="20">
        <v>11.1</v>
      </c>
      <c r="AD1612" s="29" t="s">
        <v>212</v>
      </c>
      <c r="AE1612" s="24"/>
      <c r="AF1612" s="24"/>
      <c r="AG1612" s="24"/>
      <c r="AH1612" s="24"/>
      <c r="AI1612" s="24">
        <v>18</v>
      </c>
      <c r="AJ1612" s="24">
        <v>9</v>
      </c>
      <c r="AK1612" s="24">
        <v>18</v>
      </c>
      <c r="AL1612" s="24">
        <v>1</v>
      </c>
      <c r="AM1612" s="24"/>
      <c r="AN1612" s="24"/>
      <c r="AO1612" s="24"/>
      <c r="AP1612" s="24"/>
    </row>
    <row r="1613" spans="15:42">
      <c r="X1613" s="75" t="s">
        <v>194</v>
      </c>
      <c r="Y1613" s="75"/>
      <c r="Z1613" s="75" t="s">
        <v>194</v>
      </c>
      <c r="AA1613" s="75"/>
      <c r="AD1613" s="47" t="s">
        <v>125</v>
      </c>
      <c r="AE1613" s="32"/>
      <c r="AF1613" s="40"/>
      <c r="AG1613" s="32"/>
      <c r="AH1613" s="32"/>
      <c r="AI1613" s="32">
        <v>1</v>
      </c>
      <c r="AJ1613" s="32">
        <v>0.5</v>
      </c>
      <c r="AK1613" s="32">
        <v>1</v>
      </c>
      <c r="AL1613" s="40">
        <v>5.6000000000000001E-2</v>
      </c>
      <c r="AM1613" s="32"/>
      <c r="AN1613" s="32"/>
      <c r="AO1613" s="32"/>
      <c r="AP1613" s="32"/>
    </row>
    <row r="1614" spans="15:42">
      <c r="O1614" s="35" t="s">
        <v>127</v>
      </c>
      <c r="AD1614" s="21" t="s">
        <v>198</v>
      </c>
      <c r="AE1614" s="24"/>
      <c r="AF1614" s="24"/>
      <c r="AG1614" s="24"/>
      <c r="AH1614" s="24"/>
      <c r="AI1614" s="24"/>
      <c r="AJ1614" s="24"/>
      <c r="AK1614" s="24"/>
      <c r="AL1614" s="24"/>
      <c r="AM1614" s="24">
        <v>18</v>
      </c>
      <c r="AN1614" s="24">
        <v>4</v>
      </c>
      <c r="AO1614" s="24">
        <v>18</v>
      </c>
      <c r="AP1614" s="24">
        <v>2</v>
      </c>
    </row>
    <row r="1615" spans="15:42">
      <c r="AD1615" s="48" t="s">
        <v>125</v>
      </c>
      <c r="AE1615" s="36"/>
      <c r="AF1615" s="36"/>
      <c r="AG1615" s="36"/>
      <c r="AH1615" s="36"/>
      <c r="AI1615" s="36"/>
      <c r="AJ1615" s="36"/>
      <c r="AK1615" s="39"/>
      <c r="AL1615" s="36"/>
      <c r="AM1615" s="36">
        <v>1</v>
      </c>
      <c r="AN1615" s="39">
        <v>0.222</v>
      </c>
      <c r="AO1615" s="36">
        <v>1</v>
      </c>
      <c r="AP1615" s="39">
        <v>0.111</v>
      </c>
    </row>
    <row r="1616" spans="15:42">
      <c r="AD1616" s="21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</row>
    <row r="1617" spans="15:42">
      <c r="O1617" s="354" t="s">
        <v>130</v>
      </c>
      <c r="P1617" s="354"/>
      <c r="Q1617" s="354"/>
      <c r="R1617" s="354"/>
      <c r="S1617" s="354"/>
      <c r="T1617" s="354"/>
      <c r="U1617" s="354"/>
      <c r="V1617" s="354"/>
      <c r="W1617" s="354"/>
      <c r="X1617" s="354"/>
      <c r="Y1617" s="354"/>
      <c r="Z1617" s="354"/>
      <c r="AA1617" s="354"/>
      <c r="AD1617" s="48" t="s">
        <v>125</v>
      </c>
      <c r="AE1617" s="37"/>
      <c r="AF1617" s="37"/>
      <c r="AG1617" s="37"/>
      <c r="AH1617" s="37"/>
      <c r="AI1617" s="37"/>
      <c r="AJ1617" s="37"/>
      <c r="AK1617" s="38"/>
      <c r="AL1617" s="38"/>
      <c r="AM1617" s="37"/>
      <c r="AN1617" s="37"/>
      <c r="AO1617" s="37"/>
      <c r="AP1617" s="37"/>
    </row>
    <row r="1618" spans="15:42">
      <c r="O1618" s="20"/>
      <c r="P1618" s="327">
        <v>2001</v>
      </c>
      <c r="Q1618" s="327"/>
      <c r="R1618" s="327">
        <v>2004</v>
      </c>
      <c r="S1618" s="327"/>
      <c r="T1618" s="327">
        <v>2007</v>
      </c>
      <c r="U1618" s="327"/>
      <c r="V1618" s="327">
        <v>2010</v>
      </c>
      <c r="W1618" s="327"/>
      <c r="X1618" s="327">
        <v>2013</v>
      </c>
      <c r="Y1618" s="327"/>
      <c r="Z1618" s="327">
        <v>2016</v>
      </c>
      <c r="AA1618" s="327"/>
      <c r="AD1618" s="21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</row>
    <row r="1619" spans="15:42">
      <c r="O1619" s="20"/>
      <c r="P1619" s="51" t="s">
        <v>114</v>
      </c>
      <c r="Q1619" s="51" t="s">
        <v>115</v>
      </c>
      <c r="R1619" s="51" t="s">
        <v>114</v>
      </c>
      <c r="S1619" s="51" t="s">
        <v>115</v>
      </c>
      <c r="T1619" s="51" t="s">
        <v>114</v>
      </c>
      <c r="U1619" s="51" t="s">
        <v>115</v>
      </c>
      <c r="V1619" s="51" t="s">
        <v>114</v>
      </c>
      <c r="W1619" s="51" t="s">
        <v>115</v>
      </c>
      <c r="X1619" s="51" t="s">
        <v>114</v>
      </c>
      <c r="Y1619" s="51" t="s">
        <v>115</v>
      </c>
      <c r="Z1619" s="51" t="s">
        <v>114</v>
      </c>
      <c r="AA1619" s="51" t="s">
        <v>115</v>
      </c>
      <c r="AD1619" s="49" t="s">
        <v>125</v>
      </c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  <c r="AO1619" s="36"/>
      <c r="AP1619" s="36"/>
    </row>
    <row r="1620" spans="15:42">
      <c r="O1620" s="29" t="s">
        <v>110</v>
      </c>
      <c r="P1620" s="46"/>
      <c r="Q1620" s="46"/>
      <c r="R1620" s="46"/>
      <c r="S1620" s="46"/>
      <c r="T1620" s="46"/>
      <c r="U1620" s="46"/>
      <c r="V1620" s="46"/>
      <c r="W1620" s="46"/>
      <c r="X1620" s="46"/>
      <c r="Y1620" s="46"/>
      <c r="Z1620" s="20">
        <v>18</v>
      </c>
      <c r="AA1620" s="20">
        <v>100</v>
      </c>
      <c r="AD1620" s="21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</row>
    <row r="1621" spans="15:42">
      <c r="O1621" s="29" t="s">
        <v>111</v>
      </c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20">
        <v>1</v>
      </c>
      <c r="AA1621" s="20">
        <v>5.6</v>
      </c>
      <c r="AD1621" s="50" t="s">
        <v>125</v>
      </c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</row>
    <row r="1622" spans="15:42">
      <c r="O1622" s="29"/>
      <c r="P1622" s="46"/>
      <c r="Q1622" s="46"/>
      <c r="R1622" s="46"/>
      <c r="S1622" s="46"/>
      <c r="T1622" s="46"/>
      <c r="U1622" s="46"/>
      <c r="V1622" s="46"/>
      <c r="W1622" s="46"/>
      <c r="X1622" s="46"/>
      <c r="Y1622" s="46"/>
      <c r="Z1622" s="20"/>
      <c r="AA1622" s="20"/>
      <c r="AD1622" s="21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</row>
    <row r="1623" spans="15:42">
      <c r="O1623" s="29" t="s">
        <v>112</v>
      </c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20"/>
      <c r="AA1623" s="20"/>
      <c r="AD1623" s="50" t="s">
        <v>125</v>
      </c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  <c r="AO1623" s="39"/>
      <c r="AP1623" s="36"/>
    </row>
    <row r="1624" spans="15:42">
      <c r="O1624" s="29" t="s">
        <v>113</v>
      </c>
      <c r="P1624" s="46"/>
      <c r="Q1624" s="46"/>
      <c r="R1624" s="46"/>
      <c r="S1624" s="46"/>
      <c r="T1624" s="46"/>
      <c r="U1624" s="46"/>
      <c r="V1624" s="46"/>
      <c r="W1624" s="46"/>
      <c r="X1624" s="46"/>
      <c r="Y1624" s="46"/>
      <c r="Z1624" s="20"/>
      <c r="AA1624" s="20"/>
      <c r="AD1624" s="35" t="s">
        <v>127</v>
      </c>
    </row>
    <row r="1626" spans="15:42">
      <c r="O1626" s="121" t="s">
        <v>436</v>
      </c>
      <c r="P1626" s="75"/>
      <c r="Q1626" s="75"/>
      <c r="R1626" s="75"/>
      <c r="S1626" s="75"/>
      <c r="T1626" s="75"/>
      <c r="U1626" s="75"/>
      <c r="V1626" s="75"/>
      <c r="W1626" s="75"/>
      <c r="X1626" s="75"/>
    </row>
  </sheetData>
  <mergeCells count="1840">
    <mergeCell ref="B1368:B1386"/>
    <mergeCell ref="W1365:AC1365"/>
    <mergeCell ref="D1368:D1386"/>
    <mergeCell ref="M1323:M1329"/>
    <mergeCell ref="L1330:L1342"/>
    <mergeCell ref="M1330:M1335"/>
    <mergeCell ref="M1336:M1342"/>
    <mergeCell ref="M1343:M1348"/>
    <mergeCell ref="M1349:M1354"/>
    <mergeCell ref="L1343:L1354"/>
    <mergeCell ref="A1365:M1365"/>
    <mergeCell ref="B1366:C1366"/>
    <mergeCell ref="D1366:E1366"/>
    <mergeCell ref="F1366:G1366"/>
    <mergeCell ref="H1366:I1366"/>
    <mergeCell ref="J1366:K1366"/>
    <mergeCell ref="L1366:M1366"/>
    <mergeCell ref="I1336:I1342"/>
    <mergeCell ref="K1336:K1342"/>
    <mergeCell ref="A1323:A1329"/>
    <mergeCell ref="C1323:C1329"/>
    <mergeCell ref="E1323:E1329"/>
    <mergeCell ref="G1323:G1329"/>
    <mergeCell ref="H1323:H1335"/>
    <mergeCell ref="I1323:I1329"/>
    <mergeCell ref="K1323:K1329"/>
    <mergeCell ref="L1273:L1285"/>
    <mergeCell ref="M1280:M1285"/>
    <mergeCell ref="M1286:M1292"/>
    <mergeCell ref="M1293:M1299"/>
    <mergeCell ref="H1294:H1295"/>
    <mergeCell ref="L1293:L1322"/>
    <mergeCell ref="M1304:M1309"/>
    <mergeCell ref="M1310:M1316"/>
    <mergeCell ref="M1317:M1322"/>
    <mergeCell ref="A1343:A1348"/>
    <mergeCell ref="C1343:C1348"/>
    <mergeCell ref="E1343:E1348"/>
    <mergeCell ref="G1343:G1348"/>
    <mergeCell ref="I1343:I1348"/>
    <mergeCell ref="K1343:K1348"/>
    <mergeCell ref="A1349:A1354"/>
    <mergeCell ref="C1349:C1354"/>
    <mergeCell ref="E1349:E1354"/>
    <mergeCell ref="G1349:G1354"/>
    <mergeCell ref="I1349:I1354"/>
    <mergeCell ref="K1349:K1354"/>
    <mergeCell ref="A1330:A1335"/>
    <mergeCell ref="C1330:C1335"/>
    <mergeCell ref="D1273:D1335"/>
    <mergeCell ref="E1330:E1335"/>
    <mergeCell ref="G1330:G1335"/>
    <mergeCell ref="I1330:I1335"/>
    <mergeCell ref="K1330:K1335"/>
    <mergeCell ref="A1336:A1342"/>
    <mergeCell ref="C1336:C1342"/>
    <mergeCell ref="E1336:E1342"/>
    <mergeCell ref="G1336:G1342"/>
    <mergeCell ref="J1273:J1276"/>
    <mergeCell ref="J1277:J1279"/>
    <mergeCell ref="K1280:K1285"/>
    <mergeCell ref="J1286:J1329"/>
    <mergeCell ref="K1286:K1292"/>
    <mergeCell ref="K1293:K1299"/>
    <mergeCell ref="K1304:K1309"/>
    <mergeCell ref="K1310:K1316"/>
    <mergeCell ref="K1317:K1322"/>
    <mergeCell ref="A1310:A1316"/>
    <mergeCell ref="C1310:C1316"/>
    <mergeCell ref="E1310:E1316"/>
    <mergeCell ref="G1310:G1316"/>
    <mergeCell ref="I1310:I1316"/>
    <mergeCell ref="A1317:A1322"/>
    <mergeCell ref="C1317:C1322"/>
    <mergeCell ref="E1317:E1322"/>
    <mergeCell ref="G1317:G1322"/>
    <mergeCell ref="I1317:I1322"/>
    <mergeCell ref="C1293:C1299"/>
    <mergeCell ref="E1293:E1299"/>
    <mergeCell ref="G1293:G1299"/>
    <mergeCell ref="I1293:I1299"/>
    <mergeCell ref="H1300:H1303"/>
    <mergeCell ref="A1304:A1309"/>
    <mergeCell ref="C1304:C1309"/>
    <mergeCell ref="E1304:E1309"/>
    <mergeCell ref="G1304:G1309"/>
    <mergeCell ref="I1304:I1309"/>
    <mergeCell ref="A1270:M1270"/>
    <mergeCell ref="B1271:C1271"/>
    <mergeCell ref="D1271:E1271"/>
    <mergeCell ref="F1271:G1271"/>
    <mergeCell ref="H1271:I1271"/>
    <mergeCell ref="J1271:K1271"/>
    <mergeCell ref="L1271:M1271"/>
    <mergeCell ref="AE1310:AF1310"/>
    <mergeCell ref="AG1310:AH1310"/>
    <mergeCell ref="W1270:AC1270"/>
    <mergeCell ref="H1273:H1274"/>
    <mergeCell ref="H1275:H1279"/>
    <mergeCell ref="A1280:A1285"/>
    <mergeCell ref="C1280:C1285"/>
    <mergeCell ref="E1280:E1285"/>
    <mergeCell ref="G1280:G1285"/>
    <mergeCell ref="I1280:I1285"/>
    <mergeCell ref="A1286:A1292"/>
    <mergeCell ref="C1286:C1292"/>
    <mergeCell ref="E1286:E1292"/>
    <mergeCell ref="G1286:G1292"/>
    <mergeCell ref="I1286:I1292"/>
    <mergeCell ref="A1293:A1299"/>
    <mergeCell ref="O1305:AA1305"/>
    <mergeCell ref="P1306:Q1306"/>
    <mergeCell ref="R1306:S1306"/>
    <mergeCell ref="T1306:U1306"/>
    <mergeCell ref="V1306:W1306"/>
    <mergeCell ref="X1306:Y1306"/>
    <mergeCell ref="Z1306:AA1306"/>
    <mergeCell ref="AD1309:AP1309"/>
    <mergeCell ref="AD1285:AP1285"/>
    <mergeCell ref="L1253:L1254"/>
    <mergeCell ref="L1255:L1256"/>
    <mergeCell ref="O1256:AA1256"/>
    <mergeCell ref="P1257:Q1257"/>
    <mergeCell ref="R1257:S1257"/>
    <mergeCell ref="T1257:U1257"/>
    <mergeCell ref="V1257:W1257"/>
    <mergeCell ref="X1257:Y1257"/>
    <mergeCell ref="Z1257:AA1257"/>
    <mergeCell ref="L1237:L1240"/>
    <mergeCell ref="L1241:L1243"/>
    <mergeCell ref="A1244:A1252"/>
    <mergeCell ref="C1244:C1252"/>
    <mergeCell ref="E1244:E1252"/>
    <mergeCell ref="G1244:G1252"/>
    <mergeCell ref="I1244:I1252"/>
    <mergeCell ref="K1244:K1252"/>
    <mergeCell ref="M1244:M1252"/>
    <mergeCell ref="E1216:E1225"/>
    <mergeCell ref="G1216:G1225"/>
    <mergeCell ref="I1216:I1225"/>
    <mergeCell ref="K1216:K1225"/>
    <mergeCell ref="M1216:M1225"/>
    <mergeCell ref="L1226:L1228"/>
    <mergeCell ref="A1229:A1236"/>
    <mergeCell ref="C1229:C1236"/>
    <mergeCell ref="E1229:E1236"/>
    <mergeCell ref="G1229:G1236"/>
    <mergeCell ref="I1229:I1236"/>
    <mergeCell ref="K1229:K1236"/>
    <mergeCell ref="M1229:M1236"/>
    <mergeCell ref="AG1164:AH1165"/>
    <mergeCell ref="A1200:M1200"/>
    <mergeCell ref="B1201:C1201"/>
    <mergeCell ref="D1201:E1201"/>
    <mergeCell ref="F1201:G1201"/>
    <mergeCell ref="H1201:I1201"/>
    <mergeCell ref="J1201:K1201"/>
    <mergeCell ref="L1201:M1201"/>
    <mergeCell ref="W1200:AC1200"/>
    <mergeCell ref="B1203:B1253"/>
    <mergeCell ref="D1203:D1256"/>
    <mergeCell ref="F1203:F1256"/>
    <mergeCell ref="H1203:H1256"/>
    <mergeCell ref="J1203:J1256"/>
    <mergeCell ref="L1203:L1205"/>
    <mergeCell ref="A1206:A1215"/>
    <mergeCell ref="C1206:C1215"/>
    <mergeCell ref="E1206:E1215"/>
    <mergeCell ref="G1206:G1215"/>
    <mergeCell ref="AD995:AP995"/>
    <mergeCell ref="V996:W996"/>
    <mergeCell ref="X996:Y996"/>
    <mergeCell ref="Z996:AA996"/>
    <mergeCell ref="AE996:AF996"/>
    <mergeCell ref="AG996:AH996"/>
    <mergeCell ref="I1206:I1215"/>
    <mergeCell ref="K1206:K1215"/>
    <mergeCell ref="M1206:M1215"/>
    <mergeCell ref="A1216:A1225"/>
    <mergeCell ref="C1216:C1225"/>
    <mergeCell ref="B1103:B1123"/>
    <mergeCell ref="W1100:AC1100"/>
    <mergeCell ref="AE1156:AF1156"/>
    <mergeCell ref="AG1156:AH1156"/>
    <mergeCell ref="AI1156:AJ1156"/>
    <mergeCell ref="AK1156:AL1156"/>
    <mergeCell ref="AM1156:AN1156"/>
    <mergeCell ref="AE1140:AF1140"/>
    <mergeCell ref="AG1140:AH1140"/>
    <mergeCell ref="AI1140:AJ1140"/>
    <mergeCell ref="AK1140:AL1140"/>
    <mergeCell ref="AM1140:AN1140"/>
    <mergeCell ref="AD1156:AD1157"/>
    <mergeCell ref="AD1215:AP1215"/>
    <mergeCell ref="P1216:Q1216"/>
    <mergeCell ref="R1216:S1216"/>
    <mergeCell ref="T1216:U1216"/>
    <mergeCell ref="V1216:W1216"/>
    <mergeCell ref="X1216:Y1216"/>
    <mergeCell ref="Z1216:AA1216"/>
    <mergeCell ref="AE1216:AF1216"/>
    <mergeCell ref="D952:D953"/>
    <mergeCell ref="F892:F921"/>
    <mergeCell ref="G892:G901"/>
    <mergeCell ref="G902:G911"/>
    <mergeCell ref="G912:G921"/>
    <mergeCell ref="F922:F923"/>
    <mergeCell ref="F924:F925"/>
    <mergeCell ref="F926:F927"/>
    <mergeCell ref="G922:G931"/>
    <mergeCell ref="AE1032:AF1032"/>
    <mergeCell ref="AG1032:AH1032"/>
    <mergeCell ref="AI1032:AJ1032"/>
    <mergeCell ref="AK1032:AL1032"/>
    <mergeCell ref="AM1032:AN1032"/>
    <mergeCell ref="AO1032:AP1032"/>
    <mergeCell ref="A1100:M1100"/>
    <mergeCell ref="B1101:C1101"/>
    <mergeCell ref="D1101:E1101"/>
    <mergeCell ref="F1101:G1101"/>
    <mergeCell ref="H1101:I1101"/>
    <mergeCell ref="J1101:K1101"/>
    <mergeCell ref="L1101:M1101"/>
    <mergeCell ref="H983:H1006"/>
    <mergeCell ref="AD1031:AP1031"/>
    <mergeCell ref="AE1015:AF1015"/>
    <mergeCell ref="AG1015:AH1015"/>
    <mergeCell ref="AI1015:AJ1015"/>
    <mergeCell ref="AK1015:AL1015"/>
    <mergeCell ref="AM1015:AN1015"/>
    <mergeCell ref="AO1015:AP1015"/>
    <mergeCell ref="O1100:U1100"/>
    <mergeCell ref="AD1014:AP1014"/>
    <mergeCell ref="D934:D935"/>
    <mergeCell ref="D936:D937"/>
    <mergeCell ref="D938:D939"/>
    <mergeCell ref="A980:M980"/>
    <mergeCell ref="B981:C981"/>
    <mergeCell ref="D981:E981"/>
    <mergeCell ref="F981:G981"/>
    <mergeCell ref="H981:I981"/>
    <mergeCell ref="J981:K981"/>
    <mergeCell ref="L981:M981"/>
    <mergeCell ref="F934:F935"/>
    <mergeCell ref="F936:F937"/>
    <mergeCell ref="G932:G940"/>
    <mergeCell ref="F941:F942"/>
    <mergeCell ref="F943:F944"/>
    <mergeCell ref="F945:F946"/>
    <mergeCell ref="G941:G951"/>
    <mergeCell ref="F952:F953"/>
    <mergeCell ref="F954:F955"/>
    <mergeCell ref="G952:G959"/>
    <mergeCell ref="F932:F933"/>
    <mergeCell ref="E932:E940"/>
    <mergeCell ref="D941:D942"/>
    <mergeCell ref="D943:D944"/>
    <mergeCell ref="D945:D946"/>
    <mergeCell ref="E941:E951"/>
    <mergeCell ref="A952:A959"/>
    <mergeCell ref="C952:C959"/>
    <mergeCell ref="A960:A967"/>
    <mergeCell ref="C960:C967"/>
    <mergeCell ref="A968:A974"/>
    <mergeCell ref="C968:C974"/>
    <mergeCell ref="D881:D883"/>
    <mergeCell ref="D884:D885"/>
    <mergeCell ref="D886:D887"/>
    <mergeCell ref="E881:E891"/>
    <mergeCell ref="F851:F852"/>
    <mergeCell ref="F853:F854"/>
    <mergeCell ref="F855:F856"/>
    <mergeCell ref="G851:G859"/>
    <mergeCell ref="F862:F863"/>
    <mergeCell ref="F864:F865"/>
    <mergeCell ref="F866:F867"/>
    <mergeCell ref="G862:G870"/>
    <mergeCell ref="G871:G880"/>
    <mergeCell ref="F871:F891"/>
    <mergeCell ref="G881:G891"/>
    <mergeCell ref="D970:D971"/>
    <mergeCell ref="D972:D973"/>
    <mergeCell ref="E968:E974"/>
    <mergeCell ref="F960:F974"/>
    <mergeCell ref="G960:G967"/>
    <mergeCell ref="G968:G974"/>
    <mergeCell ref="D954:D955"/>
    <mergeCell ref="D956:D957"/>
    <mergeCell ref="E952:E959"/>
    <mergeCell ref="D960:D961"/>
    <mergeCell ref="D962:D963"/>
    <mergeCell ref="D964:D965"/>
    <mergeCell ref="D966:D967"/>
    <mergeCell ref="E960:E967"/>
    <mergeCell ref="D968:D969"/>
    <mergeCell ref="E922:E931"/>
    <mergeCell ref="D932:D933"/>
    <mergeCell ref="D853:D854"/>
    <mergeCell ref="D855:D856"/>
    <mergeCell ref="D861:D870"/>
    <mergeCell ref="D888:D889"/>
    <mergeCell ref="D890:D891"/>
    <mergeCell ref="D892:D894"/>
    <mergeCell ref="D895:D897"/>
    <mergeCell ref="D898:D899"/>
    <mergeCell ref="D900:D901"/>
    <mergeCell ref="D918:D919"/>
    <mergeCell ref="D920:D921"/>
    <mergeCell ref="D922:D925"/>
    <mergeCell ref="D926:D928"/>
    <mergeCell ref="D929:D931"/>
    <mergeCell ref="D947:D948"/>
    <mergeCell ref="D949:D950"/>
    <mergeCell ref="E892:E901"/>
    <mergeCell ref="D902:D903"/>
    <mergeCell ref="D904:D905"/>
    <mergeCell ref="D906:D907"/>
    <mergeCell ref="D908:D909"/>
    <mergeCell ref="D910:D911"/>
    <mergeCell ref="E902:E911"/>
    <mergeCell ref="D912:D914"/>
    <mergeCell ref="D915:D917"/>
    <mergeCell ref="E912:E921"/>
    <mergeCell ref="E862:E870"/>
    <mergeCell ref="D871:D872"/>
    <mergeCell ref="D873:D874"/>
    <mergeCell ref="D875:D876"/>
    <mergeCell ref="D879:D880"/>
    <mergeCell ref="E871:E880"/>
    <mergeCell ref="A902:A911"/>
    <mergeCell ref="C902:C911"/>
    <mergeCell ref="A912:A921"/>
    <mergeCell ref="C912:C921"/>
    <mergeCell ref="A922:A931"/>
    <mergeCell ref="C922:C931"/>
    <mergeCell ref="A932:A940"/>
    <mergeCell ref="C932:C940"/>
    <mergeCell ref="A941:A951"/>
    <mergeCell ref="C941:C951"/>
    <mergeCell ref="B860:B861"/>
    <mergeCell ref="A862:A870"/>
    <mergeCell ref="C862:C870"/>
    <mergeCell ref="A871:A880"/>
    <mergeCell ref="C871:C880"/>
    <mergeCell ref="A881:A891"/>
    <mergeCell ref="C881:C891"/>
    <mergeCell ref="A892:A901"/>
    <mergeCell ref="C892:C901"/>
    <mergeCell ref="A848:M848"/>
    <mergeCell ref="B849:C849"/>
    <mergeCell ref="D849:E849"/>
    <mergeCell ref="F849:G849"/>
    <mergeCell ref="H849:I849"/>
    <mergeCell ref="J849:K849"/>
    <mergeCell ref="L849:M849"/>
    <mergeCell ref="A851:A859"/>
    <mergeCell ref="C851:C859"/>
    <mergeCell ref="E851:E859"/>
    <mergeCell ref="L838:L842"/>
    <mergeCell ref="M838:M842"/>
    <mergeCell ref="AE799:AF799"/>
    <mergeCell ref="AG799:AH799"/>
    <mergeCell ref="AI799:AJ799"/>
    <mergeCell ref="AK799:AL799"/>
    <mergeCell ref="AM799:AN799"/>
    <mergeCell ref="A823:A830"/>
    <mergeCell ref="C823:C830"/>
    <mergeCell ref="E823:E830"/>
    <mergeCell ref="L831:L837"/>
    <mergeCell ref="M832:M837"/>
    <mergeCell ref="A809:A816"/>
    <mergeCell ref="C809:C816"/>
    <mergeCell ref="E809:E816"/>
    <mergeCell ref="G809:G816"/>
    <mergeCell ref="I809:I816"/>
    <mergeCell ref="K809:K816"/>
    <mergeCell ref="M809:M816"/>
    <mergeCell ref="A817:A822"/>
    <mergeCell ref="C817:C822"/>
    <mergeCell ref="D851:D852"/>
    <mergeCell ref="I817:I822"/>
    <mergeCell ref="K817:K822"/>
    <mergeCell ref="M817:M822"/>
    <mergeCell ref="J809:J831"/>
    <mergeCell ref="J832:J842"/>
    <mergeCell ref="K832:K837"/>
    <mergeCell ref="K838:K842"/>
    <mergeCell ref="A832:A837"/>
    <mergeCell ref="C832:C837"/>
    <mergeCell ref="E832:E837"/>
    <mergeCell ref="G832:G837"/>
    <mergeCell ref="A838:A842"/>
    <mergeCell ref="C838:C842"/>
    <mergeCell ref="E838:E842"/>
    <mergeCell ref="J798:J802"/>
    <mergeCell ref="K798:K802"/>
    <mergeCell ref="J803:J808"/>
    <mergeCell ref="K803:K805"/>
    <mergeCell ref="K806:K808"/>
    <mergeCell ref="K773:K775"/>
    <mergeCell ref="K779:K784"/>
    <mergeCell ref="J785:J788"/>
    <mergeCell ref="K785:K788"/>
    <mergeCell ref="J789:J793"/>
    <mergeCell ref="K789:K793"/>
    <mergeCell ref="G823:G830"/>
    <mergeCell ref="I823:I830"/>
    <mergeCell ref="K823:K830"/>
    <mergeCell ref="M823:M830"/>
    <mergeCell ref="A789:A793"/>
    <mergeCell ref="C789:C793"/>
    <mergeCell ref="E789:E793"/>
    <mergeCell ref="G789:G793"/>
    <mergeCell ref="I789:I793"/>
    <mergeCell ref="B773:B842"/>
    <mergeCell ref="D773:D842"/>
    <mergeCell ref="G838:G842"/>
    <mergeCell ref="G803:G805"/>
    <mergeCell ref="G806:G808"/>
    <mergeCell ref="A773:A775"/>
    <mergeCell ref="A776:A778"/>
    <mergeCell ref="C773:C775"/>
    <mergeCell ref="C776:C778"/>
    <mergeCell ref="E773:E775"/>
    <mergeCell ref="E776:E778"/>
    <mergeCell ref="G773:G775"/>
    <mergeCell ref="G776:G778"/>
    <mergeCell ref="A779:A784"/>
    <mergeCell ref="C779:C784"/>
    <mergeCell ref="E817:E822"/>
    <mergeCell ref="G817:G822"/>
    <mergeCell ref="E779:E784"/>
    <mergeCell ref="G779:G784"/>
    <mergeCell ref="A798:A802"/>
    <mergeCell ref="E798:E802"/>
    <mergeCell ref="G798:G802"/>
    <mergeCell ref="A803:A805"/>
    <mergeCell ref="C803:C805"/>
    <mergeCell ref="C798:C802"/>
    <mergeCell ref="C806:C808"/>
    <mergeCell ref="A806:A808"/>
    <mergeCell ref="E803:E805"/>
    <mergeCell ref="E806:E808"/>
    <mergeCell ref="W770:AC770"/>
    <mergeCell ref="AE812:AF812"/>
    <mergeCell ref="AG812:AH812"/>
    <mergeCell ref="AG786:AH786"/>
    <mergeCell ref="A794:A797"/>
    <mergeCell ref="C794:C797"/>
    <mergeCell ref="E794:E797"/>
    <mergeCell ref="G794:G797"/>
    <mergeCell ref="I794:I797"/>
    <mergeCell ref="H798:H799"/>
    <mergeCell ref="H800:H802"/>
    <mergeCell ref="I798:I802"/>
    <mergeCell ref="I803:I805"/>
    <mergeCell ref="A785:A788"/>
    <mergeCell ref="C785:C788"/>
    <mergeCell ref="E785:E788"/>
    <mergeCell ref="G785:G788"/>
    <mergeCell ref="I785:I788"/>
    <mergeCell ref="F773:F797"/>
    <mergeCell ref="F809:F831"/>
    <mergeCell ref="I773:I775"/>
    <mergeCell ref="I776:I778"/>
    <mergeCell ref="I779:I784"/>
    <mergeCell ref="H806:H831"/>
    <mergeCell ref="I806:I808"/>
    <mergeCell ref="H832:H833"/>
    <mergeCell ref="H834:H835"/>
    <mergeCell ref="H836:H837"/>
    <mergeCell ref="I832:I837"/>
    <mergeCell ref="H838:H839"/>
    <mergeCell ref="H840:H842"/>
    <mergeCell ref="I838:I842"/>
    <mergeCell ref="P818:Q818"/>
    <mergeCell ref="R818:S818"/>
    <mergeCell ref="T818:U818"/>
    <mergeCell ref="P786:Q786"/>
    <mergeCell ref="R786:S786"/>
    <mergeCell ref="T786:U786"/>
    <mergeCell ref="L773:L808"/>
    <mergeCell ref="M773:M775"/>
    <mergeCell ref="M776:M778"/>
    <mergeCell ref="M779:M784"/>
    <mergeCell ref="M785:M788"/>
    <mergeCell ref="M789:M793"/>
    <mergeCell ref="M794:M797"/>
    <mergeCell ref="M798:M802"/>
    <mergeCell ref="M803:M805"/>
    <mergeCell ref="M806:M808"/>
    <mergeCell ref="J794:J797"/>
    <mergeCell ref="K794:K797"/>
    <mergeCell ref="K776:K778"/>
    <mergeCell ref="J773:J784"/>
    <mergeCell ref="J753:J754"/>
    <mergeCell ref="M749:M756"/>
    <mergeCell ref="L757:L761"/>
    <mergeCell ref="A770:M770"/>
    <mergeCell ref="B771:C771"/>
    <mergeCell ref="D771:E771"/>
    <mergeCell ref="F771:G771"/>
    <mergeCell ref="H771:I771"/>
    <mergeCell ref="J771:K771"/>
    <mergeCell ref="L771:M771"/>
    <mergeCell ref="A715:A719"/>
    <mergeCell ref="K715:K719"/>
    <mergeCell ref="J720:J748"/>
    <mergeCell ref="A749:A756"/>
    <mergeCell ref="K749:K756"/>
    <mergeCell ref="J757:J761"/>
    <mergeCell ref="O694:U694"/>
    <mergeCell ref="O703:U703"/>
    <mergeCell ref="O709:AA709"/>
    <mergeCell ref="W694:AC694"/>
    <mergeCell ref="L715:L720"/>
    <mergeCell ref="M715:M719"/>
    <mergeCell ref="A721:A728"/>
    <mergeCell ref="K721:K728"/>
    <mergeCell ref="M721:M728"/>
    <mergeCell ref="A729:A738"/>
    <mergeCell ref="K729:K738"/>
    <mergeCell ref="M729:M738"/>
    <mergeCell ref="A739:A746"/>
    <mergeCell ref="K739:K746"/>
    <mergeCell ref="M739:M746"/>
    <mergeCell ref="L747:L748"/>
    <mergeCell ref="J749:J750"/>
    <mergeCell ref="J751:J752"/>
    <mergeCell ref="L630:M630"/>
    <mergeCell ref="A694:M694"/>
    <mergeCell ref="B695:C695"/>
    <mergeCell ref="D695:E695"/>
    <mergeCell ref="F695:G695"/>
    <mergeCell ref="H695:I695"/>
    <mergeCell ref="J695:K695"/>
    <mergeCell ref="L695:M695"/>
    <mergeCell ref="J697:J714"/>
    <mergeCell ref="A697:A706"/>
    <mergeCell ref="K697:K706"/>
    <mergeCell ref="M697:M706"/>
    <mergeCell ref="A707:A714"/>
    <mergeCell ref="K707:K714"/>
    <mergeCell ref="M707:M714"/>
    <mergeCell ref="A637:A641"/>
    <mergeCell ref="C637:C641"/>
    <mergeCell ref="E637:E641"/>
    <mergeCell ref="G637:G641"/>
    <mergeCell ref="I637:I641"/>
    <mergeCell ref="K637:K641"/>
    <mergeCell ref="A656:A658"/>
    <mergeCell ref="C656:C658"/>
    <mergeCell ref="E656:E658"/>
    <mergeCell ref="G656:G658"/>
    <mergeCell ref="I656:I658"/>
    <mergeCell ref="K656:K658"/>
    <mergeCell ref="A627:M627"/>
    <mergeCell ref="B628:C628"/>
    <mergeCell ref="D628:E628"/>
    <mergeCell ref="F628:G628"/>
    <mergeCell ref="H628:I628"/>
    <mergeCell ref="J628:K628"/>
    <mergeCell ref="L628:M628"/>
    <mergeCell ref="AE675:AF675"/>
    <mergeCell ref="AG675:AH675"/>
    <mergeCell ref="B630:B663"/>
    <mergeCell ref="W627:AC627"/>
    <mergeCell ref="D630:D663"/>
    <mergeCell ref="F630:F663"/>
    <mergeCell ref="H630:H663"/>
    <mergeCell ref="J630:J633"/>
    <mergeCell ref="J642:J652"/>
    <mergeCell ref="J653:J655"/>
    <mergeCell ref="J659:J663"/>
    <mergeCell ref="A634:A636"/>
    <mergeCell ref="C634:C636"/>
    <mergeCell ref="E634:E636"/>
    <mergeCell ref="G634:G636"/>
    <mergeCell ref="I634:I636"/>
    <mergeCell ref="K634:K636"/>
    <mergeCell ref="O660:AA660"/>
    <mergeCell ref="AD662:AP662"/>
    <mergeCell ref="P661:Q661"/>
    <mergeCell ref="R661:S661"/>
    <mergeCell ref="T661:U661"/>
    <mergeCell ref="V661:W661"/>
    <mergeCell ref="X661:Y661"/>
    <mergeCell ref="Z661:AA661"/>
    <mergeCell ref="L561:L570"/>
    <mergeCell ref="A571:A581"/>
    <mergeCell ref="C571:C581"/>
    <mergeCell ref="E571:E581"/>
    <mergeCell ref="G571:G581"/>
    <mergeCell ref="I571:I581"/>
    <mergeCell ref="K571:K581"/>
    <mergeCell ref="L582:L595"/>
    <mergeCell ref="M571:M581"/>
    <mergeCell ref="A558:M558"/>
    <mergeCell ref="B559:C559"/>
    <mergeCell ref="D559:E559"/>
    <mergeCell ref="F559:G559"/>
    <mergeCell ref="H559:I559"/>
    <mergeCell ref="J559:K559"/>
    <mergeCell ref="L559:M559"/>
    <mergeCell ref="B561:B595"/>
    <mergeCell ref="W558:AC558"/>
    <mergeCell ref="D561:D595"/>
    <mergeCell ref="F561:F595"/>
    <mergeCell ref="H561:H595"/>
    <mergeCell ref="J561:J595"/>
    <mergeCell ref="AD469:AP469"/>
    <mergeCell ref="A498:M498"/>
    <mergeCell ref="B499:C499"/>
    <mergeCell ref="D499:E499"/>
    <mergeCell ref="F499:G499"/>
    <mergeCell ref="H499:I499"/>
    <mergeCell ref="J499:K499"/>
    <mergeCell ref="L499:M499"/>
    <mergeCell ref="B501:B526"/>
    <mergeCell ref="W498:AC498"/>
    <mergeCell ref="D501:D526"/>
    <mergeCell ref="F501:F526"/>
    <mergeCell ref="H501:H526"/>
    <mergeCell ref="J501:J526"/>
    <mergeCell ref="L501:L526"/>
    <mergeCell ref="O593:AA593"/>
    <mergeCell ref="P546:Q546"/>
    <mergeCell ref="R546:S546"/>
    <mergeCell ref="T546:U546"/>
    <mergeCell ref="V546:W546"/>
    <mergeCell ref="X546:Y546"/>
    <mergeCell ref="Z546:AA546"/>
    <mergeCell ref="O558:U558"/>
    <mergeCell ref="O567:U567"/>
    <mergeCell ref="O533:AA533"/>
    <mergeCell ref="P534:Q534"/>
    <mergeCell ref="R534:S534"/>
    <mergeCell ref="A434:M434"/>
    <mergeCell ref="B435:C435"/>
    <mergeCell ref="D435:E435"/>
    <mergeCell ref="F435:G435"/>
    <mergeCell ref="H435:I435"/>
    <mergeCell ref="J435:K435"/>
    <mergeCell ref="L435:M435"/>
    <mergeCell ref="B437:B454"/>
    <mergeCell ref="W434:AC434"/>
    <mergeCell ref="D437:D454"/>
    <mergeCell ref="F437:F454"/>
    <mergeCell ref="H437:H454"/>
    <mergeCell ref="J437:J454"/>
    <mergeCell ref="P1548:Q1548"/>
    <mergeCell ref="R1548:S1548"/>
    <mergeCell ref="T1548:U1548"/>
    <mergeCell ref="V1548:W1548"/>
    <mergeCell ref="X1548:Y1548"/>
    <mergeCell ref="Z1548:AA1548"/>
    <mergeCell ref="O1535:AA1535"/>
    <mergeCell ref="P1536:Q1536"/>
    <mergeCell ref="R1536:S1536"/>
    <mergeCell ref="T1536:U1536"/>
    <mergeCell ref="V1536:W1536"/>
    <mergeCell ref="X1536:Y1536"/>
    <mergeCell ref="Z1536:AA1536"/>
    <mergeCell ref="P1478:Q1478"/>
    <mergeCell ref="R1478:S1478"/>
    <mergeCell ref="T1478:U1478"/>
    <mergeCell ref="V1478:W1478"/>
    <mergeCell ref="X1478:Y1478"/>
    <mergeCell ref="Z1478:AA1478"/>
    <mergeCell ref="O1547:AA1547"/>
    <mergeCell ref="O1525:AA1525"/>
    <mergeCell ref="AD1525:AP1525"/>
    <mergeCell ref="P1526:Q1526"/>
    <mergeCell ref="R1526:S1526"/>
    <mergeCell ref="T1526:U1526"/>
    <mergeCell ref="V1526:W1526"/>
    <mergeCell ref="X1526:Y1526"/>
    <mergeCell ref="Z1526:AA1526"/>
    <mergeCell ref="AE1526:AF1526"/>
    <mergeCell ref="AG1526:AH1526"/>
    <mergeCell ref="AI1526:AJ1526"/>
    <mergeCell ref="AK1526:AL1526"/>
    <mergeCell ref="AM1526:AN1526"/>
    <mergeCell ref="AO1526:AP1526"/>
    <mergeCell ref="AD1515:AP1515"/>
    <mergeCell ref="P1516:Q1516"/>
    <mergeCell ref="R1516:S1516"/>
    <mergeCell ref="T1516:U1516"/>
    <mergeCell ref="V1516:W1516"/>
    <mergeCell ref="X1516:Y1516"/>
    <mergeCell ref="Z1516:AA1516"/>
    <mergeCell ref="AE1516:AF1516"/>
    <mergeCell ref="AG1516:AH1516"/>
    <mergeCell ref="AI1516:AJ1516"/>
    <mergeCell ref="AK1516:AL1516"/>
    <mergeCell ref="AM1516:AN1516"/>
    <mergeCell ref="AO1516:AP1516"/>
    <mergeCell ref="AD1546:AP1546"/>
    <mergeCell ref="AE1547:AF1547"/>
    <mergeCell ref="AG1547:AH1547"/>
    <mergeCell ref="O1515:AA1515"/>
    <mergeCell ref="O1465:AA1465"/>
    <mergeCell ref="P1466:Q1466"/>
    <mergeCell ref="R1466:S1466"/>
    <mergeCell ref="T1466:U1466"/>
    <mergeCell ref="V1466:W1466"/>
    <mergeCell ref="X1466:Y1466"/>
    <mergeCell ref="Z1466:AA1466"/>
    <mergeCell ref="O1477:AA1477"/>
    <mergeCell ref="O1455:AA1455"/>
    <mergeCell ref="AD1457:AP1457"/>
    <mergeCell ref="P1456:Q1456"/>
    <mergeCell ref="R1456:S1456"/>
    <mergeCell ref="T1456:U1456"/>
    <mergeCell ref="V1456:W1456"/>
    <mergeCell ref="X1456:Y1456"/>
    <mergeCell ref="Z1456:AA1456"/>
    <mergeCell ref="AE1458:AF1458"/>
    <mergeCell ref="AG1458:AH1458"/>
    <mergeCell ref="AI1458:AJ1458"/>
    <mergeCell ref="AK1458:AL1458"/>
    <mergeCell ref="AM1458:AN1458"/>
    <mergeCell ref="AO1458:AP1458"/>
    <mergeCell ref="AE1474:AF1474"/>
    <mergeCell ref="AG1474:AH1474"/>
    <mergeCell ref="AI1474:AJ1474"/>
    <mergeCell ref="AK1474:AL1474"/>
    <mergeCell ref="AM1474:AN1474"/>
    <mergeCell ref="AO1474:AP1474"/>
    <mergeCell ref="AD1445:AP1445"/>
    <mergeCell ref="P1446:Q1446"/>
    <mergeCell ref="R1446:S1446"/>
    <mergeCell ref="T1446:U1446"/>
    <mergeCell ref="V1446:W1446"/>
    <mergeCell ref="X1446:Y1446"/>
    <mergeCell ref="Z1446:AA1446"/>
    <mergeCell ref="AE1446:AF1446"/>
    <mergeCell ref="AG1446:AH1446"/>
    <mergeCell ref="AI1446:AJ1446"/>
    <mergeCell ref="AK1446:AL1446"/>
    <mergeCell ref="AM1446:AN1446"/>
    <mergeCell ref="AO1446:AP1446"/>
    <mergeCell ref="P1413:Q1413"/>
    <mergeCell ref="R1413:S1413"/>
    <mergeCell ref="T1413:U1413"/>
    <mergeCell ref="V1413:W1413"/>
    <mergeCell ref="X1413:Y1413"/>
    <mergeCell ref="Z1413:AA1413"/>
    <mergeCell ref="O1430:U1430"/>
    <mergeCell ref="O1439:U1439"/>
    <mergeCell ref="O1445:AA1445"/>
    <mergeCell ref="O1400:AA1400"/>
    <mergeCell ref="P1401:Q1401"/>
    <mergeCell ref="R1401:S1401"/>
    <mergeCell ref="T1401:U1401"/>
    <mergeCell ref="V1401:W1401"/>
    <mergeCell ref="X1401:Y1401"/>
    <mergeCell ref="Z1401:AA1401"/>
    <mergeCell ref="AD1404:AP1404"/>
    <mergeCell ref="O1412:AA1412"/>
    <mergeCell ref="AE1405:AF1405"/>
    <mergeCell ref="AG1405:AH1405"/>
    <mergeCell ref="AI1405:AJ1405"/>
    <mergeCell ref="AK1405:AL1405"/>
    <mergeCell ref="AM1405:AN1405"/>
    <mergeCell ref="AO1405:AP1405"/>
    <mergeCell ref="O1390:AA1390"/>
    <mergeCell ref="AD1390:AP1390"/>
    <mergeCell ref="P1391:Q1391"/>
    <mergeCell ref="R1391:S1391"/>
    <mergeCell ref="T1391:U1391"/>
    <mergeCell ref="V1391:W1391"/>
    <mergeCell ref="X1391:Y1391"/>
    <mergeCell ref="Z1391:AA1391"/>
    <mergeCell ref="AE1391:AF1391"/>
    <mergeCell ref="AG1391:AH1391"/>
    <mergeCell ref="AI1391:AJ1391"/>
    <mergeCell ref="AK1391:AL1391"/>
    <mergeCell ref="AM1391:AN1391"/>
    <mergeCell ref="AO1391:AP1391"/>
    <mergeCell ref="AD1380:AP1380"/>
    <mergeCell ref="P1381:Q1381"/>
    <mergeCell ref="R1381:S1381"/>
    <mergeCell ref="T1381:U1381"/>
    <mergeCell ref="V1381:W1381"/>
    <mergeCell ref="X1381:Y1381"/>
    <mergeCell ref="Z1381:AA1381"/>
    <mergeCell ref="AE1381:AF1381"/>
    <mergeCell ref="AG1381:AH1381"/>
    <mergeCell ref="AI1381:AJ1381"/>
    <mergeCell ref="AK1381:AL1381"/>
    <mergeCell ref="AM1381:AN1381"/>
    <mergeCell ref="AO1381:AP1381"/>
    <mergeCell ref="P1318:Q1318"/>
    <mergeCell ref="R1318:S1318"/>
    <mergeCell ref="T1318:U1318"/>
    <mergeCell ref="V1318:W1318"/>
    <mergeCell ref="X1318:Y1318"/>
    <mergeCell ref="Z1318:AA1318"/>
    <mergeCell ref="O1365:U1365"/>
    <mergeCell ref="O1374:U1374"/>
    <mergeCell ref="O1380:AA1380"/>
    <mergeCell ref="O1317:AA1317"/>
    <mergeCell ref="AI1310:AJ1310"/>
    <mergeCell ref="AK1310:AL1310"/>
    <mergeCell ref="AM1310:AN1310"/>
    <mergeCell ref="AO1310:AP1310"/>
    <mergeCell ref="O1295:AA1295"/>
    <mergeCell ref="AD1295:AP1295"/>
    <mergeCell ref="P1296:Q1296"/>
    <mergeCell ref="R1296:S1296"/>
    <mergeCell ref="T1296:U1296"/>
    <mergeCell ref="V1296:W1296"/>
    <mergeCell ref="X1296:Y1296"/>
    <mergeCell ref="Z1296:AA1296"/>
    <mergeCell ref="AE1296:AF1296"/>
    <mergeCell ref="AG1296:AH1296"/>
    <mergeCell ref="AI1296:AJ1296"/>
    <mergeCell ref="AK1296:AL1296"/>
    <mergeCell ref="AM1296:AN1296"/>
    <mergeCell ref="AO1296:AP1296"/>
    <mergeCell ref="P1286:Q1286"/>
    <mergeCell ref="R1286:S1286"/>
    <mergeCell ref="T1286:U1286"/>
    <mergeCell ref="V1286:W1286"/>
    <mergeCell ref="X1286:Y1286"/>
    <mergeCell ref="Z1286:AA1286"/>
    <mergeCell ref="AE1286:AF1286"/>
    <mergeCell ref="AG1286:AH1286"/>
    <mergeCell ref="AI1286:AJ1286"/>
    <mergeCell ref="AK1286:AL1286"/>
    <mergeCell ref="AM1286:AN1286"/>
    <mergeCell ref="AO1286:AP1286"/>
    <mergeCell ref="P1248:Q1248"/>
    <mergeCell ref="R1248:S1248"/>
    <mergeCell ref="T1248:U1248"/>
    <mergeCell ref="V1248:W1248"/>
    <mergeCell ref="X1248:Y1248"/>
    <mergeCell ref="Z1248:AA1248"/>
    <mergeCell ref="O1270:U1270"/>
    <mergeCell ref="O1279:U1279"/>
    <mergeCell ref="O1285:AA1285"/>
    <mergeCell ref="O1235:AA1235"/>
    <mergeCell ref="P1236:Q1236"/>
    <mergeCell ref="R1236:S1236"/>
    <mergeCell ref="T1236:U1236"/>
    <mergeCell ref="V1236:W1236"/>
    <mergeCell ref="X1236:Y1236"/>
    <mergeCell ref="Z1236:AA1236"/>
    <mergeCell ref="AD1239:AP1239"/>
    <mergeCell ref="O1247:AA1247"/>
    <mergeCell ref="AE1240:AF1240"/>
    <mergeCell ref="AG1240:AH1240"/>
    <mergeCell ref="AI1240:AJ1240"/>
    <mergeCell ref="AK1240:AL1240"/>
    <mergeCell ref="AM1240:AN1240"/>
    <mergeCell ref="AO1240:AP1240"/>
    <mergeCell ref="O1225:AA1225"/>
    <mergeCell ref="AD1225:AP1225"/>
    <mergeCell ref="P1226:Q1226"/>
    <mergeCell ref="R1226:S1226"/>
    <mergeCell ref="T1226:U1226"/>
    <mergeCell ref="V1226:W1226"/>
    <mergeCell ref="X1226:Y1226"/>
    <mergeCell ref="Z1226:AA1226"/>
    <mergeCell ref="AE1226:AF1226"/>
    <mergeCell ref="AG1226:AH1226"/>
    <mergeCell ref="AI1226:AJ1226"/>
    <mergeCell ref="AK1226:AL1226"/>
    <mergeCell ref="AM1226:AN1226"/>
    <mergeCell ref="AO1226:AP1226"/>
    <mergeCell ref="AO1216:AP1216"/>
    <mergeCell ref="P1148:Q1148"/>
    <mergeCell ref="R1148:S1148"/>
    <mergeCell ref="T1148:U1148"/>
    <mergeCell ref="V1148:W1148"/>
    <mergeCell ref="X1148:Y1148"/>
    <mergeCell ref="Z1148:AA1148"/>
    <mergeCell ref="O1200:U1200"/>
    <mergeCell ref="O1209:U1209"/>
    <mergeCell ref="O1215:AA1215"/>
    <mergeCell ref="O1135:AA1135"/>
    <mergeCell ref="P1136:Q1136"/>
    <mergeCell ref="R1136:S1136"/>
    <mergeCell ref="T1136:U1136"/>
    <mergeCell ref="V1136:W1136"/>
    <mergeCell ref="X1136:Y1136"/>
    <mergeCell ref="Z1136:AA1136"/>
    <mergeCell ref="AD1139:AP1139"/>
    <mergeCell ref="O1147:AA1147"/>
    <mergeCell ref="AO1156:AP1156"/>
    <mergeCell ref="AO1140:AP1140"/>
    <mergeCell ref="AI1216:AJ1216"/>
    <mergeCell ref="AK1216:AL1216"/>
    <mergeCell ref="AM1216:AN1216"/>
    <mergeCell ref="AG1216:AH1216"/>
    <mergeCell ref="O1125:AA1125"/>
    <mergeCell ref="AD1125:AP1125"/>
    <mergeCell ref="P1126:Q1126"/>
    <mergeCell ref="R1126:S1126"/>
    <mergeCell ref="T1126:U1126"/>
    <mergeCell ref="V1126:W1126"/>
    <mergeCell ref="X1126:Y1126"/>
    <mergeCell ref="Z1126:AA1126"/>
    <mergeCell ref="AE1126:AF1126"/>
    <mergeCell ref="AG1126:AH1126"/>
    <mergeCell ref="AI1126:AJ1126"/>
    <mergeCell ref="AK1126:AL1126"/>
    <mergeCell ref="AM1126:AN1126"/>
    <mergeCell ref="AO1126:AP1126"/>
    <mergeCell ref="AD1115:AP1115"/>
    <mergeCell ref="P1116:Q1116"/>
    <mergeCell ref="R1116:S1116"/>
    <mergeCell ref="T1116:U1116"/>
    <mergeCell ref="V1116:W1116"/>
    <mergeCell ref="X1116:Y1116"/>
    <mergeCell ref="Z1116:AA1116"/>
    <mergeCell ref="AE1116:AF1116"/>
    <mergeCell ref="AG1116:AH1116"/>
    <mergeCell ref="AI1116:AJ1116"/>
    <mergeCell ref="AK1116:AL1116"/>
    <mergeCell ref="AM1116:AN1116"/>
    <mergeCell ref="AO1116:AP1116"/>
    <mergeCell ref="O1109:U1109"/>
    <mergeCell ref="O1115:AA1115"/>
    <mergeCell ref="P1028:Q1028"/>
    <mergeCell ref="R1028:S1028"/>
    <mergeCell ref="T1028:U1028"/>
    <mergeCell ref="V1028:W1028"/>
    <mergeCell ref="X1028:Y1028"/>
    <mergeCell ref="Z1028:AA1028"/>
    <mergeCell ref="O1015:AA1015"/>
    <mergeCell ref="P1016:Q1016"/>
    <mergeCell ref="R1016:S1016"/>
    <mergeCell ref="T1016:U1016"/>
    <mergeCell ref="V1016:W1016"/>
    <mergeCell ref="X1016:Y1016"/>
    <mergeCell ref="Z1016:AA1016"/>
    <mergeCell ref="O1027:AA1027"/>
    <mergeCell ref="O1005:AA1005"/>
    <mergeCell ref="P1006:Q1006"/>
    <mergeCell ref="R1006:S1006"/>
    <mergeCell ref="T1006:U1006"/>
    <mergeCell ref="V1006:W1006"/>
    <mergeCell ref="X1006:Y1006"/>
    <mergeCell ref="Z1006:AA1006"/>
    <mergeCell ref="AI996:AJ996"/>
    <mergeCell ref="AK996:AL996"/>
    <mergeCell ref="AM996:AN996"/>
    <mergeCell ref="AO996:AP996"/>
    <mergeCell ref="P896:Q896"/>
    <mergeCell ref="R896:S896"/>
    <mergeCell ref="T896:U896"/>
    <mergeCell ref="V896:W896"/>
    <mergeCell ref="X896:Y896"/>
    <mergeCell ref="Z896:AA896"/>
    <mergeCell ref="O980:U980"/>
    <mergeCell ref="O989:U989"/>
    <mergeCell ref="O995:AA995"/>
    <mergeCell ref="W980:AC980"/>
    <mergeCell ref="O883:AA883"/>
    <mergeCell ref="P884:Q884"/>
    <mergeCell ref="R884:S884"/>
    <mergeCell ref="T884:U884"/>
    <mergeCell ref="V884:W884"/>
    <mergeCell ref="X884:Y884"/>
    <mergeCell ref="Z884:AA884"/>
    <mergeCell ref="O895:AA895"/>
    <mergeCell ref="AD892:AP892"/>
    <mergeCell ref="AE893:AF893"/>
    <mergeCell ref="AG893:AH893"/>
    <mergeCell ref="AI893:AJ893"/>
    <mergeCell ref="AK893:AL893"/>
    <mergeCell ref="AM893:AN893"/>
    <mergeCell ref="AO893:AP893"/>
    <mergeCell ref="P996:Q996"/>
    <mergeCell ref="R996:S996"/>
    <mergeCell ref="T996:U996"/>
    <mergeCell ref="O873:AA873"/>
    <mergeCell ref="AD878:AP878"/>
    <mergeCell ref="P874:Q874"/>
    <mergeCell ref="R874:S874"/>
    <mergeCell ref="T874:U874"/>
    <mergeCell ref="V874:W874"/>
    <mergeCell ref="X874:Y874"/>
    <mergeCell ref="Z874:AA874"/>
    <mergeCell ref="AE879:AF879"/>
    <mergeCell ref="AG879:AH879"/>
    <mergeCell ref="AI879:AJ879"/>
    <mergeCell ref="AK879:AL879"/>
    <mergeCell ref="AM879:AN879"/>
    <mergeCell ref="AO879:AP879"/>
    <mergeCell ref="AD863:AP863"/>
    <mergeCell ref="P864:Q864"/>
    <mergeCell ref="R864:S864"/>
    <mergeCell ref="T864:U864"/>
    <mergeCell ref="V864:W864"/>
    <mergeCell ref="X864:Y864"/>
    <mergeCell ref="Z864:AA864"/>
    <mergeCell ref="AE864:AF864"/>
    <mergeCell ref="AG864:AH864"/>
    <mergeCell ref="AI864:AJ864"/>
    <mergeCell ref="AK864:AL864"/>
    <mergeCell ref="AM864:AN864"/>
    <mergeCell ref="AO864:AP864"/>
    <mergeCell ref="O848:U848"/>
    <mergeCell ref="O857:U857"/>
    <mergeCell ref="O863:AA863"/>
    <mergeCell ref="O805:AA805"/>
    <mergeCell ref="P806:Q806"/>
    <mergeCell ref="R806:S806"/>
    <mergeCell ref="T806:U806"/>
    <mergeCell ref="V806:W806"/>
    <mergeCell ref="X806:Y806"/>
    <mergeCell ref="Z806:AA806"/>
    <mergeCell ref="AD811:AP811"/>
    <mergeCell ref="O817:AA817"/>
    <mergeCell ref="O795:AA795"/>
    <mergeCell ref="AD798:AP798"/>
    <mergeCell ref="P796:Q796"/>
    <mergeCell ref="R796:S796"/>
    <mergeCell ref="T796:U796"/>
    <mergeCell ref="V796:W796"/>
    <mergeCell ref="X796:Y796"/>
    <mergeCell ref="Z796:AA796"/>
    <mergeCell ref="AI812:AJ812"/>
    <mergeCell ref="AK812:AL812"/>
    <mergeCell ref="AM812:AN812"/>
    <mergeCell ref="AO812:AP812"/>
    <mergeCell ref="V818:W818"/>
    <mergeCell ref="X818:Y818"/>
    <mergeCell ref="Z818:AA818"/>
    <mergeCell ref="AO799:AP799"/>
    <mergeCell ref="W848:AC848"/>
    <mergeCell ref="AI786:AJ786"/>
    <mergeCell ref="AK786:AL786"/>
    <mergeCell ref="AM786:AN786"/>
    <mergeCell ref="AO786:AP786"/>
    <mergeCell ref="P742:Q742"/>
    <mergeCell ref="R742:S742"/>
    <mergeCell ref="T742:U742"/>
    <mergeCell ref="V742:W742"/>
    <mergeCell ref="X742:Y742"/>
    <mergeCell ref="Z742:AA742"/>
    <mergeCell ref="O770:U770"/>
    <mergeCell ref="O779:U779"/>
    <mergeCell ref="O785:AA785"/>
    <mergeCell ref="O729:AA729"/>
    <mergeCell ref="P730:Q730"/>
    <mergeCell ref="R730:S730"/>
    <mergeCell ref="T730:U730"/>
    <mergeCell ref="V730:W730"/>
    <mergeCell ref="X730:Y730"/>
    <mergeCell ref="Z730:AA730"/>
    <mergeCell ref="AD733:AP733"/>
    <mergeCell ref="O741:AA741"/>
    <mergeCell ref="AD785:AP785"/>
    <mergeCell ref="V786:W786"/>
    <mergeCell ref="X786:Y786"/>
    <mergeCell ref="Z786:AA786"/>
    <mergeCell ref="AE786:AF786"/>
    <mergeCell ref="O719:AA719"/>
    <mergeCell ref="AD719:AP719"/>
    <mergeCell ref="P720:Q720"/>
    <mergeCell ref="R720:S720"/>
    <mergeCell ref="T720:U720"/>
    <mergeCell ref="V720:W720"/>
    <mergeCell ref="X720:Y720"/>
    <mergeCell ref="Z720:AA720"/>
    <mergeCell ref="AE720:AF720"/>
    <mergeCell ref="AG720:AH720"/>
    <mergeCell ref="AI720:AJ720"/>
    <mergeCell ref="AK720:AL720"/>
    <mergeCell ref="AM720:AN720"/>
    <mergeCell ref="AO720:AP720"/>
    <mergeCell ref="AD709:AP709"/>
    <mergeCell ref="P710:Q710"/>
    <mergeCell ref="R710:S710"/>
    <mergeCell ref="T710:U710"/>
    <mergeCell ref="V710:W710"/>
    <mergeCell ref="X710:Y710"/>
    <mergeCell ref="Z710:AA710"/>
    <mergeCell ref="AE710:AF710"/>
    <mergeCell ref="AG710:AH710"/>
    <mergeCell ref="AI710:AJ710"/>
    <mergeCell ref="AK710:AL710"/>
    <mergeCell ref="AM710:AN710"/>
    <mergeCell ref="AO710:AP710"/>
    <mergeCell ref="P683:Q683"/>
    <mergeCell ref="R683:S683"/>
    <mergeCell ref="T683:U683"/>
    <mergeCell ref="V683:W683"/>
    <mergeCell ref="X683:Y683"/>
    <mergeCell ref="Z683:AA683"/>
    <mergeCell ref="O670:AA670"/>
    <mergeCell ref="P671:Q671"/>
    <mergeCell ref="R671:S671"/>
    <mergeCell ref="T671:U671"/>
    <mergeCell ref="V671:W671"/>
    <mergeCell ref="X671:Y671"/>
    <mergeCell ref="Z671:AA671"/>
    <mergeCell ref="AD674:AP674"/>
    <mergeCell ref="O682:AA682"/>
    <mergeCell ref="AI675:AJ675"/>
    <mergeCell ref="AK675:AL675"/>
    <mergeCell ref="AM675:AN675"/>
    <mergeCell ref="AO675:AP675"/>
    <mergeCell ref="AE663:AF663"/>
    <mergeCell ref="AG663:AH663"/>
    <mergeCell ref="AI663:AJ663"/>
    <mergeCell ref="AK663:AL663"/>
    <mergeCell ref="AM663:AN663"/>
    <mergeCell ref="AO663:AP663"/>
    <mergeCell ref="AD648:AP648"/>
    <mergeCell ref="P649:Q649"/>
    <mergeCell ref="R649:S649"/>
    <mergeCell ref="T649:U649"/>
    <mergeCell ref="V649:W649"/>
    <mergeCell ref="X649:Y649"/>
    <mergeCell ref="Z649:AA649"/>
    <mergeCell ref="AE649:AF649"/>
    <mergeCell ref="AG649:AH649"/>
    <mergeCell ref="AI649:AJ649"/>
    <mergeCell ref="AK649:AL649"/>
    <mergeCell ref="AM649:AN649"/>
    <mergeCell ref="AO649:AP649"/>
    <mergeCell ref="P616:Q616"/>
    <mergeCell ref="R616:S616"/>
    <mergeCell ref="T616:U616"/>
    <mergeCell ref="V616:W616"/>
    <mergeCell ref="X616:Y616"/>
    <mergeCell ref="Z616:AA616"/>
    <mergeCell ref="O627:U627"/>
    <mergeCell ref="O642:U642"/>
    <mergeCell ref="O648:AA648"/>
    <mergeCell ref="O603:AA603"/>
    <mergeCell ref="P604:Q604"/>
    <mergeCell ref="R604:S604"/>
    <mergeCell ref="T604:U604"/>
    <mergeCell ref="V604:W604"/>
    <mergeCell ref="X604:Y604"/>
    <mergeCell ref="Z604:AA604"/>
    <mergeCell ref="O615:AA615"/>
    <mergeCell ref="AD597:AP597"/>
    <mergeCell ref="P594:Q594"/>
    <mergeCell ref="R594:S594"/>
    <mergeCell ref="T594:U594"/>
    <mergeCell ref="V594:W594"/>
    <mergeCell ref="X594:Y594"/>
    <mergeCell ref="Z594:AA594"/>
    <mergeCell ref="AE598:AF598"/>
    <mergeCell ref="AG598:AH598"/>
    <mergeCell ref="AI598:AJ598"/>
    <mergeCell ref="AK598:AL598"/>
    <mergeCell ref="AM598:AN598"/>
    <mergeCell ref="AO598:AP598"/>
    <mergeCell ref="AD583:AP583"/>
    <mergeCell ref="P584:Q584"/>
    <mergeCell ref="R584:S584"/>
    <mergeCell ref="T584:U584"/>
    <mergeCell ref="V584:W584"/>
    <mergeCell ref="X584:Y584"/>
    <mergeCell ref="Z584:AA584"/>
    <mergeCell ref="AE584:AF584"/>
    <mergeCell ref="AG584:AH584"/>
    <mergeCell ref="AI584:AJ584"/>
    <mergeCell ref="AK584:AL584"/>
    <mergeCell ref="AM584:AN584"/>
    <mergeCell ref="AO584:AP584"/>
    <mergeCell ref="O583:AA583"/>
    <mergeCell ref="T534:U534"/>
    <mergeCell ref="V534:W534"/>
    <mergeCell ref="X534:Y534"/>
    <mergeCell ref="Z534:AA534"/>
    <mergeCell ref="AD538:AP538"/>
    <mergeCell ref="O545:AA545"/>
    <mergeCell ref="AE539:AF539"/>
    <mergeCell ref="AG539:AH539"/>
    <mergeCell ref="AI539:AJ539"/>
    <mergeCell ref="AK539:AL539"/>
    <mergeCell ref="AM539:AN539"/>
    <mergeCell ref="AO539:AP539"/>
    <mergeCell ref="O523:AA523"/>
    <mergeCell ref="AD523:AP523"/>
    <mergeCell ref="P524:Q524"/>
    <mergeCell ref="R524:S524"/>
    <mergeCell ref="T524:U524"/>
    <mergeCell ref="V524:W524"/>
    <mergeCell ref="X524:Y524"/>
    <mergeCell ref="Z524:AA524"/>
    <mergeCell ref="AE524:AF524"/>
    <mergeCell ref="AG524:AH524"/>
    <mergeCell ref="AI524:AJ524"/>
    <mergeCell ref="AK524:AL524"/>
    <mergeCell ref="AM524:AN524"/>
    <mergeCell ref="AO524:AP524"/>
    <mergeCell ref="AD513:AP513"/>
    <mergeCell ref="P514:Q514"/>
    <mergeCell ref="R514:S514"/>
    <mergeCell ref="T514:U514"/>
    <mergeCell ref="V514:W514"/>
    <mergeCell ref="X514:Y514"/>
    <mergeCell ref="Z514:AA514"/>
    <mergeCell ref="AE514:AF514"/>
    <mergeCell ref="AG514:AH514"/>
    <mergeCell ref="AI514:AJ514"/>
    <mergeCell ref="AK514:AL514"/>
    <mergeCell ref="AM514:AN514"/>
    <mergeCell ref="AO514:AP514"/>
    <mergeCell ref="P482:Q482"/>
    <mergeCell ref="R482:S482"/>
    <mergeCell ref="T482:U482"/>
    <mergeCell ref="V482:W482"/>
    <mergeCell ref="X482:Y482"/>
    <mergeCell ref="Z482:AA482"/>
    <mergeCell ref="O498:U498"/>
    <mergeCell ref="O507:U507"/>
    <mergeCell ref="O513:AA513"/>
    <mergeCell ref="O469:AA469"/>
    <mergeCell ref="P470:Q470"/>
    <mergeCell ref="R470:S470"/>
    <mergeCell ref="T470:U470"/>
    <mergeCell ref="V470:W470"/>
    <mergeCell ref="X470:Y470"/>
    <mergeCell ref="Z470:AA470"/>
    <mergeCell ref="O481:AA481"/>
    <mergeCell ref="O459:AA459"/>
    <mergeCell ref="AD459:AP459"/>
    <mergeCell ref="P460:Q460"/>
    <mergeCell ref="R460:S460"/>
    <mergeCell ref="T460:U460"/>
    <mergeCell ref="V460:W460"/>
    <mergeCell ref="X460:Y460"/>
    <mergeCell ref="Z460:AA460"/>
    <mergeCell ref="AE460:AF460"/>
    <mergeCell ref="AG460:AH460"/>
    <mergeCell ref="AI460:AJ460"/>
    <mergeCell ref="AK460:AL460"/>
    <mergeCell ref="AM460:AN460"/>
    <mergeCell ref="AO460:AP460"/>
    <mergeCell ref="O434:U434"/>
    <mergeCell ref="O443:U443"/>
    <mergeCell ref="O449:AA449"/>
    <mergeCell ref="AD449:AP449"/>
    <mergeCell ref="P450:Q450"/>
    <mergeCell ref="R450:S450"/>
    <mergeCell ref="T450:U450"/>
    <mergeCell ref="V450:W450"/>
    <mergeCell ref="X450:Y450"/>
    <mergeCell ref="Z450:AA450"/>
    <mergeCell ref="AE450:AF450"/>
    <mergeCell ref="AG450:AH450"/>
    <mergeCell ref="AI450:AJ450"/>
    <mergeCell ref="AK450:AL450"/>
    <mergeCell ref="AM450:AN450"/>
    <mergeCell ref="AO450:AP450"/>
    <mergeCell ref="A263:M263"/>
    <mergeCell ref="B264:C264"/>
    <mergeCell ref="D264:E264"/>
    <mergeCell ref="F264:G264"/>
    <mergeCell ref="H264:I264"/>
    <mergeCell ref="J264:K264"/>
    <mergeCell ref="L264:M264"/>
    <mergeCell ref="H277:H279"/>
    <mergeCell ref="A280:A284"/>
    <mergeCell ref="C280:C284"/>
    <mergeCell ref="E280:E284"/>
    <mergeCell ref="G280:G284"/>
    <mergeCell ref="I280:I284"/>
    <mergeCell ref="H266:H271"/>
    <mergeCell ref="A272:A276"/>
    <mergeCell ref="C272:C276"/>
    <mergeCell ref="A4:M4"/>
    <mergeCell ref="B5:C5"/>
    <mergeCell ref="D5:E5"/>
    <mergeCell ref="F5:G5"/>
    <mergeCell ref="H5:I5"/>
    <mergeCell ref="J5:K5"/>
    <mergeCell ref="L5:M5"/>
    <mergeCell ref="A408:A415"/>
    <mergeCell ref="C408:C415"/>
    <mergeCell ref="E408:E415"/>
    <mergeCell ref="G302:G308"/>
    <mergeCell ref="G337:G341"/>
    <mergeCell ref="G342:G346"/>
    <mergeCell ref="G347:G351"/>
    <mergeCell ref="G358:G363"/>
    <mergeCell ref="G372:G379"/>
    <mergeCell ref="G408:G415"/>
    <mergeCell ref="F306:F308"/>
    <mergeCell ref="A331:A336"/>
    <mergeCell ref="C331:C336"/>
    <mergeCell ref="E331:E336"/>
    <mergeCell ref="G331:G336"/>
    <mergeCell ref="F354:F355"/>
    <mergeCell ref="A372:A379"/>
    <mergeCell ref="C372:C379"/>
    <mergeCell ref="E372:E379"/>
    <mergeCell ref="A358:A363"/>
    <mergeCell ref="C358:C363"/>
    <mergeCell ref="E358:E363"/>
    <mergeCell ref="A342:A346"/>
    <mergeCell ref="C342:C346"/>
    <mergeCell ref="I272:I276"/>
    <mergeCell ref="E272:E276"/>
    <mergeCell ref="G272:G276"/>
    <mergeCell ref="D266:D429"/>
    <mergeCell ref="F266:F301"/>
    <mergeCell ref="F374:F375"/>
    <mergeCell ref="F376:F377"/>
    <mergeCell ref="F378:F379"/>
    <mergeCell ref="B266:B429"/>
    <mergeCell ref="A296:A301"/>
    <mergeCell ref="C296:C301"/>
    <mergeCell ref="E296:E301"/>
    <mergeCell ref="G296:G301"/>
    <mergeCell ref="I296:I301"/>
    <mergeCell ref="H285:H288"/>
    <mergeCell ref="A289:A295"/>
    <mergeCell ref="C289:C295"/>
    <mergeCell ref="E289:E295"/>
    <mergeCell ref="G289:G295"/>
    <mergeCell ref="I289:I295"/>
    <mergeCell ref="I302:I308"/>
    <mergeCell ref="A309:A313"/>
    <mergeCell ref="C309:C313"/>
    <mergeCell ref="E309:E313"/>
    <mergeCell ref="G309:G313"/>
    <mergeCell ref="F309:F336"/>
    <mergeCell ref="I309:I313"/>
    <mergeCell ref="A314:A319"/>
    <mergeCell ref="C314:C319"/>
    <mergeCell ref="E314:E319"/>
    <mergeCell ref="G314:G319"/>
    <mergeCell ref="A320:A324"/>
    <mergeCell ref="C320:C324"/>
    <mergeCell ref="E320:E324"/>
    <mergeCell ref="G320:G324"/>
    <mergeCell ref="I320:I324"/>
    <mergeCell ref="A302:A308"/>
    <mergeCell ref="C302:C308"/>
    <mergeCell ref="E302:E308"/>
    <mergeCell ref="I331:I336"/>
    <mergeCell ref="H337:H351"/>
    <mergeCell ref="I337:I341"/>
    <mergeCell ref="I342:I346"/>
    <mergeCell ref="I347:I351"/>
    <mergeCell ref="I314:I319"/>
    <mergeCell ref="A325:A330"/>
    <mergeCell ref="C325:C330"/>
    <mergeCell ref="E325:E330"/>
    <mergeCell ref="G325:G330"/>
    <mergeCell ref="I325:I330"/>
    <mergeCell ref="E342:E346"/>
    <mergeCell ref="A347:A351"/>
    <mergeCell ref="C347:C351"/>
    <mergeCell ref="E347:E351"/>
    <mergeCell ref="A337:A341"/>
    <mergeCell ref="C337:C341"/>
    <mergeCell ref="E337:E341"/>
    <mergeCell ref="E380:E385"/>
    <mergeCell ref="C380:C385"/>
    <mergeCell ref="G380:G385"/>
    <mergeCell ref="F380:F407"/>
    <mergeCell ref="A394:A400"/>
    <mergeCell ref="C394:C400"/>
    <mergeCell ref="E394:E400"/>
    <mergeCell ref="G394:G400"/>
    <mergeCell ref="I352:I357"/>
    <mergeCell ref="F362:F363"/>
    <mergeCell ref="H358:H365"/>
    <mergeCell ref="I358:I363"/>
    <mergeCell ref="A366:A371"/>
    <mergeCell ref="C366:C371"/>
    <mergeCell ref="E366:E371"/>
    <mergeCell ref="G366:G371"/>
    <mergeCell ref="I366:I371"/>
    <mergeCell ref="A352:A357"/>
    <mergeCell ref="C352:C357"/>
    <mergeCell ref="E352:E357"/>
    <mergeCell ref="G352:G357"/>
    <mergeCell ref="F364:F371"/>
    <mergeCell ref="F356:F357"/>
    <mergeCell ref="H428:H429"/>
    <mergeCell ref="I401:I405"/>
    <mergeCell ref="D200:D207"/>
    <mergeCell ref="G84:G93"/>
    <mergeCell ref="G115:G123"/>
    <mergeCell ref="G132:G142"/>
    <mergeCell ref="G7:G16"/>
    <mergeCell ref="G35:G44"/>
    <mergeCell ref="G58:G67"/>
    <mergeCell ref="G94:G104"/>
    <mergeCell ref="G105:G114"/>
    <mergeCell ref="G416:G420"/>
    <mergeCell ref="E421:E427"/>
    <mergeCell ref="G421:G427"/>
    <mergeCell ref="E416:E420"/>
    <mergeCell ref="F416:F429"/>
    <mergeCell ref="H406:H407"/>
    <mergeCell ref="F410:F411"/>
    <mergeCell ref="F412:F413"/>
    <mergeCell ref="F414:F415"/>
    <mergeCell ref="I408:I415"/>
    <mergeCell ref="I394:I400"/>
    <mergeCell ref="I388:I393"/>
    <mergeCell ref="E401:E405"/>
    <mergeCell ref="E58:E67"/>
    <mergeCell ref="D68:D83"/>
    <mergeCell ref="G190:G199"/>
    <mergeCell ref="G208:G217"/>
    <mergeCell ref="G200:G205"/>
    <mergeCell ref="G172:G178"/>
    <mergeCell ref="E200:E205"/>
    <mergeCell ref="I45:I49"/>
    <mergeCell ref="A7:A16"/>
    <mergeCell ref="C7:C16"/>
    <mergeCell ref="D17:D34"/>
    <mergeCell ref="E7:E16"/>
    <mergeCell ref="A35:A44"/>
    <mergeCell ref="C35:C44"/>
    <mergeCell ref="E35:E44"/>
    <mergeCell ref="I421:I427"/>
    <mergeCell ref="I416:I420"/>
    <mergeCell ref="A421:A427"/>
    <mergeCell ref="C421:C427"/>
    <mergeCell ref="A416:A420"/>
    <mergeCell ref="C416:C420"/>
    <mergeCell ref="A401:A405"/>
    <mergeCell ref="C401:C405"/>
    <mergeCell ref="G401:G405"/>
    <mergeCell ref="I380:I385"/>
    <mergeCell ref="I372:I379"/>
    <mergeCell ref="H386:H387"/>
    <mergeCell ref="A388:A393"/>
    <mergeCell ref="C388:C393"/>
    <mergeCell ref="E388:E393"/>
    <mergeCell ref="G388:G393"/>
    <mergeCell ref="A380:A385"/>
    <mergeCell ref="A94:A104"/>
    <mergeCell ref="C94:C104"/>
    <mergeCell ref="E94:E104"/>
    <mergeCell ref="A105:A114"/>
    <mergeCell ref="C105:C114"/>
    <mergeCell ref="E105:E114"/>
    <mergeCell ref="A58:A67"/>
    <mergeCell ref="C58:C67"/>
    <mergeCell ref="A252:A259"/>
    <mergeCell ref="A179:A189"/>
    <mergeCell ref="C179:C189"/>
    <mergeCell ref="E179:E189"/>
    <mergeCell ref="A190:A199"/>
    <mergeCell ref="C190:C199"/>
    <mergeCell ref="E190:E199"/>
    <mergeCell ref="A143:A152"/>
    <mergeCell ref="C143:C152"/>
    <mergeCell ref="E143:E152"/>
    <mergeCell ref="A153:A163"/>
    <mergeCell ref="C153:C163"/>
    <mergeCell ref="E153:E163"/>
    <mergeCell ref="A115:A123"/>
    <mergeCell ref="C115:C123"/>
    <mergeCell ref="E115:E123"/>
    <mergeCell ref="D124:D131"/>
    <mergeCell ref="A132:A142"/>
    <mergeCell ref="C132:C142"/>
    <mergeCell ref="E132:E142"/>
    <mergeCell ref="A208:A217"/>
    <mergeCell ref="C208:C217"/>
    <mergeCell ref="E208:E217"/>
    <mergeCell ref="A200:A205"/>
    <mergeCell ref="C200:C205"/>
    <mergeCell ref="J35:J37"/>
    <mergeCell ref="J38:J39"/>
    <mergeCell ref="J40:J42"/>
    <mergeCell ref="J43:J44"/>
    <mergeCell ref="K35:K44"/>
    <mergeCell ref="I172:I178"/>
    <mergeCell ref="I200:I205"/>
    <mergeCell ref="H206:H207"/>
    <mergeCell ref="H208:H209"/>
    <mergeCell ref="H210:H211"/>
    <mergeCell ref="H212:H213"/>
    <mergeCell ref="I143:I152"/>
    <mergeCell ref="H143:H144"/>
    <mergeCell ref="H145:H146"/>
    <mergeCell ref="H147:H148"/>
    <mergeCell ref="H153:H199"/>
    <mergeCell ref="I190:I199"/>
    <mergeCell ref="I179:I189"/>
    <mergeCell ref="I153:I163"/>
    <mergeCell ref="I132:I142"/>
    <mergeCell ref="H132:H133"/>
    <mergeCell ref="H134:H135"/>
    <mergeCell ref="H136:H137"/>
    <mergeCell ref="H138:H139"/>
    <mergeCell ref="H140:H141"/>
    <mergeCell ref="K45:K49"/>
    <mergeCell ref="K51:K57"/>
    <mergeCell ref="H53:H54"/>
    <mergeCell ref="I69:I75"/>
    <mergeCell ref="K69:K75"/>
    <mergeCell ref="J50:J67"/>
    <mergeCell ref="K58:K67"/>
    <mergeCell ref="L132:L133"/>
    <mergeCell ref="K21:K25"/>
    <mergeCell ref="A26:A29"/>
    <mergeCell ref="C26:C29"/>
    <mergeCell ref="E26:E29"/>
    <mergeCell ref="G26:G29"/>
    <mergeCell ref="I26:I29"/>
    <mergeCell ref="A30:A34"/>
    <mergeCell ref="C30:C34"/>
    <mergeCell ref="E30:E34"/>
    <mergeCell ref="G30:G34"/>
    <mergeCell ref="I30:I34"/>
    <mergeCell ref="K30:K34"/>
    <mergeCell ref="K26:K29"/>
    <mergeCell ref="I35:I44"/>
    <mergeCell ref="A164:A171"/>
    <mergeCell ref="C164:C171"/>
    <mergeCell ref="D164:D178"/>
    <mergeCell ref="E164:E171"/>
    <mergeCell ref="G164:G171"/>
    <mergeCell ref="I164:I171"/>
    <mergeCell ref="I51:I57"/>
    <mergeCell ref="H58:H83"/>
    <mergeCell ref="I84:I93"/>
    <mergeCell ref="A21:A25"/>
    <mergeCell ref="C21:C25"/>
    <mergeCell ref="E21:E25"/>
    <mergeCell ref="G21:G25"/>
    <mergeCell ref="I21:I25"/>
    <mergeCell ref="H7:H50"/>
    <mergeCell ref="A17:A20"/>
    <mergeCell ref="C17:C20"/>
    <mergeCell ref="L7:L50"/>
    <mergeCell ref="M7:M16"/>
    <mergeCell ref="M17:M20"/>
    <mergeCell ref="M21:M25"/>
    <mergeCell ref="M26:M29"/>
    <mergeCell ref="M30:M34"/>
    <mergeCell ref="M35:M44"/>
    <mergeCell ref="M45:M49"/>
    <mergeCell ref="L58:L68"/>
    <mergeCell ref="M58:M67"/>
    <mergeCell ref="A69:A75"/>
    <mergeCell ref="C69:C75"/>
    <mergeCell ref="E69:E75"/>
    <mergeCell ref="G69:G75"/>
    <mergeCell ref="M69:M75"/>
    <mergeCell ref="A51:A57"/>
    <mergeCell ref="C51:C57"/>
    <mergeCell ref="E51:E57"/>
    <mergeCell ref="G51:G57"/>
    <mergeCell ref="K7:K16"/>
    <mergeCell ref="K17:K20"/>
    <mergeCell ref="J7:J8"/>
    <mergeCell ref="J9:J10"/>
    <mergeCell ref="J11:J12"/>
    <mergeCell ref="J13:J14"/>
    <mergeCell ref="J15:J16"/>
    <mergeCell ref="I7:I16"/>
    <mergeCell ref="I17:I20"/>
    <mergeCell ref="E17:E20"/>
    <mergeCell ref="G17:G20"/>
    <mergeCell ref="A45:A49"/>
    <mergeCell ref="C45:C49"/>
    <mergeCell ref="J68:J75"/>
    <mergeCell ref="I58:I67"/>
    <mergeCell ref="K179:K189"/>
    <mergeCell ref="J126:J127"/>
    <mergeCell ref="J128:J129"/>
    <mergeCell ref="A172:A178"/>
    <mergeCell ref="C172:C178"/>
    <mergeCell ref="H124:H131"/>
    <mergeCell ref="G143:G152"/>
    <mergeCell ref="G153:G163"/>
    <mergeCell ref="G179:G189"/>
    <mergeCell ref="A125:A131"/>
    <mergeCell ref="C125:C131"/>
    <mergeCell ref="E125:E131"/>
    <mergeCell ref="E45:E49"/>
    <mergeCell ref="G45:G49"/>
    <mergeCell ref="D45:D57"/>
    <mergeCell ref="A84:A93"/>
    <mergeCell ref="C84:C93"/>
    <mergeCell ref="E84:E93"/>
    <mergeCell ref="A76:A83"/>
    <mergeCell ref="C76:C83"/>
    <mergeCell ref="E76:E83"/>
    <mergeCell ref="E172:E178"/>
    <mergeCell ref="J132:J163"/>
    <mergeCell ref="I94:I104"/>
    <mergeCell ref="I105:I114"/>
    <mergeCell ref="H94:H114"/>
    <mergeCell ref="I115:I123"/>
    <mergeCell ref="K239:K243"/>
    <mergeCell ref="K132:K142"/>
    <mergeCell ref="K143:K152"/>
    <mergeCell ref="K153:K163"/>
    <mergeCell ref="K164:K171"/>
    <mergeCell ref="K172:K178"/>
    <mergeCell ref="K190:K199"/>
    <mergeCell ref="K200:K205"/>
    <mergeCell ref="K208:K217"/>
    <mergeCell ref="K125:K131"/>
    <mergeCell ref="K84:K93"/>
    <mergeCell ref="K94:K104"/>
    <mergeCell ref="K105:K114"/>
    <mergeCell ref="K115:K123"/>
    <mergeCell ref="A244:A251"/>
    <mergeCell ref="C244:C251"/>
    <mergeCell ref="E244:E251"/>
    <mergeCell ref="G244:G251"/>
    <mergeCell ref="I244:I251"/>
    <mergeCell ref="K244:K251"/>
    <mergeCell ref="A218:A224"/>
    <mergeCell ref="J226:J238"/>
    <mergeCell ref="A239:A243"/>
    <mergeCell ref="C239:C243"/>
    <mergeCell ref="E239:E243"/>
    <mergeCell ref="G239:G243"/>
    <mergeCell ref="I239:I243"/>
    <mergeCell ref="H214:H215"/>
    <mergeCell ref="I208:I217"/>
    <mergeCell ref="G125:G131"/>
    <mergeCell ref="I125:I131"/>
    <mergeCell ref="M244:M251"/>
    <mergeCell ref="B7:B259"/>
    <mergeCell ref="C252:C259"/>
    <mergeCell ref="D218:D259"/>
    <mergeCell ref="L179:L199"/>
    <mergeCell ref="M179:M189"/>
    <mergeCell ref="M190:M199"/>
    <mergeCell ref="L200:L207"/>
    <mergeCell ref="M200:M205"/>
    <mergeCell ref="L143:L163"/>
    <mergeCell ref="M143:M152"/>
    <mergeCell ref="M153:M163"/>
    <mergeCell ref="J165:J166"/>
    <mergeCell ref="J167:J168"/>
    <mergeCell ref="M164:M171"/>
    <mergeCell ref="J169:J170"/>
    <mergeCell ref="J172:J189"/>
    <mergeCell ref="J201:J202"/>
    <mergeCell ref="J203:J204"/>
    <mergeCell ref="J206:J225"/>
    <mergeCell ref="J190:J191"/>
    <mergeCell ref="J192:J193"/>
    <mergeCell ref="J194:J195"/>
    <mergeCell ref="J196:J197"/>
    <mergeCell ref="J198:J199"/>
    <mergeCell ref="L134:L135"/>
    <mergeCell ref="C218:C224"/>
    <mergeCell ref="E218:E224"/>
    <mergeCell ref="G218:G224"/>
    <mergeCell ref="I218:I224"/>
    <mergeCell ref="K218:K224"/>
    <mergeCell ref="M218:M224"/>
    <mergeCell ref="L238:L243"/>
    <mergeCell ref="M239:M243"/>
    <mergeCell ref="C229:C237"/>
    <mergeCell ref="E229:E237"/>
    <mergeCell ref="G229:G237"/>
    <mergeCell ref="I229:I237"/>
    <mergeCell ref="K229:K237"/>
    <mergeCell ref="H218:H259"/>
    <mergeCell ref="I252:I259"/>
    <mergeCell ref="V20:W20"/>
    <mergeCell ref="X20:Y20"/>
    <mergeCell ref="Z20:AA20"/>
    <mergeCell ref="O19:AA19"/>
    <mergeCell ref="O29:AA29"/>
    <mergeCell ref="M252:M259"/>
    <mergeCell ref="J244:J259"/>
    <mergeCell ref="K252:K259"/>
    <mergeCell ref="L211:L212"/>
    <mergeCell ref="L208:L209"/>
    <mergeCell ref="M208:M217"/>
    <mergeCell ref="L136:L137"/>
    <mergeCell ref="G76:G83"/>
    <mergeCell ref="I76:I83"/>
    <mergeCell ref="K76:K83"/>
    <mergeCell ref="J76:J124"/>
    <mergeCell ref="M76:M83"/>
    <mergeCell ref="L84:L104"/>
    <mergeCell ref="M84:M93"/>
    <mergeCell ref="M94:M104"/>
    <mergeCell ref="L105:L124"/>
    <mergeCell ref="M105:M114"/>
    <mergeCell ref="M115:M123"/>
    <mergeCell ref="AD19:AP19"/>
    <mergeCell ref="AE20:AF20"/>
    <mergeCell ref="AG20:AH20"/>
    <mergeCell ref="AI20:AJ20"/>
    <mergeCell ref="AK20:AL20"/>
    <mergeCell ref="AM20:AN20"/>
    <mergeCell ref="AO20:AP20"/>
    <mergeCell ref="F1368:F1386"/>
    <mergeCell ref="H1368:H1386"/>
    <mergeCell ref="J1368:J1386"/>
    <mergeCell ref="O4:U4"/>
    <mergeCell ref="O13:U13"/>
    <mergeCell ref="P20:Q20"/>
    <mergeCell ref="R20:S20"/>
    <mergeCell ref="T20:U20"/>
    <mergeCell ref="P30:Q30"/>
    <mergeCell ref="R30:S30"/>
    <mergeCell ref="T30:U30"/>
    <mergeCell ref="O51:AA51"/>
    <mergeCell ref="P52:Q52"/>
    <mergeCell ref="R52:S52"/>
    <mergeCell ref="T52:U52"/>
    <mergeCell ref="V52:W52"/>
    <mergeCell ref="M229:M237"/>
    <mergeCell ref="M172:M178"/>
    <mergeCell ref="M125:M131"/>
    <mergeCell ref="M132:M142"/>
    <mergeCell ref="M51:M57"/>
    <mergeCell ref="X52:Y52"/>
    <mergeCell ref="Z52:AA52"/>
    <mergeCell ref="V30:W30"/>
    <mergeCell ref="X30:Y30"/>
    <mergeCell ref="A1430:M1430"/>
    <mergeCell ref="B1431:C1431"/>
    <mergeCell ref="D1431:E1431"/>
    <mergeCell ref="F1431:G1431"/>
    <mergeCell ref="H1431:I1431"/>
    <mergeCell ref="J1431:K1431"/>
    <mergeCell ref="L1431:M1431"/>
    <mergeCell ref="W1430:AC1430"/>
    <mergeCell ref="D1433:D1462"/>
    <mergeCell ref="J1433:J1462"/>
    <mergeCell ref="AD1473:AP1473"/>
    <mergeCell ref="AD43:AP43"/>
    <mergeCell ref="AD29:AP29"/>
    <mergeCell ref="AE30:AF30"/>
    <mergeCell ref="AG30:AH30"/>
    <mergeCell ref="AI30:AJ30"/>
    <mergeCell ref="AK30:AL30"/>
    <mergeCell ref="AM30:AN30"/>
    <mergeCell ref="AO30:AP30"/>
    <mergeCell ref="Z30:AA30"/>
    <mergeCell ref="O39:AA39"/>
    <mergeCell ref="P40:Q40"/>
    <mergeCell ref="R40:S40"/>
    <mergeCell ref="T40:U40"/>
    <mergeCell ref="V40:W40"/>
    <mergeCell ref="X40:Y40"/>
    <mergeCell ref="Z40:AA40"/>
    <mergeCell ref="E252:E259"/>
    <mergeCell ref="F7:F259"/>
    <mergeCell ref="G252:G259"/>
    <mergeCell ref="L225:L228"/>
    <mergeCell ref="A229:A237"/>
    <mergeCell ref="AD1595:AP1595"/>
    <mergeCell ref="P1596:Q1596"/>
    <mergeCell ref="R1596:S1596"/>
    <mergeCell ref="T1596:U1596"/>
    <mergeCell ref="V1596:W1596"/>
    <mergeCell ref="X1596:Y1596"/>
    <mergeCell ref="Z1596:AA1596"/>
    <mergeCell ref="AE1596:AF1596"/>
    <mergeCell ref="AG1596:AH1596"/>
    <mergeCell ref="AI1596:AJ1596"/>
    <mergeCell ref="AK1596:AL1596"/>
    <mergeCell ref="AM1596:AN1596"/>
    <mergeCell ref="AO1596:AP1596"/>
    <mergeCell ref="A1500:M1500"/>
    <mergeCell ref="B1501:C1501"/>
    <mergeCell ref="D1501:E1501"/>
    <mergeCell ref="F1501:G1501"/>
    <mergeCell ref="H1501:I1501"/>
    <mergeCell ref="J1501:K1501"/>
    <mergeCell ref="L1501:M1501"/>
    <mergeCell ref="W1500:AC1500"/>
    <mergeCell ref="O1570:U1570"/>
    <mergeCell ref="W1570:AC1570"/>
    <mergeCell ref="O1579:U1579"/>
    <mergeCell ref="B1503:B1517"/>
    <mergeCell ref="D1503:D1517"/>
    <mergeCell ref="F1503:F1517"/>
    <mergeCell ref="H1503:H1510"/>
    <mergeCell ref="H1512:H1517"/>
    <mergeCell ref="J1503:J1517"/>
    <mergeCell ref="O1500:U1500"/>
    <mergeCell ref="O1509:U1509"/>
    <mergeCell ref="P1606:Q1606"/>
    <mergeCell ref="R1606:S1606"/>
    <mergeCell ref="T1606:U1606"/>
    <mergeCell ref="V1606:W1606"/>
    <mergeCell ref="X1606:Y1606"/>
    <mergeCell ref="Z1606:AA1606"/>
    <mergeCell ref="AD1609:AP1609"/>
    <mergeCell ref="AE1610:AF1610"/>
    <mergeCell ref="AG1610:AH1610"/>
    <mergeCell ref="AI1610:AJ1610"/>
    <mergeCell ref="AK1610:AL1610"/>
    <mergeCell ref="AM1610:AN1610"/>
    <mergeCell ref="AO1610:AP1610"/>
    <mergeCell ref="O1617:AA1617"/>
    <mergeCell ref="P1618:Q1618"/>
    <mergeCell ref="R1618:S1618"/>
    <mergeCell ref="T1618:U1618"/>
    <mergeCell ref="V1618:W1618"/>
    <mergeCell ref="X1618:Y1618"/>
    <mergeCell ref="Z1618:AA1618"/>
    <mergeCell ref="AI1547:AJ1547"/>
    <mergeCell ref="AK1547:AL1547"/>
    <mergeCell ref="AM1547:AN1547"/>
    <mergeCell ref="AO1547:AP1547"/>
    <mergeCell ref="A1570:M1570"/>
    <mergeCell ref="B1571:C1571"/>
    <mergeCell ref="D1571:E1571"/>
    <mergeCell ref="F1571:G1571"/>
    <mergeCell ref="H1571:I1571"/>
    <mergeCell ref="J1571:K1571"/>
    <mergeCell ref="L1571:M1571"/>
    <mergeCell ref="B1573:B1590"/>
    <mergeCell ref="D1573:D1590"/>
    <mergeCell ref="F1573:F1590"/>
    <mergeCell ref="H1573:H1590"/>
    <mergeCell ref="J1573:J1590"/>
    <mergeCell ref="O1605:AA1605"/>
    <mergeCell ref="O1585:AA1585"/>
    <mergeCell ref="AD1585:AP1585"/>
    <mergeCell ref="P1586:Q1586"/>
    <mergeCell ref="R1586:S1586"/>
    <mergeCell ref="T1586:U1586"/>
    <mergeCell ref="V1586:W1586"/>
    <mergeCell ref="X1586:Y1586"/>
    <mergeCell ref="Z1586:AA1586"/>
    <mergeCell ref="AE1586:AF1586"/>
    <mergeCell ref="AG1586:AH1586"/>
    <mergeCell ref="AI1586:AJ1586"/>
    <mergeCell ref="AK1586:AL1586"/>
    <mergeCell ref="AM1586:AN1586"/>
    <mergeCell ref="AO1586:AP1586"/>
    <mergeCell ref="O1595:AA159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H2172"/>
  <sheetViews>
    <sheetView topLeftCell="A2128" workbookViewId="0">
      <selection activeCell="J1448" sqref="J1448"/>
    </sheetView>
  </sheetViews>
  <sheetFormatPr baseColWidth="10" defaultRowHeight="16"/>
  <cols>
    <col min="1" max="1" width="19" customWidth="1"/>
    <col min="3" max="3" width="11.6640625" bestFit="1" customWidth="1"/>
    <col min="9" max="9" width="17" customWidth="1"/>
    <col min="15" max="15" width="38.1640625" customWidth="1"/>
    <col min="16" max="16" width="15.6640625" customWidth="1"/>
    <col min="28" max="28" width="23.33203125" customWidth="1"/>
    <col min="29" max="29" width="50" customWidth="1"/>
    <col min="30" max="30" width="10.83203125" style="15"/>
    <col min="32" max="32" width="10.83203125" customWidth="1"/>
    <col min="42" max="42" width="22.33203125" customWidth="1"/>
    <col min="43" max="43" width="37.6640625" customWidth="1"/>
    <col min="60" max="60" width="19.83203125" customWidth="1"/>
  </cols>
  <sheetData>
    <row r="2" spans="1:19" s="152" customFormat="1">
      <c r="A2" s="153" t="s">
        <v>699</v>
      </c>
      <c r="J2" s="153" t="s">
        <v>700</v>
      </c>
    </row>
    <row r="3" spans="1:19" ht="17" thickBot="1"/>
    <row r="4" spans="1:19">
      <c r="A4" s="377" t="s">
        <v>698</v>
      </c>
      <c r="B4" s="378"/>
      <c r="C4" s="378"/>
      <c r="D4" s="378"/>
      <c r="E4" s="378"/>
      <c r="F4" s="378"/>
      <c r="G4" s="379"/>
    </row>
    <row r="5" spans="1:19">
      <c r="A5" s="204" t="s">
        <v>129</v>
      </c>
      <c r="B5" s="44">
        <f>B151+B214+B273+B332+B391+B474+B539+B609+B669+B729+B789+B849+B907+B963+B1023+B1096+B1159+B1223+B1283+B1343+B1403+B1466+B1526+B1586+B1649+B1733+B1804+B1873+B1933+B1995+B2057+B2117</f>
        <v>622</v>
      </c>
      <c r="C5" s="44">
        <f t="shared" ref="C5:F5" si="0">C151+C214+C273+C332+C391+C474+C539+C609+C669+C729+C789+C849+C907+C963+C1023+C1096+C1159+C1223+C1283+C1343+C1403+C1466+C1526+C1586+C1649+C1733+C1804+C1873+C1933+C1995+C2057+C2117</f>
        <v>674</v>
      </c>
      <c r="D5" s="44">
        <f t="shared" si="0"/>
        <v>692</v>
      </c>
      <c r="E5" s="44">
        <f t="shared" si="0"/>
        <v>640</v>
      </c>
      <c r="F5" s="44">
        <f t="shared" si="0"/>
        <v>692</v>
      </c>
      <c r="G5" s="205">
        <f>G151+G214+G273+G332+G391+G474+G539+G609+G669+G729+G789+G849+G907+G963+G1023+G1096+G1159+G1223+G1283+G1343+G1403+G1466+G1526+G1586+G1649+G1733+G1804+G1873+G1933+G1995+G2057+G2117</f>
        <v>642</v>
      </c>
      <c r="I5" s="186" t="s">
        <v>704</v>
      </c>
    </row>
    <row r="6" spans="1:19">
      <c r="A6" s="206" t="s">
        <v>103</v>
      </c>
      <c r="B6" s="51" t="s">
        <v>137</v>
      </c>
      <c r="C6" s="51" t="s">
        <v>138</v>
      </c>
      <c r="D6" s="51" t="s">
        <v>139</v>
      </c>
      <c r="E6" s="51" t="s">
        <v>140</v>
      </c>
      <c r="F6" s="51" t="s">
        <v>141</v>
      </c>
      <c r="G6" s="198" t="s">
        <v>142</v>
      </c>
      <c r="I6" s="193" t="s">
        <v>806</v>
      </c>
    </row>
    <row r="7" spans="1:19">
      <c r="A7" s="199">
        <v>0</v>
      </c>
      <c r="B7" s="44">
        <f>B153+B216+B275+B334+B393+B476+B541+B611+B671+B731+B791+B851+B909+B965+B1025+B1098+B1161+B1225+B1285+B1345+B1405+B1468+B1528+B1588+B1651+B1735+B1806+B1875+B1935+B1997+B2059+B2119</f>
        <v>386</v>
      </c>
      <c r="C7" s="44">
        <f t="shared" ref="C7:F7" si="1">C153+C216+C275+C334+C393+C476+C541+C611+C671+C731+C791+C851+C909+C965+C1025+C1098+C1161+C1225+C1285+C1345+C1405+C1468+C1528+C1588+C1651+C1735+C1806+C1875+C1935+C1997+C2059+C2119</f>
        <v>168</v>
      </c>
      <c r="D7" s="44">
        <f t="shared" si="1"/>
        <v>61</v>
      </c>
      <c r="E7" s="44">
        <f t="shared" si="1"/>
        <v>142</v>
      </c>
      <c r="F7" s="44">
        <f t="shared" si="1"/>
        <v>142</v>
      </c>
      <c r="G7" s="205">
        <f t="shared" ref="G7" si="2">G153+G216+G275+G334+G393+G476+G541+G611+G671+G731+G791+G851+G909+G965+G1025+G1098+G1161+G1225+G1285+G1345+G1405+G1468+G1528+G1588+G1651+G1735+G1806+G1875+G1935+G1997+G2059+G2119</f>
        <v>128</v>
      </c>
      <c r="I7" s="187" t="s">
        <v>831</v>
      </c>
    </row>
    <row r="8" spans="1:19">
      <c r="A8" s="199">
        <v>1</v>
      </c>
      <c r="B8" s="44">
        <f>B154+B217+B276+B335+B394+B477+B542+B612+B672+B732+B792+B852+B910+B966+B1026+B1099+B1162+B1226+B1286+B1346+B1406+B1469+B1529+B1589+B1652+B1736+B1807+B1876+B1936+B1998+B2060+B2120</f>
        <v>170</v>
      </c>
      <c r="C8" s="44">
        <f t="shared" ref="C8:F11" si="3">C154+C217+C276+C335+C394+C477+C542+C612+C672+C732+C792+C852+C910+C966+C1026+C1099+C1162+C1226+C1286+C1346+C1406+C1469+C1529+C1589+C1652+C1736+C1807+C1876+C1936+C1998+C2060+C2120</f>
        <v>332</v>
      </c>
      <c r="D8" s="44">
        <f t="shared" si="3"/>
        <v>252</v>
      </c>
      <c r="E8" s="44">
        <f t="shared" si="3"/>
        <v>240</v>
      </c>
      <c r="F8" s="44">
        <f t="shared" si="3"/>
        <v>248</v>
      </c>
      <c r="G8" s="205">
        <f t="shared" ref="G8" si="4">G154+G217+G276+G335+G394+G477+G542+G612+G672+G732+G792+G852+G910+G966+G1026+G1099+G1162+G1226+G1286+G1346+G1406+G1469+G1529+G1589+G1652+G1736+G1807+G1876+G1936+G1998+G2060+G2120</f>
        <v>333</v>
      </c>
    </row>
    <row r="9" spans="1:19">
      <c r="A9" s="199">
        <v>2</v>
      </c>
      <c r="B9" s="44">
        <f>B155+B218+B277+B336+B395+B478+B543+B613+B673+B733+B793+B853+B911+B967+B1027+B1100+B1163+B1227+B1287+B1347+B1407+B1470+B1530+B1590+B1653+B1737+B1808+B1877+B1937+B1999+B2061+B2121</f>
        <v>66</v>
      </c>
      <c r="C9" s="44">
        <f t="shared" si="3"/>
        <v>158</v>
      </c>
      <c r="D9" s="44">
        <f t="shared" si="3"/>
        <v>318</v>
      </c>
      <c r="E9" s="44">
        <f t="shared" si="3"/>
        <v>206</v>
      </c>
      <c r="F9" s="44">
        <f t="shared" si="3"/>
        <v>237</v>
      </c>
      <c r="G9" s="205">
        <f t="shared" ref="G9" si="5">G155+G218+G277+G336+G395+G478+G543+G613+G673+G733+G793+G853+G911+G967+G1027+G1100+G1163+G1227+G1287+G1347+G1407+G1470+G1530+G1590+G1653+G1737+G1808+G1877+G1937+G1999+G2061+G2121</f>
        <v>162</v>
      </c>
      <c r="I9" s="81"/>
    </row>
    <row r="10" spans="1:19">
      <c r="A10" s="199">
        <v>3</v>
      </c>
      <c r="B10" s="44">
        <f>B156+B219+B278+B337+B396+B479+B544+B614+B674+B734+B794+B854+B912+B968+B1028+B1101+B1164+B1228+B1288+B1348+B1408+B1471+B1531+B1591+B1654+B1738+B1809+B1878+B1938+B2000+B2062+B2122</f>
        <v>0</v>
      </c>
      <c r="C10" s="44">
        <f t="shared" si="3"/>
        <v>16</v>
      </c>
      <c r="D10" s="44">
        <f t="shared" si="3"/>
        <v>61</v>
      </c>
      <c r="E10" s="44">
        <f t="shared" si="3"/>
        <v>52</v>
      </c>
      <c r="F10" s="44">
        <f t="shared" si="3"/>
        <v>65</v>
      </c>
      <c r="G10" s="205">
        <f t="shared" ref="G10" si="6">G156+G219+G278+G337+G396+G479+G544+G614+G674+G734+G794+G854+G912+G968+G1028+G1101+G1164+G1228+G1288+G1348+G1408+G1471+G1531+G1591+G1654+G1738+G1809+G1878+G1938+G2000+G2062+G2122</f>
        <v>19</v>
      </c>
    </row>
    <row r="11" spans="1:19" ht="17" thickBot="1">
      <c r="A11" s="201" t="s">
        <v>104</v>
      </c>
      <c r="B11" s="207">
        <f>B157+B220+B279+B338+B397+B480+B545+B615+B675+B735+B795+B855+B913+B969+B1029+B1102+B1165+B1229+B1289+B1349+B1409+B1472+B1532+B1592+B1655+B1739+B1810+B1879+B1939+B2001+B2063+B2123</f>
        <v>0</v>
      </c>
      <c r="C11" s="207">
        <f t="shared" si="3"/>
        <v>0</v>
      </c>
      <c r="D11" s="207">
        <f t="shared" si="3"/>
        <v>0</v>
      </c>
      <c r="E11" s="207">
        <f t="shared" si="3"/>
        <v>0</v>
      </c>
      <c r="F11" s="207">
        <f t="shared" si="3"/>
        <v>0</v>
      </c>
      <c r="G11" s="208">
        <f t="shared" ref="G11" si="7">G157+G220+G279+G338+G397+G480+G545+G615+G675+G735+G795+G855+G913+G969+G1029+G1102+G1165+G1229+G1289+G1349+G1409+G1472+G1532+G1592+G1655+G1739+G1810+G1879+G1939+G2001+G2063+G2123</f>
        <v>0</v>
      </c>
      <c r="I11" s="376" t="s">
        <v>709</v>
      </c>
      <c r="J11" s="376"/>
      <c r="K11" s="376"/>
      <c r="L11" s="376"/>
      <c r="M11" s="376"/>
      <c r="N11" s="376"/>
      <c r="O11" s="376"/>
      <c r="P11" s="376"/>
      <c r="Q11" s="376"/>
      <c r="R11" s="376"/>
      <c r="S11" s="376"/>
    </row>
    <row r="12" spans="1:19">
      <c r="B12" s="192">
        <f>SUM(B7:B11)</f>
        <v>622</v>
      </c>
      <c r="C12" s="81">
        <f t="shared" ref="C12:G12" si="8">SUM(C7:C11)</f>
        <v>674</v>
      </c>
      <c r="D12" s="81">
        <f t="shared" si="8"/>
        <v>692</v>
      </c>
      <c r="E12" s="81">
        <f t="shared" si="8"/>
        <v>640</v>
      </c>
      <c r="F12" s="81">
        <f t="shared" si="8"/>
        <v>692</v>
      </c>
      <c r="G12" s="272">
        <f t="shared" si="8"/>
        <v>642</v>
      </c>
      <c r="H12" s="100" t="s">
        <v>803</v>
      </c>
    </row>
    <row r="13" spans="1:19" ht="17" thickBot="1"/>
    <row r="14" spans="1:19">
      <c r="A14" s="377" t="s">
        <v>642</v>
      </c>
      <c r="B14" s="378"/>
      <c r="C14" s="378"/>
      <c r="D14" s="378"/>
      <c r="E14" s="378"/>
      <c r="F14" s="378"/>
      <c r="G14" s="379"/>
      <c r="I14" s="377" t="s">
        <v>706</v>
      </c>
      <c r="J14" s="378"/>
      <c r="K14" s="378"/>
      <c r="L14" s="378"/>
      <c r="M14" s="378"/>
      <c r="N14" s="378"/>
      <c r="O14" s="379"/>
    </row>
    <row r="15" spans="1:19">
      <c r="A15" s="194" t="s">
        <v>643</v>
      </c>
      <c r="B15" s="195">
        <v>622</v>
      </c>
      <c r="C15" s="195">
        <v>674</v>
      </c>
      <c r="D15" s="273">
        <v>692</v>
      </c>
      <c r="E15" s="195">
        <v>640</v>
      </c>
      <c r="F15" s="195">
        <v>692</v>
      </c>
      <c r="G15" s="196">
        <v>642</v>
      </c>
      <c r="I15" s="194" t="s">
        <v>643</v>
      </c>
      <c r="J15" s="195">
        <v>622</v>
      </c>
      <c r="K15" s="195">
        <v>674</v>
      </c>
      <c r="L15" s="273">
        <v>692</v>
      </c>
      <c r="M15" s="195">
        <v>640</v>
      </c>
      <c r="N15" s="195">
        <v>692</v>
      </c>
      <c r="O15" s="196">
        <v>642</v>
      </c>
    </row>
    <row r="16" spans="1:19">
      <c r="A16" s="197"/>
      <c r="B16" s="51" t="s">
        <v>137</v>
      </c>
      <c r="C16" s="51" t="s">
        <v>138</v>
      </c>
      <c r="D16" s="270" t="s">
        <v>139</v>
      </c>
      <c r="E16" s="51" t="s">
        <v>140</v>
      </c>
      <c r="F16" s="51" t="s">
        <v>141</v>
      </c>
      <c r="G16" s="198" t="s">
        <v>142</v>
      </c>
      <c r="I16" s="197"/>
      <c r="J16" s="51" t="s">
        <v>137</v>
      </c>
      <c r="K16" s="51" t="s">
        <v>138</v>
      </c>
      <c r="L16" s="51" t="s">
        <v>139</v>
      </c>
      <c r="M16" s="51" t="s">
        <v>140</v>
      </c>
      <c r="N16" s="51" t="s">
        <v>141</v>
      </c>
      <c r="O16" s="198" t="s">
        <v>142</v>
      </c>
    </row>
    <row r="17" spans="1:55" ht="17" thickBot="1">
      <c r="A17" s="199" t="s">
        <v>772</v>
      </c>
      <c r="B17" s="24">
        <f>B162+B224+B283+B342+B401+B484+B549+B619+B679+B739+B799+B859+B917+B973+B1033+B1106+B1169+B1233+B1293+B1353+B1414+B1476+B1536+B1596+B1659+B1743+B1814+B1883+B1943+B2005+B2067+B2127</f>
        <v>551</v>
      </c>
      <c r="C17" s="24">
        <f t="shared" ref="C17:G17" si="9">C162+C224+C283+C342+C401+C484+C549+C619+C679+C739+C799+C859+C917+C973+C1033+C1106+C1169+C1233+C1293+C1353+C1414+C1476+C1536+C1596+C1659+C1743+C1814+C1883+C1943+C2005+C2067+C2127</f>
        <v>400</v>
      </c>
      <c r="D17" s="96">
        <f t="shared" si="9"/>
        <v>292</v>
      </c>
      <c r="E17" s="24">
        <f t="shared" si="9"/>
        <v>245</v>
      </c>
      <c r="F17" s="24">
        <f t="shared" si="9"/>
        <v>230</v>
      </c>
      <c r="G17" s="200">
        <f t="shared" si="9"/>
        <v>322</v>
      </c>
      <c r="I17" s="199" t="s">
        <v>842</v>
      </c>
      <c r="J17" s="191">
        <f>B17*100/B$15</f>
        <v>88.585209003215439</v>
      </c>
      <c r="K17" s="191">
        <f t="shared" ref="K17:N18" si="10">C17*100/C$15</f>
        <v>59.347181008902076</v>
      </c>
      <c r="L17" s="191">
        <f t="shared" si="10"/>
        <v>42.196531791907518</v>
      </c>
      <c r="M17" s="191">
        <f t="shared" si="10"/>
        <v>38.28125</v>
      </c>
      <c r="N17" s="191">
        <f t="shared" si="10"/>
        <v>33.236994219653177</v>
      </c>
      <c r="O17" s="209">
        <f>G17*100/G$15</f>
        <v>50.155763239875391</v>
      </c>
    </row>
    <row r="18" spans="1:55" ht="17" thickBot="1">
      <c r="A18" s="201" t="s">
        <v>771</v>
      </c>
      <c r="B18" s="202">
        <f>B163+B225+B284+B343+B402+B485+B550+B620+B680+B740+B800+B860+B918+B974+B1034+B1107+B1170+B1234+B1294+B1354+B1415+B1477+B1537+B1597+B1660+B1744+B1815+B1884+B1944+B2006+B2068+B2128</f>
        <v>71</v>
      </c>
      <c r="C18" s="202">
        <f>C163+C225+C284+C343+C402+C485+C550+C620+C680+C740+C800+C860+C918+C974+C1034+C1107+C1170+C1234+C1294+C1354+C1415+C1477+C1537+C1597+C1660+C1744+C1815+C1884+C1944+C2006+C2068+C2128</f>
        <v>274</v>
      </c>
      <c r="D18" s="274">
        <f t="shared" ref="D18:G18" si="11">D163+D225+D284+D343+D402+D485+D550+D620+D680+D740+D800+D860+D918+D974+D1034+D1107+D1170+D1234+D1294+D1354+D1415+D1477+D1537+D1597+D1660+D1744+D1815+D1884+D1944+D2006+D2068+D2128</f>
        <v>400</v>
      </c>
      <c r="E18" s="202">
        <f t="shared" si="11"/>
        <v>395</v>
      </c>
      <c r="F18" s="202">
        <f t="shared" si="11"/>
        <v>462</v>
      </c>
      <c r="G18" s="203">
        <f t="shared" si="11"/>
        <v>320</v>
      </c>
      <c r="I18" s="201" t="s">
        <v>107</v>
      </c>
      <c r="J18" s="210">
        <f>B18*100/B$15</f>
        <v>11.414790996784566</v>
      </c>
      <c r="K18" s="210">
        <f t="shared" si="10"/>
        <v>40.652818991097924</v>
      </c>
      <c r="L18" s="210">
        <f t="shared" si="10"/>
        <v>57.803468208092482</v>
      </c>
      <c r="M18" s="210">
        <f t="shared" si="10"/>
        <v>61.71875</v>
      </c>
      <c r="N18" s="210">
        <f t="shared" si="10"/>
        <v>66.763005780346816</v>
      </c>
      <c r="O18" s="211">
        <f>G18*100/G$15</f>
        <v>49.844236760124609</v>
      </c>
      <c r="S18" s="246"/>
      <c r="T18" t="s">
        <v>755</v>
      </c>
      <c r="AG18" s="246"/>
      <c r="AH18" t="s">
        <v>755</v>
      </c>
      <c r="AU18" s="246"/>
      <c r="AV18" t="s">
        <v>755</v>
      </c>
    </row>
    <row r="19" spans="1:55">
      <c r="B19" s="212">
        <f>SUM(B17:B18)</f>
        <v>622</v>
      </c>
      <c r="C19" s="53">
        <f t="shared" ref="C19:F19" si="12">SUM(C17:C18)</f>
        <v>674</v>
      </c>
      <c r="D19" s="262">
        <f t="shared" si="12"/>
        <v>692</v>
      </c>
      <c r="E19" s="53">
        <f t="shared" si="12"/>
        <v>640</v>
      </c>
      <c r="F19" s="53">
        <f t="shared" si="12"/>
        <v>692</v>
      </c>
      <c r="G19" s="279">
        <f>SUM(G17:G18)</f>
        <v>642</v>
      </c>
      <c r="J19" s="226">
        <f>SUM(J17:J18)</f>
        <v>100</v>
      </c>
      <c r="K19" s="226">
        <f t="shared" ref="K19:M19" si="13">SUM(K17:K18)</f>
        <v>100</v>
      </c>
      <c r="L19" s="226">
        <f t="shared" si="13"/>
        <v>100</v>
      </c>
      <c r="M19" s="190">
        <f t="shared" si="13"/>
        <v>100</v>
      </c>
      <c r="N19" s="190">
        <f>SUM(N17:N18)</f>
        <v>100</v>
      </c>
      <c r="O19" s="226">
        <f>SUM(O17:O18)</f>
        <v>100</v>
      </c>
    </row>
    <row r="20" spans="1:55">
      <c r="B20" s="227" t="s">
        <v>779</v>
      </c>
      <c r="C20" s="53"/>
      <c r="D20" s="94"/>
      <c r="E20" s="53"/>
      <c r="F20" s="53"/>
      <c r="G20" s="92" t="s">
        <v>805</v>
      </c>
      <c r="J20" s="226"/>
      <c r="K20" s="226"/>
      <c r="L20" s="226"/>
      <c r="M20" s="190"/>
      <c r="N20" s="190"/>
      <c r="O20" s="190"/>
      <c r="Q20" s="376" t="s">
        <v>708</v>
      </c>
      <c r="R20" s="376"/>
      <c r="S20" s="376"/>
      <c r="T20" s="376"/>
      <c r="U20" s="376"/>
      <c r="V20" s="376"/>
      <c r="W20" s="376"/>
      <c r="X20" s="376"/>
      <c r="Y20" s="376"/>
    </row>
    <row r="21" spans="1:55" ht="17" thickBot="1"/>
    <row r="22" spans="1:55">
      <c r="A22" s="380" t="s">
        <v>109</v>
      </c>
      <c r="B22" s="381"/>
      <c r="C22" s="381"/>
      <c r="D22" s="381"/>
      <c r="E22" s="381"/>
      <c r="F22" s="381"/>
      <c r="G22" s="381"/>
      <c r="H22" s="381"/>
      <c r="I22" s="381"/>
      <c r="J22" s="381"/>
      <c r="K22" s="381"/>
      <c r="L22" s="381"/>
      <c r="M22" s="382"/>
      <c r="O22" s="332" t="s">
        <v>120</v>
      </c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C22" s="350" t="s">
        <v>121</v>
      </c>
      <c r="AD22" s="350"/>
      <c r="AE22" s="350"/>
      <c r="AF22" s="350"/>
      <c r="AG22" s="350"/>
      <c r="AH22" s="350"/>
      <c r="AI22" s="350"/>
      <c r="AJ22" s="350"/>
      <c r="AK22" s="350"/>
      <c r="AL22" s="350"/>
      <c r="AM22" s="350"/>
      <c r="AN22" s="350"/>
      <c r="AO22" s="350"/>
      <c r="AQ22" s="351" t="s">
        <v>122</v>
      </c>
      <c r="AR22" s="351"/>
      <c r="AS22" s="351"/>
      <c r="AT22" s="351"/>
      <c r="AU22" s="351"/>
      <c r="AV22" s="351"/>
      <c r="AW22" s="351"/>
      <c r="AX22" s="351"/>
      <c r="AY22" s="351"/>
      <c r="AZ22" s="351"/>
      <c r="BA22" s="351"/>
      <c r="BB22" s="351"/>
      <c r="BC22" s="351"/>
    </row>
    <row r="23" spans="1:55">
      <c r="A23" s="213"/>
      <c r="B23" s="327" t="s">
        <v>137</v>
      </c>
      <c r="C23" s="327"/>
      <c r="D23" s="327" t="s">
        <v>138</v>
      </c>
      <c r="E23" s="327"/>
      <c r="F23" s="327" t="s">
        <v>139</v>
      </c>
      <c r="G23" s="327"/>
      <c r="H23" s="327" t="s">
        <v>140</v>
      </c>
      <c r="I23" s="327"/>
      <c r="J23" s="327" t="s">
        <v>141</v>
      </c>
      <c r="K23" s="327"/>
      <c r="L23" s="327" t="s">
        <v>142</v>
      </c>
      <c r="M23" s="387"/>
      <c r="O23" s="20"/>
      <c r="P23" s="327" t="s">
        <v>137</v>
      </c>
      <c r="Q23" s="327"/>
      <c r="R23" s="327" t="s">
        <v>138</v>
      </c>
      <c r="S23" s="327"/>
      <c r="T23" s="327" t="s">
        <v>139</v>
      </c>
      <c r="U23" s="327"/>
      <c r="V23" s="327" t="s">
        <v>140</v>
      </c>
      <c r="W23" s="327"/>
      <c r="X23" s="327" t="s">
        <v>141</v>
      </c>
      <c r="Y23" s="327"/>
      <c r="Z23" s="327" t="s">
        <v>142</v>
      </c>
      <c r="AA23" s="327"/>
      <c r="AC23" s="20"/>
      <c r="AD23" s="327" t="s">
        <v>137</v>
      </c>
      <c r="AE23" s="327"/>
      <c r="AF23" s="327" t="s">
        <v>138</v>
      </c>
      <c r="AG23" s="327"/>
      <c r="AH23" s="327" t="s">
        <v>139</v>
      </c>
      <c r="AI23" s="327"/>
      <c r="AJ23" s="327" t="s">
        <v>140</v>
      </c>
      <c r="AK23" s="327"/>
      <c r="AL23" s="327" t="s">
        <v>141</v>
      </c>
      <c r="AM23" s="327"/>
      <c r="AN23" s="327" t="s">
        <v>142</v>
      </c>
      <c r="AO23" s="327"/>
      <c r="AQ23" s="20"/>
      <c r="AR23" s="327" t="s">
        <v>137</v>
      </c>
      <c r="AS23" s="327"/>
      <c r="AT23" s="327" t="s">
        <v>138</v>
      </c>
      <c r="AU23" s="327"/>
      <c r="AV23" s="327" t="s">
        <v>139</v>
      </c>
      <c r="AW23" s="327"/>
      <c r="AX23" s="327" t="s">
        <v>140</v>
      </c>
      <c r="AY23" s="327"/>
      <c r="AZ23" s="327" t="s">
        <v>141</v>
      </c>
      <c r="BA23" s="327"/>
      <c r="BB23" s="327" t="s">
        <v>142</v>
      </c>
      <c r="BC23" s="327"/>
    </row>
    <row r="24" spans="1:55">
      <c r="A24" s="213"/>
      <c r="B24" s="51" t="s">
        <v>114</v>
      </c>
      <c r="C24" s="51" t="s">
        <v>115</v>
      </c>
      <c r="D24" s="51" t="s">
        <v>114</v>
      </c>
      <c r="E24" s="51" t="s">
        <v>115</v>
      </c>
      <c r="F24" s="51" t="s">
        <v>114</v>
      </c>
      <c r="G24" s="51" t="s">
        <v>115</v>
      </c>
      <c r="H24" s="51" t="s">
        <v>114</v>
      </c>
      <c r="I24" s="51" t="s">
        <v>115</v>
      </c>
      <c r="J24" s="51" t="s">
        <v>114</v>
      </c>
      <c r="K24" s="51" t="s">
        <v>115</v>
      </c>
      <c r="L24" s="51" t="s">
        <v>114</v>
      </c>
      <c r="M24" s="198" t="s">
        <v>115</v>
      </c>
      <c r="O24" s="20"/>
      <c r="P24" s="51" t="s">
        <v>118</v>
      </c>
      <c r="Q24" s="51" t="s">
        <v>1</v>
      </c>
      <c r="R24" s="51" t="s">
        <v>118</v>
      </c>
      <c r="S24" s="51" t="s">
        <v>1</v>
      </c>
      <c r="T24" s="51" t="s">
        <v>118</v>
      </c>
      <c r="U24" s="51" t="s">
        <v>1</v>
      </c>
      <c r="V24" s="51" t="s">
        <v>118</v>
      </c>
      <c r="W24" s="51" t="s">
        <v>1</v>
      </c>
      <c r="X24" s="51" t="s">
        <v>118</v>
      </c>
      <c r="Y24" s="51" t="s">
        <v>1</v>
      </c>
      <c r="Z24" s="51" t="s">
        <v>118</v>
      </c>
      <c r="AA24" s="51" t="s">
        <v>1</v>
      </c>
      <c r="AC24" s="20"/>
      <c r="AD24" s="51" t="s">
        <v>118</v>
      </c>
      <c r="AE24" s="51" t="s">
        <v>1</v>
      </c>
      <c r="AF24" s="51" t="s">
        <v>118</v>
      </c>
      <c r="AG24" s="51" t="s">
        <v>1</v>
      </c>
      <c r="AH24" s="51" t="s">
        <v>118</v>
      </c>
      <c r="AI24" s="51" t="s">
        <v>1</v>
      </c>
      <c r="AJ24" s="51" t="s">
        <v>118</v>
      </c>
      <c r="AK24" s="51" t="s">
        <v>1</v>
      </c>
      <c r="AL24" s="51" t="s">
        <v>118</v>
      </c>
      <c r="AM24" s="51" t="s">
        <v>1</v>
      </c>
      <c r="AN24" s="51" t="s">
        <v>118</v>
      </c>
      <c r="AO24" s="51" t="s">
        <v>1</v>
      </c>
      <c r="AQ24" s="20"/>
      <c r="AR24" s="51" t="s">
        <v>118</v>
      </c>
      <c r="AS24" s="51" t="s">
        <v>1</v>
      </c>
      <c r="AT24" s="51" t="s">
        <v>118</v>
      </c>
      <c r="AU24" s="51" t="s">
        <v>1</v>
      </c>
      <c r="AV24" s="51" t="s">
        <v>118</v>
      </c>
      <c r="AW24" s="51" t="s">
        <v>1</v>
      </c>
      <c r="AX24" s="51" t="s">
        <v>118</v>
      </c>
      <c r="AY24" s="51" t="s">
        <v>1</v>
      </c>
      <c r="AZ24" s="51" t="s">
        <v>118</v>
      </c>
      <c r="BA24" s="51" t="s">
        <v>1</v>
      </c>
      <c r="BB24" s="51" t="s">
        <v>118</v>
      </c>
      <c r="BC24" s="51" t="s">
        <v>1</v>
      </c>
    </row>
    <row r="25" spans="1:55" ht="17" thickBot="1">
      <c r="A25" s="214" t="s">
        <v>110</v>
      </c>
      <c r="B25" s="20">
        <f>B170+B231+B290+B349+B408+B491+B556+B626+B686+B746+B806+B866+B924+B980+B1040+B1113+B1176+B1240+B1300+B1360+B1421+B1483+B1543+B1603+B1666+B1750+B1821+B1890+B1950+B2012+B2074+B2134</f>
        <v>522</v>
      </c>
      <c r="C25" s="215">
        <f>B25*100/B15</f>
        <v>83.922829581993568</v>
      </c>
      <c r="D25" s="20">
        <f>D170+D231+D290+D349+D408+D491+D556+D626+D686+D746+D806+D866+D924+D980+D1040+D1113+D1176+D1240+D1300+D1360+D1421+D1483+D1543+D1603+D1666+D1750+D1821+D1890+D1950+D2012+D2074+D2134</f>
        <v>585</v>
      </c>
      <c r="E25" s="215">
        <f>D25*100/C15</f>
        <v>86.795252225519292</v>
      </c>
      <c r="F25" s="20">
        <f>F170+F231+F290+F349+F408+F491+F556+F626+F686+F746+F806+F866+F924+F980+F1040+F1113+F1176+F1240+F1300+F1360+F1421+F1483+F1543+F1603+F1666+F1750+F1821+F1890+F1950+F2012+F2074+F2134</f>
        <v>586</v>
      </c>
      <c r="G25" s="215">
        <f>F25*100/D15</f>
        <v>84.682080924855498</v>
      </c>
      <c r="H25" s="20">
        <f>H170+H231+H290+H349+H408+H491+H556+H626+H686+H746+H806+H866+H924+H980+H1040+H1113+H1176+H1240+H1300+H1360+H1421+H1483+H1543+H1603+H1666+H1750+H1821+H1890+H1950+H2012+H2074+H2134</f>
        <v>399</v>
      </c>
      <c r="I25" s="215">
        <f>H25*100/E15</f>
        <v>62.34375</v>
      </c>
      <c r="J25" s="20">
        <f>J170+J231+J290+J349+J408+J491+J556+J626+J686+J746+J806+J866+J924+J980+J1040+J1113+J1176+J1240+J1300+J1360+J1421+J1483+J1543+J1603+J1666+J1750+J1821+J1890+J1950+J2012+J2074+J2134</f>
        <v>472</v>
      </c>
      <c r="K25" s="215">
        <f>J25*100/F15</f>
        <v>68.20809248554913</v>
      </c>
      <c r="L25" s="20">
        <f>L170+L231+L290+L349+L408+L491+L556+L626+L686+L746+L806+L866+L924+L980+L1040+L1113+L1176+L1240+L1300+L1360+L1421+L1483+L1543+L1603+L1666+L1750+L1821+L1890+L1950+L2012+L2074+L2134</f>
        <v>518</v>
      </c>
      <c r="M25" s="216">
        <f>L25*100/G15</f>
        <v>80.685358255451717</v>
      </c>
      <c r="O25" s="29" t="s">
        <v>711</v>
      </c>
      <c r="P25" s="159">
        <f>P231+P686+P1666+P2012</f>
        <v>62</v>
      </c>
      <c r="Q25" s="159">
        <f>Q231+Q686+Q1666+Q2012</f>
        <v>36</v>
      </c>
      <c r="R25" s="24"/>
      <c r="S25" s="24"/>
      <c r="T25" s="24">
        <v>3</v>
      </c>
      <c r="U25" s="159">
        <v>2</v>
      </c>
      <c r="V25" s="24">
        <v>16</v>
      </c>
      <c r="W25" s="24">
        <v>0</v>
      </c>
      <c r="X25" s="24"/>
      <c r="Y25" s="24"/>
      <c r="Z25" s="24">
        <v>1</v>
      </c>
      <c r="AA25" s="24">
        <v>0</v>
      </c>
      <c r="AC25" s="29" t="s">
        <v>398</v>
      </c>
      <c r="AD25" s="24">
        <v>1</v>
      </c>
      <c r="AE25" s="159">
        <v>1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Q25" s="29" t="s">
        <v>788</v>
      </c>
      <c r="AR25" s="24"/>
      <c r="AS25" s="24"/>
      <c r="AT25" s="24">
        <v>64</v>
      </c>
      <c r="AU25" s="24">
        <v>11</v>
      </c>
      <c r="AV25" s="24">
        <v>110</v>
      </c>
      <c r="AW25" s="24">
        <v>25</v>
      </c>
      <c r="AX25" s="24">
        <v>21</v>
      </c>
      <c r="AY25" s="24">
        <v>1</v>
      </c>
      <c r="AZ25" s="24"/>
      <c r="BA25" s="24"/>
      <c r="BB25" s="24"/>
      <c r="BC25" s="24"/>
    </row>
    <row r="26" spans="1:55" ht="17" thickBot="1">
      <c r="A26" s="199" t="s">
        <v>111</v>
      </c>
      <c r="B26" s="20">
        <f>B171+B232+B291+B350+B409+B492+B557+B627+B687+B747+B807+B867+B925+B981+B1041+B1114+B1177+B1241+B1301+B1361+B1422+B1484+B1544+B1604+B1667+B1751+B1822+B1891+B1951+B2013+B2075+B2135</f>
        <v>142</v>
      </c>
      <c r="C26" s="188">
        <f>B26*100/B25</f>
        <v>27.203065134099617</v>
      </c>
      <c r="D26" s="20">
        <f>D171+D232+D291+D350+D409+D492+D557+D627+D687+D747+D807+D867+D925+D981+D1041+D1114+D1177+D1241+D1301+D1361+D1422+D1484+D1544+D1604+D1667+D1751+D1822+D1891+D1951+D2013+D2075+D2135</f>
        <v>152</v>
      </c>
      <c r="E26" s="188">
        <f>D26*100/D25</f>
        <v>25.982905982905983</v>
      </c>
      <c r="F26" s="20">
        <f>F171+F232+F291+F350+F409+F492+F557+F627+F687+F747+F807+F867+F925+F981+F1041+F1114+F1177+F1241+F1301+F1361+F1422+F1484+F1544+F1604+F1667+F1751+F1822+F1891+F1951+F2013+F2075+F2135</f>
        <v>153</v>
      </c>
      <c r="G26" s="188">
        <f>F26*100/F25</f>
        <v>26.109215017064848</v>
      </c>
      <c r="H26" s="20">
        <f>H171+H232+H291+H350+H409+H492+H557+H627+H687+H747+H807+H867+H925+H981+H1041+H1114+H1177+H1241+H1301+H1361+H1422+H1484+H1544+H1604+H1667+H1751+H1822+H1891+H1951+H2013+H2075+H2135</f>
        <v>94</v>
      </c>
      <c r="I26" s="188">
        <f>H26*100/H25</f>
        <v>23.558897243107769</v>
      </c>
      <c r="J26" s="20">
        <f>J171+J232+J291+J350+J409+J492+J557+J627+J687+J747+J807+J867+J925+J981+J1041+J1114+J1177+J1241+J1301+J1361+J1422+J1484+J1544+J1604+J1667+J1751+J1822+J1891+J1951+J2013+J2075+J2135</f>
        <v>88</v>
      </c>
      <c r="K26" s="188">
        <f>J26*100/J25</f>
        <v>18.64406779661017</v>
      </c>
      <c r="L26" s="20">
        <f>L171+L232+L291+L350+L409+L492+L557+L627+L687+L747+L807+L867+L925+L981+L1041+L1114+L1177+L1241+L1301+L1361+L1422+L1484+L1544+L1604+L1667+L1751+L1822+L1891+L1951+L2013+L2075+L2135</f>
        <v>158</v>
      </c>
      <c r="M26" s="216">
        <f>L26*100/L25</f>
        <v>30.501930501930502</v>
      </c>
      <c r="O26" s="47" t="s">
        <v>125</v>
      </c>
      <c r="P26" s="231">
        <v>0.69699999999999995</v>
      </c>
      <c r="Q26" s="232">
        <v>0.58099999999999996</v>
      </c>
      <c r="R26" s="32"/>
      <c r="S26" s="32"/>
      <c r="T26" s="40">
        <v>2.9000000000000001E-2</v>
      </c>
      <c r="U26" s="233">
        <v>0.66700000000000004</v>
      </c>
      <c r="V26" s="40">
        <v>6.8000000000000005E-2</v>
      </c>
      <c r="W26" s="32">
        <v>0</v>
      </c>
      <c r="X26" s="32"/>
      <c r="Y26" s="32"/>
      <c r="Z26" s="40">
        <v>8.0000000000000002E-3</v>
      </c>
      <c r="AA26" s="32">
        <v>0</v>
      </c>
      <c r="AC26" s="47" t="s">
        <v>125</v>
      </c>
      <c r="AD26" s="32">
        <v>1</v>
      </c>
      <c r="AE26" s="236">
        <v>1</v>
      </c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Q26" s="47" t="s">
        <v>125</v>
      </c>
      <c r="AR26" s="32"/>
      <c r="AS26" s="33"/>
      <c r="AT26" s="32"/>
      <c r="AU26" s="32"/>
      <c r="AV26" s="40">
        <v>0.2505</v>
      </c>
      <c r="AW26" s="40">
        <v>0.22720000000000001</v>
      </c>
      <c r="AX26" s="32"/>
      <c r="AY26" s="32"/>
      <c r="AZ26" s="32"/>
      <c r="BA26" s="32"/>
      <c r="BB26" s="32"/>
      <c r="BC26" s="32"/>
    </row>
    <row r="27" spans="1:55" ht="17" thickBot="1">
      <c r="A27" s="199"/>
      <c r="B27" s="20"/>
      <c r="C27" s="188"/>
      <c r="D27" s="20"/>
      <c r="E27" s="188"/>
      <c r="F27" s="20"/>
      <c r="G27" s="188"/>
      <c r="H27" s="20"/>
      <c r="I27" s="188"/>
      <c r="J27" s="20"/>
      <c r="K27" s="188"/>
      <c r="L27" s="20"/>
      <c r="M27" s="216"/>
      <c r="O27" s="29" t="s">
        <v>525</v>
      </c>
      <c r="P27" s="230">
        <f>P556</f>
        <v>10</v>
      </c>
      <c r="Q27" s="230">
        <f>Q556</f>
        <v>1</v>
      </c>
      <c r="R27" s="24"/>
      <c r="S27" s="24"/>
      <c r="T27" s="24"/>
      <c r="U27" s="230"/>
      <c r="V27" s="24"/>
      <c r="W27" s="24"/>
      <c r="X27" s="24"/>
      <c r="Y27" s="24"/>
      <c r="Z27" s="24"/>
      <c r="AA27" s="24"/>
      <c r="AC27" s="29" t="s">
        <v>424</v>
      </c>
      <c r="AD27" s="24"/>
      <c r="AE27" s="230"/>
      <c r="AF27" s="24">
        <f>18+22+25+18</f>
        <v>83</v>
      </c>
      <c r="AG27" s="159">
        <f>3+17+18+5</f>
        <v>43</v>
      </c>
      <c r="AH27" s="24"/>
      <c r="AI27" s="24"/>
      <c r="AJ27" s="24"/>
      <c r="AK27" s="24"/>
      <c r="AL27" s="24"/>
      <c r="AM27" s="24"/>
      <c r="AN27" s="24">
        <v>2</v>
      </c>
      <c r="AO27" s="24">
        <v>0</v>
      </c>
      <c r="AQ27" s="29" t="s">
        <v>450</v>
      </c>
      <c r="AR27" s="24"/>
      <c r="AS27" s="24"/>
      <c r="AT27" s="24"/>
      <c r="AU27" s="24"/>
      <c r="AV27" s="20"/>
      <c r="AW27" s="20"/>
      <c r="AX27" s="24"/>
      <c r="AY27" s="24"/>
      <c r="AZ27" s="24">
        <v>17</v>
      </c>
      <c r="BA27" s="24">
        <v>10</v>
      </c>
      <c r="BB27" s="24"/>
      <c r="BC27" s="24"/>
    </row>
    <row r="28" spans="1:55" ht="17" thickBot="1">
      <c r="A28" s="214" t="s">
        <v>112</v>
      </c>
      <c r="B28" s="20">
        <f>B173+B234+B293+B352+B411+B494+B559+B629+B689+B749+B809+B869+B983+B1043+B1116+B1179+B1243+B1303+B1363+B1424+B1486+B1546+B1606+B1669+B1753+B1824+B1893+B1953+B2015+B2077+B2137</f>
        <v>89</v>
      </c>
      <c r="C28" s="215">
        <f>B28*100/B15</f>
        <v>14.308681672025724</v>
      </c>
      <c r="D28" s="20">
        <f>D173+D234+D293+D352+D411+D494+D559+D629+D689+D749+D809+D869+D983+D1043+D1116+D1179+D1243+D1303+D1363+D1424+D1486+D1546+D1606+D1669+D1753+D1824+D1893+D1953+D2015+D2077+D2137</f>
        <v>89</v>
      </c>
      <c r="E28" s="215">
        <f>D28*100/C15</f>
        <v>13.204747774480712</v>
      </c>
      <c r="F28" s="20">
        <f>F173+F234+F293+F352+F411+F494+F559+F629+F689+F749+F809+F869+F983+F1043+F1116+F1179+F1243+F1303+F1363+F1424+F1486+F1546+F1606+F1669+F1753+F1824+F1893+F1953+F2015+F2077+F2137</f>
        <v>103</v>
      </c>
      <c r="G28" s="215">
        <f>F28*100/D15</f>
        <v>14.884393063583815</v>
      </c>
      <c r="H28" s="20">
        <f>H173+H234+H293+H352+H411+H494+H559+H629+H689+H749+H809+H869+H983+H1043+H1116+H1179+H1243+H1303+H1363+H1424+H1486+H1546+H1606+H1669+H1753+H1824+H1893+H1953+H2015+H2077+H2137</f>
        <v>237</v>
      </c>
      <c r="I28" s="215">
        <f>H28*100/E15</f>
        <v>37.03125</v>
      </c>
      <c r="J28" s="20">
        <f>J173+J234+J293+J352+J411+J494+J559+J629+J689+J749+J809+J869+J983+J1043+J1116+J1179+J1243+J1303+J1363+J1424+J1486+J1546+J1606+J1669+J1753+J1824+J1893+J1953+J2015+J2077+J2137</f>
        <v>210</v>
      </c>
      <c r="K28" s="215">
        <f>J28*100/F15</f>
        <v>30.346820809248555</v>
      </c>
      <c r="L28" s="20">
        <f>L173+L234+L293+L352+L411+L494+L559+L629+L689+L749+L809+L869+L983+L1043+L1116+L1179+L1243+L1303+L1363+L1424+L1486+L1546+L1606+L1669+L1753+L1824+L1893+L1953+L2015+L2077+L2137</f>
        <v>123</v>
      </c>
      <c r="M28" s="217">
        <f>L28*100/G15</f>
        <v>19.158878504672899</v>
      </c>
      <c r="N28" s="77"/>
      <c r="O28" s="47" t="s">
        <v>125</v>
      </c>
      <c r="P28" s="40">
        <v>0.112</v>
      </c>
      <c r="Q28" s="32">
        <v>0.1</v>
      </c>
      <c r="R28" s="32"/>
      <c r="S28" s="32"/>
      <c r="T28" s="32"/>
      <c r="U28" s="32"/>
      <c r="V28" s="32"/>
      <c r="W28" s="32"/>
      <c r="X28" s="32"/>
      <c r="Y28" s="32"/>
      <c r="Z28" s="32"/>
      <c r="AA28" s="32"/>
      <c r="AC28" s="47" t="s">
        <v>125</v>
      </c>
      <c r="AD28" s="32"/>
      <c r="AE28" s="32"/>
      <c r="AF28" s="240">
        <v>0.20749999999999999</v>
      </c>
      <c r="AG28" s="244">
        <v>0.51800000000000002</v>
      </c>
      <c r="AH28" s="32"/>
      <c r="AI28" s="32"/>
      <c r="AJ28" s="32"/>
      <c r="AK28" s="32"/>
      <c r="AL28" s="32"/>
      <c r="AM28" s="32"/>
      <c r="AN28" s="40">
        <f>AN27/446</f>
        <v>4.4843049327354259E-3</v>
      </c>
      <c r="AO28" s="40">
        <f>AO27/AN27</f>
        <v>0</v>
      </c>
      <c r="AQ28" s="47" t="s">
        <v>125</v>
      </c>
      <c r="AR28" s="32"/>
      <c r="AS28" s="33"/>
      <c r="AT28" s="32"/>
      <c r="AU28" s="32"/>
      <c r="AX28" s="32"/>
      <c r="AY28" s="32"/>
      <c r="AZ28" s="40">
        <v>3.9E-2</v>
      </c>
      <c r="BA28" s="40">
        <v>0.58799999999999997</v>
      </c>
      <c r="BB28" s="32"/>
      <c r="BC28" s="32"/>
    </row>
    <row r="29" spans="1:55" ht="17" thickBot="1">
      <c r="A29" s="218" t="s">
        <v>113</v>
      </c>
      <c r="B29" s="219">
        <f>B174+B235+B294+B353+B412+B495+B560+B630+B690+B750+B810+B870+B984+B1044+B1117+B1180+B1244+B1304+B1364+B1425+B1487+B1547+B1607+B1670+B1754+B1825+B1894+B1954+B2016+B2078+B2138</f>
        <v>38</v>
      </c>
      <c r="C29" s="220">
        <f>B29*100/B28</f>
        <v>42.696629213483149</v>
      </c>
      <c r="D29" s="219">
        <f>D174+D235+D294+D353+D412+D495+D560+D630+D690+D750+D810+D870+D984+D1044+D1117+D1180+D1244+D1304+D1364+D1425+D1487+D1547+D1607+D1670+D1754+D1825+D1894+D1954+D2016+D2078+D2138</f>
        <v>29</v>
      </c>
      <c r="E29" s="220">
        <f>D29*100/D28</f>
        <v>32.584269662921351</v>
      </c>
      <c r="F29" s="219">
        <f>F174+F235+F294+F353+F412+F495+F560+F630+F690+F750+F810+F870+F984+F1044+F1117+F1180+F1244+F1304+F1364+F1425+F1487+F1547+F1607+F1670+F1754+F1825+F1894+F1954+F2016+F2078+F2138</f>
        <v>48</v>
      </c>
      <c r="G29" s="220">
        <f>F29*100/F28</f>
        <v>46.601941747572816</v>
      </c>
      <c r="H29" s="219">
        <f>H174+H235+H294+H353+H412+H495+H560+H630+H690+H750+H810+H870+H984+H1044+H1117+H1180+H1244+H1304+H1364+H1425+H1487+H1547+H1607+H1670+H1754+H1825+H1894+H1954+H2016+H2078+H2138</f>
        <v>92</v>
      </c>
      <c r="I29" s="220">
        <f>H29*100/H28</f>
        <v>38.81856540084388</v>
      </c>
      <c r="J29" s="219">
        <f>J174+J235+J294+J353+J412+J495+J560+J630+J690+J750+J810+J870+J984+J1044+J1117+J1180+J1244+J1304+J1364+J1425+J1487+J1547+J1607+J1670+J1754+J1825+J1894+J1954+J2016+J2078+J2138</f>
        <v>83</v>
      </c>
      <c r="K29" s="220">
        <f>J29*100/J28</f>
        <v>39.523809523809526</v>
      </c>
      <c r="L29" s="219">
        <f>L174+L235+L294+L353+L412+L495+L560+L630+L690+L750+L810+L870+L984+L1044+L1117+L1180+L1244+L1304+L1364+L1425+L1487+L1547+L1607+L1670+L1754+L1825+L1894+L1954+L2016+L2078+L2138</f>
        <v>49</v>
      </c>
      <c r="M29" s="221">
        <f>L29*100/L28</f>
        <v>39.837398373983739</v>
      </c>
      <c r="N29" s="77"/>
      <c r="O29" s="268" t="s">
        <v>707</v>
      </c>
      <c r="P29" s="96">
        <v>15</v>
      </c>
      <c r="Q29" s="96">
        <v>1</v>
      </c>
      <c r="R29" s="24"/>
      <c r="S29" s="24"/>
      <c r="T29" s="24"/>
      <c r="U29" s="24"/>
      <c r="V29" s="24"/>
      <c r="W29" s="24"/>
      <c r="X29" s="24"/>
      <c r="Y29" s="24"/>
      <c r="Z29" s="24"/>
      <c r="AA29" s="24"/>
      <c r="AC29" s="29" t="s">
        <v>759</v>
      </c>
      <c r="AD29" s="24"/>
      <c r="AE29" s="24"/>
      <c r="AF29" s="24">
        <v>16</v>
      </c>
      <c r="AG29" s="230">
        <v>5</v>
      </c>
      <c r="AH29" s="24"/>
      <c r="AI29" s="24"/>
      <c r="AJ29" s="24"/>
      <c r="AK29" s="24"/>
      <c r="AL29" s="24"/>
      <c r="AM29" s="24"/>
      <c r="AN29" s="24"/>
      <c r="AO29" s="24"/>
      <c r="AQ29" s="29" t="s">
        <v>786</v>
      </c>
      <c r="AR29" s="24"/>
      <c r="AS29" s="24"/>
      <c r="AT29" s="24">
        <v>48</v>
      </c>
      <c r="AU29" s="24">
        <v>3</v>
      </c>
      <c r="AV29" s="24">
        <v>124</v>
      </c>
      <c r="AW29" s="24">
        <v>21</v>
      </c>
      <c r="AX29" s="24">
        <v>46</v>
      </c>
      <c r="AY29" s="24">
        <v>14</v>
      </c>
      <c r="AZ29" s="24">
        <v>24</v>
      </c>
      <c r="BA29" s="24">
        <v>2</v>
      </c>
      <c r="BB29" s="24"/>
      <c r="BC29" s="24"/>
    </row>
    <row r="30" spans="1:55">
      <c r="B30" s="53">
        <f>B25+B28</f>
        <v>611</v>
      </c>
      <c r="C30" s="223">
        <f>C25+C28</f>
        <v>98.231511254019296</v>
      </c>
      <c r="D30" s="53">
        <f t="shared" ref="D30:M30" si="14">D25+D28</f>
        <v>674</v>
      </c>
      <c r="E30" s="53">
        <f t="shared" si="14"/>
        <v>100</v>
      </c>
      <c r="F30" s="262">
        <f>F25+F28</f>
        <v>689</v>
      </c>
      <c r="G30" s="224">
        <f t="shared" si="14"/>
        <v>99.566473988439313</v>
      </c>
      <c r="H30" s="262">
        <f t="shared" si="14"/>
        <v>636</v>
      </c>
      <c r="I30" s="224">
        <f t="shared" si="14"/>
        <v>99.375</v>
      </c>
      <c r="J30" s="262">
        <f t="shared" si="14"/>
        <v>682</v>
      </c>
      <c r="K30" s="224">
        <f t="shared" si="14"/>
        <v>98.554913294797686</v>
      </c>
      <c r="L30" s="262">
        <f t="shared" si="14"/>
        <v>641</v>
      </c>
      <c r="M30" s="224">
        <f t="shared" si="14"/>
        <v>99.844236760124616</v>
      </c>
      <c r="O30" s="49" t="s">
        <v>125</v>
      </c>
      <c r="P30" s="265">
        <v>0.16900000000000001</v>
      </c>
      <c r="Q30" s="265">
        <f>1/15</f>
        <v>6.6666666666666666E-2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C30" s="47" t="s">
        <v>125</v>
      </c>
      <c r="AD30" s="32"/>
      <c r="AE30" s="32"/>
      <c r="AF30" s="32">
        <v>0.04</v>
      </c>
      <c r="AG30" s="40">
        <v>0.313</v>
      </c>
      <c r="AH30" s="32"/>
      <c r="AI30" s="32"/>
      <c r="AJ30" s="32"/>
      <c r="AK30" s="32"/>
      <c r="AL30" s="32"/>
      <c r="AM30" s="32"/>
      <c r="AN30" s="32"/>
      <c r="AO30" s="32"/>
      <c r="AQ30" s="47" t="s">
        <v>125</v>
      </c>
      <c r="AR30" s="32"/>
      <c r="AS30" s="33"/>
      <c r="AT30" s="32"/>
      <c r="AU30" s="32"/>
      <c r="AV30" s="32"/>
      <c r="AW30" s="32"/>
      <c r="AX30" s="32" t="s">
        <v>717</v>
      </c>
      <c r="AY30" s="32" t="s">
        <v>718</v>
      </c>
      <c r="AZ30" s="32" t="s">
        <v>719</v>
      </c>
      <c r="BA30" s="32" t="s">
        <v>720</v>
      </c>
      <c r="BB30" s="32"/>
      <c r="BC30" s="32"/>
    </row>
    <row r="31" spans="1:55" ht="17" thickBot="1">
      <c r="B31" s="282" t="s">
        <v>818</v>
      </c>
      <c r="H31" s="100" t="s">
        <v>813</v>
      </c>
      <c r="L31" s="100" t="s">
        <v>815</v>
      </c>
      <c r="O31" s="268" t="s">
        <v>796</v>
      </c>
      <c r="P31" s="255">
        <v>2</v>
      </c>
      <c r="Q31" s="255">
        <v>0</v>
      </c>
      <c r="R31" s="24"/>
      <c r="S31" s="24"/>
      <c r="T31" s="24"/>
      <c r="U31" s="24"/>
      <c r="V31" s="24"/>
      <c r="W31" s="24"/>
      <c r="X31" s="24"/>
      <c r="Y31" s="24"/>
      <c r="Z31" s="24"/>
      <c r="AA31" s="24"/>
      <c r="AC31" s="29" t="s">
        <v>296</v>
      </c>
      <c r="AD31" s="24"/>
      <c r="AE31" s="24"/>
      <c r="AF31" s="159">
        <f>6+9+45+16+24+15+15+15+21+21+19+19</f>
        <v>225</v>
      </c>
      <c r="AG31" s="159">
        <f>2+0+24+16+11+7+6+9+15+9+18+8</f>
        <v>125</v>
      </c>
      <c r="AH31" s="159">
        <f>8+16+16+40+38+5+8+1+26+25+26+15+6+4+19</f>
        <v>253</v>
      </c>
      <c r="AI31" s="159">
        <f>3+9+0+0+19+0+2+0+10+25+25+3+6+4+0</f>
        <v>106</v>
      </c>
      <c r="AJ31" s="159">
        <f>16+5+25+26+1+3+19+14</f>
        <v>109</v>
      </c>
      <c r="AK31" s="159">
        <f>13+2+9+12+1+3+10+12</f>
        <v>62</v>
      </c>
      <c r="AL31" s="159">
        <f>16+21+10+25+7+7+11+6+20+24+25+26+8+13+21+2</f>
        <v>242</v>
      </c>
      <c r="AM31" s="24">
        <f>4+20+10+0+7+3+2+6+12+11+12+4+3+9+10+2</f>
        <v>115</v>
      </c>
      <c r="AN31" s="159">
        <f>21+2+40+42+8+28+19+22+24+6+1+2+12+21</f>
        <v>248</v>
      </c>
      <c r="AO31" s="159">
        <f>0+0+3+31+2+17+9+10+13+3+1+2+11+14</f>
        <v>116</v>
      </c>
      <c r="AQ31" s="29" t="s">
        <v>785</v>
      </c>
      <c r="AR31" s="24"/>
      <c r="AS31" s="24"/>
      <c r="AT31" s="24">
        <v>18</v>
      </c>
      <c r="AU31" s="24">
        <v>5</v>
      </c>
      <c r="AV31" s="24">
        <v>154</v>
      </c>
      <c r="AW31" s="24">
        <v>30</v>
      </c>
      <c r="AX31" s="24">
        <v>22</v>
      </c>
      <c r="AY31" s="24">
        <v>2</v>
      </c>
      <c r="AZ31" s="24">
        <v>55</v>
      </c>
      <c r="BA31" s="24">
        <v>11</v>
      </c>
      <c r="BB31" s="24">
        <v>56</v>
      </c>
      <c r="BC31" s="24">
        <v>16</v>
      </c>
    </row>
    <row r="32" spans="1:55" ht="17" thickBot="1">
      <c r="F32" s="100" t="s">
        <v>812</v>
      </c>
      <c r="J32" s="100" t="s">
        <v>814</v>
      </c>
      <c r="O32" s="47" t="s">
        <v>125</v>
      </c>
      <c r="P32" s="266">
        <v>2.2499999999999999E-2</v>
      </c>
      <c r="Q32" s="155">
        <v>0</v>
      </c>
      <c r="R32" s="32"/>
      <c r="S32" s="32"/>
      <c r="T32" s="32"/>
      <c r="U32" s="32"/>
      <c r="V32" s="32"/>
      <c r="W32" s="32"/>
      <c r="X32" s="32"/>
      <c r="Y32" s="32"/>
      <c r="Z32" s="32"/>
      <c r="AA32" s="32"/>
      <c r="AC32" s="47" t="s">
        <v>125</v>
      </c>
      <c r="AD32" s="32"/>
      <c r="AE32" s="32"/>
      <c r="AF32" s="231">
        <v>0.5625</v>
      </c>
      <c r="AG32" s="233">
        <v>0.55600000000000005</v>
      </c>
      <c r="AH32" s="231">
        <v>0.626</v>
      </c>
      <c r="AI32" s="231">
        <v>0.41899999999999998</v>
      </c>
      <c r="AJ32" s="231">
        <v>0.25800000000000001</v>
      </c>
      <c r="AK32" s="233">
        <v>0.56899999999999995</v>
      </c>
      <c r="AL32" s="236">
        <f>AL31/506</f>
        <v>0.47826086956521741</v>
      </c>
      <c r="AM32" s="32">
        <f>AM31/290</f>
        <v>0.39655172413793105</v>
      </c>
      <c r="AN32" s="233">
        <f>AN31/446</f>
        <v>0.55605381165919288</v>
      </c>
      <c r="AO32" s="233">
        <f>AO31/AN31</f>
        <v>0.46774193548387094</v>
      </c>
      <c r="AQ32" s="47" t="s">
        <v>125</v>
      </c>
      <c r="AR32" s="32"/>
      <c r="AS32" s="33"/>
      <c r="AT32" s="32"/>
      <c r="AU32" s="32"/>
      <c r="AV32" s="32"/>
      <c r="AW32" s="32"/>
      <c r="AX32" s="32"/>
      <c r="AY32" s="32"/>
      <c r="AZ32" s="32"/>
      <c r="BA32" s="32"/>
      <c r="BB32" s="32"/>
      <c r="BC32" s="32"/>
    </row>
    <row r="33" spans="1:55" ht="17" thickBot="1">
      <c r="A33" s="388" t="s">
        <v>116</v>
      </c>
      <c r="B33" s="389"/>
      <c r="C33" s="389"/>
      <c r="D33" s="389"/>
      <c r="E33" s="389"/>
      <c r="F33" s="389"/>
      <c r="G33" s="389"/>
      <c r="H33" s="389"/>
      <c r="I33" s="389"/>
      <c r="J33" s="389"/>
      <c r="K33" s="389"/>
      <c r="L33" s="389"/>
      <c r="M33" s="390"/>
      <c r="O33" s="29" t="s">
        <v>196</v>
      </c>
      <c r="P33" s="24"/>
      <c r="Q33" s="24"/>
      <c r="R33" s="24">
        <v>24</v>
      </c>
      <c r="S33" s="24">
        <v>11</v>
      </c>
      <c r="T33" s="24"/>
      <c r="U33" s="24"/>
      <c r="V33" s="24"/>
      <c r="W33" s="24"/>
      <c r="X33" s="159">
        <f>25+23</f>
        <v>48</v>
      </c>
      <c r="Y33" s="24">
        <f>13+3</f>
        <v>16</v>
      </c>
      <c r="Z33" s="24"/>
      <c r="AA33" s="24"/>
      <c r="AC33" s="29" t="s">
        <v>81</v>
      </c>
      <c r="AD33" s="24"/>
      <c r="AE33" s="24"/>
      <c r="AF33" s="230">
        <v>1</v>
      </c>
      <c r="AG33" s="230">
        <v>0</v>
      </c>
      <c r="AH33" s="230"/>
      <c r="AI33" s="230"/>
      <c r="AJ33" s="230"/>
      <c r="AK33" s="230"/>
      <c r="AL33" s="230"/>
      <c r="AM33" s="24"/>
      <c r="AN33" s="230"/>
      <c r="AO33" s="230"/>
      <c r="AQ33" s="29" t="s">
        <v>787</v>
      </c>
      <c r="AR33" s="24"/>
      <c r="AS33" s="24"/>
      <c r="AT33" s="24"/>
      <c r="AU33" s="24"/>
      <c r="AV33" s="24"/>
      <c r="AW33" s="24"/>
      <c r="AX33" s="24"/>
      <c r="AY33" s="24"/>
      <c r="AZ33" s="24">
        <v>56</v>
      </c>
      <c r="BA33" s="24">
        <v>41</v>
      </c>
      <c r="BB33" s="24">
        <v>16</v>
      </c>
      <c r="BC33" s="24">
        <v>0</v>
      </c>
    </row>
    <row r="34" spans="1:55" ht="17" thickBot="1">
      <c r="A34" s="213"/>
      <c r="B34" s="327" t="s">
        <v>137</v>
      </c>
      <c r="C34" s="327"/>
      <c r="D34" s="327" t="s">
        <v>138</v>
      </c>
      <c r="E34" s="327"/>
      <c r="F34" s="327" t="s">
        <v>139</v>
      </c>
      <c r="G34" s="327"/>
      <c r="H34" s="327" t="s">
        <v>140</v>
      </c>
      <c r="I34" s="327"/>
      <c r="J34" s="327" t="s">
        <v>141</v>
      </c>
      <c r="K34" s="327"/>
      <c r="L34" s="327" t="s">
        <v>142</v>
      </c>
      <c r="M34" s="387"/>
      <c r="O34" s="47" t="s">
        <v>125</v>
      </c>
      <c r="P34" s="32"/>
      <c r="Q34" s="32"/>
      <c r="R34" s="32">
        <v>0.27</v>
      </c>
      <c r="S34" s="40">
        <v>0.45800000000000002</v>
      </c>
      <c r="T34" s="32"/>
      <c r="U34" s="32"/>
      <c r="V34" s="32"/>
      <c r="W34" s="32"/>
      <c r="X34" s="233">
        <v>0.22900000000000001</v>
      </c>
      <c r="Y34" s="40">
        <v>0.33300000000000002</v>
      </c>
      <c r="Z34" s="32"/>
      <c r="AA34" s="32"/>
      <c r="AC34" s="47" t="s">
        <v>125</v>
      </c>
      <c r="AD34" s="32"/>
      <c r="AE34" s="32"/>
      <c r="AF34" s="240">
        <v>2.5000000000000001E-3</v>
      </c>
      <c r="AG34" s="32">
        <v>0</v>
      </c>
      <c r="AH34" s="32"/>
      <c r="AI34" s="32"/>
      <c r="AJ34" s="32"/>
      <c r="AK34" s="32"/>
      <c r="AL34" s="32"/>
      <c r="AM34" s="32"/>
      <c r="AN34" s="32"/>
      <c r="AO34" s="32"/>
      <c r="AQ34" s="47" t="s">
        <v>125</v>
      </c>
      <c r="AR34" s="32"/>
      <c r="AS34" s="33"/>
      <c r="AT34" s="32"/>
      <c r="AU34" s="32"/>
      <c r="AV34" s="32"/>
      <c r="AW34" s="32"/>
      <c r="AX34" s="32"/>
      <c r="AY34" s="32"/>
      <c r="AZ34" s="32"/>
      <c r="BA34" s="32"/>
      <c r="BB34" s="32" t="s">
        <v>721</v>
      </c>
      <c r="BC34" s="32">
        <v>0</v>
      </c>
    </row>
    <row r="35" spans="1:55" ht="17" thickBot="1">
      <c r="A35" s="213"/>
      <c r="B35" s="51" t="s">
        <v>114</v>
      </c>
      <c r="C35" s="51" t="s">
        <v>115</v>
      </c>
      <c r="D35" s="51" t="s">
        <v>114</v>
      </c>
      <c r="E35" s="51" t="s">
        <v>115</v>
      </c>
      <c r="F35" s="51" t="s">
        <v>114</v>
      </c>
      <c r="G35" s="51" t="s">
        <v>115</v>
      </c>
      <c r="H35" s="51" t="s">
        <v>114</v>
      </c>
      <c r="I35" s="51" t="s">
        <v>115</v>
      </c>
      <c r="J35" s="51" t="s">
        <v>114</v>
      </c>
      <c r="K35" s="51" t="s">
        <v>115</v>
      </c>
      <c r="L35" s="51" t="s">
        <v>114</v>
      </c>
      <c r="M35" s="198" t="s">
        <v>115</v>
      </c>
      <c r="O35" s="29" t="s">
        <v>188</v>
      </c>
      <c r="P35" s="24"/>
      <c r="Q35" s="24"/>
      <c r="R35" s="159">
        <f>22+25</f>
        <v>47</v>
      </c>
      <c r="S35" s="24">
        <f>5+7</f>
        <v>12</v>
      </c>
      <c r="T35" s="24"/>
      <c r="U35" s="24"/>
      <c r="V35" s="24">
        <v>16</v>
      </c>
      <c r="W35" s="24">
        <v>4</v>
      </c>
      <c r="X35" s="230"/>
      <c r="Y35" s="24"/>
      <c r="Z35" s="24"/>
      <c r="AA35" s="24"/>
      <c r="AC35" s="29" t="s">
        <v>80</v>
      </c>
      <c r="AD35" s="24"/>
      <c r="AE35" s="24"/>
      <c r="AF35" s="24">
        <v>2</v>
      </c>
      <c r="AG35" s="24">
        <v>0</v>
      </c>
      <c r="AH35" s="24"/>
      <c r="AI35" s="24"/>
      <c r="AJ35" s="24"/>
      <c r="AK35" s="24"/>
      <c r="AL35" s="24"/>
      <c r="AM35" s="24"/>
      <c r="AN35" s="24"/>
      <c r="AO35" s="24"/>
      <c r="AQ35" s="29" t="s">
        <v>196</v>
      </c>
      <c r="AR35" s="24"/>
      <c r="AS35" s="24"/>
      <c r="AT35" s="24">
        <v>24</v>
      </c>
      <c r="AU35" s="24">
        <v>11</v>
      </c>
      <c r="AV35" s="24"/>
      <c r="AW35" s="24"/>
      <c r="AX35" s="24"/>
      <c r="AY35" s="24"/>
      <c r="AZ35" s="24">
        <f>25+23</f>
        <v>48</v>
      </c>
      <c r="BA35" s="24">
        <f>13+3</f>
        <v>16</v>
      </c>
      <c r="BB35" s="24"/>
      <c r="BC35" s="24"/>
    </row>
    <row r="36" spans="1:55" ht="17" thickBot="1">
      <c r="A36" s="214" t="s">
        <v>110</v>
      </c>
      <c r="B36" s="20">
        <f>B181+B241+B300+B359+B418+B501+B566+B636+B696+B756+B816+B874+B930+B990+B1050+B1123+B1186+B1250+B1310+B1370+B1433+B1493+B1553+B1613+B1676+B1760+B1831+B1900+B1960+B2022+B2084+B2144</f>
        <v>621</v>
      </c>
      <c r="C36" s="188">
        <f>B36*100/B$15</f>
        <v>99.839228295819936</v>
      </c>
      <c r="D36" s="20">
        <f>D181+D241+D300+D359+D418+D501+D566+D636+D696+D756+D816+D874+D930+D990+D1050+D1123+D1186+D1250+D1310+D1370+D1433+D1493+D1553+D1613+D1676+D1760+D1831+D1900+D1960+D2022+D2084+D2144</f>
        <v>274</v>
      </c>
      <c r="E36" s="188">
        <f>D36*100/C$15</f>
        <v>40.652818991097924</v>
      </c>
      <c r="F36" s="20">
        <f>F181+F241+F300+F359+F418+F501+F566+F636+F696+F756+F816+F874+F930+F990+F1050+F1123+F1186+F1250+F1310+F1370+F1433+F1493+F1553+F1613+F1676+F1760+F1831+F1900+F1960+F2022+F2084+F2144</f>
        <v>258</v>
      </c>
      <c r="G36" s="188">
        <f>F36*100/D$15</f>
        <v>37.283236994219656</v>
      </c>
      <c r="H36" s="20">
        <f>H181+H241+H300+H359+H418+H501+H566+H636+H696+H756+H816+H874+H930+H990+H1050+H1123+H1186+H1250+H1310+H1370+H1433+H1493+H1553+H1613+H1676+H1760+H1831+H1900+H1960+H2022+H2084+H2144</f>
        <v>217</v>
      </c>
      <c r="I36" s="188">
        <f>H36*100/E$15</f>
        <v>33.90625</v>
      </c>
      <c r="J36" s="20">
        <f>J181+J241+J300+J359+J418+J501+J566+J636+J696+J756+J816+J874+J930+J990+J1050+J1123+J1186+J1250+J1310+J1370+J1433+J1493+J1553+J1613+J1676+J1760+J1831+J1900+J1960+J2022+J2084+J2144</f>
        <v>186</v>
      </c>
      <c r="K36" s="188">
        <f>J36*100/F$15</f>
        <v>26.878612716763005</v>
      </c>
      <c r="L36" s="20">
        <f>L181+L241+L300+L359+L418+L501+L566+L636+L696+L756+L816+L874+L930+L990+L1050+L1123+L1186+L1250+L1310+L1370+L1433+L1493+L1553+L1613+L1676+L1760+L1831+L1900+L1960+L2022+L2084+L2144</f>
        <v>193</v>
      </c>
      <c r="M36" s="216">
        <f>L36*100/G$15</f>
        <v>30.062305295950157</v>
      </c>
      <c r="O36" s="47" t="s">
        <v>125</v>
      </c>
      <c r="P36" s="32"/>
      <c r="Q36" s="32"/>
      <c r="R36" s="233">
        <v>0.52800000000000002</v>
      </c>
      <c r="S36" s="40">
        <v>0.255</v>
      </c>
      <c r="T36" s="32"/>
      <c r="U36" s="32"/>
      <c r="V36" s="40">
        <v>6.8000000000000005E-2</v>
      </c>
      <c r="W36" s="32">
        <v>0.25</v>
      </c>
      <c r="X36" s="32"/>
      <c r="Y36" s="32"/>
      <c r="Z36" s="32"/>
      <c r="AA36" s="32"/>
      <c r="AC36" s="47" t="s">
        <v>125</v>
      </c>
      <c r="AD36" s="32"/>
      <c r="AE36" s="32"/>
      <c r="AF36" s="40">
        <v>5.0000000000000001E-3</v>
      </c>
      <c r="AG36" s="32">
        <v>0</v>
      </c>
      <c r="AH36" s="32"/>
      <c r="AI36" s="32"/>
      <c r="AJ36" s="32"/>
      <c r="AK36" s="32"/>
      <c r="AL36" s="32"/>
      <c r="AM36" s="32"/>
      <c r="AN36" s="32"/>
      <c r="AO36" s="32"/>
      <c r="AQ36" s="47" t="s">
        <v>125</v>
      </c>
      <c r="AR36" s="32"/>
      <c r="AS36" s="33"/>
      <c r="AT36" s="32" t="s">
        <v>722</v>
      </c>
      <c r="AU36" s="32" t="s">
        <v>723</v>
      </c>
      <c r="AV36" s="32"/>
      <c r="AW36" s="32"/>
      <c r="AX36" s="32"/>
      <c r="AY36" s="32"/>
      <c r="AZ36" s="40">
        <v>0.22900000000000001</v>
      </c>
      <c r="BA36" s="40">
        <v>0.33300000000000002</v>
      </c>
      <c r="BB36" s="32"/>
      <c r="BC36" s="32"/>
    </row>
    <row r="37" spans="1:55" ht="17" thickBot="1">
      <c r="A37" s="199" t="s">
        <v>111</v>
      </c>
      <c r="B37" s="20">
        <f>B182+B242+B301+B360+B419+B502+B567+B637+B697+B757+B817+B875+B931+B991+B1051+B1124+B1187+B1251+B1311+B1371+B1434+B1494+B1554+B1614+B1677+B1761+B1832+B1901+B1961+B2023+B2085+B2145</f>
        <v>375</v>
      </c>
      <c r="C37" s="188">
        <f>B37*100/B36</f>
        <v>60.386473429951693</v>
      </c>
      <c r="D37" s="20">
        <f>D182+D242+D301+D360+D419+D502+D567+D637+D697+D757+D817+D875+D931+D991+D1051+D1124+D1187+D1251+D1311+D1371+D1434+D1494+D1554+D1614+D1677+D1761+D1832+D1901+D1961+D2023+D2085+D2145</f>
        <v>161</v>
      </c>
      <c r="E37" s="188">
        <f>D37*100/D36</f>
        <v>58.759124087591239</v>
      </c>
      <c r="F37" s="20">
        <f t="shared" ref="F37" si="15">F182+F242+F301+F360+F419+F502+F567+F637+F697+F757+F817+F875+F931+F991+F1051+F1124+F1187+F1251+F1311+F1371+F1434+F1494+F1554+F1614+F1677+F1761+F1832+F1901+F1961+F2023+F2085+F2145</f>
        <v>118</v>
      </c>
      <c r="G37" s="188">
        <f>F37*100/F36</f>
        <v>45.736434108527135</v>
      </c>
      <c r="H37" s="20">
        <f t="shared" ref="H37" si="16">H182+H242+H301+H360+H419+H502+H567+H637+H697+H757+H817+H875+H931+H991+H1051+H1124+H1187+H1251+H1311+H1371+H1434+H1494+H1554+H1614+H1677+H1761+H1832+H1901+H1961+H2023+H2085+H2145</f>
        <v>95</v>
      </c>
      <c r="I37" s="188">
        <f>H37*100/H36</f>
        <v>43.778801843317972</v>
      </c>
      <c r="J37" s="20">
        <f t="shared" ref="J37" si="17">J182+J242+J301+J360+J419+J502+J567+J637+J697+J757+J817+J875+J931+J991+J1051+J1124+J1187+J1251+J1311+J1371+J1434+J1494+J1554+J1614+J1677+J1761+J1832+J1901+J1961+J2023+J2085+J2145</f>
        <v>99</v>
      </c>
      <c r="K37" s="188">
        <f>J37*100/J36</f>
        <v>53.225806451612904</v>
      </c>
      <c r="L37" s="20">
        <f t="shared" ref="L37" si="18">L182+L242+L301+L360+L419+L502+L567+L637+L697+L757+L817+L875+L931+L991+L1051+L1124+L1187+L1251+L1311+L1371+L1434+L1494+L1554+L1614+L1677+L1761+L1832+L1901+L1961+L2023+L2085+L2145</f>
        <v>67</v>
      </c>
      <c r="M37" s="216">
        <f>L37*100/L36</f>
        <v>34.715025906735754</v>
      </c>
      <c r="O37" s="29" t="s">
        <v>238</v>
      </c>
      <c r="P37" s="24"/>
      <c r="Q37" s="24"/>
      <c r="R37" s="230">
        <v>15</v>
      </c>
      <c r="S37" s="24">
        <v>4</v>
      </c>
      <c r="T37" s="24"/>
      <c r="U37" s="24"/>
      <c r="V37" s="24"/>
      <c r="W37" s="24"/>
      <c r="X37" s="24"/>
      <c r="Y37" s="24"/>
      <c r="Z37" s="24"/>
      <c r="AA37" s="24"/>
      <c r="AC37" s="29" t="s">
        <v>163</v>
      </c>
      <c r="AD37" s="24"/>
      <c r="AE37" s="24"/>
      <c r="AF37" s="24">
        <v>26</v>
      </c>
      <c r="AG37" s="159">
        <v>20</v>
      </c>
      <c r="AH37" s="24"/>
      <c r="AI37" s="24"/>
      <c r="AJ37" s="159"/>
      <c r="AK37" s="24"/>
      <c r="AL37" s="24"/>
      <c r="AM37" s="24"/>
      <c r="AN37" s="24"/>
      <c r="AO37" s="24"/>
      <c r="AQ37" s="29" t="s">
        <v>487</v>
      </c>
      <c r="AR37" s="24"/>
      <c r="AS37" s="24"/>
      <c r="AT37" s="24"/>
      <c r="AU37" s="24"/>
      <c r="AV37" s="24">
        <v>5</v>
      </c>
      <c r="AW37" s="24">
        <v>4</v>
      </c>
      <c r="AX37" s="24"/>
      <c r="AY37" s="24"/>
      <c r="AZ37" s="24"/>
      <c r="BA37" s="24"/>
      <c r="BB37" s="24"/>
      <c r="BC37" s="24"/>
    </row>
    <row r="38" spans="1:55" ht="17" thickBot="1">
      <c r="A38" s="199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22"/>
      <c r="O38" s="47" t="s">
        <v>125</v>
      </c>
      <c r="P38" s="32"/>
      <c r="Q38" s="32"/>
      <c r="R38" s="40">
        <v>0.16800000000000001</v>
      </c>
      <c r="S38" s="40">
        <v>0.26700000000000002</v>
      </c>
      <c r="T38" s="32"/>
      <c r="U38" s="32"/>
      <c r="V38" s="32"/>
      <c r="W38" s="32"/>
      <c r="X38" s="32"/>
      <c r="Y38" s="32"/>
      <c r="Z38" s="32"/>
      <c r="AA38" s="32"/>
      <c r="AC38" s="47" t="s">
        <v>125</v>
      </c>
      <c r="AD38" s="237"/>
      <c r="AE38" s="237"/>
      <c r="AF38" s="243">
        <v>6.5000000000000002E-2</v>
      </c>
      <c r="AG38" s="233">
        <v>0.76900000000000002</v>
      </c>
      <c r="AH38" s="32"/>
      <c r="AI38" s="32"/>
      <c r="AJ38" s="237"/>
      <c r="AK38" s="32"/>
      <c r="AL38" s="32"/>
      <c r="AM38" s="32"/>
      <c r="AN38" s="32"/>
      <c r="AO38" s="32"/>
      <c r="AQ38" s="47" t="s">
        <v>125</v>
      </c>
      <c r="AR38" s="32"/>
      <c r="AS38" s="33"/>
      <c r="AT38" s="32"/>
      <c r="AU38" s="32"/>
      <c r="AV38" s="32" t="s">
        <v>724</v>
      </c>
      <c r="AW38" s="32">
        <v>0.8</v>
      </c>
      <c r="AX38" s="32"/>
      <c r="AY38" s="32"/>
      <c r="AZ38" s="32"/>
      <c r="BA38" s="32"/>
      <c r="BB38" s="32"/>
      <c r="BC38" s="32"/>
    </row>
    <row r="39" spans="1:55" ht="17" thickBot="1">
      <c r="A39" s="214" t="s">
        <v>112</v>
      </c>
      <c r="B39" s="20">
        <f>B184+B244+B303+B362+B421+B504+B569+B639+B699+B759+B819+B877+B933+B993+B1053+B1126+B1189+B1253+B1313+B1373+B1436+B1496+B1556+B1616+B1679+B1763+B1834+B1903+B1963+B2025+B2087+B2147</f>
        <v>1</v>
      </c>
      <c r="C39" s="188">
        <f>B39*100/B$15</f>
        <v>0.16077170418006431</v>
      </c>
      <c r="D39" s="20">
        <f>D184+D244+D303+D362+D421+D504+D569+D639+D699+D759+D819+D877+D933+D993+D1053+D1126+D1189+D1253+D1313+D1373+D1436+D1496+D1556+D1616+D1679+D1763+D1834+D1903+D1963+D2025+D2087+D2147</f>
        <v>400</v>
      </c>
      <c r="E39" s="188">
        <f>D39*100/C$15</f>
        <v>59.347181008902076</v>
      </c>
      <c r="F39" s="20">
        <f>F184+F244+F303+F362+F421+F504+F569+F639+F699+F759+F819+F877+F933+F993+F1053+F1126+F1189+F1253+F1313+F1373+F1436+F1496+F1556+F1616+F1679+F1763+F1834+F1903+F1963+F2025+F2087+F2147</f>
        <v>434</v>
      </c>
      <c r="G39" s="188">
        <f>F39*100/D$15</f>
        <v>62.716763005780344</v>
      </c>
      <c r="H39" s="20">
        <f>H184+H244+H303+H362+H421+H504+H569+H639+H699+H759+H819+H877+H933+H993+H1053+H1126+H1189+H1253+H1313+H1373+H1436+H1496+H1556+H1616+H1679+H1763+H1834+H1903+H1963+H2025+H2087+H2147</f>
        <v>422</v>
      </c>
      <c r="I39" s="188">
        <f>H39*100/E$15</f>
        <v>65.9375</v>
      </c>
      <c r="J39" s="20">
        <f>J184+J244+J303+J362+J421+J504+J569+J639+J699+J759+J819+J877+J933+J993+J1053+J1126+J1189+J1253+J1313+J1373+J1436+J1496+J1556+J1616+J1679+J1763+J1834+J1903+J1963+J2025+J2087+J2147</f>
        <v>506</v>
      </c>
      <c r="K39" s="188">
        <f>J39*100/F$15</f>
        <v>73.121387283236999</v>
      </c>
      <c r="L39" s="20">
        <f>L184+L244+L303+L362+L421+L504+L569+L639+L699+L759+L819+L877+L933+L993+L1053+L1126+L1189+L1253+L1313+L1373+L1436+L1496+L1556+L1616+L1679+L1763+L1834+L1903+L1963+L2025+L2087+L2147</f>
        <v>446</v>
      </c>
      <c r="M39" s="216">
        <f>L39*100/G$15</f>
        <v>69.470404984423681</v>
      </c>
      <c r="O39" s="29" t="s">
        <v>713</v>
      </c>
      <c r="P39" s="24"/>
      <c r="Q39" s="24"/>
      <c r="R39" s="24">
        <f>1+2</f>
        <v>3</v>
      </c>
      <c r="S39" s="159">
        <f>1+1</f>
        <v>2</v>
      </c>
      <c r="T39" s="24"/>
      <c r="U39" s="24"/>
      <c r="V39" s="24"/>
      <c r="W39" s="24"/>
      <c r="X39" s="24">
        <v>18</v>
      </c>
      <c r="Y39" s="24">
        <v>4</v>
      </c>
      <c r="Z39" s="159">
        <f>15+25+15+30+18</f>
        <v>103</v>
      </c>
      <c r="AA39" s="24">
        <f>6+7+5+13+2</f>
        <v>33</v>
      </c>
      <c r="AC39" s="29" t="s">
        <v>754</v>
      </c>
      <c r="AD39" s="24"/>
      <c r="AE39" s="24"/>
      <c r="AF39" s="24">
        <v>30</v>
      </c>
      <c r="AG39" s="230">
        <v>13</v>
      </c>
      <c r="AH39" s="24"/>
      <c r="AI39" s="24"/>
      <c r="AJ39" s="230">
        <v>30</v>
      </c>
      <c r="AK39" s="159">
        <v>20</v>
      </c>
      <c r="AL39" s="24"/>
      <c r="AM39" s="24"/>
      <c r="AN39" s="24"/>
      <c r="AO39" s="24"/>
      <c r="AQ39" s="29" t="s">
        <v>215</v>
      </c>
      <c r="AR39" s="24"/>
      <c r="AS39" s="24"/>
      <c r="AT39" s="24"/>
      <c r="AU39" s="24"/>
      <c r="AV39" s="24"/>
      <c r="AW39" s="24"/>
      <c r="AX39" s="24">
        <v>42</v>
      </c>
      <c r="AY39" s="24">
        <v>24</v>
      </c>
      <c r="AZ39" s="24"/>
      <c r="BA39" s="24"/>
      <c r="BB39" s="24"/>
      <c r="BC39" s="24"/>
    </row>
    <row r="40" spans="1:55" ht="17" thickBot="1">
      <c r="A40" s="218" t="s">
        <v>113</v>
      </c>
      <c r="B40" s="219">
        <f>B185+B245+B304+B363+B422+B505+B570+B640+B700+B760+B820+B878+B934+B994+B1054+B1127+B1190+B1254+B1314+B1374+B1437+B1497+B1557+B1617+B1680+B1764+B1835+B1904+B1964+B2026+B2088+B2148</f>
        <v>1</v>
      </c>
      <c r="C40" s="220">
        <f>B40*100/B39</f>
        <v>100</v>
      </c>
      <c r="D40" s="219">
        <f>D185+D245+D304+D363+D422+D505+D570+D640+D700+D760+D820+D878+D934+D994+D1054+D1127+D1190+D1254+D1314+D1374+D1437+D1497+D1557+D1617+D1680+D1764+D1835+D1904+D1964+D2026+D2088+D2148</f>
        <v>213</v>
      </c>
      <c r="E40" s="220">
        <f>D40*100/D39</f>
        <v>53.25</v>
      </c>
      <c r="F40" s="219">
        <f t="shared" ref="F40" si="19">F185+F245+F304+F363+F422+F505+F570+F640+F700+F760+F820+F878+F934+F994+F1054+F1127+F1190+F1254+F1314+F1374+F1437+F1497+F1557+F1617+F1680+F1764+F1835+F1904+F1964+F2026+F2088+F2148</f>
        <v>228</v>
      </c>
      <c r="G40" s="220">
        <f>F40*100/F39</f>
        <v>52.534562211981566</v>
      </c>
      <c r="H40" s="219">
        <f>H185+H245+H304+H363+H422+H505+H570+H640+H700+H760+H820+H878+H934+H994+H1054+H1127+H1190+H1254+H1314+H1374+H1437+H1497+H1557+H1617+H1680+H1764+H1835+H1904+H1964+H2026+H2088+H2148</f>
        <v>297</v>
      </c>
      <c r="I40" s="220">
        <f>H40*100/H39</f>
        <v>70.379146919431278</v>
      </c>
      <c r="J40" s="219">
        <f t="shared" ref="J40" si="20">J185+J245+J304+J363+J422+J505+J570+J640+J700+J760+J820+J878+J934+J994+J1054+J1127+J1190+J1254+J1314+J1374+J1437+J1497+J1557+J1617+J1680+J1764+J1835+J1904+J1964+J2026+J2088+J2148</f>
        <v>290</v>
      </c>
      <c r="K40" s="220">
        <f>J40*100/J39</f>
        <v>57.312252964426875</v>
      </c>
      <c r="L40" s="219">
        <f t="shared" ref="L40" si="21">L185+L245+L304+L363+L422+L505+L570+L640+L700+L760+L820+L878+L934+L994+L1054+L1127+L1190+L1254+L1314+L1374+L1437+L1497+L1557+L1617+L1680+L1764+L1835+L1904+L1964+L2026+L2088+L2148</f>
        <v>243</v>
      </c>
      <c r="M40" s="221">
        <f>L40*100/L39</f>
        <v>54.484304932735427</v>
      </c>
      <c r="O40" s="47" t="s">
        <v>125</v>
      </c>
      <c r="P40" s="32"/>
      <c r="Q40" s="32"/>
      <c r="R40" s="40">
        <v>3.4000000000000002E-2</v>
      </c>
      <c r="S40" s="233">
        <v>0.66700000000000004</v>
      </c>
      <c r="T40" s="32"/>
      <c r="U40" s="32"/>
      <c r="V40" s="32"/>
      <c r="W40" s="32"/>
      <c r="X40" s="40">
        <v>6.3E-2</v>
      </c>
      <c r="Y40" s="40">
        <v>0.222</v>
      </c>
      <c r="Z40" s="233">
        <v>0.83699999999999997</v>
      </c>
      <c r="AA40" s="32">
        <v>0.32</v>
      </c>
      <c r="AC40" s="47" t="s">
        <v>125</v>
      </c>
      <c r="AD40" s="32"/>
      <c r="AE40" s="32"/>
      <c r="AF40" s="40">
        <v>7.4999999999999997E-2</v>
      </c>
      <c r="AG40" s="40">
        <v>0.433</v>
      </c>
      <c r="AH40" s="32"/>
      <c r="AI40" s="32"/>
      <c r="AJ40" s="40">
        <v>7.0999999999999994E-2</v>
      </c>
      <c r="AK40" s="233">
        <v>0.66700000000000004</v>
      </c>
      <c r="AL40" s="32"/>
      <c r="AM40" s="32"/>
      <c r="AN40" s="32"/>
      <c r="AO40" s="32"/>
      <c r="AQ40" s="47" t="s">
        <v>125</v>
      </c>
      <c r="AR40" s="32"/>
      <c r="AS40" s="33"/>
      <c r="AT40" s="32"/>
      <c r="AU40" s="32"/>
      <c r="AV40" s="32"/>
      <c r="AW40" s="32"/>
      <c r="AX40" s="40">
        <v>0.17699999999999999</v>
      </c>
      <c r="AY40" s="233">
        <v>0.57099999999999995</v>
      </c>
      <c r="AZ40" s="32"/>
      <c r="BA40" s="32"/>
      <c r="BB40" s="32"/>
      <c r="BC40" s="32"/>
    </row>
    <row r="41" spans="1:55" ht="17" thickBot="1">
      <c r="A41" s="77"/>
      <c r="B41" s="81">
        <f t="shared" ref="B41:M41" si="22">B36+B39</f>
        <v>622</v>
      </c>
      <c r="C41" s="225">
        <f t="shared" si="22"/>
        <v>100</v>
      </c>
      <c r="D41" s="81">
        <f t="shared" si="22"/>
        <v>674</v>
      </c>
      <c r="E41" s="81">
        <f t="shared" si="22"/>
        <v>100</v>
      </c>
      <c r="F41" s="81">
        <f t="shared" si="22"/>
        <v>692</v>
      </c>
      <c r="G41" s="225">
        <f t="shared" si="22"/>
        <v>100</v>
      </c>
      <c r="H41" s="81">
        <f t="shared" si="22"/>
        <v>639</v>
      </c>
      <c r="I41" s="286">
        <f t="shared" si="22"/>
        <v>99.84375</v>
      </c>
      <c r="J41" s="81">
        <f>J36+J39</f>
        <v>692</v>
      </c>
      <c r="K41" s="81">
        <f t="shared" si="22"/>
        <v>100</v>
      </c>
      <c r="L41" s="81">
        <f>L36+L39</f>
        <v>639</v>
      </c>
      <c r="M41" s="283">
        <f t="shared" si="22"/>
        <v>99.532710280373834</v>
      </c>
      <c r="O41" s="29" t="s">
        <v>710</v>
      </c>
      <c r="P41" s="24"/>
      <c r="Q41" s="24"/>
      <c r="R41" s="24"/>
      <c r="S41" s="230"/>
      <c r="T41" s="159">
        <f>18+24+9+2</f>
        <v>53</v>
      </c>
      <c r="U41" s="24">
        <f>7+5+2+2</f>
        <v>16</v>
      </c>
      <c r="V41" s="159">
        <f>15+19+20</f>
        <v>54</v>
      </c>
      <c r="W41" s="159">
        <f>9+8+7</f>
        <v>24</v>
      </c>
      <c r="X41" s="24">
        <f>24+15+16</f>
        <v>55</v>
      </c>
      <c r="Y41" s="24">
        <f>6+4+10</f>
        <v>20</v>
      </c>
      <c r="Z41" s="230"/>
      <c r="AA41" s="24"/>
      <c r="AC41" s="29" t="s">
        <v>416</v>
      </c>
      <c r="AD41" s="24"/>
      <c r="AE41" s="24"/>
      <c r="AF41" s="24">
        <v>15</v>
      </c>
      <c r="AG41" s="24">
        <v>6</v>
      </c>
      <c r="AH41" s="24"/>
      <c r="AI41" s="24"/>
      <c r="AJ41" s="24"/>
      <c r="AK41" s="230"/>
      <c r="AL41" s="24"/>
      <c r="AM41" s="24"/>
      <c r="AN41" s="24"/>
      <c r="AO41" s="24"/>
      <c r="AQ41" s="29" t="s">
        <v>496</v>
      </c>
      <c r="AR41" s="24"/>
      <c r="AS41" s="24"/>
      <c r="AT41" s="24"/>
      <c r="AU41" s="24"/>
      <c r="AV41" s="24"/>
      <c r="AW41" s="24"/>
      <c r="AX41" s="24">
        <v>8</v>
      </c>
      <c r="AY41" s="24">
        <v>4</v>
      </c>
      <c r="AZ41" s="24"/>
      <c r="BA41" s="24"/>
      <c r="BB41" s="24"/>
      <c r="BC41" s="24"/>
    </row>
    <row r="42" spans="1:55" ht="17" thickBot="1">
      <c r="F42" s="15"/>
      <c r="H42" s="100" t="s">
        <v>830</v>
      </c>
      <c r="L42" s="282" t="s">
        <v>832</v>
      </c>
      <c r="M42" s="282"/>
      <c r="O42" s="47" t="s">
        <v>125</v>
      </c>
      <c r="P42" s="32"/>
      <c r="Q42" s="32"/>
      <c r="R42" s="32"/>
      <c r="S42" s="32"/>
      <c r="T42" s="233">
        <v>0.51500000000000001</v>
      </c>
      <c r="U42" s="40">
        <v>0.30199999999999999</v>
      </c>
      <c r="V42" s="231">
        <v>0.22700000000000001</v>
      </c>
      <c r="W42" s="231">
        <v>0.44400000000000001</v>
      </c>
      <c r="X42" s="289">
        <v>0.26200000000000001</v>
      </c>
      <c r="Y42" s="40">
        <v>0.36399999999999999</v>
      </c>
      <c r="Z42" s="32"/>
      <c r="AA42" s="32"/>
      <c r="AC42" s="47" t="s">
        <v>125</v>
      </c>
      <c r="AD42" s="32"/>
      <c r="AE42" s="32"/>
      <c r="AF42" s="40">
        <v>3.7499999999999999E-2</v>
      </c>
      <c r="AG42" s="229">
        <v>0.4</v>
      </c>
      <c r="AH42" s="32"/>
      <c r="AI42" s="32"/>
      <c r="AJ42" s="32"/>
      <c r="AK42" s="32"/>
      <c r="AL42" s="32"/>
      <c r="AM42" s="32"/>
      <c r="AN42" s="32"/>
      <c r="AO42" s="32"/>
      <c r="AQ42" s="47" t="s">
        <v>125</v>
      </c>
      <c r="AR42" s="32"/>
      <c r="AS42" s="33"/>
      <c r="AT42" s="32"/>
      <c r="AU42" s="32"/>
      <c r="AV42" s="32"/>
      <c r="AW42" s="32"/>
      <c r="AX42" s="32" t="s">
        <v>725</v>
      </c>
      <c r="AY42" s="32">
        <v>0.5</v>
      </c>
      <c r="AZ42" s="32"/>
      <c r="BA42" s="32"/>
      <c r="BB42" s="32"/>
      <c r="BC42" s="32"/>
    </row>
    <row r="43" spans="1:55" ht="17" thickBot="1">
      <c r="O43" s="29" t="s">
        <v>449</v>
      </c>
      <c r="P43" s="24"/>
      <c r="Q43" s="24"/>
      <c r="R43" s="24"/>
      <c r="S43" s="24"/>
      <c r="T43" s="230">
        <v>16</v>
      </c>
      <c r="U43" s="159">
        <v>14</v>
      </c>
      <c r="V43" s="230">
        <v>16</v>
      </c>
      <c r="W43" s="230">
        <v>3</v>
      </c>
      <c r="X43" s="230"/>
      <c r="Y43" s="24"/>
      <c r="Z43" s="24"/>
      <c r="AA43" s="24"/>
      <c r="AC43" s="29" t="s">
        <v>316</v>
      </c>
      <c r="AD43" s="24"/>
      <c r="AE43" s="24"/>
      <c r="AF43" s="24">
        <v>2</v>
      </c>
      <c r="AG43" s="159">
        <v>1</v>
      </c>
      <c r="AH43" s="24"/>
      <c r="AI43" s="24"/>
      <c r="AJ43" s="24"/>
      <c r="AK43" s="24"/>
      <c r="AL43" s="24"/>
      <c r="AM43" s="24"/>
      <c r="AN43" s="24"/>
      <c r="AO43" s="24"/>
      <c r="AQ43" s="29" t="s">
        <v>188</v>
      </c>
      <c r="AR43" s="24"/>
      <c r="AS43" s="24"/>
      <c r="AT43" s="24">
        <v>47</v>
      </c>
      <c r="AU43" s="24">
        <v>12</v>
      </c>
      <c r="AV43" s="24"/>
      <c r="AW43" s="24"/>
      <c r="AX43" s="24">
        <v>16</v>
      </c>
      <c r="AY43" s="24">
        <v>4</v>
      </c>
      <c r="AZ43" s="24"/>
      <c r="BA43" s="24"/>
      <c r="BB43" s="24"/>
      <c r="BC43" s="24"/>
    </row>
    <row r="44" spans="1:55" ht="17" thickBot="1">
      <c r="A44" s="384" t="s">
        <v>117</v>
      </c>
      <c r="B44" s="385"/>
      <c r="C44" s="385"/>
      <c r="D44" s="385"/>
      <c r="E44" s="385"/>
      <c r="F44" s="385"/>
      <c r="G44" s="385"/>
      <c r="H44" s="385"/>
      <c r="I44" s="385"/>
      <c r="J44" s="385"/>
      <c r="K44" s="385"/>
      <c r="L44" s="385"/>
      <c r="M44" s="386"/>
      <c r="O44" s="47" t="s">
        <v>125</v>
      </c>
      <c r="P44" s="32"/>
      <c r="Q44" s="32"/>
      <c r="R44" s="32"/>
      <c r="S44" s="32"/>
      <c r="T44" s="40">
        <v>0.155</v>
      </c>
      <c r="U44" s="233">
        <v>0.875</v>
      </c>
      <c r="V44" s="40">
        <v>6.8000000000000005E-2</v>
      </c>
      <c r="W44" s="40">
        <v>0.188</v>
      </c>
      <c r="X44" s="32"/>
      <c r="Y44" s="32"/>
      <c r="Z44" s="32"/>
      <c r="AA44" s="32"/>
      <c r="AC44" s="47" t="s">
        <v>125</v>
      </c>
      <c r="AD44" s="32"/>
      <c r="AE44" s="32"/>
      <c r="AF44" s="40">
        <v>5.0000000000000001E-3</v>
      </c>
      <c r="AG44" s="236">
        <v>0.5</v>
      </c>
      <c r="AH44" s="32"/>
      <c r="AI44" s="32"/>
      <c r="AJ44" s="32"/>
      <c r="AK44" s="32"/>
      <c r="AL44" s="32"/>
      <c r="AM44" s="32"/>
      <c r="AN44" s="32"/>
      <c r="AO44" s="32"/>
      <c r="AQ44" s="47" t="s">
        <v>125</v>
      </c>
      <c r="AR44" s="32"/>
      <c r="AS44" s="33"/>
      <c r="AT44" s="32" t="s">
        <v>726</v>
      </c>
      <c r="AU44" s="32" t="s">
        <v>727</v>
      </c>
      <c r="AV44" s="32"/>
      <c r="AW44" s="32"/>
      <c r="AX44" s="40">
        <v>6.5000000000000002E-2</v>
      </c>
      <c r="AY44" s="32">
        <v>0.25</v>
      </c>
      <c r="AZ44" s="32"/>
      <c r="BA44" s="32"/>
      <c r="BB44" s="32"/>
      <c r="BC44" s="32"/>
    </row>
    <row r="45" spans="1:55">
      <c r="A45" s="213"/>
      <c r="B45" s="327" t="s">
        <v>137</v>
      </c>
      <c r="C45" s="327"/>
      <c r="D45" s="327" t="s">
        <v>138</v>
      </c>
      <c r="E45" s="327"/>
      <c r="F45" s="327" t="s">
        <v>139</v>
      </c>
      <c r="G45" s="327"/>
      <c r="H45" s="327" t="s">
        <v>140</v>
      </c>
      <c r="I45" s="327"/>
      <c r="J45" s="327" t="s">
        <v>141</v>
      </c>
      <c r="K45" s="327"/>
      <c r="L45" s="327" t="s">
        <v>142</v>
      </c>
      <c r="M45" s="387"/>
      <c r="O45" s="29" t="s">
        <v>715</v>
      </c>
      <c r="P45" s="24"/>
      <c r="Q45" s="24"/>
      <c r="R45" s="24"/>
      <c r="S45" s="24"/>
      <c r="T45" s="24">
        <v>10</v>
      </c>
      <c r="U45" s="230">
        <v>0</v>
      </c>
      <c r="V45" s="24"/>
      <c r="W45" s="24"/>
      <c r="X45" s="24">
        <v>16</v>
      </c>
      <c r="Y45" s="24">
        <v>0</v>
      </c>
      <c r="Z45" s="24"/>
      <c r="AA45" s="24"/>
      <c r="AC45" s="29" t="s">
        <v>756</v>
      </c>
      <c r="AD45" s="24"/>
      <c r="AE45" s="24"/>
      <c r="AF45" s="24"/>
      <c r="AG45" s="230"/>
      <c r="AH45" s="24">
        <v>16</v>
      </c>
      <c r="AI45" s="24">
        <v>2</v>
      </c>
      <c r="AJ45" s="24"/>
      <c r="AK45" s="24"/>
      <c r="AL45" s="24"/>
      <c r="AM45" s="24"/>
      <c r="AN45" s="24"/>
      <c r="AO45" s="24"/>
      <c r="AQ45" s="29" t="s">
        <v>508</v>
      </c>
      <c r="AR45" s="24"/>
      <c r="AS45" s="24"/>
      <c r="AT45" s="24"/>
      <c r="AU45" s="24"/>
      <c r="AV45" s="24"/>
      <c r="AW45" s="24"/>
      <c r="AX45" s="24"/>
      <c r="AY45" s="24"/>
      <c r="AZ45" s="24">
        <v>1</v>
      </c>
      <c r="BA45" s="24">
        <v>1</v>
      </c>
      <c r="BB45" s="24"/>
      <c r="BC45" s="24"/>
    </row>
    <row r="46" spans="1:55">
      <c r="A46" s="213"/>
      <c r="B46" s="51" t="s">
        <v>114</v>
      </c>
      <c r="C46" s="51" t="s">
        <v>115</v>
      </c>
      <c r="D46" s="51" t="s">
        <v>114</v>
      </c>
      <c r="E46" s="51" t="s">
        <v>115</v>
      </c>
      <c r="F46" s="51" t="s">
        <v>114</v>
      </c>
      <c r="G46" s="51" t="s">
        <v>115</v>
      </c>
      <c r="H46" s="51" t="s">
        <v>114</v>
      </c>
      <c r="I46" s="51" t="s">
        <v>115</v>
      </c>
      <c r="J46" s="51" t="s">
        <v>114</v>
      </c>
      <c r="K46" s="51" t="s">
        <v>115</v>
      </c>
      <c r="L46" s="51" t="s">
        <v>114</v>
      </c>
      <c r="M46" s="198" t="s">
        <v>115</v>
      </c>
      <c r="O46" s="47" t="s">
        <v>125</v>
      </c>
      <c r="P46" s="32"/>
      <c r="Q46" s="32"/>
      <c r="R46" s="32"/>
      <c r="S46" s="32"/>
      <c r="T46" s="40">
        <v>9.7000000000000003E-2</v>
      </c>
      <c r="U46" s="229">
        <v>0</v>
      </c>
      <c r="V46" s="32"/>
      <c r="W46" s="32"/>
      <c r="X46" s="40">
        <v>7.5999999999999998E-2</v>
      </c>
      <c r="Y46" s="32">
        <v>0</v>
      </c>
      <c r="Z46" s="32"/>
      <c r="AA46" s="32"/>
      <c r="AC46" s="47" t="s">
        <v>125</v>
      </c>
      <c r="AD46" s="32"/>
      <c r="AE46" s="32"/>
      <c r="AF46" s="32"/>
      <c r="AG46" s="32"/>
      <c r="AH46" s="32">
        <v>0.04</v>
      </c>
      <c r="AI46" s="40">
        <v>0.125</v>
      </c>
      <c r="AJ46" s="32"/>
      <c r="AK46" s="32"/>
      <c r="AL46" s="32"/>
      <c r="AM46" s="32"/>
      <c r="AN46" s="32"/>
      <c r="AO46" s="32"/>
      <c r="AQ46" s="47" t="s">
        <v>125</v>
      </c>
      <c r="AR46" s="32"/>
      <c r="AS46" s="33"/>
      <c r="AT46" s="32"/>
      <c r="AU46" s="32"/>
      <c r="AV46" s="32"/>
      <c r="AW46" s="32"/>
      <c r="AX46" s="32"/>
      <c r="AY46" s="32"/>
      <c r="AZ46" s="32" t="s">
        <v>728</v>
      </c>
      <c r="BA46" s="32">
        <v>1</v>
      </c>
      <c r="BB46" s="32"/>
      <c r="BC46" s="32"/>
    </row>
    <row r="47" spans="1:55" ht="17" thickBot="1">
      <c r="A47" s="199" t="s">
        <v>110</v>
      </c>
      <c r="B47" s="20">
        <f>B192+B251+B310+B369+B428+B511+B576+B646+B706+B766+B826+B884+B940+B1000+B1060+B1133+B1196+B1260+B1320+B1380+B1443+B1503+B1563+B1623+B1686+B1770+B1841+B1910+B1970+B2032+B2094+B2154</f>
        <v>463</v>
      </c>
      <c r="C47" s="188">
        <f>B47*100/B$15</f>
        <v>74.437299035369776</v>
      </c>
      <c r="D47" s="20">
        <f>D192+D251+D310+D369+D428+D511+D576+D646+D706+D766+D826+D884+D940+D1000+D1060+D1133+D1196+D1260+D1320+D1380+D1443+D1503+D1563+D1623+D1686+D1770+D1841+D1910+D1970+D2032+D2094+D2154</f>
        <v>434</v>
      </c>
      <c r="E47" s="188">
        <f>D47*100/C$15</f>
        <v>64.39169139465875</v>
      </c>
      <c r="F47" s="20">
        <f>F192+F251+F310+F369+F428+F511+F576+F646+F706+F766+F826+F884+F940+F1000+F1060+F1133+F1196+F1260+F1320+F1380+F1443+F1503+F1563+F1623+F1686+F1770+F1841+F1910+F1970+F2032+F2094+F2154</f>
        <v>250</v>
      </c>
      <c r="G47" s="188">
        <f>F47*100/D$15</f>
        <v>36.127167630057805</v>
      </c>
      <c r="H47" s="20">
        <f>H192+H251+H310+H369+H428+H511+H576+H646+H706+H766+H826+H884+H940+H1000+H1060+H1133+H1196+H1260+H1320+H1380+H1443+H1503+H1563+H1623+H1686+H1770+H1841+H1910+H1970+H2032+H2094+H2154</f>
        <v>389</v>
      </c>
      <c r="I47" s="188">
        <f>H47*100/E$15</f>
        <v>60.78125</v>
      </c>
      <c r="J47" s="20">
        <f>J192+J251+J310+J369+J428+J511+J576+J646+J706+J766+J826+J884+J940+J1000+J1060+J1133+J1196+J1260+J1320+J1380+J1443+J1503+J1563+J1623+J1686+J1770+J1841+J1910+J1970+J2032+J2094+J2154</f>
        <v>399</v>
      </c>
      <c r="K47" s="188">
        <f>J47*100/F$15</f>
        <v>57.658959537572251</v>
      </c>
      <c r="L47" s="20">
        <f>L192+L251+L310+L369+L428+L511+L576+L646+L706+L766+L826+L884+L940+L1000+L1060+L1133+L1196+L1260+L1320+L1380+L1443+L1503+L1563+L1623+L1686+L1770+L1841+L1910+L1970+L2032+L2094+L2154</f>
        <v>424</v>
      </c>
      <c r="M47" s="216">
        <f>L47*100/G$15</f>
        <v>66.043613707165107</v>
      </c>
      <c r="O47" s="29" t="s">
        <v>712</v>
      </c>
      <c r="P47" s="24"/>
      <c r="Q47" s="24"/>
      <c r="R47" s="24"/>
      <c r="S47" s="24"/>
      <c r="T47" s="24">
        <v>2</v>
      </c>
      <c r="U47" s="159">
        <v>2</v>
      </c>
      <c r="V47" s="24"/>
      <c r="W47" s="24"/>
      <c r="X47" s="24"/>
      <c r="Y47" s="24"/>
      <c r="Z47" s="24"/>
      <c r="AA47" s="24"/>
      <c r="AC47" s="29" t="s">
        <v>335</v>
      </c>
      <c r="AD47" s="24"/>
      <c r="AE47" s="24"/>
      <c r="AF47" s="24"/>
      <c r="AG47" s="24"/>
      <c r="AH47" s="159">
        <f>22+12+1+18+23+21+2</f>
        <v>99</v>
      </c>
      <c r="AI47" s="159">
        <f>15+12+0+15+18+14+2</f>
        <v>76</v>
      </c>
      <c r="AJ47" s="24">
        <f>21+18+16+20+2+3</f>
        <v>80</v>
      </c>
      <c r="AK47" s="159">
        <f>17+18+12+12+2+3</f>
        <v>64</v>
      </c>
      <c r="AL47" s="24">
        <f>16+3+18+5</f>
        <v>42</v>
      </c>
      <c r="AM47" s="24">
        <f>9+3+3+5</f>
        <v>20</v>
      </c>
      <c r="AN47" s="24">
        <f>2+5</f>
        <v>7</v>
      </c>
      <c r="AO47" s="159">
        <f>1+3</f>
        <v>4</v>
      </c>
      <c r="AQ47" s="29" t="s">
        <v>551</v>
      </c>
      <c r="AR47" s="24"/>
      <c r="AS47" s="24"/>
      <c r="AT47" s="24"/>
      <c r="AU47" s="24"/>
      <c r="AV47" s="24">
        <v>16</v>
      </c>
      <c r="AW47" s="24">
        <v>0</v>
      </c>
      <c r="AX47" s="24"/>
      <c r="AY47" s="24"/>
      <c r="AZ47" s="24"/>
      <c r="BA47" s="24"/>
      <c r="BB47" s="24"/>
      <c r="BC47" s="24"/>
    </row>
    <row r="48" spans="1:55" ht="17" thickBot="1">
      <c r="A48" s="199" t="s">
        <v>111</v>
      </c>
      <c r="B48" s="20">
        <f>B193+B252+B311+B370+B429+B512+B577+B647+B707+B767+B827+B885+B941+B1001+B1061+B1134+B1197+B1261+B1321+B1381+B1444+B1504+B1564+B1624+B1687+B1771+B1842+B1911+B1971+B2033+B2095+B2155</f>
        <v>32</v>
      </c>
      <c r="C48" s="188">
        <f>B48*100/B47</f>
        <v>6.9114470842332612</v>
      </c>
      <c r="D48" s="20">
        <f>D193+D252+D311+D370+D429+D512+D577+D647+D707+D767+D827+D885+D941+D1001+D1061+D1134+D1197+D1261+D1321+D1381+D1444+D1504+D1564+D1624+D1687+D1771+D1842+D1911+D1971+D2033+D2095+D2155</f>
        <v>88</v>
      </c>
      <c r="E48" s="188">
        <f>D48*100/D47</f>
        <v>20.276497695852534</v>
      </c>
      <c r="F48" s="20">
        <f t="shared" ref="F48" si="23">F193+F252+F311+F370+F429+F512+F577+F647+F707+F767+F827+F885+F941+F1001+F1061+F1134+F1197+F1261+F1321+F1381+F1444+F1504+F1564+F1624+F1687+F1771+F1842+F1911+F1971+F2033+F2095+F2155</f>
        <v>18</v>
      </c>
      <c r="G48" s="188">
        <f>F48*100/F47</f>
        <v>7.2</v>
      </c>
      <c r="H48" s="20">
        <f t="shared" ref="H48" si="24">H193+H252+H311+H370+H429+H512+H577+H647+H707+H767+H827+H885+H941+H1001+H1061+H1134+H1197+H1261+H1321+H1381+H1444+H1504+H1564+H1624+H1687+H1771+H1842+H1911+H1971+H2033+H2095+H2155</f>
        <v>38</v>
      </c>
      <c r="I48" s="188">
        <f>H48*100/H47</f>
        <v>9.7686375321336758</v>
      </c>
      <c r="J48" s="20">
        <f t="shared" ref="J48" si="25">J193+J252+J311+J370+J429+J512+J577+J647+J707+J767+J827+J885+J941+J1001+J1061+J1134+J1197+J1261+J1321+J1381+J1444+J1504+J1564+J1624+J1687+J1771+J1842+J1911+J1971+J2033+J2095+J2155</f>
        <v>21</v>
      </c>
      <c r="K48" s="188">
        <f>J48*100/J47</f>
        <v>5.2631578947368425</v>
      </c>
      <c r="L48" s="20">
        <f t="shared" ref="L48" si="26">L193+L252+L311+L370+L429+L512+L577+L647+L707+L767+L827+L885+L941+L1001+L1061+L1134+L1197+L1261+L1321+L1381+L1444+L1504+L1564+L1624+L1687+L1771+L1842+L1911+L1971+L2033+L2095+L2155</f>
        <v>32</v>
      </c>
      <c r="M48" s="216">
        <f>L48*100/L47</f>
        <v>7.5471698113207548</v>
      </c>
      <c r="O48" s="47" t="s">
        <v>125</v>
      </c>
      <c r="P48" s="32"/>
      <c r="Q48" s="32"/>
      <c r="R48" s="32"/>
      <c r="S48" s="32"/>
      <c r="T48" s="40">
        <v>1.9E-2</v>
      </c>
      <c r="U48" s="235">
        <v>1</v>
      </c>
      <c r="V48" s="32"/>
      <c r="W48" s="32"/>
      <c r="X48" s="32"/>
      <c r="Y48" s="32"/>
      <c r="Z48" s="32"/>
      <c r="AA48" s="32"/>
      <c r="AC48" s="47" t="s">
        <v>125</v>
      </c>
      <c r="AD48" s="32"/>
      <c r="AE48" s="32"/>
      <c r="AF48" s="32"/>
      <c r="AG48" s="32"/>
      <c r="AH48" s="233">
        <v>0.245</v>
      </c>
      <c r="AI48" s="233">
        <v>0.76800000000000002</v>
      </c>
      <c r="AJ48" s="32">
        <v>0.19</v>
      </c>
      <c r="AK48" s="236">
        <v>0.8</v>
      </c>
      <c r="AL48" s="32">
        <f>AL47/506</f>
        <v>8.3003952569169967E-2</v>
      </c>
      <c r="AM48" s="32">
        <f>AM47/290</f>
        <v>6.8965517241379309E-2</v>
      </c>
      <c r="AN48" s="40">
        <f>AN47/446</f>
        <v>1.5695067264573991E-2</v>
      </c>
      <c r="AO48" s="233">
        <f>AO47/AN47</f>
        <v>0.5714285714285714</v>
      </c>
      <c r="AQ48" s="47" t="s">
        <v>125</v>
      </c>
      <c r="AR48" s="32"/>
      <c r="AS48" s="33"/>
      <c r="AT48" s="32"/>
      <c r="AU48" s="32"/>
      <c r="AV48" s="32" t="s">
        <v>732</v>
      </c>
      <c r="AW48" s="32">
        <v>0</v>
      </c>
      <c r="AX48" s="32"/>
      <c r="AY48" s="32"/>
      <c r="AZ48" s="32"/>
      <c r="BA48" s="32"/>
      <c r="BB48" s="32"/>
      <c r="BC48" s="32"/>
    </row>
    <row r="49" spans="1:55" ht="17" thickBot="1">
      <c r="A49" s="19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22"/>
      <c r="O49" s="29" t="s">
        <v>382</v>
      </c>
      <c r="P49" s="24"/>
      <c r="Q49" s="24"/>
      <c r="R49" s="24"/>
      <c r="S49" s="24"/>
      <c r="T49" s="24">
        <v>19</v>
      </c>
      <c r="U49" s="234">
        <v>14</v>
      </c>
      <c r="V49" s="24"/>
      <c r="W49" s="24"/>
      <c r="X49" s="159"/>
      <c r="Y49" s="24"/>
      <c r="Z49" s="24"/>
      <c r="AA49" s="24"/>
      <c r="AC49" s="29" t="s">
        <v>562</v>
      </c>
      <c r="AD49" s="24"/>
      <c r="AE49" s="24"/>
      <c r="AF49" s="24"/>
      <c r="AG49" s="24"/>
      <c r="AH49" s="230">
        <v>5</v>
      </c>
      <c r="AI49" s="234">
        <v>5</v>
      </c>
      <c r="AJ49" s="24"/>
      <c r="AK49" s="230"/>
      <c r="AL49" s="24"/>
      <c r="AM49" s="24"/>
      <c r="AN49" s="24"/>
      <c r="AO49" s="230"/>
      <c r="AQ49" s="29" t="s">
        <v>552</v>
      </c>
      <c r="AR49" s="24"/>
      <c r="AS49" s="24"/>
      <c r="AT49" s="24"/>
      <c r="AU49" s="24"/>
      <c r="AV49" s="24"/>
      <c r="AW49" s="24"/>
      <c r="AX49" s="24">
        <v>16</v>
      </c>
      <c r="AY49" s="24">
        <v>0</v>
      </c>
      <c r="AZ49" s="24"/>
      <c r="BA49" s="24"/>
      <c r="BB49" s="24"/>
      <c r="BC49" s="24"/>
    </row>
    <row r="50" spans="1:55" ht="17" thickBot="1">
      <c r="A50" s="214" t="s">
        <v>112</v>
      </c>
      <c r="B50" s="20">
        <f>B195+B254+B313+B372+B431+B514+B579+B649+B709+B769+B829+B887+B943+B1003+B1063+B1136+B1199+B1263+B1323+B1383+B1446+B1506+B1566+B1626+B1689+B1773+B1844+B1913+B1973+B2035+B2097+B2157</f>
        <v>149</v>
      </c>
      <c r="C50" s="188">
        <f>B50*100/B$15</f>
        <v>23.95498392282958</v>
      </c>
      <c r="D50" s="20">
        <f>D195+D254+D313+D372+D431+D514+D579+D649+D709+D769+D829+D887+D943+D1003+D1063+D1136+D1199+D1263+D1323+D1383+D1446+D1506+D1566+D1626+D1689+D1773+D1844+D1913+D1973+D2035+D2097+D2157</f>
        <v>237</v>
      </c>
      <c r="E50" s="188">
        <f>D50*100/C$15</f>
        <v>35.163204747774479</v>
      </c>
      <c r="F50" s="20">
        <f>F195+F254+F313+F372+F431+F514+F579+F649+F709+F769+F829+F887+F943+F1003+F1063+F1136+F1199+F1263+F1323+F1383+F1446+F1506+F1566+F1626+F1689+F1773+F1844+F1913+F1973+F2035+F2097+F2157</f>
        <v>441</v>
      </c>
      <c r="G50" s="188">
        <f>F50*100/D$15</f>
        <v>63.728323699421964</v>
      </c>
      <c r="H50" s="20">
        <f t="shared" ref="H50" si="27">H195+H254+H313+H372+H431+H514+H579+H649+H709+H769+H829+H887+H943+H1003+H1063+H1136+H1199+H1263+H1323+H1383+H1446+H1506+H1566+H1626+H1689+H1773+H1844+H1913+H1973+H2035+H2097+H2157</f>
        <v>245</v>
      </c>
      <c r="I50" s="188">
        <f>H50*100/E$15</f>
        <v>38.28125</v>
      </c>
      <c r="J50" s="20">
        <f t="shared" ref="J50" si="28">J195+J254+J313+J372+J431+J514+J579+J649+J709+J769+J829+J887+J943+J1003+J1063+J1136+J1199+J1263+J1323+J1383+J1446+J1506+J1566+J1626+J1689+J1773+J1844+J1913+J1973+J2035+J2097+J2157</f>
        <v>287</v>
      </c>
      <c r="K50" s="188">
        <f>J50*100/F$15</f>
        <v>41.47398843930636</v>
      </c>
      <c r="L50" s="20">
        <f t="shared" ref="L50" si="29">L195+L254+L313+L372+L431+L514+L579+L649+L709+L769+L829+L887+L943+L1003+L1063+L1136+L1199+L1263+L1323+L1383+L1446+L1506+L1566+L1626+L1689+L1773+L1844+L1913+L1973+L2035+L2097+L2157</f>
        <v>213</v>
      </c>
      <c r="M50" s="216">
        <f>L50*100/G$15</f>
        <v>33.177570093457945</v>
      </c>
      <c r="O50" s="228" t="s">
        <v>125</v>
      </c>
      <c r="P50" s="32"/>
      <c r="Q50" s="32"/>
      <c r="R50" s="32"/>
      <c r="S50" s="32"/>
      <c r="T50" s="40">
        <v>0.185</v>
      </c>
      <c r="U50" s="233">
        <v>0.73699999999999999</v>
      </c>
      <c r="V50" s="32"/>
      <c r="W50" s="32"/>
      <c r="X50" s="237"/>
      <c r="Y50" s="32"/>
      <c r="Z50" s="32"/>
      <c r="AA50" s="32"/>
      <c r="AC50" s="47" t="s">
        <v>125</v>
      </c>
      <c r="AD50" s="32"/>
      <c r="AE50" s="32"/>
      <c r="AF50" s="32"/>
      <c r="AG50" s="32"/>
      <c r="AH50" s="40">
        <v>1.2E-2</v>
      </c>
      <c r="AI50" s="236">
        <v>1</v>
      </c>
      <c r="AJ50" s="32"/>
      <c r="AK50" s="32"/>
      <c r="AL50" s="32"/>
      <c r="AM50" s="32"/>
      <c r="AN50" s="32"/>
      <c r="AO50" s="32"/>
      <c r="AQ50" s="47" t="s">
        <v>125</v>
      </c>
      <c r="AR50" s="32"/>
      <c r="AS50" s="33"/>
      <c r="AT50" s="32"/>
      <c r="AU50" s="32"/>
      <c r="AV50" s="32"/>
      <c r="AW50" s="32"/>
      <c r="AX50" s="40">
        <v>6.5000000000000002E-2</v>
      </c>
      <c r="AY50" s="32">
        <v>0</v>
      </c>
      <c r="AZ50" s="32"/>
      <c r="BA50" s="32"/>
      <c r="BB50" s="32"/>
      <c r="BC50" s="32"/>
    </row>
    <row r="51" spans="1:55" ht="17" thickBot="1">
      <c r="A51" s="218" t="s">
        <v>113</v>
      </c>
      <c r="B51" s="219">
        <f>B196+B255+B314+B373+B432+B515+B580+B650+B710+B770+B830+B888+B944+B1004+B1064+B1137+B1200+B1264+B1324+B1384+B1447+B1507+B1567+B1627+B1690+B1774+B1845+B1914+B1974+B2036+B2098+B2158</f>
        <v>33</v>
      </c>
      <c r="C51" s="220">
        <f>B51*100/B50</f>
        <v>22.14765100671141</v>
      </c>
      <c r="D51" s="219">
        <f>D196+D255+D314+D373+D432+D515+D580+D650+D710+D770+D830+D888+D944+D1004+D1064+D1137+D1200+D1264+D1324+D1384+D1447+D1507+D1567+D1627+D1690+D1774+D1845+D1914+D1974+D2036+D2098+D2158</f>
        <v>53</v>
      </c>
      <c r="E51" s="220">
        <f>D51*100/D50</f>
        <v>22.362869198312236</v>
      </c>
      <c r="F51" s="219">
        <f t="shared" ref="F51" si="30">F196+F255+F314+F373+F432+F515+F580+F650+F710+F770+F830+F888+F944+F1004+F1064+F1137+F1200+F1264+F1324+F1384+F1447+F1507+F1567+F1627+F1690+F1774+F1845+F1914+F1974+F2036+F2098+F2158</f>
        <v>124</v>
      </c>
      <c r="G51" s="220">
        <f>F51*100/F50</f>
        <v>28.117913832199548</v>
      </c>
      <c r="H51" s="219">
        <f t="shared" ref="H51" si="31">H196+H255+H314+H373+H432+H515+H580+H650+H710+H770+H830+H888+H944+H1004+H1064+H1137+H1200+H1264+H1324+H1384+H1447+H1507+H1567+H1627+H1690+H1774+H1845+H1914+H1974+H2036+H2098+H2158</f>
        <v>80</v>
      </c>
      <c r="I51" s="220">
        <f>H51*100/H50</f>
        <v>32.653061224489797</v>
      </c>
      <c r="J51" s="219">
        <f t="shared" ref="J51" si="32">J196+J255+J314+J373+J432+J515+J580+J650+J710+J770+J830+J888+J944+J1004+J1064+J1137+J1200+J1264+J1324+J1384+J1447+J1507+J1567+J1627+J1690+J1774+J1845+J1914+J1974+J2036+J2098+J2158</f>
        <v>146</v>
      </c>
      <c r="K51" s="220">
        <f>J51*100/J50</f>
        <v>50.871080139372822</v>
      </c>
      <c r="L51" s="219">
        <f t="shared" ref="L51" si="33">L196+L255+L314+L373+L432+L515+L580+L650+L710+L770+L830+L888+L944+L1004+L1064+L1137+L1200+L1264+L1324+L1384+L1447+L1507+L1567+L1627+L1690+L1774+L1845+L1914+L1974+L2036+L2098+L2158</f>
        <v>69</v>
      </c>
      <c r="M51" s="221">
        <f>L51*100/L50</f>
        <v>32.394366197183096</v>
      </c>
      <c r="O51" s="29" t="s">
        <v>215</v>
      </c>
      <c r="P51" s="24"/>
      <c r="Q51" s="24"/>
      <c r="R51" s="24"/>
      <c r="S51" s="24"/>
      <c r="T51" s="24"/>
      <c r="U51" s="230"/>
      <c r="V51" s="24">
        <f>16+26</f>
        <v>42</v>
      </c>
      <c r="W51" s="159">
        <f>10+14</f>
        <v>24</v>
      </c>
      <c r="X51" s="230"/>
      <c r="Y51" s="24"/>
      <c r="Z51" s="24"/>
      <c r="AA51" s="24"/>
      <c r="AC51" s="29" t="s">
        <v>752</v>
      </c>
      <c r="AD51" s="24"/>
      <c r="AE51" s="24"/>
      <c r="AF51" s="24"/>
      <c r="AG51" s="24"/>
      <c r="AH51" s="24">
        <v>15</v>
      </c>
      <c r="AI51" s="230">
        <v>1</v>
      </c>
      <c r="AJ51" s="24"/>
      <c r="AK51" s="24"/>
      <c r="AL51" s="24"/>
      <c r="AM51" s="24"/>
      <c r="AN51" s="24"/>
      <c r="AO51" s="24"/>
      <c r="AQ51" s="29" t="s">
        <v>571</v>
      </c>
      <c r="AR51" s="24"/>
      <c r="AS51" s="24"/>
      <c r="AT51" s="24"/>
      <c r="AU51" s="24"/>
      <c r="AV51" s="24"/>
      <c r="AW51" s="24"/>
      <c r="AX51" s="20"/>
      <c r="AY51" s="20"/>
      <c r="AZ51" s="24"/>
      <c r="BA51" s="24"/>
      <c r="BB51" s="24"/>
      <c r="BC51" s="24"/>
    </row>
    <row r="52" spans="1:55" ht="17" thickBot="1">
      <c r="B52" s="81">
        <f t="shared" ref="B52:M52" si="34">B47+B50</f>
        <v>612</v>
      </c>
      <c r="C52" s="225">
        <f t="shared" si="34"/>
        <v>98.39228295819936</v>
      </c>
      <c r="D52" s="81">
        <f t="shared" si="34"/>
        <v>671</v>
      </c>
      <c r="E52" s="225">
        <f t="shared" si="34"/>
        <v>99.554896142433222</v>
      </c>
      <c r="F52" s="81">
        <f t="shared" si="34"/>
        <v>691</v>
      </c>
      <c r="G52" s="225">
        <f t="shared" si="34"/>
        <v>99.855491329479776</v>
      </c>
      <c r="H52" s="81">
        <f>H47+H50</f>
        <v>634</v>
      </c>
      <c r="I52" s="225">
        <f t="shared" si="34"/>
        <v>99.0625</v>
      </c>
      <c r="J52" s="81">
        <f t="shared" si="34"/>
        <v>686</v>
      </c>
      <c r="K52" s="225">
        <f t="shared" si="34"/>
        <v>99.132947976878611</v>
      </c>
      <c r="L52" s="81">
        <f t="shared" si="34"/>
        <v>637</v>
      </c>
      <c r="M52" s="225">
        <f t="shared" si="34"/>
        <v>99.221183800623052</v>
      </c>
      <c r="O52" s="47" t="s">
        <v>125</v>
      </c>
      <c r="P52" s="32"/>
      <c r="Q52" s="32"/>
      <c r="R52" s="32"/>
      <c r="S52" s="32"/>
      <c r="T52" s="32"/>
      <c r="U52" s="32"/>
      <c r="V52" s="40">
        <v>0.17699999999999999</v>
      </c>
      <c r="W52" s="233">
        <v>0.57099999999999995</v>
      </c>
      <c r="X52" s="32"/>
      <c r="Y52" s="32"/>
      <c r="Z52" s="32"/>
      <c r="AA52" s="32"/>
      <c r="AC52" s="47" t="s">
        <v>125</v>
      </c>
      <c r="AD52" s="32"/>
      <c r="AE52" s="32"/>
      <c r="AF52" s="32"/>
      <c r="AG52" s="32"/>
      <c r="AH52" s="40">
        <v>3.6999999999999998E-2</v>
      </c>
      <c r="AI52" s="40">
        <v>6.7000000000000004E-2</v>
      </c>
      <c r="AJ52" s="32"/>
      <c r="AK52" s="32"/>
      <c r="AL52" s="32"/>
      <c r="AM52" s="32"/>
      <c r="AN52" s="32"/>
      <c r="AO52" s="32"/>
      <c r="AQ52" s="47" t="s">
        <v>125</v>
      </c>
      <c r="AR52" s="32"/>
      <c r="AS52" s="32"/>
      <c r="AT52" s="32"/>
      <c r="AU52" s="32"/>
      <c r="AV52" s="32"/>
      <c r="AW52" s="32"/>
      <c r="AZ52" s="32"/>
      <c r="BA52" s="32"/>
      <c r="BB52" s="32"/>
      <c r="BC52" s="32"/>
    </row>
    <row r="53" spans="1:55" ht="17" thickBot="1">
      <c r="B53" s="100" t="s">
        <v>797</v>
      </c>
      <c r="H53" s="282" t="s">
        <v>827</v>
      </c>
      <c r="O53" s="29" t="s">
        <v>496</v>
      </c>
      <c r="P53" s="24"/>
      <c r="Q53" s="24"/>
      <c r="R53" s="24"/>
      <c r="S53" s="24"/>
      <c r="T53" s="24"/>
      <c r="U53" s="24"/>
      <c r="V53" s="24">
        <v>8</v>
      </c>
      <c r="W53" s="234">
        <v>4</v>
      </c>
      <c r="X53" s="24"/>
      <c r="Y53" s="24"/>
      <c r="Z53" s="24"/>
      <c r="AA53" s="24"/>
      <c r="AC53" s="29" t="s">
        <v>312</v>
      </c>
      <c r="AD53" s="24"/>
      <c r="AE53" s="24"/>
      <c r="AF53" s="24"/>
      <c r="AG53" s="24"/>
      <c r="AH53" s="242">
        <v>1</v>
      </c>
      <c r="AI53" s="24">
        <v>0</v>
      </c>
      <c r="AJ53" s="24"/>
      <c r="AK53" s="24"/>
      <c r="AL53" s="24"/>
      <c r="AM53" s="24"/>
      <c r="AN53" s="24"/>
      <c r="AO53" s="24"/>
      <c r="AQ53" s="29" t="s">
        <v>198</v>
      </c>
      <c r="AR53" s="24"/>
      <c r="AS53" s="24"/>
      <c r="AT53" s="24">
        <v>3</v>
      </c>
      <c r="AU53" s="24">
        <v>2</v>
      </c>
      <c r="AV53" s="24"/>
      <c r="AW53" s="24"/>
      <c r="AX53" s="24"/>
      <c r="AY53" s="24"/>
      <c r="AZ53" s="24">
        <v>18</v>
      </c>
      <c r="BA53" s="24">
        <v>4</v>
      </c>
      <c r="BB53" s="24">
        <v>103</v>
      </c>
      <c r="BC53" s="24">
        <v>33</v>
      </c>
    </row>
    <row r="54" spans="1:55" ht="17" thickBot="1">
      <c r="D54" s="100" t="s">
        <v>816</v>
      </c>
      <c r="J54" s="282" t="s">
        <v>828</v>
      </c>
      <c r="O54" s="47" t="s">
        <v>125</v>
      </c>
      <c r="P54" s="32"/>
      <c r="Q54" s="32"/>
      <c r="R54" s="32"/>
      <c r="S54" s="32"/>
      <c r="T54" s="32"/>
      <c r="U54" s="32"/>
      <c r="V54" s="40">
        <v>3.4000000000000002E-2</v>
      </c>
      <c r="W54" s="236">
        <v>0.5</v>
      </c>
      <c r="X54" s="32"/>
      <c r="Y54" s="32"/>
      <c r="Z54" s="32"/>
      <c r="AA54" s="32"/>
      <c r="AC54" s="47" t="s">
        <v>125</v>
      </c>
      <c r="AD54" s="32"/>
      <c r="AE54" s="32"/>
      <c r="AF54" s="32"/>
      <c r="AG54" s="32"/>
      <c r="AH54" s="32">
        <v>2E-3</v>
      </c>
      <c r="AI54" s="32">
        <v>0</v>
      </c>
      <c r="AJ54" s="32"/>
      <c r="AK54" s="32"/>
      <c r="AL54" s="32"/>
      <c r="AM54" s="32"/>
      <c r="AN54" s="32"/>
      <c r="AO54" s="32"/>
      <c r="AQ54" s="47" t="s">
        <v>125</v>
      </c>
      <c r="AR54" s="32"/>
      <c r="AS54" s="32"/>
      <c r="AT54" s="32" t="s">
        <v>730</v>
      </c>
      <c r="AU54" s="32" t="s">
        <v>733</v>
      </c>
      <c r="AV54" s="32"/>
      <c r="AW54" s="32"/>
      <c r="AX54" s="32"/>
      <c r="AY54" s="32"/>
      <c r="AZ54" s="40">
        <v>6.3E-2</v>
      </c>
      <c r="BA54" s="40">
        <v>0.222</v>
      </c>
      <c r="BB54" s="40">
        <v>0.48349999999999999</v>
      </c>
      <c r="BC54" s="40">
        <v>0.47799999999999998</v>
      </c>
    </row>
    <row r="55" spans="1:55" ht="17" thickBot="1">
      <c r="F55" s="100" t="s">
        <v>817</v>
      </c>
      <c r="L55" s="282" t="s">
        <v>825</v>
      </c>
      <c r="O55" s="29" t="s">
        <v>550</v>
      </c>
      <c r="P55" s="24"/>
      <c r="Q55" s="24"/>
      <c r="R55" s="24"/>
      <c r="S55" s="24"/>
      <c r="T55" s="24"/>
      <c r="U55" s="24"/>
      <c r="V55" s="24">
        <v>16</v>
      </c>
      <c r="W55" s="230">
        <v>4</v>
      </c>
      <c r="X55" s="24"/>
      <c r="Y55" s="24"/>
      <c r="Z55" s="24"/>
      <c r="AA55" s="24"/>
      <c r="AC55" s="29" t="s">
        <v>757</v>
      </c>
      <c r="AD55" s="24"/>
      <c r="AE55" s="24"/>
      <c r="AF55" s="24"/>
      <c r="AG55" s="24"/>
      <c r="AH55" s="24">
        <v>15</v>
      </c>
      <c r="AI55" s="159">
        <v>10</v>
      </c>
      <c r="AJ55" s="24"/>
      <c r="AK55" s="24"/>
      <c r="AL55" s="24"/>
      <c r="AM55" s="24"/>
      <c r="AN55" s="24"/>
      <c r="AO55" s="24"/>
      <c r="AQ55" s="29" t="s">
        <v>583</v>
      </c>
      <c r="AR55" s="24">
        <v>22</v>
      </c>
      <c r="AS55" s="24">
        <v>0</v>
      </c>
      <c r="AT55" s="24"/>
      <c r="AU55" s="24"/>
      <c r="AV55" s="24"/>
      <c r="AW55" s="24"/>
      <c r="AX55" s="24"/>
      <c r="AY55" s="24"/>
      <c r="AZ55" s="24"/>
      <c r="BA55" s="24"/>
      <c r="BB55" s="24"/>
      <c r="BC55" s="24"/>
    </row>
    <row r="56" spans="1:55" ht="17" thickBot="1">
      <c r="O56" s="47" t="s">
        <v>125</v>
      </c>
      <c r="P56" s="32"/>
      <c r="Q56" s="32"/>
      <c r="R56" s="32"/>
      <c r="S56" s="32"/>
      <c r="T56" s="32"/>
      <c r="U56" s="32"/>
      <c r="V56" s="40">
        <v>6.8000000000000005E-2</v>
      </c>
      <c r="W56" s="32">
        <v>0.25</v>
      </c>
      <c r="X56" s="32"/>
      <c r="Y56" s="32"/>
      <c r="Z56" s="32"/>
      <c r="AA56" s="32"/>
      <c r="AC56" s="47" t="s">
        <v>125</v>
      </c>
      <c r="AD56" s="32"/>
      <c r="AE56" s="32"/>
      <c r="AF56" s="32"/>
      <c r="AG56" s="32"/>
      <c r="AH56" s="40">
        <v>3.6999999999999998E-2</v>
      </c>
      <c r="AI56" s="233">
        <v>0.66700000000000004</v>
      </c>
      <c r="AJ56" s="32"/>
      <c r="AK56" s="32"/>
      <c r="AL56" s="32"/>
      <c r="AM56" s="32"/>
      <c r="AN56" s="32"/>
      <c r="AO56" s="32"/>
      <c r="AQ56" s="47" t="s">
        <v>125</v>
      </c>
      <c r="AR56" s="40">
        <v>0.14799999999999999</v>
      </c>
      <c r="AS56" s="32">
        <v>0</v>
      </c>
      <c r="AT56" s="32"/>
      <c r="AU56" s="32"/>
      <c r="AV56" s="32"/>
      <c r="AW56" s="32"/>
      <c r="AX56" s="32"/>
      <c r="AY56" s="32"/>
      <c r="AZ56" s="32"/>
      <c r="BA56" s="32"/>
      <c r="BB56" s="32"/>
      <c r="BC56" s="32"/>
    </row>
    <row r="57" spans="1:55" ht="17" thickBot="1">
      <c r="O57" s="29" t="s">
        <v>193</v>
      </c>
      <c r="P57" s="24"/>
      <c r="Q57" s="24"/>
      <c r="R57" s="24"/>
      <c r="S57" s="24"/>
      <c r="T57" s="24"/>
      <c r="U57" s="24"/>
      <c r="V57" s="159">
        <f>12+25+8+24</f>
        <v>69</v>
      </c>
      <c r="W57" s="24">
        <f>3+16+1+9</f>
        <v>29</v>
      </c>
      <c r="X57" s="24"/>
      <c r="Y57" s="24"/>
      <c r="Z57" s="24"/>
      <c r="AA57" s="24"/>
      <c r="AC57" s="29" t="s">
        <v>336</v>
      </c>
      <c r="AD57" s="24"/>
      <c r="AE57" s="24"/>
      <c r="AF57" s="24"/>
      <c r="AG57" s="24"/>
      <c r="AH57" s="24"/>
      <c r="AI57" s="230"/>
      <c r="AJ57" s="159">
        <f>18+8+8+12+18+8+24+21+18</f>
        <v>135</v>
      </c>
      <c r="AK57" s="159">
        <f>16+7+7+10+14+6+15+12+13</f>
        <v>100</v>
      </c>
      <c r="AL57" s="159">
        <f>8+2+30+18+2+8+23+21+30</f>
        <v>142</v>
      </c>
      <c r="AM57" s="159">
        <f>5+2+26+15+1+8+19+3+26</f>
        <v>105</v>
      </c>
      <c r="AN57" s="159">
        <f>16+10+6+5+4+12+8+8+17+4+10+6</f>
        <v>106</v>
      </c>
      <c r="AO57" s="159">
        <f>2+4+5+2+1+10+5+7+11+1+5+4</f>
        <v>57</v>
      </c>
      <c r="AQ57" s="29" t="s">
        <v>592</v>
      </c>
      <c r="AR57" s="24"/>
      <c r="AS57" s="24"/>
      <c r="AT57" s="24">
        <v>7</v>
      </c>
      <c r="AU57" s="24">
        <v>7</v>
      </c>
      <c r="AV57" s="24"/>
      <c r="AW57" s="24"/>
      <c r="AX57" s="24"/>
      <c r="AY57" s="24"/>
      <c r="AZ57" s="24"/>
      <c r="BA57" s="24"/>
      <c r="BB57" s="24"/>
      <c r="BC57" s="24"/>
    </row>
    <row r="58" spans="1:55" ht="17" thickBot="1">
      <c r="A58" s="400" t="s">
        <v>836</v>
      </c>
      <c r="B58" s="401"/>
      <c r="C58" s="401"/>
      <c r="D58" s="401"/>
      <c r="E58" s="401"/>
      <c r="F58" s="401"/>
      <c r="G58" s="402"/>
      <c r="O58" s="47" t="s">
        <v>125</v>
      </c>
      <c r="P58" s="32"/>
      <c r="Q58" s="32"/>
      <c r="R58" s="32"/>
      <c r="S58" s="32"/>
      <c r="T58" s="32"/>
      <c r="U58" s="32"/>
      <c r="V58" s="233">
        <v>0.28999999999999998</v>
      </c>
      <c r="W58" s="32">
        <v>0.42</v>
      </c>
      <c r="X58" s="32"/>
      <c r="Y58" s="32"/>
      <c r="Z58" s="32"/>
      <c r="AA58" s="32"/>
      <c r="AC58" s="47" t="s">
        <v>125</v>
      </c>
      <c r="AD58" s="32"/>
      <c r="AE58" s="32"/>
      <c r="AF58" s="32"/>
      <c r="AG58" s="32"/>
      <c r="AH58" s="32"/>
      <c r="AI58" s="32"/>
      <c r="AJ58" s="245">
        <v>0.32</v>
      </c>
      <c r="AK58" s="233">
        <v>0.74099999999999999</v>
      </c>
      <c r="AL58" s="245">
        <f>AL57/506</f>
        <v>0.28063241106719367</v>
      </c>
      <c r="AM58" s="236">
        <f>AM57/AL57</f>
        <v>0.73943661971830987</v>
      </c>
      <c r="AN58" s="233">
        <f>AN57/446</f>
        <v>0.23766816143497757</v>
      </c>
      <c r="AO58" s="233">
        <f>AO57/AN57</f>
        <v>0.53773584905660377</v>
      </c>
      <c r="AQ58" s="47" t="s">
        <v>125</v>
      </c>
      <c r="AR58" s="32"/>
      <c r="AS58" s="32"/>
      <c r="AT58" s="32" t="s">
        <v>734</v>
      </c>
      <c r="AU58" s="32">
        <v>1</v>
      </c>
      <c r="AV58" s="32"/>
      <c r="AW58" s="32"/>
      <c r="AX58" s="32"/>
      <c r="AY58" s="32"/>
      <c r="AZ58" s="32"/>
      <c r="BA58" s="32"/>
      <c r="BB58" s="32"/>
      <c r="BC58" s="32"/>
    </row>
    <row r="59" spans="1:55" ht="17" thickBot="1">
      <c r="A59" s="298"/>
      <c r="B59" s="398" t="s">
        <v>3</v>
      </c>
      <c r="C59" s="398"/>
      <c r="D59" s="398" t="s">
        <v>49</v>
      </c>
      <c r="E59" s="398"/>
      <c r="F59" s="398" t="s">
        <v>50</v>
      </c>
      <c r="G59" s="399"/>
      <c r="I59" t="s">
        <v>838</v>
      </c>
      <c r="O59" s="29" t="s">
        <v>450</v>
      </c>
      <c r="P59" s="24"/>
      <c r="Q59" s="24"/>
      <c r="R59" s="24"/>
      <c r="S59" s="24"/>
      <c r="T59" s="24"/>
      <c r="U59" s="24"/>
      <c r="V59" s="230"/>
      <c r="W59" s="24"/>
      <c r="X59" s="24">
        <v>17</v>
      </c>
      <c r="Y59" s="159">
        <v>10</v>
      </c>
      <c r="Z59" s="24"/>
      <c r="AA59" s="24"/>
      <c r="AC59" s="29" t="s">
        <v>758</v>
      </c>
      <c r="AD59" s="24"/>
      <c r="AE59" s="24"/>
      <c r="AF59" s="24"/>
      <c r="AG59" s="24"/>
      <c r="AH59" s="24"/>
      <c r="AI59" s="24"/>
      <c r="AJ59" s="230">
        <v>2</v>
      </c>
      <c r="AK59" s="234">
        <v>2</v>
      </c>
      <c r="AL59" s="230"/>
      <c r="AM59" s="230"/>
      <c r="AN59" s="230"/>
      <c r="AO59" s="230"/>
      <c r="AQ59" s="29" t="s">
        <v>193</v>
      </c>
      <c r="AR59" s="24"/>
      <c r="AS59" s="24"/>
      <c r="AT59" s="24"/>
      <c r="AU59" s="24"/>
      <c r="AV59" s="24"/>
      <c r="AW59" s="24"/>
      <c r="AX59" s="24">
        <v>69</v>
      </c>
      <c r="AY59" s="24">
        <v>29</v>
      </c>
      <c r="AZ59" s="24"/>
      <c r="BA59" s="24"/>
      <c r="BB59" s="24"/>
      <c r="BC59" s="24"/>
    </row>
    <row r="60" spans="1:55" ht="17" thickBot="1">
      <c r="A60" s="297"/>
      <c r="B60" s="299" t="s">
        <v>837</v>
      </c>
      <c r="C60" s="299" t="s">
        <v>125</v>
      </c>
      <c r="D60" s="299" t="s">
        <v>837</v>
      </c>
      <c r="E60" s="299" t="s">
        <v>125</v>
      </c>
      <c r="F60" s="299" t="s">
        <v>837</v>
      </c>
      <c r="G60" s="300" t="s">
        <v>125</v>
      </c>
      <c r="I60">
        <v>3962</v>
      </c>
      <c r="O60" s="47" t="s">
        <v>125</v>
      </c>
      <c r="P60" s="32"/>
      <c r="Q60" s="32"/>
      <c r="R60" s="32"/>
      <c r="S60" s="32"/>
      <c r="T60" s="32"/>
      <c r="U60" s="32"/>
      <c r="V60" s="32"/>
      <c r="W60" s="32"/>
      <c r="X60" s="40">
        <v>8.1000000000000003E-2</v>
      </c>
      <c r="Y60" s="233">
        <v>0.58799999999999997</v>
      </c>
      <c r="Z60" s="32"/>
      <c r="AA60" s="32"/>
      <c r="AC60" s="47" t="s">
        <v>125</v>
      </c>
      <c r="AD60" s="32"/>
      <c r="AE60" s="32"/>
      <c r="AF60" s="32"/>
      <c r="AG60" s="32"/>
      <c r="AH60" s="32"/>
      <c r="AI60" s="32"/>
      <c r="AJ60" s="40">
        <v>5.0000000000000001E-3</v>
      </c>
      <c r="AK60" s="236">
        <v>1</v>
      </c>
      <c r="AL60" s="32"/>
      <c r="AM60" s="32"/>
      <c r="AN60" s="32"/>
      <c r="AO60" s="32"/>
      <c r="AQ60" s="47" t="s">
        <v>125</v>
      </c>
      <c r="AR60" s="32"/>
      <c r="AS60" s="32"/>
      <c r="AT60" s="32"/>
      <c r="AU60" s="32"/>
      <c r="AV60" s="32"/>
      <c r="AW60" s="32"/>
      <c r="AX60" s="233">
        <v>0.28999999999999998</v>
      </c>
      <c r="AY60" s="32">
        <v>0.42</v>
      </c>
      <c r="AZ60" s="32"/>
      <c r="BA60" s="32"/>
      <c r="BB60" s="32"/>
      <c r="BC60" s="32"/>
    </row>
    <row r="61" spans="1:55" ht="17" thickBot="1">
      <c r="A61" s="194" t="s">
        <v>110</v>
      </c>
      <c r="B61" s="28">
        <f>B25+D25+F25+H25+J25+L25</f>
        <v>3082</v>
      </c>
      <c r="C61" s="32">
        <f>B61/$I$60</f>
        <v>0.77788995456839982</v>
      </c>
      <c r="D61" s="28">
        <f>B36+D36+F36+H36+J36+L36</f>
        <v>1749</v>
      </c>
      <c r="E61" s="32">
        <f>D61/$I$60</f>
        <v>0.44144371529530541</v>
      </c>
      <c r="F61" s="28">
        <f>B47+D47+F47+H47+J47+L47</f>
        <v>2359</v>
      </c>
      <c r="G61" s="292">
        <f>F61/$I$60</f>
        <v>0.59540636042402828</v>
      </c>
      <c r="O61" s="29" t="s">
        <v>716</v>
      </c>
      <c r="P61" s="24"/>
      <c r="Q61" s="24"/>
      <c r="R61" s="24"/>
      <c r="S61" s="24"/>
      <c r="T61" s="24"/>
      <c r="U61" s="24"/>
      <c r="V61" s="24"/>
      <c r="W61" s="24"/>
      <c r="X61" s="24">
        <v>16</v>
      </c>
      <c r="Y61" s="234">
        <v>9</v>
      </c>
      <c r="Z61" s="24">
        <v>16</v>
      </c>
      <c r="AA61" s="159">
        <v>14</v>
      </c>
      <c r="AC61" s="29" t="s">
        <v>767</v>
      </c>
      <c r="AD61" s="24"/>
      <c r="AE61" s="24"/>
      <c r="AF61" s="24"/>
      <c r="AG61" s="24"/>
      <c r="AH61" s="24"/>
      <c r="AI61" s="24"/>
      <c r="AJ61" s="24">
        <v>5</v>
      </c>
      <c r="AK61" s="234">
        <v>3</v>
      </c>
      <c r="AL61" s="24">
        <v>5</v>
      </c>
      <c r="AM61" s="159">
        <v>5</v>
      </c>
      <c r="AN61" s="24">
        <v>4</v>
      </c>
      <c r="AO61" s="159">
        <v>3</v>
      </c>
      <c r="AQ61" s="130" t="s">
        <v>612</v>
      </c>
      <c r="AR61" s="24">
        <v>24</v>
      </c>
      <c r="AS61" s="24">
        <v>13</v>
      </c>
      <c r="AT61" s="24"/>
      <c r="AU61" s="24"/>
      <c r="AV61" s="24"/>
      <c r="AW61" s="24"/>
      <c r="AX61" s="24"/>
      <c r="AY61" s="24"/>
      <c r="AZ61" s="24"/>
      <c r="BA61" s="24"/>
      <c r="BB61" s="24"/>
      <c r="BC61" s="24"/>
    </row>
    <row r="62" spans="1:55" ht="17" thickBot="1">
      <c r="A62" s="194" t="s">
        <v>111</v>
      </c>
      <c r="B62" s="28">
        <f>B26+D26+F26+H26+J26+L26</f>
        <v>787</v>
      </c>
      <c r="C62" s="32">
        <f>B62/B61</f>
        <v>0.2553536664503569</v>
      </c>
      <c r="D62" s="28">
        <f>B37+D37+F37+H37+J37+L37</f>
        <v>915</v>
      </c>
      <c r="E62" s="32">
        <f>D62/D61</f>
        <v>0.52315608919382506</v>
      </c>
      <c r="F62" s="28">
        <f>B48+D48+F48+H48+J48+L48</f>
        <v>229</v>
      </c>
      <c r="G62" s="292">
        <f>F62/F61</f>
        <v>9.7075031793132677E-2</v>
      </c>
      <c r="O62" s="47" t="s">
        <v>125</v>
      </c>
      <c r="P62" s="32"/>
      <c r="Q62" s="32"/>
      <c r="R62" s="32"/>
      <c r="S62" s="32"/>
      <c r="T62" s="32"/>
      <c r="U62" s="32"/>
      <c r="V62" s="32"/>
      <c r="W62" s="32"/>
      <c r="X62" s="40">
        <v>7.5999999999999998E-2</v>
      </c>
      <c r="Y62" s="233">
        <v>0.56299999999999994</v>
      </c>
      <c r="Z62" s="32">
        <v>0.13</v>
      </c>
      <c r="AA62" s="233">
        <v>0.875</v>
      </c>
      <c r="AC62" s="47" t="s">
        <v>125</v>
      </c>
      <c r="AD62" s="32"/>
      <c r="AE62" s="32"/>
      <c r="AF62" s="32"/>
      <c r="AG62" s="32"/>
      <c r="AH62" s="32"/>
      <c r="AI62" s="32"/>
      <c r="AJ62" s="40">
        <v>1.2E-2</v>
      </c>
      <c r="AK62" s="236">
        <v>0.6</v>
      </c>
      <c r="AL62" s="32">
        <f>AL61/506</f>
        <v>9.881422924901186E-3</v>
      </c>
      <c r="AM62" s="236">
        <f>AM61/AL61</f>
        <v>1</v>
      </c>
      <c r="AN62" s="40">
        <f>AN61/446</f>
        <v>8.9686098654708519E-3</v>
      </c>
      <c r="AO62" s="233">
        <f>AO61/AN61</f>
        <v>0.75</v>
      </c>
      <c r="AQ62" s="47" t="s">
        <v>125</v>
      </c>
      <c r="AR62" s="40">
        <v>0.161</v>
      </c>
      <c r="AS62" s="32" t="s">
        <v>735</v>
      </c>
      <c r="AT62" s="32"/>
      <c r="AU62" s="32"/>
      <c r="AV62" s="32"/>
      <c r="AW62" s="32"/>
      <c r="AX62" s="32"/>
      <c r="AY62" s="32"/>
      <c r="AZ62" s="32"/>
      <c r="BA62" s="32"/>
      <c r="BB62" s="32"/>
      <c r="BC62" s="32"/>
    </row>
    <row r="63" spans="1:55" ht="17" thickBot="1">
      <c r="A63" s="194"/>
      <c r="B63" s="28"/>
      <c r="C63" s="32"/>
      <c r="D63" s="28"/>
      <c r="E63" s="32"/>
      <c r="F63" s="28"/>
      <c r="G63" s="292"/>
      <c r="O63" s="29" t="s">
        <v>714</v>
      </c>
      <c r="P63" s="24"/>
      <c r="Q63" s="24"/>
      <c r="R63" s="24"/>
      <c r="S63" s="24"/>
      <c r="T63" s="24"/>
      <c r="U63" s="24"/>
      <c r="V63" s="24"/>
      <c r="W63" s="24"/>
      <c r="X63" s="24">
        <v>13</v>
      </c>
      <c r="Y63" s="230">
        <v>1</v>
      </c>
      <c r="Z63" s="24"/>
      <c r="AA63" s="230"/>
      <c r="AC63" s="29" t="s">
        <v>63</v>
      </c>
      <c r="AD63" s="24"/>
      <c r="AE63" s="24"/>
      <c r="AF63" s="24"/>
      <c r="AG63" s="24"/>
      <c r="AH63" s="24"/>
      <c r="AI63" s="24"/>
      <c r="AJ63" s="24">
        <v>32</v>
      </c>
      <c r="AK63" s="234">
        <v>29</v>
      </c>
      <c r="AL63" s="24"/>
      <c r="AM63" s="230"/>
      <c r="AN63" s="24"/>
      <c r="AO63" s="230"/>
      <c r="AQ63" s="29" t="s">
        <v>613</v>
      </c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>
        <v>2</v>
      </c>
      <c r="BC63" s="24">
        <v>2</v>
      </c>
    </row>
    <row r="64" spans="1:55" ht="17" thickBot="1">
      <c r="A64" s="194" t="s">
        <v>112</v>
      </c>
      <c r="B64" s="28">
        <f>B28+D28+F28+H28+J28+L28</f>
        <v>851</v>
      </c>
      <c r="C64" s="32">
        <f>B64/$I$60</f>
        <v>0.21479050984351339</v>
      </c>
      <c r="D64" s="28">
        <f>B39+D39+F39+H39+J39+L39</f>
        <v>2209</v>
      </c>
      <c r="E64" s="32">
        <f>D64/$I$60</f>
        <v>0.55754669358909636</v>
      </c>
      <c r="F64" s="28">
        <f>B50+D50+F50+H50+J50+L50</f>
        <v>1572</v>
      </c>
      <c r="G64" s="292">
        <f>F64/$I$60</f>
        <v>0.39676930843008579</v>
      </c>
      <c r="O64" s="47" t="s">
        <v>125</v>
      </c>
      <c r="P64" s="32"/>
      <c r="Q64" s="32"/>
      <c r="R64" s="32"/>
      <c r="S64" s="32"/>
      <c r="T64" s="32"/>
      <c r="U64" s="32"/>
      <c r="V64" s="32"/>
      <c r="W64" s="32"/>
      <c r="X64" s="40">
        <v>6.2E-2</v>
      </c>
      <c r="Y64" s="40">
        <v>7.6999999999999999E-2</v>
      </c>
      <c r="Z64" s="32"/>
      <c r="AA64" s="32"/>
      <c r="AC64" s="47" t="s">
        <v>125</v>
      </c>
      <c r="AD64" s="32"/>
      <c r="AE64" s="32"/>
      <c r="AF64" s="32"/>
      <c r="AG64" s="32"/>
      <c r="AH64" s="32"/>
      <c r="AI64" s="32"/>
      <c r="AJ64" s="40">
        <v>7.5999999999999998E-2</v>
      </c>
      <c r="AK64" s="233">
        <v>0.90600000000000003</v>
      </c>
      <c r="AL64" s="32"/>
      <c r="AM64" s="32"/>
      <c r="AN64" s="32"/>
      <c r="AO64" s="32"/>
      <c r="AQ64" s="47" t="s">
        <v>125</v>
      </c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>
        <v>0.93</v>
      </c>
      <c r="BC64" s="32">
        <v>1</v>
      </c>
    </row>
    <row r="65" spans="1:55" ht="17" thickBot="1">
      <c r="A65" s="293" t="s">
        <v>113</v>
      </c>
      <c r="B65" s="294">
        <f>B29+D29+F29+H29+J29+L29</f>
        <v>339</v>
      </c>
      <c r="C65" s="295">
        <f>B65/B64</f>
        <v>0.3983548766157462</v>
      </c>
      <c r="D65" s="294">
        <f>B40+D40+F40+H40+J40+L40</f>
        <v>1272</v>
      </c>
      <c r="E65" s="295">
        <f>D65/D64</f>
        <v>0.57582616568583067</v>
      </c>
      <c r="F65" s="294">
        <f>B51+D51+F51+H51+J51+L51</f>
        <v>505</v>
      </c>
      <c r="G65" s="296">
        <f>F65/F64</f>
        <v>0.32124681933842242</v>
      </c>
      <c r="O65" s="29" t="s">
        <v>216</v>
      </c>
      <c r="P65" s="24"/>
      <c r="Q65" s="24"/>
      <c r="R65" s="24"/>
      <c r="S65" s="24"/>
      <c r="T65" s="24"/>
      <c r="U65" s="24"/>
      <c r="V65" s="24"/>
      <c r="W65" s="24"/>
      <c r="X65" s="24">
        <v>1</v>
      </c>
      <c r="Y65" s="159">
        <v>1</v>
      </c>
      <c r="Z65" s="24"/>
      <c r="AA65" s="24"/>
      <c r="AC65" s="29" t="s">
        <v>297</v>
      </c>
      <c r="AD65" s="24"/>
      <c r="AE65" s="24"/>
      <c r="AF65" s="24"/>
      <c r="AG65" s="24"/>
      <c r="AH65" s="24"/>
      <c r="AI65" s="24"/>
      <c r="AJ65" s="24">
        <f>2+1</f>
        <v>3</v>
      </c>
      <c r="AK65" s="234">
        <f>2+1</f>
        <v>3</v>
      </c>
      <c r="AL65" s="24"/>
      <c r="AM65" s="24"/>
      <c r="AN65" s="24"/>
      <c r="AO65" s="24"/>
      <c r="AQ65" s="29" t="s">
        <v>616</v>
      </c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>
        <v>1</v>
      </c>
      <c r="BC65" s="24">
        <v>0</v>
      </c>
    </row>
    <row r="66" spans="1:55" ht="17" thickBot="1">
      <c r="O66" s="47" t="s">
        <v>125</v>
      </c>
      <c r="P66" s="32"/>
      <c r="Q66" s="32"/>
      <c r="R66" s="32"/>
      <c r="S66" s="32"/>
      <c r="T66" s="32"/>
      <c r="U66" s="32"/>
      <c r="V66" s="32"/>
      <c r="W66" s="32"/>
      <c r="X66" s="40">
        <v>5.0000000000000001E-3</v>
      </c>
      <c r="Y66" s="236">
        <v>1</v>
      </c>
      <c r="Z66" s="32"/>
      <c r="AA66" s="32"/>
      <c r="AC66" s="47" t="s">
        <v>125</v>
      </c>
      <c r="AD66" s="32"/>
      <c r="AE66" s="32"/>
      <c r="AF66" s="32"/>
      <c r="AG66" s="32"/>
      <c r="AH66" s="32"/>
      <c r="AI66" s="32"/>
      <c r="AJ66" s="40">
        <v>7.0000000000000001E-3</v>
      </c>
      <c r="AK66" s="236">
        <v>1</v>
      </c>
      <c r="AL66" s="32"/>
      <c r="AM66" s="32"/>
      <c r="AN66" s="32"/>
      <c r="AO66" s="32"/>
      <c r="AQ66" s="47" t="s">
        <v>125</v>
      </c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 t="s">
        <v>736</v>
      </c>
      <c r="BC66" s="32">
        <v>0</v>
      </c>
    </row>
    <row r="67" spans="1:55" ht="17" thickBot="1">
      <c r="O67" s="29" t="s">
        <v>220</v>
      </c>
      <c r="P67" s="24"/>
      <c r="Q67" s="24"/>
      <c r="R67" s="24"/>
      <c r="S67" s="24"/>
      <c r="T67" s="24"/>
      <c r="U67" s="24"/>
      <c r="V67" s="24"/>
      <c r="W67" s="24"/>
      <c r="X67" s="24">
        <v>12</v>
      </c>
      <c r="Y67" s="234">
        <v>9</v>
      </c>
      <c r="Z67" s="24"/>
      <c r="AA67" s="24"/>
      <c r="AC67" s="29" t="s">
        <v>769</v>
      </c>
      <c r="AD67" s="24"/>
      <c r="AE67" s="24"/>
      <c r="AF67" s="24"/>
      <c r="AG67" s="24"/>
      <c r="AH67" s="24"/>
      <c r="AI67" s="24"/>
      <c r="AJ67" s="24">
        <v>26</v>
      </c>
      <c r="AK67" s="234">
        <v>14</v>
      </c>
      <c r="AL67" s="24"/>
      <c r="AM67" s="24"/>
      <c r="AN67" s="24"/>
      <c r="AO67" s="24"/>
      <c r="AQ67" s="29" t="s">
        <v>615</v>
      </c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>
        <v>5</v>
      </c>
      <c r="BC67" s="24">
        <v>1</v>
      </c>
    </row>
    <row r="68" spans="1:55" ht="17" thickBot="1">
      <c r="O68" s="47" t="s">
        <v>125</v>
      </c>
      <c r="P68" s="32"/>
      <c r="Q68" s="32"/>
      <c r="R68" s="32"/>
      <c r="S68" s="32"/>
      <c r="T68" s="32"/>
      <c r="U68" s="32"/>
      <c r="V68" s="32"/>
      <c r="W68" s="32"/>
      <c r="X68" s="40">
        <v>5.7000000000000002E-2</v>
      </c>
      <c r="Y68" s="233">
        <v>0.75</v>
      </c>
      <c r="Z68" s="32"/>
      <c r="AA68" s="32"/>
      <c r="AC68" s="47" t="s">
        <v>125</v>
      </c>
      <c r="AD68" s="32"/>
      <c r="AE68" s="32"/>
      <c r="AF68" s="32"/>
      <c r="AG68" s="32"/>
      <c r="AH68" s="32"/>
      <c r="AI68" s="32"/>
      <c r="AJ68" s="40">
        <v>6.2E-2</v>
      </c>
      <c r="AK68" s="233">
        <v>0.53800000000000003</v>
      </c>
      <c r="AL68" s="32"/>
      <c r="AM68" s="32"/>
      <c r="AN68" s="32"/>
      <c r="AO68" s="32"/>
      <c r="AQ68" s="47" t="s">
        <v>125</v>
      </c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 t="s">
        <v>737</v>
      </c>
      <c r="BC68" s="32">
        <v>0.2</v>
      </c>
    </row>
    <row r="69" spans="1:55" ht="17" thickBot="1">
      <c r="O69" s="29" t="s">
        <v>219</v>
      </c>
      <c r="P69" s="24"/>
      <c r="Q69" s="24"/>
      <c r="R69" s="24"/>
      <c r="S69" s="24"/>
      <c r="T69" s="24"/>
      <c r="U69" s="24"/>
      <c r="V69" s="24"/>
      <c r="W69" s="24"/>
      <c r="X69" s="24">
        <v>13</v>
      </c>
      <c r="Y69" s="234">
        <v>12</v>
      </c>
      <c r="Z69" s="24"/>
      <c r="AA69" s="24"/>
      <c r="AC69" s="29" t="s">
        <v>760</v>
      </c>
      <c r="AD69" s="24"/>
      <c r="AE69" s="24"/>
      <c r="AF69" s="24"/>
      <c r="AG69" s="24"/>
      <c r="AH69" s="24"/>
      <c r="AI69" s="24"/>
      <c r="AJ69" s="24"/>
      <c r="AK69" s="230"/>
      <c r="AL69" s="24">
        <v>17</v>
      </c>
      <c r="AM69" s="24">
        <v>7</v>
      </c>
      <c r="AN69" s="24"/>
      <c r="AO69" s="24"/>
      <c r="AQ69" s="29" t="s">
        <v>621</v>
      </c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>
        <v>3</v>
      </c>
      <c r="BC69" s="24">
        <v>2</v>
      </c>
    </row>
    <row r="70" spans="1:55" ht="17" thickBot="1">
      <c r="O70" s="47" t="s">
        <v>125</v>
      </c>
      <c r="P70" s="32"/>
      <c r="Q70" s="32"/>
      <c r="R70" s="32"/>
      <c r="S70" s="32"/>
      <c r="T70" s="32"/>
      <c r="U70" s="32"/>
      <c r="V70" s="32"/>
      <c r="W70" s="32"/>
      <c r="X70" s="40">
        <v>6.2E-2</v>
      </c>
      <c r="Y70" s="233">
        <v>0.92300000000000004</v>
      </c>
      <c r="Z70" s="32"/>
      <c r="AA70" s="32"/>
      <c r="AC70" s="47" t="s">
        <v>125</v>
      </c>
      <c r="AD70" s="32"/>
      <c r="AE70" s="32"/>
      <c r="AF70" s="32"/>
      <c r="AG70" s="32"/>
      <c r="AH70" s="32"/>
      <c r="AI70" s="32"/>
      <c r="AJ70" s="32"/>
      <c r="AK70" s="32"/>
      <c r="AL70" s="32">
        <f>AL69/506</f>
        <v>3.3596837944664032E-2</v>
      </c>
      <c r="AM70" s="32">
        <f>AM69/AL69</f>
        <v>0.41176470588235292</v>
      </c>
      <c r="AN70" s="32"/>
      <c r="AO70" s="32"/>
      <c r="AQ70" s="47" t="s">
        <v>125</v>
      </c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 t="s">
        <v>738</v>
      </c>
      <c r="BC70" s="32">
        <v>0.66700000000000004</v>
      </c>
    </row>
    <row r="71" spans="1:55" ht="17" thickBot="1">
      <c r="O71" s="29" t="s">
        <v>318</v>
      </c>
      <c r="P71" s="24"/>
      <c r="Q71" s="24"/>
      <c r="R71" s="24"/>
      <c r="S71" s="24"/>
      <c r="T71" s="24"/>
      <c r="U71" s="24"/>
      <c r="V71" s="24"/>
      <c r="W71" s="24"/>
      <c r="X71" s="24">
        <v>1</v>
      </c>
      <c r="Y71" s="234">
        <v>1</v>
      </c>
      <c r="Z71" s="24"/>
      <c r="AA71" s="24"/>
      <c r="AC71" s="29" t="s">
        <v>761</v>
      </c>
      <c r="AD71" s="24"/>
      <c r="AE71" s="24"/>
      <c r="AF71" s="24"/>
      <c r="AG71" s="24"/>
      <c r="AH71" s="24"/>
      <c r="AI71" s="24"/>
      <c r="AJ71" s="24"/>
      <c r="AK71" s="24"/>
      <c r="AL71" s="24">
        <v>4</v>
      </c>
      <c r="AM71" s="159">
        <v>3</v>
      </c>
      <c r="AN71" s="24"/>
      <c r="AO71" s="24"/>
      <c r="AQ71" s="29" t="s">
        <v>627</v>
      </c>
      <c r="AR71" s="24">
        <v>18</v>
      </c>
      <c r="AS71" s="24">
        <v>0</v>
      </c>
      <c r="AT71" s="24"/>
      <c r="AU71" s="24"/>
      <c r="AV71" s="24"/>
      <c r="AW71" s="24"/>
      <c r="AX71" s="24"/>
      <c r="AY71" s="24"/>
      <c r="AZ71" s="24"/>
      <c r="BA71" s="24"/>
      <c r="BB71" s="24"/>
      <c r="BC71" s="24"/>
    </row>
    <row r="72" spans="1:55" ht="17" thickBot="1">
      <c r="O72" s="47" t="s">
        <v>125</v>
      </c>
      <c r="P72" s="32"/>
      <c r="Q72" s="32"/>
      <c r="R72" s="32"/>
      <c r="S72" s="32"/>
      <c r="T72" s="32"/>
      <c r="U72" s="32"/>
      <c r="V72" s="32"/>
      <c r="W72" s="32"/>
      <c r="X72" s="40">
        <v>5.0000000000000001E-3</v>
      </c>
      <c r="Y72" s="236">
        <v>1</v>
      </c>
      <c r="Z72" s="32"/>
      <c r="AA72" s="32"/>
      <c r="AC72" s="47" t="s">
        <v>125</v>
      </c>
      <c r="AD72" s="28"/>
      <c r="AE72" s="28"/>
      <c r="AF72" s="28"/>
      <c r="AG72" s="28"/>
      <c r="AH72" s="28"/>
      <c r="AI72" s="28"/>
      <c r="AJ72" s="28"/>
      <c r="AK72" s="28"/>
      <c r="AL72" s="32">
        <f>AL71/506</f>
        <v>7.9051383399209481E-3</v>
      </c>
      <c r="AM72" s="236">
        <f>AM71/AL71</f>
        <v>0.75</v>
      </c>
      <c r="AN72" s="28"/>
      <c r="AO72" s="28"/>
      <c r="AQ72" s="47" t="s">
        <v>125</v>
      </c>
      <c r="AR72" s="40">
        <v>0.121</v>
      </c>
      <c r="AS72" s="32">
        <v>0</v>
      </c>
      <c r="AT72" s="32"/>
      <c r="AU72" s="32"/>
      <c r="AV72" s="32"/>
      <c r="AW72" s="32"/>
      <c r="AX72" s="32"/>
      <c r="AY72" s="32"/>
      <c r="AZ72" s="32"/>
      <c r="BA72" s="32"/>
      <c r="BB72" s="32"/>
      <c r="BC72" s="32"/>
    </row>
    <row r="73" spans="1:55">
      <c r="O73" s="29" t="s">
        <v>300</v>
      </c>
      <c r="P73" s="24"/>
      <c r="Q73" s="24"/>
      <c r="R73" s="24"/>
      <c r="S73" s="24"/>
      <c r="T73" s="24"/>
      <c r="U73" s="24"/>
      <c r="V73" s="24"/>
      <c r="W73" s="24"/>
      <c r="X73" s="24"/>
      <c r="Y73" s="230"/>
      <c r="Z73" s="24">
        <f>1+2</f>
        <v>3</v>
      </c>
      <c r="AA73" s="24">
        <f>0+2</f>
        <v>2</v>
      </c>
      <c r="AC73" s="29" t="s">
        <v>762</v>
      </c>
      <c r="AD73" s="24"/>
      <c r="AE73" s="24"/>
      <c r="AF73" s="24"/>
      <c r="AG73" s="24"/>
      <c r="AH73" s="24"/>
      <c r="AI73" s="24"/>
      <c r="AJ73" s="24"/>
      <c r="AK73" s="24"/>
      <c r="AL73" s="24">
        <v>4</v>
      </c>
      <c r="AM73" s="230">
        <v>1</v>
      </c>
      <c r="AN73" s="24"/>
      <c r="AO73" s="24"/>
      <c r="AQ73" s="130" t="s">
        <v>739</v>
      </c>
      <c r="AR73" s="24">
        <v>40</v>
      </c>
      <c r="AS73" s="24">
        <v>19</v>
      </c>
      <c r="AT73" s="24"/>
      <c r="AU73" s="24"/>
      <c r="AV73" s="24"/>
      <c r="AW73" s="24"/>
      <c r="AX73" s="24"/>
      <c r="AY73" s="24"/>
      <c r="AZ73" s="24"/>
      <c r="BA73" s="24"/>
      <c r="BB73" s="24"/>
      <c r="BC73" s="24"/>
    </row>
    <row r="74" spans="1:55">
      <c r="AC74" s="47" t="s">
        <v>125</v>
      </c>
      <c r="AD74" s="32"/>
      <c r="AE74" s="32"/>
      <c r="AF74" s="32"/>
      <c r="AG74" s="32"/>
      <c r="AH74" s="32"/>
      <c r="AI74" s="32"/>
      <c r="AJ74" s="32"/>
      <c r="AK74" s="32"/>
      <c r="AL74" s="32">
        <f>AL73/506</f>
        <v>7.9051383399209481E-3</v>
      </c>
      <c r="AM74" s="32">
        <f>AM73/AL73</f>
        <v>0.25</v>
      </c>
      <c r="AN74" s="32"/>
      <c r="AO74" s="32"/>
      <c r="AQ74" s="47" t="s">
        <v>125</v>
      </c>
      <c r="AR74" s="40">
        <v>0.26800000000000002</v>
      </c>
      <c r="AS74" s="32" t="s">
        <v>740</v>
      </c>
      <c r="AT74" s="32"/>
      <c r="AU74" s="32"/>
      <c r="AV74" s="32"/>
      <c r="AW74" s="32"/>
      <c r="AX74" s="32"/>
      <c r="AY74" s="32"/>
      <c r="AZ74" s="32"/>
      <c r="BA74" s="32"/>
      <c r="BB74" s="32"/>
      <c r="BC74" s="32"/>
    </row>
    <row r="75" spans="1:55" ht="17" thickBot="1">
      <c r="AC75" s="29" t="s">
        <v>763</v>
      </c>
      <c r="AD75" s="24"/>
      <c r="AE75" s="24"/>
      <c r="AF75" s="24"/>
      <c r="AG75" s="24"/>
      <c r="AH75" s="24"/>
      <c r="AI75" s="24"/>
      <c r="AJ75" s="24"/>
      <c r="AK75" s="24"/>
      <c r="AL75" s="24">
        <v>1</v>
      </c>
      <c r="AM75" s="159">
        <v>1</v>
      </c>
      <c r="AN75" s="24"/>
      <c r="AO75" s="24"/>
      <c r="AQ75" s="29" t="s">
        <v>94</v>
      </c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>
        <v>10</v>
      </c>
      <c r="BC75" s="24">
        <v>7</v>
      </c>
    </row>
    <row r="76" spans="1:55" ht="17" thickBot="1">
      <c r="O76" s="76" t="s">
        <v>781</v>
      </c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C76" s="47" t="s">
        <v>125</v>
      </c>
      <c r="AD76" s="28"/>
      <c r="AE76" s="28"/>
      <c r="AF76" s="28"/>
      <c r="AG76" s="28"/>
      <c r="AH76" s="28"/>
      <c r="AI76" s="28"/>
      <c r="AJ76" s="28"/>
      <c r="AK76" s="28"/>
      <c r="AL76" s="32">
        <f>AL75/506</f>
        <v>1.976284584980237E-3</v>
      </c>
      <c r="AM76" s="236">
        <f>AM75/AL75</f>
        <v>1</v>
      </c>
      <c r="AN76" s="28"/>
      <c r="AO76" s="28"/>
      <c r="AQ76" s="47" t="s">
        <v>125</v>
      </c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 t="s">
        <v>741</v>
      </c>
      <c r="BC76" s="32">
        <v>0.7</v>
      </c>
    </row>
    <row r="77" spans="1:55" ht="17" thickBot="1">
      <c r="O77" s="252" t="s">
        <v>782</v>
      </c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C77" s="29" t="s">
        <v>764</v>
      </c>
      <c r="AD77" s="24"/>
      <c r="AE77" s="24"/>
      <c r="AF77" s="24"/>
      <c r="AG77" s="24"/>
      <c r="AH77" s="24"/>
      <c r="AI77" s="24"/>
      <c r="AJ77" s="24"/>
      <c r="AK77" s="24"/>
      <c r="AL77" s="24">
        <v>8</v>
      </c>
      <c r="AM77" s="234">
        <v>7</v>
      </c>
      <c r="AN77" s="24"/>
      <c r="AO77" s="24"/>
      <c r="AQ77" s="29" t="s">
        <v>102</v>
      </c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>
        <v>16</v>
      </c>
      <c r="BC77" s="24">
        <v>8</v>
      </c>
    </row>
    <row r="78" spans="1:55" ht="17" thickBot="1">
      <c r="P78" s="324" t="s">
        <v>137</v>
      </c>
      <c r="Q78" s="325"/>
      <c r="R78" s="324" t="s">
        <v>138</v>
      </c>
      <c r="S78" s="325"/>
      <c r="T78" s="324" t="s">
        <v>139</v>
      </c>
      <c r="U78" s="325"/>
      <c r="V78" s="324" t="s">
        <v>140</v>
      </c>
      <c r="W78" s="325"/>
      <c r="X78" s="324" t="s">
        <v>141</v>
      </c>
      <c r="Y78" s="325"/>
      <c r="Z78" s="324" t="s">
        <v>142</v>
      </c>
      <c r="AA78" s="325"/>
      <c r="AC78" s="47" t="s">
        <v>125</v>
      </c>
      <c r="AD78" s="32"/>
      <c r="AE78" s="32"/>
      <c r="AF78" s="32"/>
      <c r="AG78" s="32"/>
      <c r="AH78" s="32"/>
      <c r="AI78" s="32"/>
      <c r="AJ78" s="32"/>
      <c r="AK78" s="32"/>
      <c r="AL78" s="32">
        <f>AL77/506</f>
        <v>1.5810276679841896E-2</v>
      </c>
      <c r="AM78" s="236">
        <f>AM77/AL77</f>
        <v>0.875</v>
      </c>
      <c r="AN78" s="32"/>
      <c r="AO78" s="32"/>
      <c r="AQ78" s="47" t="s">
        <v>125</v>
      </c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 t="s">
        <v>721</v>
      </c>
      <c r="BC78" s="32">
        <v>0.5</v>
      </c>
    </row>
    <row r="79" spans="1:55" ht="17" thickBot="1">
      <c r="P79" s="120" t="s">
        <v>118</v>
      </c>
      <c r="Q79" s="120" t="s">
        <v>1</v>
      </c>
      <c r="R79" s="120" t="s">
        <v>118</v>
      </c>
      <c r="S79" s="120" t="s">
        <v>1</v>
      </c>
      <c r="T79" s="120" t="s">
        <v>118</v>
      </c>
      <c r="U79" s="120" t="s">
        <v>1</v>
      </c>
      <c r="V79" s="120" t="s">
        <v>118</v>
      </c>
      <c r="W79" s="120" t="s">
        <v>1</v>
      </c>
      <c r="X79" s="120" t="s">
        <v>118</v>
      </c>
      <c r="Y79" s="120" t="s">
        <v>1</v>
      </c>
      <c r="Z79" s="120" t="s">
        <v>118</v>
      </c>
      <c r="AA79" s="120" t="s">
        <v>1</v>
      </c>
      <c r="AC79" s="29" t="s">
        <v>765</v>
      </c>
      <c r="AD79" s="24"/>
      <c r="AE79" s="24"/>
      <c r="AF79" s="24"/>
      <c r="AG79" s="24"/>
      <c r="AH79" s="24"/>
      <c r="AI79" s="24"/>
      <c r="AJ79" s="24"/>
      <c r="AK79" s="24"/>
      <c r="AL79" s="24">
        <v>2</v>
      </c>
      <c r="AM79" s="234">
        <v>2</v>
      </c>
      <c r="AN79" s="24"/>
      <c r="AO79" s="24"/>
      <c r="AQ79" s="29" t="s">
        <v>146</v>
      </c>
      <c r="AR79" s="24"/>
      <c r="AS79" s="24"/>
      <c r="AT79" s="24">
        <v>18</v>
      </c>
      <c r="AU79" s="24">
        <v>2</v>
      </c>
      <c r="AV79" s="24"/>
      <c r="AW79" s="24"/>
      <c r="AX79" s="24"/>
      <c r="AY79" s="24"/>
      <c r="AZ79" s="24"/>
      <c r="BA79" s="24"/>
      <c r="BB79" s="24"/>
      <c r="BC79" s="24"/>
    </row>
    <row r="80" spans="1:55" ht="17" thickBot="1">
      <c r="O80" s="250" t="s">
        <v>711</v>
      </c>
      <c r="P80" s="24">
        <f>P25+P27+P29+P31</f>
        <v>89</v>
      </c>
      <c r="Q80" s="24">
        <f>Q25+Q27+Q29+Q31</f>
        <v>38</v>
      </c>
      <c r="R80" s="24"/>
      <c r="S80" s="24"/>
      <c r="T80" s="24">
        <f>T25+T47</f>
        <v>5</v>
      </c>
      <c r="U80" s="101">
        <f>U25+U47</f>
        <v>4</v>
      </c>
      <c r="V80" s="24">
        <f>V25</f>
        <v>16</v>
      </c>
      <c r="W80" s="24">
        <f>W25</f>
        <v>0</v>
      </c>
      <c r="X80" s="24"/>
      <c r="Y80" s="24"/>
      <c r="Z80" s="24">
        <f>Z25</f>
        <v>1</v>
      </c>
      <c r="AA80" s="24">
        <f>AA25</f>
        <v>0</v>
      </c>
      <c r="AC80" s="47" t="s">
        <v>125</v>
      </c>
      <c r="AD80" s="28"/>
      <c r="AE80" s="28"/>
      <c r="AF80" s="28"/>
      <c r="AG80" s="28"/>
      <c r="AH80" s="28"/>
      <c r="AI80" s="28"/>
      <c r="AJ80" s="28"/>
      <c r="AK80" s="28"/>
      <c r="AL80" s="32">
        <f>AL79/506</f>
        <v>3.952569169960474E-3</v>
      </c>
      <c r="AM80" s="236">
        <f>AM79/AL79</f>
        <v>1</v>
      </c>
      <c r="AN80" s="28"/>
      <c r="AO80" s="28"/>
      <c r="AQ80" s="47" t="s">
        <v>125</v>
      </c>
      <c r="AR80" s="32"/>
      <c r="AS80" s="32"/>
      <c r="AT80" s="32" t="s">
        <v>742</v>
      </c>
      <c r="AU80" s="32" t="s">
        <v>743</v>
      </c>
      <c r="AV80" s="32"/>
      <c r="AW80" s="32"/>
      <c r="AX80" s="32"/>
      <c r="AY80" s="32"/>
      <c r="AZ80" s="32"/>
      <c r="BA80" s="32"/>
      <c r="BB80" s="32"/>
      <c r="BC80" s="32"/>
    </row>
    <row r="81" spans="15:55" ht="17" thickBot="1">
      <c r="O81" s="47" t="s">
        <v>125</v>
      </c>
      <c r="P81" s="241">
        <v>1</v>
      </c>
      <c r="Q81" s="241">
        <v>0.42699999999999999</v>
      </c>
      <c r="R81" s="237"/>
      <c r="S81" s="237"/>
      <c r="T81" s="241">
        <v>4.9000000000000002E-2</v>
      </c>
      <c r="U81" s="291">
        <v>0.8</v>
      </c>
      <c r="V81" s="241">
        <f>V26</f>
        <v>6.8000000000000005E-2</v>
      </c>
      <c r="W81" s="237">
        <f>W26</f>
        <v>0</v>
      </c>
      <c r="X81" s="237"/>
      <c r="Y81" s="237"/>
      <c r="Z81" s="40">
        <v>8.0000000000000002E-3</v>
      </c>
      <c r="AA81" s="32">
        <v>0</v>
      </c>
      <c r="AC81" s="29" t="s">
        <v>539</v>
      </c>
      <c r="AD81" s="24"/>
      <c r="AE81" s="24"/>
      <c r="AF81" s="24"/>
      <c r="AG81" s="24"/>
      <c r="AH81" s="24"/>
      <c r="AI81" s="24"/>
      <c r="AJ81" s="24"/>
      <c r="AK81" s="24"/>
      <c r="AL81" s="24">
        <v>3</v>
      </c>
      <c r="AM81" s="234">
        <v>3</v>
      </c>
      <c r="AN81" s="24"/>
      <c r="AO81" s="24"/>
      <c r="AQ81" s="29" t="s">
        <v>799</v>
      </c>
      <c r="AR81" s="24"/>
      <c r="AS81" s="24"/>
      <c r="AT81" s="24"/>
      <c r="AU81" s="24"/>
      <c r="AV81" s="24">
        <v>18</v>
      </c>
      <c r="AW81" s="24">
        <v>2</v>
      </c>
      <c r="AX81" s="24"/>
      <c r="AY81" s="24"/>
      <c r="AZ81" s="24"/>
      <c r="BA81" s="24"/>
      <c r="BB81" s="24"/>
      <c r="BC81" s="24"/>
    </row>
    <row r="82" spans="15:55" ht="17" thickBot="1">
      <c r="O82" s="250" t="s">
        <v>198</v>
      </c>
      <c r="P82" s="24">
        <f>P29+P31</f>
        <v>17</v>
      </c>
      <c r="Q82" s="24">
        <f>Q29+Q31</f>
        <v>1</v>
      </c>
      <c r="R82" s="24">
        <f>R33+R35+R39</f>
        <v>74</v>
      </c>
      <c r="S82" s="24">
        <f>S33+S35+S39</f>
        <v>25</v>
      </c>
      <c r="T82" s="24"/>
      <c r="U82" s="24"/>
      <c r="V82" s="24">
        <f>V35+V51+V53+V57</f>
        <v>135</v>
      </c>
      <c r="W82" s="24">
        <f>W35+W51+W53+W57</f>
        <v>61</v>
      </c>
      <c r="X82" s="24">
        <f>X33+X39+X59+X65+X67+X69+X71</f>
        <v>110</v>
      </c>
      <c r="Y82" s="24">
        <f>Y33+Y39+Y59+Y65+Y67+Y69+Y71</f>
        <v>53</v>
      </c>
      <c r="Z82" s="24">
        <f>Z39</f>
        <v>103</v>
      </c>
      <c r="AA82" s="24">
        <f>AA39</f>
        <v>33</v>
      </c>
      <c r="AC82" s="47" t="s">
        <v>125</v>
      </c>
      <c r="AD82" s="32"/>
      <c r="AE82" s="32"/>
      <c r="AF82" s="32"/>
      <c r="AG82" s="32"/>
      <c r="AH82" s="32"/>
      <c r="AI82" s="32"/>
      <c r="AJ82" s="32"/>
      <c r="AK82" s="32"/>
      <c r="AL82" s="32">
        <f>AL81/506</f>
        <v>5.9288537549407111E-3</v>
      </c>
      <c r="AM82" s="236">
        <f>AM81/AL81</f>
        <v>1</v>
      </c>
      <c r="AN82" s="32"/>
      <c r="AO82" s="32"/>
      <c r="AQ82" s="47" t="s">
        <v>125</v>
      </c>
      <c r="AR82" s="32"/>
      <c r="AS82" s="32"/>
      <c r="AT82" s="32"/>
      <c r="AU82" s="32"/>
      <c r="AV82" s="32" t="s">
        <v>744</v>
      </c>
      <c r="AW82" s="32" t="s">
        <v>743</v>
      </c>
      <c r="AX82" s="32"/>
      <c r="AY82" s="32"/>
      <c r="AZ82" s="32"/>
      <c r="BA82" s="32"/>
      <c r="BB82" s="32"/>
      <c r="BC82" s="32"/>
    </row>
    <row r="83" spans="15:55" ht="17" thickBot="1">
      <c r="O83" s="47" t="s">
        <v>125</v>
      </c>
      <c r="P83" s="241">
        <v>0.191</v>
      </c>
      <c r="Q83" s="241">
        <v>5.8999999999999997E-2</v>
      </c>
      <c r="R83" s="241">
        <v>0.83199999999999996</v>
      </c>
      <c r="S83" s="241">
        <v>0.33800000000000002</v>
      </c>
      <c r="T83" s="237"/>
      <c r="U83" s="237"/>
      <c r="V83" s="237">
        <v>0.56999999999999995</v>
      </c>
      <c r="W83" s="241">
        <v>0.45200000000000001</v>
      </c>
      <c r="X83" s="241">
        <v>0.52400000000000002</v>
      </c>
      <c r="Y83" s="241">
        <v>0.48199999999999998</v>
      </c>
      <c r="Z83" s="241">
        <f>Z40</f>
        <v>0.83699999999999997</v>
      </c>
      <c r="AA83" s="241">
        <f>AA40</f>
        <v>0.32</v>
      </c>
      <c r="AC83" s="29" t="s">
        <v>542</v>
      </c>
      <c r="AD83" s="24"/>
      <c r="AE83" s="24"/>
      <c r="AF83" s="24"/>
      <c r="AG83" s="24"/>
      <c r="AH83" s="24"/>
      <c r="AI83" s="24"/>
      <c r="AJ83" s="24"/>
      <c r="AK83" s="24"/>
      <c r="AL83" s="24">
        <v>2</v>
      </c>
      <c r="AM83" s="234">
        <v>2</v>
      </c>
      <c r="AN83" s="24"/>
      <c r="AO83" s="24"/>
      <c r="AQ83" s="29" t="s">
        <v>166</v>
      </c>
      <c r="AR83" s="24">
        <v>26</v>
      </c>
      <c r="AS83" s="24">
        <v>0</v>
      </c>
      <c r="AT83" s="24"/>
      <c r="AU83" s="24"/>
      <c r="AV83" s="24"/>
      <c r="AW83" s="24"/>
      <c r="AX83" s="24"/>
      <c r="AY83" s="24"/>
      <c r="AZ83" s="24"/>
      <c r="BA83" s="24"/>
      <c r="BB83" s="24"/>
      <c r="BC83" s="24"/>
    </row>
    <row r="84" spans="15:55" ht="17" thickBot="1">
      <c r="O84" s="251" t="s">
        <v>238</v>
      </c>
      <c r="P84" s="24"/>
      <c r="Q84" s="24"/>
      <c r="R84" s="230">
        <v>15</v>
      </c>
      <c r="S84" s="24">
        <v>4</v>
      </c>
      <c r="T84" s="24"/>
      <c r="U84" s="24"/>
      <c r="V84" s="24"/>
      <c r="W84" s="24"/>
      <c r="X84" s="24"/>
      <c r="Y84" s="24"/>
      <c r="Z84" s="24"/>
      <c r="AA84" s="24"/>
      <c r="AC84" s="47" t="s">
        <v>125</v>
      </c>
      <c r="AD84" s="28"/>
      <c r="AE84" s="28"/>
      <c r="AF84" s="28"/>
      <c r="AG84" s="28"/>
      <c r="AH84" s="28"/>
      <c r="AI84" s="28"/>
      <c r="AJ84" s="28"/>
      <c r="AK84" s="28"/>
      <c r="AL84" s="32">
        <f>AL83/506</f>
        <v>3.952569169960474E-3</v>
      </c>
      <c r="AM84" s="236">
        <f>AM83/AL83</f>
        <v>1</v>
      </c>
      <c r="AN84" s="28"/>
      <c r="AO84" s="28"/>
      <c r="AQ84" s="47" t="s">
        <v>125</v>
      </c>
      <c r="AR84" s="40">
        <v>0.17399999999999999</v>
      </c>
      <c r="AS84" s="32">
        <v>0</v>
      </c>
      <c r="AT84" s="32"/>
      <c r="AU84" s="32"/>
      <c r="AV84" s="32"/>
      <c r="AW84" s="32"/>
      <c r="AX84" s="32"/>
      <c r="AY84" s="32"/>
      <c r="AZ84" s="32"/>
      <c r="BA84" s="32"/>
      <c r="BB84" s="32"/>
      <c r="BC84" s="32"/>
    </row>
    <row r="85" spans="15:55" ht="17" thickBot="1">
      <c r="O85" s="47" t="s">
        <v>125</v>
      </c>
      <c r="P85" s="237"/>
      <c r="Q85" s="237"/>
      <c r="R85" s="40">
        <v>0.16800000000000001</v>
      </c>
      <c r="S85" s="40">
        <v>0.26700000000000002</v>
      </c>
      <c r="T85" s="237"/>
      <c r="U85" s="237"/>
      <c r="V85" s="237"/>
      <c r="W85" s="237"/>
      <c r="X85" s="237"/>
      <c r="Y85" s="237"/>
      <c r="Z85" s="237"/>
      <c r="AA85" s="237"/>
      <c r="AC85" s="29" t="s">
        <v>528</v>
      </c>
      <c r="AD85" s="24"/>
      <c r="AE85" s="24"/>
      <c r="AF85" s="24"/>
      <c r="AG85" s="24"/>
      <c r="AH85" s="24"/>
      <c r="AI85" s="24"/>
      <c r="AJ85" s="24"/>
      <c r="AK85" s="24"/>
      <c r="AL85" s="24">
        <v>4</v>
      </c>
      <c r="AM85" s="234">
        <v>4</v>
      </c>
      <c r="AN85" s="24"/>
      <c r="AO85" s="24"/>
      <c r="AQ85" s="29" t="s">
        <v>216</v>
      </c>
      <c r="AR85" s="24"/>
      <c r="AS85" s="24"/>
      <c r="AT85" s="24"/>
      <c r="AU85" s="24"/>
      <c r="AV85" s="24"/>
      <c r="AW85" s="24"/>
      <c r="AX85" s="24"/>
      <c r="AY85" s="24"/>
      <c r="AZ85" s="24">
        <v>1</v>
      </c>
      <c r="BA85" s="24">
        <v>1</v>
      </c>
      <c r="BB85" s="24"/>
      <c r="BC85" s="24"/>
    </row>
    <row r="86" spans="15:55" ht="17" thickBot="1">
      <c r="O86" s="250" t="s">
        <v>386</v>
      </c>
      <c r="P86" s="24"/>
      <c r="Q86" s="24"/>
      <c r="R86" s="24"/>
      <c r="S86" s="24"/>
      <c r="T86" s="24">
        <f>T41+T43+T47</f>
        <v>71</v>
      </c>
      <c r="U86" s="24">
        <f>U41+U43+U47</f>
        <v>32</v>
      </c>
      <c r="V86" s="24">
        <f>V41+V43+V51+V53</f>
        <v>120</v>
      </c>
      <c r="W86" s="24">
        <f>W41+W43+W51+W53</f>
        <v>55</v>
      </c>
      <c r="X86" s="24">
        <f>X41+X59+X65+X67+X69</f>
        <v>98</v>
      </c>
      <c r="Y86" s="24">
        <f>Y41+Y59+Y65+Y67+Y69</f>
        <v>52</v>
      </c>
      <c r="Z86" s="24"/>
      <c r="AA86" s="24"/>
      <c r="AC86" s="47" t="s">
        <v>125</v>
      </c>
      <c r="AD86" s="32"/>
      <c r="AE86" s="32"/>
      <c r="AF86" s="32"/>
      <c r="AG86" s="32"/>
      <c r="AH86" s="32"/>
      <c r="AI86" s="32"/>
      <c r="AJ86" s="32"/>
      <c r="AK86" s="32"/>
      <c r="AL86" s="32">
        <f>AL85/506</f>
        <v>7.9051383399209481E-3</v>
      </c>
      <c r="AM86" s="236">
        <f>AM85/AL85</f>
        <v>1</v>
      </c>
      <c r="AN86" s="32"/>
      <c r="AO86" s="32"/>
      <c r="AQ86" s="47" t="s">
        <v>125</v>
      </c>
      <c r="AR86" s="32"/>
      <c r="AS86" s="32"/>
      <c r="AT86" s="32"/>
      <c r="AU86" s="32"/>
      <c r="AV86" s="32"/>
      <c r="AW86" s="32"/>
      <c r="AX86" s="32"/>
      <c r="AY86" s="32"/>
      <c r="AZ86" s="32" t="s">
        <v>745</v>
      </c>
      <c r="BA86" s="32">
        <v>1</v>
      </c>
      <c r="BB86" s="32"/>
      <c r="BC86" s="32"/>
    </row>
    <row r="87" spans="15:55" ht="17" thickBot="1">
      <c r="O87" s="47" t="s">
        <v>125</v>
      </c>
      <c r="P87" s="237"/>
      <c r="Q87" s="237"/>
      <c r="R87" s="237"/>
      <c r="S87" s="241"/>
      <c r="T87" s="241">
        <v>0.68899999999999995</v>
      </c>
      <c r="U87" s="241">
        <v>0.45</v>
      </c>
      <c r="V87" s="241">
        <v>0.50600000000000001</v>
      </c>
      <c r="W87" s="241">
        <v>0.45800000000000002</v>
      </c>
      <c r="X87" s="241">
        <v>0.39</v>
      </c>
      <c r="Y87" s="241">
        <v>0.51200000000000001</v>
      </c>
      <c r="Z87" s="237"/>
      <c r="AA87" s="237"/>
      <c r="AC87" s="29" t="s">
        <v>540</v>
      </c>
      <c r="AD87" s="24"/>
      <c r="AE87" s="24"/>
      <c r="AF87" s="24"/>
      <c r="AG87" s="24"/>
      <c r="AH87" s="24"/>
      <c r="AI87" s="24"/>
      <c r="AJ87" s="24"/>
      <c r="AK87" s="24"/>
      <c r="AL87" s="24">
        <v>1</v>
      </c>
      <c r="AM87" s="234">
        <v>1</v>
      </c>
      <c r="AN87" s="24"/>
      <c r="AO87" s="24"/>
      <c r="AQ87" s="130" t="s">
        <v>746</v>
      </c>
      <c r="AR87" s="24"/>
      <c r="AS87" s="24"/>
      <c r="AT87" s="24"/>
      <c r="AU87" s="24"/>
      <c r="AV87" s="24"/>
      <c r="AW87" s="24"/>
      <c r="AX87" s="24"/>
      <c r="AY87" s="24"/>
      <c r="AZ87" s="24">
        <v>12</v>
      </c>
      <c r="BA87" s="24">
        <v>9</v>
      </c>
      <c r="BB87" s="24"/>
      <c r="BC87" s="24"/>
    </row>
    <row r="88" spans="15:55" ht="17" thickBot="1">
      <c r="O88" s="250"/>
      <c r="P88" s="24"/>
      <c r="Q88" s="24"/>
      <c r="R88" s="24"/>
      <c r="S88" s="24"/>
      <c r="T88" s="24"/>
      <c r="U88" s="24"/>
      <c r="V88" s="20"/>
      <c r="W88" s="20"/>
      <c r="X88" s="24"/>
      <c r="Y88" s="24"/>
      <c r="Z88" s="24"/>
      <c r="AA88" s="24"/>
      <c r="AC88" s="47" t="s">
        <v>125</v>
      </c>
      <c r="AD88" s="28"/>
      <c r="AE88" s="28"/>
      <c r="AF88" s="28"/>
      <c r="AG88" s="28"/>
      <c r="AH88" s="28"/>
      <c r="AI88" s="28"/>
      <c r="AJ88" s="28"/>
      <c r="AK88" s="28"/>
      <c r="AL88" s="32">
        <f>AL87/506</f>
        <v>1.976284584980237E-3</v>
      </c>
      <c r="AM88" s="236">
        <f>AM87/AL87</f>
        <v>1</v>
      </c>
      <c r="AN88" s="28"/>
      <c r="AO88" s="28"/>
      <c r="AQ88" s="47" t="s">
        <v>125</v>
      </c>
      <c r="AR88" s="32"/>
      <c r="AS88" s="32"/>
      <c r="AT88" s="32"/>
      <c r="AU88" s="32"/>
      <c r="AV88" s="32"/>
      <c r="AW88" s="32"/>
      <c r="AX88" s="32"/>
      <c r="AY88" s="32"/>
      <c r="AZ88" s="32" t="s">
        <v>747</v>
      </c>
      <c r="BA88" s="32">
        <v>0.75</v>
      </c>
      <c r="BB88" s="32"/>
      <c r="BC88" s="32"/>
    </row>
    <row r="89" spans="15:55" ht="17" thickBot="1">
      <c r="O89" s="47" t="s">
        <v>125</v>
      </c>
      <c r="P89" s="237"/>
      <c r="Q89" s="237"/>
      <c r="R89" s="237"/>
      <c r="S89" s="241"/>
      <c r="T89" s="237"/>
      <c r="U89" s="237"/>
      <c r="V89" s="20"/>
      <c r="W89" s="20"/>
      <c r="X89" s="241"/>
      <c r="Y89" s="241"/>
      <c r="Z89" s="237"/>
      <c r="AA89" s="237"/>
      <c r="AC89" s="29" t="s">
        <v>766</v>
      </c>
      <c r="AD89" s="24"/>
      <c r="AE89" s="24"/>
      <c r="AF89" s="24"/>
      <c r="AG89" s="24"/>
      <c r="AH89" s="24"/>
      <c r="AI89" s="24"/>
      <c r="AJ89" s="24"/>
      <c r="AK89" s="24"/>
      <c r="AL89" s="24">
        <v>1</v>
      </c>
      <c r="AM89" s="234">
        <v>1</v>
      </c>
      <c r="AN89" s="24"/>
      <c r="AO89" s="24"/>
      <c r="AQ89" s="130" t="s">
        <v>219</v>
      </c>
      <c r="AR89" s="24"/>
      <c r="AS89" s="24"/>
      <c r="AT89" s="24"/>
      <c r="AU89" s="24"/>
      <c r="AV89" s="24"/>
      <c r="AW89" s="24"/>
      <c r="AX89" s="24"/>
      <c r="AY89" s="24"/>
      <c r="AZ89" s="24">
        <v>13</v>
      </c>
      <c r="BA89" s="24">
        <v>12</v>
      </c>
      <c r="BB89" s="24"/>
      <c r="BC89" s="24"/>
    </row>
    <row r="90" spans="15:55" ht="17" thickBot="1">
      <c r="AC90" s="47" t="s">
        <v>125</v>
      </c>
      <c r="AD90" s="32"/>
      <c r="AE90" s="32"/>
      <c r="AF90" s="32"/>
      <c r="AG90" s="32"/>
      <c r="AH90" s="32"/>
      <c r="AI90" s="32"/>
      <c r="AJ90" s="32"/>
      <c r="AK90" s="32"/>
      <c r="AL90" s="32">
        <f>AL89/506</f>
        <v>1.976284584980237E-3</v>
      </c>
      <c r="AM90" s="236">
        <f>AM89/AL89</f>
        <v>1</v>
      </c>
      <c r="AN90" s="32"/>
      <c r="AO90" s="32"/>
      <c r="AQ90" s="47" t="s">
        <v>125</v>
      </c>
      <c r="AR90" s="32"/>
      <c r="AS90" s="32"/>
      <c r="AT90" s="32"/>
      <c r="AU90" s="32"/>
      <c r="AV90" s="32"/>
      <c r="AW90" s="32"/>
      <c r="AX90" s="32"/>
      <c r="AY90" s="32"/>
      <c r="AZ90" s="32" t="s">
        <v>748</v>
      </c>
      <c r="BA90" s="32" t="s">
        <v>749</v>
      </c>
      <c r="BB90" s="32"/>
      <c r="BC90" s="32"/>
    </row>
    <row r="91" spans="15:55" ht="17" thickBot="1">
      <c r="O91" s="30" t="s">
        <v>783</v>
      </c>
      <c r="S91" s="395" t="s">
        <v>784</v>
      </c>
      <c r="T91" s="396"/>
      <c r="U91" s="397"/>
      <c r="W91" s="75" t="s">
        <v>834</v>
      </c>
      <c r="X91" s="75"/>
      <c r="Y91" s="75"/>
      <c r="Z91" s="75"/>
      <c r="AA91" s="75"/>
      <c r="AB91" s="75"/>
      <c r="AC91" s="29" t="s">
        <v>545</v>
      </c>
      <c r="AD91" s="24"/>
      <c r="AE91" s="24"/>
      <c r="AF91" s="24"/>
      <c r="AG91" s="24"/>
      <c r="AH91" s="24"/>
      <c r="AI91" s="24"/>
      <c r="AJ91" s="24"/>
      <c r="AK91" s="24"/>
      <c r="AL91" s="24">
        <v>1</v>
      </c>
      <c r="AM91" s="234">
        <v>1</v>
      </c>
      <c r="AN91" s="24"/>
      <c r="AO91" s="24"/>
      <c r="AQ91" s="29" t="s">
        <v>301</v>
      </c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>
        <v>1</v>
      </c>
      <c r="BC91" s="24">
        <v>0</v>
      </c>
    </row>
    <row r="92" spans="15:55" ht="17" thickBot="1">
      <c r="O92" s="250" t="s">
        <v>198</v>
      </c>
      <c r="P92" s="24">
        <f>P82+R82+V82+X82+Z82</f>
        <v>439</v>
      </c>
      <c r="Q92" s="24">
        <f>Q82+S82+W82+Y82+AA82</f>
        <v>173</v>
      </c>
      <c r="R92" s="28"/>
      <c r="S92" s="373">
        <v>3962</v>
      </c>
      <c r="T92" s="374"/>
      <c r="U92" s="375"/>
      <c r="V92" s="28"/>
      <c r="W92" s="290" t="s">
        <v>835</v>
      </c>
      <c r="X92" s="192"/>
      <c r="Y92" s="192"/>
      <c r="Z92" s="192"/>
      <c r="AA92" s="192"/>
      <c r="AB92" s="75"/>
      <c r="AC92" s="47" t="s">
        <v>125</v>
      </c>
      <c r="AD92" s="28"/>
      <c r="AE92" s="28"/>
      <c r="AF92" s="28"/>
      <c r="AG92" s="28"/>
      <c r="AH92" s="28"/>
      <c r="AI92" s="28"/>
      <c r="AJ92" s="28"/>
      <c r="AK92" s="28"/>
      <c r="AL92" s="32">
        <f>AL91/506</f>
        <v>1.976284584980237E-3</v>
      </c>
      <c r="AM92" s="236">
        <f>AM91/AL91</f>
        <v>1</v>
      </c>
      <c r="AN92" s="28"/>
      <c r="AO92" s="28"/>
      <c r="AQ92" s="47" t="s">
        <v>125</v>
      </c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 t="s">
        <v>731</v>
      </c>
      <c r="BC92" s="32">
        <v>0</v>
      </c>
    </row>
    <row r="93" spans="15:55" ht="17" thickBot="1">
      <c r="O93" s="47" t="s">
        <v>125</v>
      </c>
      <c r="P93" s="243">
        <f>P92/$S$92</f>
        <v>0.11080262493690056</v>
      </c>
      <c r="Q93" s="233">
        <f>Q92/P92</f>
        <v>0.39407744874715261</v>
      </c>
      <c r="R93" s="32"/>
      <c r="S93" s="40"/>
      <c r="T93" s="32"/>
      <c r="U93" s="32"/>
      <c r="V93" s="32"/>
      <c r="W93" s="32"/>
      <c r="X93" s="40"/>
      <c r="Y93" s="40"/>
      <c r="Z93" s="32"/>
      <c r="AA93" s="32"/>
      <c r="AC93" s="29" t="s">
        <v>768</v>
      </c>
      <c r="AD93" s="24"/>
      <c r="AE93" s="24"/>
      <c r="AF93" s="24"/>
      <c r="AG93" s="24"/>
      <c r="AH93" s="24"/>
      <c r="AI93" s="24"/>
      <c r="AJ93" s="24"/>
      <c r="AK93" s="24"/>
      <c r="AL93" s="24">
        <v>26</v>
      </c>
      <c r="AM93" s="230">
        <v>11</v>
      </c>
      <c r="AN93" s="24"/>
      <c r="AO93" s="24"/>
      <c r="AQ93" s="29" t="s">
        <v>317</v>
      </c>
      <c r="AR93" s="24"/>
      <c r="AS93" s="24"/>
      <c r="AT93" s="24">
        <v>1</v>
      </c>
      <c r="AU93" s="24">
        <v>0</v>
      </c>
      <c r="AV93" s="24"/>
      <c r="AW93" s="24"/>
      <c r="AX93" s="24"/>
      <c r="AY93" s="24"/>
      <c r="AZ93" s="24"/>
      <c r="BA93" s="24"/>
      <c r="BB93" s="24"/>
      <c r="BC93" s="24"/>
    </row>
    <row r="94" spans="15:55" ht="17" thickBot="1">
      <c r="O94" s="250" t="s">
        <v>386</v>
      </c>
      <c r="P94" s="24">
        <f>T41+V41+X41+T43+V43+T47+V51+V53+X59+X65+X67+X69</f>
        <v>289</v>
      </c>
      <c r="Q94" s="234">
        <f>U41+W41+Y41+U43+W43+U47+W51+W53+Y59+Y65+Y67+Y69</f>
        <v>139</v>
      </c>
      <c r="R94" s="28"/>
      <c r="S94" s="28"/>
      <c r="T94" s="28"/>
      <c r="U94" s="28"/>
      <c r="V94" s="28"/>
      <c r="W94" s="28"/>
      <c r="X94" s="28"/>
      <c r="Y94" s="28"/>
      <c r="Z94" s="28"/>
      <c r="AA94" s="28"/>
      <c r="AC94" s="47" t="s">
        <v>125</v>
      </c>
      <c r="AD94" s="32"/>
      <c r="AE94" s="32"/>
      <c r="AF94" s="32"/>
      <c r="AG94" s="32"/>
      <c r="AH94" s="32"/>
      <c r="AI94" s="32"/>
      <c r="AJ94" s="32"/>
      <c r="AK94" s="32"/>
      <c r="AL94" s="32">
        <f>AL93/506</f>
        <v>5.1383399209486168E-2</v>
      </c>
      <c r="AM94" s="32">
        <f>AM93/AL93</f>
        <v>0.42307692307692307</v>
      </c>
      <c r="AN94" s="32"/>
      <c r="AO94" s="32"/>
      <c r="AQ94" s="47" t="s">
        <v>125</v>
      </c>
      <c r="AR94" s="32"/>
      <c r="AS94" s="32"/>
      <c r="AT94" s="32" t="s">
        <v>731</v>
      </c>
      <c r="AU94" s="32">
        <v>0</v>
      </c>
      <c r="AV94" s="32"/>
      <c r="AW94" s="32"/>
      <c r="AX94" s="32"/>
      <c r="AY94" s="32"/>
      <c r="AZ94" s="32"/>
      <c r="BA94" s="32"/>
      <c r="BB94" s="32"/>
      <c r="BC94" s="32"/>
    </row>
    <row r="95" spans="15:55" ht="17" thickBot="1">
      <c r="O95" s="47" t="s">
        <v>125</v>
      </c>
      <c r="P95" s="243">
        <f>P94/$S$92</f>
        <v>7.29429581019687E-2</v>
      </c>
      <c r="Q95" s="233">
        <f>Q94/P94</f>
        <v>0.48096885813148788</v>
      </c>
      <c r="R95" s="254" t="s">
        <v>798</v>
      </c>
      <c r="S95" s="40"/>
      <c r="T95" s="32"/>
      <c r="U95" s="32"/>
      <c r="V95" s="32"/>
      <c r="W95" s="32"/>
      <c r="X95" s="40"/>
      <c r="Y95" s="40"/>
      <c r="Z95" s="32"/>
      <c r="AA95" s="32"/>
      <c r="AC95" s="29" t="s">
        <v>770</v>
      </c>
      <c r="AD95" s="24"/>
      <c r="AE95" s="24"/>
      <c r="AF95" s="24"/>
      <c r="AG95" s="24"/>
      <c r="AH95" s="24"/>
      <c r="AI95" s="24"/>
      <c r="AJ95" s="24"/>
      <c r="AK95" s="24"/>
      <c r="AL95" s="24">
        <v>1</v>
      </c>
      <c r="AM95" s="159">
        <v>1</v>
      </c>
      <c r="AN95" s="24"/>
      <c r="AO95" s="24"/>
      <c r="AQ95" s="29" t="s">
        <v>750</v>
      </c>
      <c r="AR95" s="24"/>
      <c r="AS95" s="24"/>
      <c r="AT95" s="24"/>
      <c r="AU95" s="24"/>
      <c r="AV95" s="24">
        <v>1</v>
      </c>
      <c r="AW95" s="24">
        <v>0</v>
      </c>
      <c r="AX95" s="24"/>
      <c r="AY95" s="24"/>
      <c r="AZ95" s="24"/>
      <c r="BA95" s="24"/>
      <c r="BB95" s="24"/>
      <c r="BC95" s="24"/>
    </row>
    <row r="96" spans="15:55" ht="17" thickBot="1">
      <c r="O96" s="21" t="s">
        <v>74</v>
      </c>
      <c r="P96" s="24">
        <f>P25+T25+V25+Z25+P27+T47+P29+P31</f>
        <v>111</v>
      </c>
      <c r="Q96" s="24">
        <f>Q25+U25+W25+AA25+Q27+U47+Q29+Q31</f>
        <v>42</v>
      </c>
      <c r="R96" s="28"/>
      <c r="S96" s="28"/>
      <c r="T96" s="28"/>
      <c r="U96" s="28"/>
      <c r="V96" s="28"/>
      <c r="W96" s="28"/>
      <c r="X96" s="28"/>
      <c r="Y96" s="28"/>
      <c r="Z96" s="28"/>
      <c r="AA96" s="28"/>
      <c r="AC96" s="47" t="s">
        <v>125</v>
      </c>
      <c r="AD96" s="28"/>
      <c r="AE96" s="28"/>
      <c r="AF96" s="28"/>
      <c r="AG96" s="28"/>
      <c r="AH96" s="28"/>
      <c r="AI96" s="28"/>
      <c r="AJ96" s="28"/>
      <c r="AK96" s="28"/>
      <c r="AL96" s="32">
        <f>AL95/506</f>
        <v>1.976284584980237E-3</v>
      </c>
      <c r="AM96" s="236">
        <f>AM95/AL95</f>
        <v>1</v>
      </c>
      <c r="AN96" s="28"/>
      <c r="AO96" s="28"/>
      <c r="AQ96" s="47" t="s">
        <v>125</v>
      </c>
      <c r="AR96" s="32"/>
      <c r="AS96" s="32"/>
      <c r="AT96" s="32"/>
      <c r="AU96" s="32"/>
      <c r="AV96" s="32" t="s">
        <v>729</v>
      </c>
      <c r="AW96" s="32">
        <v>0</v>
      </c>
      <c r="AX96" s="32"/>
      <c r="AY96" s="32"/>
      <c r="AZ96" s="32"/>
      <c r="BA96" s="32"/>
      <c r="BB96" s="32"/>
      <c r="BC96" s="32"/>
    </row>
    <row r="97" spans="15:55" ht="17" thickBot="1">
      <c r="O97" s="47" t="s">
        <v>125</v>
      </c>
      <c r="P97" s="243">
        <f>P96/$S$92</f>
        <v>2.8016153457849569E-2</v>
      </c>
      <c r="Q97" s="233">
        <f>Q96/P96</f>
        <v>0.3783783783783784</v>
      </c>
      <c r="R97" s="32"/>
      <c r="S97" s="40"/>
      <c r="T97" s="32"/>
      <c r="U97" s="32"/>
      <c r="V97" s="32"/>
      <c r="W97" s="32"/>
      <c r="X97" s="40"/>
      <c r="Y97" s="40"/>
      <c r="Z97" s="32"/>
      <c r="AA97" s="32"/>
      <c r="AC97" s="29" t="s">
        <v>440</v>
      </c>
      <c r="AD97" s="24"/>
      <c r="AE97" s="24"/>
      <c r="AF97" s="24"/>
      <c r="AG97" s="24"/>
      <c r="AH97" s="24"/>
      <c r="AI97" s="24"/>
      <c r="AJ97" s="24"/>
      <c r="AK97" s="24"/>
      <c r="AL97" s="24"/>
      <c r="AM97" s="230"/>
      <c r="AN97" s="159">
        <f>17+16+4</f>
        <v>37</v>
      </c>
      <c r="AO97" s="159">
        <f>7+5+0</f>
        <v>12</v>
      </c>
      <c r="AQ97" s="257" t="s">
        <v>751</v>
      </c>
      <c r="AR97" s="24"/>
      <c r="AS97" s="24"/>
      <c r="AT97" s="24">
        <v>1</v>
      </c>
      <c r="AU97" s="24">
        <v>0</v>
      </c>
      <c r="AV97" s="24"/>
      <c r="AW97" s="24"/>
      <c r="AX97" s="24"/>
      <c r="AY97" s="24"/>
      <c r="AZ97" s="24"/>
      <c r="BA97" s="24"/>
      <c r="BB97" s="24"/>
      <c r="BC97" s="24"/>
    </row>
    <row r="98" spans="15:55" ht="17" thickBot="1">
      <c r="O98" s="250"/>
      <c r="P98" s="24"/>
      <c r="Q98" s="230"/>
      <c r="R98" s="28"/>
      <c r="S98" s="28"/>
      <c r="T98" s="28"/>
      <c r="U98" s="28"/>
      <c r="V98" s="28"/>
      <c r="W98" s="28"/>
      <c r="X98" s="28"/>
      <c r="Y98" s="28"/>
      <c r="Z98" s="28"/>
      <c r="AA98" s="28"/>
      <c r="AC98" s="47" t="s">
        <v>125</v>
      </c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233">
        <f>AN97/446</f>
        <v>8.2959641255605385E-2</v>
      </c>
      <c r="AO98" s="233">
        <f>AO97/AN97</f>
        <v>0.32432432432432434</v>
      </c>
      <c r="AQ98" s="47" t="s">
        <v>125</v>
      </c>
      <c r="AR98" s="32"/>
      <c r="AS98" s="32"/>
      <c r="AT98" s="40">
        <v>4.0000000000000001E-3</v>
      </c>
      <c r="AU98" s="32">
        <v>0</v>
      </c>
      <c r="AV98" s="32"/>
      <c r="AW98" s="32"/>
      <c r="AX98" s="32"/>
      <c r="AY98" s="32"/>
      <c r="AZ98" s="32"/>
      <c r="BA98" s="32"/>
      <c r="BB98" s="32"/>
      <c r="BC98" s="32"/>
    </row>
    <row r="99" spans="15:55" ht="17" thickBot="1">
      <c r="O99" s="47" t="s">
        <v>125</v>
      </c>
      <c r="P99" s="237"/>
      <c r="Q99" s="237"/>
      <c r="R99" s="32"/>
      <c r="S99" s="40"/>
      <c r="T99" s="32"/>
      <c r="U99" s="32"/>
      <c r="V99" s="32"/>
      <c r="W99" s="32"/>
      <c r="X99" s="40"/>
      <c r="Y99" s="40"/>
      <c r="Z99" s="32"/>
      <c r="AA99" s="32"/>
      <c r="AC99" s="29" t="s">
        <v>773</v>
      </c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34">
        <v>16</v>
      </c>
      <c r="AO99" s="234">
        <v>16</v>
      </c>
      <c r="AQ99" s="29" t="s">
        <v>339</v>
      </c>
      <c r="AR99" s="24"/>
      <c r="AS99" s="24"/>
      <c r="AT99" s="24"/>
      <c r="AU99" s="24"/>
      <c r="AV99" s="24"/>
      <c r="AW99" s="24"/>
      <c r="AX99" s="24"/>
      <c r="AY99" s="24"/>
      <c r="AZ99" s="24">
        <v>1</v>
      </c>
      <c r="BA99" s="24">
        <v>0</v>
      </c>
      <c r="BB99" s="24"/>
      <c r="BC99" s="24"/>
    </row>
    <row r="100" spans="15:55" ht="17" thickBot="1">
      <c r="O100" s="76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C100" s="47" t="s">
        <v>125</v>
      </c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33">
        <f>AN99/446</f>
        <v>3.5874439461883408E-2</v>
      </c>
      <c r="AO100" s="233">
        <f>AO99/AN99</f>
        <v>1</v>
      </c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</row>
    <row r="101" spans="15:55" ht="17" thickBot="1">
      <c r="O101" s="76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C101" s="29" t="s">
        <v>774</v>
      </c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30">
        <v>1</v>
      </c>
      <c r="AO101" s="234">
        <v>1</v>
      </c>
      <c r="AQ101" s="268" t="s">
        <v>707</v>
      </c>
      <c r="AR101" s="96">
        <v>15</v>
      </c>
      <c r="AS101" s="96">
        <v>1</v>
      </c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</row>
    <row r="102" spans="15:55" ht="17" thickBot="1">
      <c r="O102" s="76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C102" s="47" t="s">
        <v>125</v>
      </c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40">
        <f>AN101/446</f>
        <v>2.242152466367713E-3</v>
      </c>
      <c r="AO102" s="233">
        <f>AO101/AN101</f>
        <v>1</v>
      </c>
      <c r="AQ102" s="49" t="s">
        <v>125</v>
      </c>
      <c r="AR102" s="269">
        <v>0.10100000000000001</v>
      </c>
      <c r="AS102" s="269">
        <v>6.7000000000000004E-2</v>
      </c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2"/>
    </row>
    <row r="103" spans="15:55" ht="17" thickBot="1">
      <c r="O103" s="76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C103" s="29" t="s">
        <v>775</v>
      </c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>
        <v>16</v>
      </c>
      <c r="AO103" s="234">
        <v>16</v>
      </c>
      <c r="AQ103" s="268" t="s">
        <v>796</v>
      </c>
      <c r="AR103" s="255">
        <v>2</v>
      </c>
      <c r="AS103" s="255">
        <v>0</v>
      </c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</row>
    <row r="104" spans="15:55" ht="17" thickBot="1">
      <c r="O104" s="76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C104" s="47" t="s">
        <v>125</v>
      </c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40">
        <f>AN103/446</f>
        <v>3.5874439461883408E-2</v>
      </c>
      <c r="AO104" s="233">
        <f>AO103/AN103</f>
        <v>1</v>
      </c>
      <c r="AQ104" s="47" t="s">
        <v>125</v>
      </c>
      <c r="AR104" s="40">
        <v>1.2999999999999999E-2</v>
      </c>
      <c r="AS104" s="229">
        <v>0</v>
      </c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</row>
    <row r="105" spans="15:55" ht="17" thickBot="1">
      <c r="O105" s="76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C105" s="29" t="s">
        <v>776</v>
      </c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>
        <v>2</v>
      </c>
      <c r="AO105" s="234">
        <v>1</v>
      </c>
      <c r="AQ105" s="21" t="s">
        <v>810</v>
      </c>
      <c r="AR105" s="24"/>
      <c r="AS105" s="24"/>
      <c r="AT105" s="24">
        <v>5</v>
      </c>
      <c r="AU105" s="24">
        <v>0</v>
      </c>
      <c r="AV105" s="24"/>
      <c r="AW105" s="24"/>
      <c r="AX105" s="24"/>
      <c r="AY105" s="24"/>
      <c r="AZ105" s="24"/>
      <c r="BA105" s="24"/>
      <c r="BB105" s="24"/>
      <c r="BC105" s="24"/>
    </row>
    <row r="106" spans="15:55" ht="17" thickBot="1">
      <c r="O106" s="76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C106" s="47" t="s">
        <v>125</v>
      </c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40">
        <f>AN105/446</f>
        <v>4.4843049327354259E-3</v>
      </c>
      <c r="AO106" s="233">
        <f>AO105/AN105</f>
        <v>0.5</v>
      </c>
      <c r="AQ106" s="47" t="s">
        <v>125</v>
      </c>
      <c r="AR106" s="36"/>
      <c r="AS106" s="36"/>
      <c r="AT106" s="36">
        <v>0.25</v>
      </c>
      <c r="AU106" s="36">
        <v>0</v>
      </c>
      <c r="AV106" s="36"/>
      <c r="AW106" s="36"/>
      <c r="AX106" s="36"/>
      <c r="AY106" s="36"/>
      <c r="AZ106" s="36"/>
      <c r="BA106" s="36"/>
      <c r="BB106" s="36"/>
      <c r="BC106" s="36"/>
    </row>
    <row r="107" spans="15:55" ht="17" thickBot="1">
      <c r="O107" s="76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C107" s="29" t="s">
        <v>199</v>
      </c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>
        <f>1+1</f>
        <v>2</v>
      </c>
      <c r="AO107" s="234">
        <f>1+1</f>
        <v>2</v>
      </c>
      <c r="AQ107" s="21" t="s">
        <v>811</v>
      </c>
      <c r="AR107" s="24"/>
      <c r="AS107" s="24"/>
      <c r="AT107" s="24">
        <v>1</v>
      </c>
      <c r="AU107" s="24">
        <v>0</v>
      </c>
      <c r="AV107" s="24"/>
      <c r="AW107" s="24"/>
      <c r="AX107" s="24"/>
      <c r="AY107" s="24"/>
      <c r="AZ107" s="24"/>
      <c r="BA107" s="24"/>
      <c r="BB107" s="24"/>
      <c r="BC107" s="24"/>
    </row>
    <row r="108" spans="15:55" ht="17" thickBot="1">
      <c r="O108" s="76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C108" s="47" t="s">
        <v>125</v>
      </c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40">
        <f>AN107/446</f>
        <v>4.4843049327354259E-3</v>
      </c>
      <c r="AO108" s="233">
        <f>AO107/AN107</f>
        <v>1</v>
      </c>
      <c r="AQ108" s="47" t="s">
        <v>125</v>
      </c>
      <c r="AR108" s="36"/>
      <c r="AS108" s="36"/>
      <c r="AT108" s="36">
        <v>0.05</v>
      </c>
      <c r="AU108" s="36">
        <v>0</v>
      </c>
      <c r="AV108" s="36"/>
      <c r="AW108" s="36"/>
      <c r="AX108" s="36"/>
      <c r="AY108" s="36"/>
      <c r="AZ108" s="36"/>
      <c r="BA108" s="36"/>
      <c r="BB108" s="36"/>
      <c r="BC108" s="36"/>
    </row>
    <row r="109" spans="15:55" ht="17" thickBot="1">
      <c r="O109" s="76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C109" s="29" t="s">
        <v>777</v>
      </c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159">
        <v>14</v>
      </c>
      <c r="AO109" s="234">
        <v>5</v>
      </c>
      <c r="AQ109" s="21" t="s">
        <v>833</v>
      </c>
      <c r="AR109" s="24"/>
      <c r="AS109" s="24"/>
      <c r="AT109" s="24">
        <v>1</v>
      </c>
      <c r="AU109" s="24">
        <v>0</v>
      </c>
      <c r="AV109" s="24"/>
      <c r="AW109" s="24"/>
      <c r="AX109" s="24"/>
      <c r="AY109" s="24"/>
      <c r="AZ109" s="24">
        <v>1</v>
      </c>
      <c r="BA109" s="24">
        <v>1</v>
      </c>
      <c r="BB109" s="24"/>
      <c r="BC109" s="24"/>
    </row>
    <row r="110" spans="15:55" ht="17" thickBot="1">
      <c r="O110" s="76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C110" s="47" t="s">
        <v>125</v>
      </c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33">
        <f>AN109/446</f>
        <v>3.1390134529147982E-2</v>
      </c>
      <c r="AO110" s="233">
        <f>AO109/AN109</f>
        <v>0.35714285714285715</v>
      </c>
      <c r="AQ110" s="47" t="s">
        <v>125</v>
      </c>
      <c r="AR110" s="36"/>
      <c r="AS110" s="36"/>
      <c r="AT110" s="36">
        <v>0.05</v>
      </c>
      <c r="AU110" s="36">
        <v>0</v>
      </c>
      <c r="AV110" s="36"/>
      <c r="AW110" s="36"/>
      <c r="AX110" s="36"/>
      <c r="AY110" s="36"/>
      <c r="AZ110" s="39">
        <v>5.0000000000000001E-3</v>
      </c>
      <c r="BA110" s="36">
        <v>1</v>
      </c>
      <c r="BB110" s="36"/>
      <c r="BC110" s="36"/>
    </row>
    <row r="111" spans="15:55" ht="17" thickBot="1">
      <c r="O111" s="76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C111" s="29" t="s">
        <v>420</v>
      </c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30">
        <v>7</v>
      </c>
      <c r="AO111" s="234">
        <v>5</v>
      </c>
    </row>
    <row r="112" spans="15:55" ht="17" thickBot="1">
      <c r="O112" s="76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C112" s="47" t="s">
        <v>125</v>
      </c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40">
        <f>AN111/446</f>
        <v>1.5695067264573991E-2</v>
      </c>
      <c r="AO112" s="233">
        <f>AO111/AN111</f>
        <v>0.7142857142857143</v>
      </c>
    </row>
    <row r="113" spans="15:55" ht="17" thickBot="1">
      <c r="O113" s="76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C113" s="29" t="s">
        <v>421</v>
      </c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>
        <v>4</v>
      </c>
      <c r="AO113" s="234">
        <v>4</v>
      </c>
    </row>
    <row r="114" spans="15:55" ht="17" thickBot="1">
      <c r="O114" s="47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40"/>
      <c r="AA114" s="40"/>
      <c r="AC114" s="47" t="s">
        <v>125</v>
      </c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40">
        <f>AN113/446</f>
        <v>8.9686098654708519E-3</v>
      </c>
      <c r="AO114" s="233">
        <f>AO113/AN113</f>
        <v>1</v>
      </c>
    </row>
    <row r="115" spans="15:55" ht="17" thickBot="1">
      <c r="O115" s="47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40"/>
      <c r="AA115" s="40"/>
      <c r="AC115" s="29" t="s">
        <v>422</v>
      </c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>
        <v>1</v>
      </c>
      <c r="AO115" s="234">
        <v>1</v>
      </c>
      <c r="AQ115" s="47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</row>
    <row r="116" spans="15:55">
      <c r="O116" s="47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40"/>
      <c r="AA116" s="40"/>
      <c r="AC116" s="47" t="s">
        <v>125</v>
      </c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40">
        <f>AN115/446</f>
        <v>2.242152466367713E-3</v>
      </c>
      <c r="AO116" s="276">
        <f>AO115/AN115</f>
        <v>1</v>
      </c>
      <c r="AQ116" s="47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</row>
    <row r="117" spans="15:55">
      <c r="O117" s="47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40"/>
      <c r="AA117" s="40"/>
      <c r="AC117" s="29" t="s">
        <v>807</v>
      </c>
      <c r="AD117" s="277"/>
      <c r="AE117" s="277"/>
      <c r="AF117" s="277"/>
      <c r="AG117" s="277"/>
      <c r="AH117" s="277">
        <v>30</v>
      </c>
      <c r="AI117" s="277">
        <v>28</v>
      </c>
      <c r="AJ117" s="277"/>
      <c r="AK117" s="277"/>
      <c r="AL117" s="277"/>
      <c r="AM117" s="277"/>
      <c r="AN117" s="277"/>
      <c r="AO117" s="277"/>
      <c r="AQ117" s="47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</row>
    <row r="118" spans="15:55">
      <c r="O118" s="47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40"/>
      <c r="AA118" s="40"/>
      <c r="AC118" s="49" t="s">
        <v>125</v>
      </c>
      <c r="AD118" s="278"/>
      <c r="AE118" s="72"/>
      <c r="AF118" s="72"/>
      <c r="AG118" s="72"/>
      <c r="AH118" s="72">
        <v>1</v>
      </c>
      <c r="AI118" s="73">
        <v>0.93300000000000005</v>
      </c>
      <c r="AJ118" s="72"/>
      <c r="AK118" s="72"/>
      <c r="AL118" s="72"/>
      <c r="AM118" s="72"/>
      <c r="AN118" s="72"/>
      <c r="AO118" s="72"/>
      <c r="AQ118" s="76" t="s">
        <v>781</v>
      </c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5:55">
      <c r="O119" s="47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40"/>
      <c r="AA119" s="40"/>
      <c r="AQ119" s="252" t="s">
        <v>782</v>
      </c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5:55">
      <c r="O120" s="47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40"/>
      <c r="AA120" s="40"/>
      <c r="AC120" s="76" t="s">
        <v>781</v>
      </c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R120" s="327" t="s">
        <v>137</v>
      </c>
      <c r="AS120" s="327"/>
      <c r="AT120" s="327" t="s">
        <v>138</v>
      </c>
      <c r="AU120" s="327"/>
      <c r="AV120" s="327" t="s">
        <v>139</v>
      </c>
      <c r="AW120" s="327"/>
      <c r="AX120" s="327" t="s">
        <v>140</v>
      </c>
      <c r="AY120" s="327"/>
      <c r="AZ120" s="327" t="s">
        <v>141</v>
      </c>
      <c r="BA120" s="327"/>
      <c r="BB120" s="327" t="s">
        <v>142</v>
      </c>
      <c r="BC120" s="327"/>
    </row>
    <row r="121" spans="15:55">
      <c r="O121" s="47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40"/>
      <c r="AA121" s="40"/>
      <c r="AC121" s="252" t="s">
        <v>782</v>
      </c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R121" s="51" t="s">
        <v>118</v>
      </c>
      <c r="AS121" s="51" t="s">
        <v>1</v>
      </c>
      <c r="AT121" s="51" t="s">
        <v>118</v>
      </c>
      <c r="AU121" s="51" t="s">
        <v>1</v>
      </c>
      <c r="AV121" s="51" t="s">
        <v>118</v>
      </c>
      <c r="AW121" s="51" t="s">
        <v>1</v>
      </c>
      <c r="AX121" s="51" t="s">
        <v>118</v>
      </c>
      <c r="AY121" s="51" t="s">
        <v>1</v>
      </c>
      <c r="AZ121" s="51" t="s">
        <v>118</v>
      </c>
      <c r="BA121" s="51" t="s">
        <v>1</v>
      </c>
      <c r="BB121" s="51" t="s">
        <v>118</v>
      </c>
      <c r="BC121" s="51" t="s">
        <v>1</v>
      </c>
    </row>
    <row r="122" spans="15:55">
      <c r="O122" s="47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40"/>
      <c r="AA122" s="40"/>
      <c r="AD122" s="324" t="s">
        <v>137</v>
      </c>
      <c r="AE122" s="325"/>
      <c r="AF122" s="324" t="s">
        <v>138</v>
      </c>
      <c r="AG122" s="325"/>
      <c r="AH122" s="324" t="s">
        <v>139</v>
      </c>
      <c r="AI122" s="325"/>
      <c r="AJ122" s="324" t="s">
        <v>140</v>
      </c>
      <c r="AK122" s="325"/>
      <c r="AL122" s="324" t="s">
        <v>141</v>
      </c>
      <c r="AM122" s="325"/>
      <c r="AN122" s="324" t="s">
        <v>142</v>
      </c>
      <c r="AO122" s="325"/>
      <c r="AQ122" s="250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</row>
    <row r="123" spans="15:55">
      <c r="O123" s="47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40"/>
      <c r="AA123" s="40"/>
      <c r="AD123" s="263" t="s">
        <v>118</v>
      </c>
      <c r="AE123" s="263" t="s">
        <v>1</v>
      </c>
      <c r="AF123" s="263" t="s">
        <v>118</v>
      </c>
      <c r="AG123" s="263" t="s">
        <v>1</v>
      </c>
      <c r="AH123" s="263" t="s">
        <v>118</v>
      </c>
      <c r="AI123" s="263" t="s">
        <v>1</v>
      </c>
      <c r="AJ123" s="263" t="s">
        <v>118</v>
      </c>
      <c r="AK123" s="263" t="s">
        <v>1</v>
      </c>
      <c r="AL123" s="263" t="s">
        <v>118</v>
      </c>
      <c r="AM123" s="263" t="s">
        <v>1</v>
      </c>
      <c r="AN123" s="263" t="s">
        <v>118</v>
      </c>
      <c r="AO123" s="263" t="s">
        <v>1</v>
      </c>
      <c r="AQ123" s="47" t="s">
        <v>125</v>
      </c>
      <c r="AR123" s="241"/>
      <c r="AS123" s="241"/>
      <c r="AT123" s="237"/>
      <c r="AU123" s="237"/>
      <c r="AV123" s="241"/>
      <c r="AW123" s="241"/>
      <c r="AX123" s="241"/>
      <c r="AY123" s="237"/>
      <c r="AZ123" s="237"/>
      <c r="BA123" s="237"/>
      <c r="BB123" s="241"/>
      <c r="BC123" s="237"/>
    </row>
    <row r="124" spans="15:55">
      <c r="O124" s="47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40"/>
      <c r="AA124" s="40"/>
      <c r="AC124" s="250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Q124" s="250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</row>
    <row r="125" spans="15:55">
      <c r="O125" s="47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40"/>
      <c r="AA125" s="40"/>
      <c r="AC125" s="47" t="s">
        <v>125</v>
      </c>
      <c r="AD125" s="241"/>
      <c r="AE125" s="241"/>
      <c r="AF125" s="237"/>
      <c r="AG125" s="237"/>
      <c r="AH125" s="241"/>
      <c r="AI125" s="241"/>
      <c r="AJ125" s="241"/>
      <c r="AK125" s="237"/>
      <c r="AL125" s="237"/>
      <c r="AM125" s="237"/>
      <c r="AN125" s="241"/>
      <c r="AO125" s="237"/>
      <c r="AQ125" s="47" t="s">
        <v>125</v>
      </c>
      <c r="AR125" s="241"/>
      <c r="AS125" s="237"/>
      <c r="AT125" s="241"/>
      <c r="AU125" s="241"/>
      <c r="AV125" s="237"/>
      <c r="AW125" s="237"/>
      <c r="AX125" s="237"/>
      <c r="AY125" s="241"/>
      <c r="AZ125" s="237"/>
      <c r="BA125" s="237"/>
      <c r="BB125" s="241"/>
      <c r="BC125" s="241"/>
    </row>
    <row r="126" spans="15:55">
      <c r="O126" s="47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40"/>
      <c r="AA126" s="40"/>
      <c r="AC126" s="250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Q126" s="251"/>
      <c r="AR126" s="24"/>
      <c r="AS126" s="24"/>
      <c r="AT126" s="230"/>
      <c r="AU126" s="24"/>
      <c r="AV126" s="24"/>
      <c r="AW126" s="24"/>
      <c r="AX126" s="24"/>
      <c r="AY126" s="24"/>
      <c r="AZ126" s="24"/>
      <c r="BA126" s="24"/>
      <c r="BB126" s="24"/>
      <c r="BC126" s="24"/>
    </row>
    <row r="127" spans="15:55">
      <c r="O127" s="47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40"/>
      <c r="AA127" s="40"/>
      <c r="AC127" s="47" t="s">
        <v>125</v>
      </c>
      <c r="AD127" s="241"/>
      <c r="AE127" s="237"/>
      <c r="AF127" s="241"/>
      <c r="AG127" s="241"/>
      <c r="AH127" s="237"/>
      <c r="AI127" s="237"/>
      <c r="AJ127" s="237"/>
      <c r="AK127" s="241"/>
      <c r="AL127" s="237"/>
      <c r="AM127" s="237"/>
      <c r="AN127" s="241"/>
      <c r="AO127" s="241"/>
      <c r="AQ127" s="47" t="s">
        <v>125</v>
      </c>
      <c r="AR127" s="237"/>
      <c r="AS127" s="237"/>
      <c r="AT127" s="40"/>
      <c r="AU127" s="40"/>
      <c r="AV127" s="237"/>
      <c r="AW127" s="237"/>
      <c r="AX127" s="237"/>
      <c r="AY127" s="237"/>
      <c r="AZ127" s="237"/>
      <c r="BA127" s="237"/>
      <c r="BB127" s="237"/>
      <c r="BC127" s="237"/>
    </row>
    <row r="128" spans="15:55">
      <c r="O128" s="47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40"/>
      <c r="AA128" s="40"/>
      <c r="AC128" s="251"/>
      <c r="AD128" s="24"/>
      <c r="AE128" s="24"/>
      <c r="AF128" s="230"/>
      <c r="AG128" s="24"/>
      <c r="AH128" s="24"/>
      <c r="AI128" s="24"/>
      <c r="AJ128" s="24"/>
      <c r="AK128" s="24"/>
      <c r="AL128" s="24"/>
      <c r="AM128" s="24"/>
      <c r="AN128" s="24"/>
      <c r="AO128" s="24"/>
      <c r="AQ128" s="250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</row>
    <row r="129" spans="15:55">
      <c r="O129" s="47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40"/>
      <c r="AA129" s="40"/>
      <c r="AC129" s="47" t="s">
        <v>125</v>
      </c>
      <c r="AD129" s="237"/>
      <c r="AE129" s="237"/>
      <c r="AF129" s="40"/>
      <c r="AG129" s="40"/>
      <c r="AH129" s="237"/>
      <c r="AI129" s="237"/>
      <c r="AJ129" s="237"/>
      <c r="AK129" s="237"/>
      <c r="AL129" s="237"/>
      <c r="AM129" s="237"/>
      <c r="AN129" s="237"/>
      <c r="AO129" s="237"/>
      <c r="AQ129" s="47" t="s">
        <v>125</v>
      </c>
      <c r="AR129" s="237"/>
      <c r="AS129" s="237"/>
      <c r="AT129" s="237"/>
      <c r="AU129" s="241"/>
      <c r="AV129" s="241"/>
      <c r="AW129" s="241"/>
      <c r="AX129" s="241"/>
      <c r="AY129" s="241"/>
      <c r="AZ129" s="241"/>
      <c r="BA129" s="241"/>
      <c r="BB129" s="237"/>
      <c r="BC129" s="237"/>
    </row>
    <row r="130" spans="15:55">
      <c r="O130" s="47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40"/>
      <c r="AA130" s="40"/>
      <c r="AC130" s="250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Q130" s="250"/>
      <c r="AR130" s="24"/>
      <c r="AS130" s="24"/>
      <c r="AT130" s="24"/>
      <c r="AU130" s="24"/>
      <c r="AV130" s="24"/>
      <c r="AW130" s="24"/>
      <c r="AX130" s="20"/>
      <c r="AY130" s="20"/>
      <c r="AZ130" s="24"/>
      <c r="BA130" s="24"/>
      <c r="BB130" s="24"/>
      <c r="BC130" s="24"/>
    </row>
    <row r="131" spans="15:55">
      <c r="O131" s="47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40"/>
      <c r="AA131" s="40"/>
      <c r="AC131" s="47" t="s">
        <v>125</v>
      </c>
      <c r="AD131" s="237"/>
      <c r="AE131" s="237"/>
      <c r="AF131" s="237"/>
      <c r="AG131" s="241"/>
      <c r="AH131" s="241"/>
      <c r="AI131" s="241"/>
      <c r="AJ131" s="241"/>
      <c r="AK131" s="241"/>
      <c r="AL131" s="241"/>
      <c r="AM131" s="241"/>
      <c r="AN131" s="237"/>
      <c r="AO131" s="237"/>
      <c r="AQ131" s="47" t="s">
        <v>125</v>
      </c>
      <c r="AR131" s="237"/>
      <c r="AS131" s="237"/>
      <c r="AT131" s="237"/>
      <c r="AU131" s="241"/>
      <c r="AV131" s="237"/>
      <c r="AW131" s="237"/>
      <c r="AX131" s="20"/>
      <c r="AY131" s="20"/>
      <c r="AZ131" s="241"/>
      <c r="BA131" s="241"/>
      <c r="BB131" s="237"/>
      <c r="BC131" s="237"/>
    </row>
    <row r="132" spans="15:55">
      <c r="O132" s="47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40"/>
      <c r="AA132" s="40"/>
      <c r="AC132" s="250"/>
      <c r="AD132" s="24"/>
      <c r="AE132" s="24"/>
      <c r="AF132" s="24"/>
      <c r="AG132" s="24"/>
      <c r="AH132" s="24"/>
      <c r="AI132" s="24"/>
      <c r="AJ132" s="20"/>
      <c r="AK132" s="20"/>
      <c r="AL132" s="24"/>
      <c r="AM132" s="24"/>
      <c r="AN132" s="24"/>
      <c r="AO132" s="24"/>
    </row>
    <row r="133" spans="15:55">
      <c r="O133" s="47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40"/>
      <c r="AA133" s="40"/>
      <c r="AC133" s="47" t="s">
        <v>125</v>
      </c>
      <c r="AD133" s="237"/>
      <c r="AE133" s="237"/>
      <c r="AF133" s="237"/>
      <c r="AG133" s="241"/>
      <c r="AH133" s="237"/>
      <c r="AI133" s="237"/>
      <c r="AJ133" s="20"/>
      <c r="AK133" s="20"/>
      <c r="AL133" s="241"/>
      <c r="AM133" s="241"/>
      <c r="AN133" s="237"/>
      <c r="AO133" s="237"/>
      <c r="AQ133" s="30" t="s">
        <v>783</v>
      </c>
      <c r="AU133" s="383" t="s">
        <v>784</v>
      </c>
      <c r="AV133" s="383"/>
      <c r="AW133" s="383"/>
    </row>
    <row r="134" spans="15:55">
      <c r="O134" s="47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40"/>
      <c r="AA134" s="40"/>
      <c r="AD134"/>
      <c r="AQ134" s="250" t="s">
        <v>59</v>
      </c>
      <c r="AR134" s="51">
        <f>AT31+AV31+AX31+AZ31+BB31+AT35+AZ35+BB63+BB65+BB67+BB75+AT79+BB91+AT93+AR103+AT105</f>
        <v>422</v>
      </c>
      <c r="AS134" s="120">
        <f>AU31+AW31+AY31+BA31+BC31+AU35+BA35+BC63+BC65+BC67+BC75+AU79+BC91+AU93+AS103+AU105</f>
        <v>103</v>
      </c>
      <c r="AT134" s="28"/>
      <c r="AU134" s="373">
        <v>3962</v>
      </c>
      <c r="AV134" s="374"/>
      <c r="AW134" s="375"/>
      <c r="AX134" s="28"/>
      <c r="AY134" s="28"/>
      <c r="AZ134" s="28"/>
      <c r="BA134" s="28"/>
      <c r="BB134" s="28"/>
      <c r="BC134" s="28"/>
    </row>
    <row r="135" spans="15:55">
      <c r="O135" s="47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40"/>
      <c r="AA135" s="40"/>
      <c r="AC135" s="30" t="s">
        <v>783</v>
      </c>
      <c r="AD135" s="260" t="s">
        <v>118</v>
      </c>
      <c r="AE135" s="261" t="s">
        <v>1</v>
      </c>
      <c r="AG135" s="275" t="s">
        <v>784</v>
      </c>
      <c r="AH135" s="264"/>
      <c r="AI135" s="264"/>
      <c r="AQ135" s="47" t="s">
        <v>125</v>
      </c>
      <c r="AR135" s="241">
        <f>AR134/$AU$134</f>
        <v>0.10651186269560828</v>
      </c>
      <c r="AS135" s="241">
        <f>AS134/AR134</f>
        <v>0.24407582938388625</v>
      </c>
      <c r="AT135" s="32"/>
      <c r="AU135" s="40"/>
      <c r="AV135" s="32"/>
      <c r="AW135" s="32"/>
      <c r="AX135" s="32"/>
      <c r="AY135" s="32"/>
      <c r="AZ135" s="40"/>
      <c r="BA135" s="40"/>
      <c r="BB135" s="32"/>
      <c r="BC135" s="32"/>
    </row>
    <row r="136" spans="15:55">
      <c r="O136" s="47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40"/>
      <c r="AA136" s="40"/>
      <c r="AC136" s="250" t="s">
        <v>58</v>
      </c>
      <c r="AD136" s="256">
        <f>AF27+AN27+AF29+AF31+AH31+AJ31+AL31+AN31+AF33+AF37+AF39+AH45+AH55+AL69+AL71+AL93+AN101+AN113</f>
        <v>1318</v>
      </c>
      <c r="AE136" s="256">
        <f>AG27+AO27+AG29+AG31+AI31+AK31+AM31+AO31+AG33+AG37+AG39+AI45+AI55+AM69+AM71+AM93+AO101+AO113</f>
        <v>643</v>
      </c>
      <c r="AF136" s="28"/>
      <c r="AG136" s="373">
        <v>3962</v>
      </c>
      <c r="AH136" s="374"/>
      <c r="AI136" s="375"/>
      <c r="AJ136" s="28"/>
      <c r="AK136" s="28"/>
      <c r="AL136" s="28"/>
      <c r="AM136" s="28"/>
      <c r="AN136" s="28"/>
      <c r="AO136" s="28"/>
      <c r="AQ136" s="250" t="s">
        <v>789</v>
      </c>
      <c r="AR136" s="51">
        <f>AT25+AV25+AX25+AX39+AX41+AT43+AR55+AR71+AR83+AZ99+AZ89</f>
        <v>372</v>
      </c>
      <c r="AS136" s="51">
        <f>AU25+AW25+AY25+AY39+AY41+AU43+AS55+AS71+AS83+BA99+BA89</f>
        <v>89</v>
      </c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5:55">
      <c r="O137" s="47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40"/>
      <c r="AA137" s="40"/>
      <c r="AC137" s="47" t="s">
        <v>125</v>
      </c>
      <c r="AD137" s="237">
        <f>AD136/$AG$136</f>
        <v>0.33266027258960124</v>
      </c>
      <c r="AE137" s="241">
        <f>AE136/AD136</f>
        <v>0.48786039453717756</v>
      </c>
      <c r="AF137" s="32"/>
      <c r="AG137" s="40"/>
      <c r="AH137" s="32"/>
      <c r="AI137" s="32"/>
      <c r="AJ137" s="32"/>
      <c r="AK137" s="32"/>
      <c r="AL137" s="40"/>
      <c r="AM137" s="40"/>
      <c r="AN137" s="32"/>
      <c r="AO137" s="32"/>
      <c r="AQ137" s="47" t="s">
        <v>125</v>
      </c>
      <c r="AR137" s="241">
        <f>AR136/$AU$134</f>
        <v>9.3891973750630991E-2</v>
      </c>
      <c r="AS137" s="241">
        <f>AS136/AR136</f>
        <v>0.239247311827957</v>
      </c>
      <c r="AT137" s="32"/>
      <c r="AU137" s="40"/>
      <c r="AV137" s="32"/>
      <c r="AW137" s="32"/>
      <c r="AX137" s="32"/>
      <c r="AY137" s="32"/>
      <c r="AZ137" s="40"/>
      <c r="BA137" s="40"/>
      <c r="BB137" s="32"/>
      <c r="BC137" s="32"/>
    </row>
    <row r="138" spans="15:55" ht="17" thickBot="1">
      <c r="O138" s="47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40"/>
      <c r="AA138" s="40"/>
      <c r="AC138" s="250" t="s">
        <v>150</v>
      </c>
      <c r="AD138" s="256">
        <f>AH47+AJ47+AL47+AN47+AH49+AH53+AL81+AL83+AL91+AN105</f>
        <v>242</v>
      </c>
      <c r="AE138" s="258">
        <f>AI47+AK47+AM47+AO47+AI49+AI53+AM81+AM83+AM91+AO105</f>
        <v>176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Q138" s="21" t="s">
        <v>790</v>
      </c>
      <c r="AR138" s="51">
        <f>AT29+AV29+AX29+AZ29+AZ33+BB33+AV37+AX59+AR61+AR73</f>
        <v>452</v>
      </c>
      <c r="AS138" s="110">
        <f>AU29+AW29+AY29+BA29+BA33+BC33+AW37+AY59+AS61+AS73</f>
        <v>146</v>
      </c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5:55" ht="17" thickBot="1">
      <c r="O139" s="47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40"/>
      <c r="AA139" s="40"/>
      <c r="AC139" s="47" t="s">
        <v>125</v>
      </c>
      <c r="AD139" s="253">
        <f>AD138/$AG$136</f>
        <v>6.1080262493690057E-2</v>
      </c>
      <c r="AE139" s="233">
        <f>AE138/AD138</f>
        <v>0.72727272727272729</v>
      </c>
      <c r="AF139" s="32"/>
      <c r="AG139" s="40"/>
      <c r="AH139" s="32"/>
      <c r="AI139" s="32"/>
      <c r="AJ139" s="32"/>
      <c r="AK139" s="32"/>
      <c r="AL139" s="40"/>
      <c r="AM139" s="40"/>
      <c r="AN139" s="32"/>
      <c r="AO139" s="32"/>
      <c r="AQ139" s="47" t="s">
        <v>125</v>
      </c>
      <c r="AR139" s="243">
        <f>AR138/$AU$134</f>
        <v>0.11408379606259465</v>
      </c>
      <c r="AS139" s="233">
        <f>AS138/AR138</f>
        <v>0.32300884955752213</v>
      </c>
      <c r="AT139" s="32"/>
      <c r="AU139" s="40"/>
      <c r="AV139" s="32"/>
      <c r="AW139" s="32"/>
      <c r="AX139" s="32"/>
      <c r="AY139" s="32"/>
      <c r="AZ139" s="40"/>
      <c r="BA139" s="40"/>
      <c r="BB139" s="32"/>
      <c r="BC139" s="32"/>
    </row>
    <row r="140" spans="15:55" ht="17" thickBot="1">
      <c r="O140" s="47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40"/>
      <c r="AA140" s="40"/>
      <c r="AC140" s="21" t="s">
        <v>65</v>
      </c>
      <c r="AD140" s="256">
        <f>AJ57+AL57+AN57+AJ61+AL61+AN61+AJ63+AL79+AL85+AL87+AL89+AL95+AN97+AN99+AN103+AN109+AN111+AN115+AH117</f>
        <v>559</v>
      </c>
      <c r="AE140" s="259">
        <f>AK57+AM57+AO57+AK61+AM61+AO61+AK63+AM79+AM85+AM87+AM89+AM95+AO97+AO99+AO103+AO109+AO111+AO115+AI117</f>
        <v>394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Q140" s="250" t="s">
        <v>198</v>
      </c>
      <c r="AR140" s="51">
        <f>AZ27+AT35+AZ35+AX39+AX41+AT43+AX43+AT53+AZ53+BB53+AX59+AZ85+AZ87+AZ89+AR101+AR103+AZ109</f>
        <v>439</v>
      </c>
      <c r="AS140" s="120">
        <f>BA27+AU35+BA35+AY39+AY41+AU43+AY43+AU53+BA53+BC53+AY59+BA85+BA87+BA89+AS101+AS103+BA109</f>
        <v>173</v>
      </c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5:55" ht="17" thickBot="1">
      <c r="O141" s="47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40"/>
      <c r="AA141" s="40"/>
      <c r="AC141" s="47" t="s">
        <v>125</v>
      </c>
      <c r="AD141" s="243">
        <f>AD140/$AG$136</f>
        <v>0.14109035840484604</v>
      </c>
      <c r="AE141" s="233">
        <f>AE140/AD140</f>
        <v>0.70483005366726292</v>
      </c>
      <c r="AF141" s="32"/>
      <c r="AG141" s="40"/>
      <c r="AH141" s="32"/>
      <c r="AI141" s="32"/>
      <c r="AJ141" s="32"/>
      <c r="AK141" s="32"/>
      <c r="AL141" s="40"/>
      <c r="AM141" s="40"/>
      <c r="AN141" s="32"/>
      <c r="AO141" s="32"/>
      <c r="AQ141" s="47" t="s">
        <v>125</v>
      </c>
      <c r="AR141" s="243">
        <f>AR140/$AU$134</f>
        <v>0.11080262493690056</v>
      </c>
      <c r="AS141" s="233">
        <f>AS140/AR140</f>
        <v>0.39407744874715261</v>
      </c>
      <c r="AT141" s="32"/>
      <c r="AU141" s="40"/>
      <c r="AV141" s="32"/>
      <c r="AW141" s="32"/>
      <c r="AX141" s="32"/>
      <c r="AY141" s="32"/>
      <c r="AZ141" s="40"/>
      <c r="BA141" s="40"/>
      <c r="BB141" s="32"/>
      <c r="BC141" s="32"/>
    </row>
    <row r="142" spans="15:55">
      <c r="O142" s="47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40"/>
      <c r="AA142" s="40"/>
      <c r="AC142" s="250"/>
      <c r="AD142" s="24"/>
      <c r="AE142" s="230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Q142" s="47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</row>
    <row r="143" spans="15:55">
      <c r="O143" s="47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40"/>
      <c r="AA143" s="40"/>
      <c r="AC143" s="47" t="s">
        <v>125</v>
      </c>
      <c r="AD143" s="237"/>
      <c r="AE143" s="237"/>
      <c r="AF143" s="32"/>
      <c r="AG143" s="40"/>
      <c r="AH143" s="32"/>
      <c r="AI143" s="32"/>
      <c r="AJ143" s="32"/>
      <c r="AK143" s="32"/>
      <c r="AL143" s="40"/>
      <c r="AM143" s="40"/>
      <c r="AN143" s="32"/>
      <c r="AO143" s="32"/>
      <c r="AQ143" s="47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</row>
    <row r="144" spans="15:55">
      <c r="O144" s="47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40"/>
      <c r="AA144" s="40"/>
      <c r="AC144" s="47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247"/>
      <c r="AO144" s="247"/>
      <c r="AQ144" s="47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</row>
    <row r="145" spans="1:55">
      <c r="O145" s="47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40"/>
      <c r="AA145" s="40"/>
      <c r="AC145" s="47"/>
      <c r="AD145" s="32"/>
      <c r="AE145" s="32"/>
      <c r="AF145" s="32"/>
      <c r="AG145" s="32"/>
      <c r="AH145" s="32"/>
      <c r="AI145" s="32"/>
      <c r="AJ145" s="32"/>
      <c r="AK145" s="32"/>
      <c r="AL145" s="81"/>
      <c r="AM145" s="81"/>
      <c r="AN145" s="32"/>
      <c r="AO145" s="32"/>
      <c r="AQ145" s="47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</row>
    <row r="148" spans="1:55" s="152" customFormat="1">
      <c r="A148" s="153" t="s">
        <v>437</v>
      </c>
      <c r="H148" s="153" t="s">
        <v>701</v>
      </c>
    </row>
    <row r="150" spans="1:55">
      <c r="A150" s="329" t="s">
        <v>438</v>
      </c>
      <c r="B150" s="330"/>
      <c r="C150" s="330"/>
      <c r="D150" s="330"/>
      <c r="E150" s="330"/>
      <c r="F150" s="330"/>
      <c r="G150" s="331"/>
      <c r="I150" s="358" t="s">
        <v>437</v>
      </c>
      <c r="J150" s="358"/>
      <c r="K150" s="358"/>
      <c r="L150" s="358"/>
      <c r="M150" s="358"/>
      <c r="N150" s="358"/>
      <c r="O150" s="358"/>
    </row>
    <row r="151" spans="1:55" ht="16" customHeight="1">
      <c r="A151" s="128" t="s">
        <v>129</v>
      </c>
      <c r="B151" s="44">
        <v>18</v>
      </c>
      <c r="C151" s="44">
        <v>18</v>
      </c>
      <c r="D151" s="44">
        <v>18</v>
      </c>
      <c r="E151" s="44">
        <v>18</v>
      </c>
      <c r="F151" s="44">
        <v>18</v>
      </c>
      <c r="G151" s="45">
        <v>18</v>
      </c>
      <c r="I151" s="89"/>
      <c r="J151" s="89" t="s">
        <v>137</v>
      </c>
      <c r="K151" s="89" t="s">
        <v>138</v>
      </c>
      <c r="L151" s="89" t="s">
        <v>139</v>
      </c>
      <c r="M151" s="89" t="s">
        <v>140</v>
      </c>
      <c r="N151" s="89" t="s">
        <v>141</v>
      </c>
      <c r="O151" s="89" t="s">
        <v>142</v>
      </c>
      <c r="AD151" s="170"/>
    </row>
    <row r="152" spans="1:55" ht="16" customHeight="1">
      <c r="A152" s="129" t="s">
        <v>103</v>
      </c>
      <c r="B152" s="51">
        <v>2001</v>
      </c>
      <c r="C152" s="51">
        <v>2004</v>
      </c>
      <c r="D152" s="51">
        <v>2007</v>
      </c>
      <c r="E152" s="51">
        <v>2010</v>
      </c>
      <c r="F152" s="51">
        <v>2013</v>
      </c>
      <c r="G152" s="51">
        <v>2016</v>
      </c>
      <c r="I152" s="89" t="s">
        <v>143</v>
      </c>
      <c r="J152" s="24">
        <v>18</v>
      </c>
      <c r="K152" s="24">
        <v>18</v>
      </c>
      <c r="L152" s="24">
        <v>18</v>
      </c>
      <c r="M152" s="24">
        <v>18</v>
      </c>
      <c r="N152" s="24">
        <v>18</v>
      </c>
      <c r="O152" s="24">
        <v>18</v>
      </c>
    </row>
    <row r="153" spans="1:55">
      <c r="A153" s="29">
        <v>0</v>
      </c>
      <c r="B153" s="24">
        <v>18</v>
      </c>
      <c r="C153" s="24"/>
      <c r="D153" s="24"/>
      <c r="E153" s="24"/>
      <c r="F153" s="24">
        <v>18</v>
      </c>
      <c r="G153" s="24">
        <v>1</v>
      </c>
      <c r="I153" s="90">
        <v>0</v>
      </c>
      <c r="J153" s="24">
        <v>18</v>
      </c>
      <c r="K153" s="24"/>
      <c r="L153" s="24"/>
      <c r="M153" s="24"/>
      <c r="N153" s="24">
        <v>18</v>
      </c>
      <c r="O153" s="24">
        <v>1</v>
      </c>
      <c r="AN153" t="s">
        <v>3</v>
      </c>
    </row>
    <row r="154" spans="1:55">
      <c r="A154" s="29">
        <v>1</v>
      </c>
      <c r="B154" s="24"/>
      <c r="C154" s="24"/>
      <c r="D154" s="24">
        <v>18</v>
      </c>
      <c r="E154" s="24">
        <v>18</v>
      </c>
      <c r="F154" s="24"/>
      <c r="G154" s="24">
        <v>17</v>
      </c>
      <c r="I154" s="90">
        <v>1</v>
      </c>
      <c r="J154" s="24"/>
      <c r="K154" s="24"/>
      <c r="L154" s="24">
        <v>18</v>
      </c>
      <c r="M154" s="24">
        <v>18</v>
      </c>
      <c r="N154" s="24"/>
      <c r="O154" s="24">
        <v>17</v>
      </c>
      <c r="AN154" t="s">
        <v>49</v>
      </c>
    </row>
    <row r="155" spans="1:55">
      <c r="A155" s="29">
        <v>2</v>
      </c>
      <c r="B155" s="24"/>
      <c r="C155" s="24">
        <v>18</v>
      </c>
      <c r="D155" s="24"/>
      <c r="E155" s="24"/>
      <c r="F155" s="24"/>
      <c r="G155" s="24"/>
      <c r="I155" s="90">
        <v>2</v>
      </c>
      <c r="J155" s="24"/>
      <c r="K155" s="24">
        <v>18</v>
      </c>
      <c r="L155" s="24"/>
      <c r="M155" s="24"/>
      <c r="N155" s="24"/>
      <c r="O155" s="24"/>
      <c r="AN155" t="s">
        <v>50</v>
      </c>
    </row>
    <row r="156" spans="1:55">
      <c r="A156" s="29">
        <v>3</v>
      </c>
      <c r="B156" s="24"/>
      <c r="C156" s="24"/>
      <c r="D156" s="24"/>
      <c r="E156" s="24"/>
      <c r="F156" s="24"/>
      <c r="G156" s="24"/>
      <c r="I156" s="90">
        <v>3</v>
      </c>
      <c r="J156" s="24"/>
      <c r="K156" s="24"/>
      <c r="L156" s="24"/>
      <c r="M156" s="24"/>
      <c r="N156" s="24"/>
      <c r="O156" s="24"/>
    </row>
    <row r="157" spans="1:55">
      <c r="A157" s="29" t="s">
        <v>104</v>
      </c>
      <c r="B157" s="24"/>
      <c r="C157" s="24"/>
      <c r="D157" s="24"/>
      <c r="E157" s="24"/>
      <c r="F157" s="24"/>
      <c r="G157" s="24"/>
      <c r="I157" s="90" t="s">
        <v>104</v>
      </c>
      <c r="J157" s="24"/>
      <c r="K157" s="24"/>
      <c r="L157" s="24"/>
      <c r="M157" s="24"/>
      <c r="N157" s="24"/>
      <c r="O157" s="24"/>
    </row>
    <row r="158" spans="1:55">
      <c r="K158" s="24" t="s">
        <v>181</v>
      </c>
      <c r="L158" s="53"/>
      <c r="M158" s="24" t="s">
        <v>145</v>
      </c>
      <c r="O158" s="24" t="s">
        <v>161</v>
      </c>
    </row>
    <row r="159" spans="1:55">
      <c r="K159" s="94" t="s">
        <v>649</v>
      </c>
      <c r="M159" s="92" t="s">
        <v>65</v>
      </c>
      <c r="O159" s="94" t="s">
        <v>650</v>
      </c>
    </row>
    <row r="160" spans="1:55">
      <c r="A160" s="329" t="s">
        <v>444</v>
      </c>
      <c r="B160" s="330"/>
      <c r="C160" s="330"/>
      <c r="D160" s="330"/>
      <c r="E160" s="330"/>
      <c r="F160" s="330"/>
      <c r="G160" s="331"/>
    </row>
    <row r="161" spans="1:86">
      <c r="A161" s="21"/>
      <c r="B161" s="51">
        <v>2001</v>
      </c>
      <c r="C161" s="51">
        <v>2004</v>
      </c>
      <c r="D161" s="51">
        <v>2007</v>
      </c>
      <c r="E161" s="51">
        <v>2010</v>
      </c>
      <c r="F161" s="51">
        <v>2013</v>
      </c>
      <c r="G161" s="51">
        <v>2016</v>
      </c>
    </row>
    <row r="162" spans="1:86">
      <c r="A162" s="29" t="s">
        <v>106</v>
      </c>
      <c r="B162" s="24">
        <v>18</v>
      </c>
      <c r="C162" s="24">
        <v>15</v>
      </c>
      <c r="D162" s="24">
        <v>11</v>
      </c>
      <c r="E162" s="24">
        <v>2</v>
      </c>
      <c r="F162" s="24">
        <v>18</v>
      </c>
      <c r="G162" s="24">
        <v>11</v>
      </c>
    </row>
    <row r="163" spans="1:86">
      <c r="A163" s="29" t="s">
        <v>107</v>
      </c>
      <c r="B163" s="24"/>
      <c r="C163" s="24">
        <v>3</v>
      </c>
      <c r="D163" s="24">
        <v>7</v>
      </c>
      <c r="E163" s="24">
        <v>16</v>
      </c>
      <c r="F163" s="24"/>
      <c r="G163" s="24">
        <v>7</v>
      </c>
    </row>
    <row r="167" spans="1:86">
      <c r="A167" s="332" t="s">
        <v>109</v>
      </c>
      <c r="B167" s="332"/>
      <c r="C167" s="332"/>
      <c r="D167" s="332"/>
      <c r="E167" s="332"/>
      <c r="F167" s="332"/>
      <c r="G167" s="332"/>
      <c r="H167" s="332"/>
      <c r="I167" s="332"/>
      <c r="J167" s="332"/>
      <c r="K167" s="332"/>
      <c r="L167" s="332"/>
      <c r="M167" s="332"/>
      <c r="O167" s="332" t="s">
        <v>120</v>
      </c>
      <c r="P167" s="332"/>
      <c r="Q167" s="332"/>
      <c r="R167" s="332"/>
      <c r="S167" s="332"/>
      <c r="T167" s="332"/>
      <c r="U167" s="332"/>
      <c r="V167" s="332"/>
      <c r="W167" s="332"/>
      <c r="X167" s="332"/>
      <c r="Y167" s="332"/>
      <c r="Z167" s="332"/>
      <c r="AA167" s="332"/>
      <c r="BH167" s="350" t="s">
        <v>121</v>
      </c>
      <c r="BI167" s="350"/>
      <c r="BJ167" s="350"/>
      <c r="BK167" s="350"/>
      <c r="BL167" s="350"/>
      <c r="BM167" s="350"/>
      <c r="BN167" s="350"/>
      <c r="BO167" s="350"/>
      <c r="BP167" s="350"/>
      <c r="BQ167" s="350"/>
      <c r="BR167" s="350"/>
      <c r="BS167" s="350"/>
      <c r="BT167" s="350"/>
      <c r="BV167" s="351" t="s">
        <v>122</v>
      </c>
      <c r="BW167" s="351"/>
      <c r="BX167" s="351"/>
      <c r="BY167" s="351"/>
      <c r="BZ167" s="351"/>
      <c r="CA167" s="351"/>
      <c r="CB167" s="351"/>
      <c r="CC167" s="351"/>
      <c r="CD167" s="351"/>
      <c r="CE167" s="351"/>
      <c r="CF167" s="351"/>
      <c r="CG167" s="351"/>
      <c r="CH167" s="351"/>
    </row>
    <row r="168" spans="1:86">
      <c r="A168" s="20"/>
      <c r="B168" s="327">
        <v>2001</v>
      </c>
      <c r="C168" s="327"/>
      <c r="D168" s="327">
        <v>2004</v>
      </c>
      <c r="E168" s="327"/>
      <c r="F168" s="327">
        <v>2007</v>
      </c>
      <c r="G168" s="327"/>
      <c r="H168" s="327">
        <v>2010</v>
      </c>
      <c r="I168" s="327"/>
      <c r="J168" s="327">
        <v>2013</v>
      </c>
      <c r="K168" s="327"/>
      <c r="L168" s="327">
        <v>2016</v>
      </c>
      <c r="M168" s="327"/>
      <c r="O168" s="20"/>
      <c r="P168" s="327">
        <v>2001</v>
      </c>
      <c r="Q168" s="327"/>
      <c r="R168" s="327">
        <v>2004</v>
      </c>
      <c r="S168" s="327"/>
      <c r="T168" s="327">
        <v>2007</v>
      </c>
      <c r="U168" s="327"/>
      <c r="V168" s="327">
        <v>2010</v>
      </c>
      <c r="W168" s="327"/>
      <c r="X168" s="327">
        <v>2013</v>
      </c>
      <c r="Y168" s="327"/>
      <c r="Z168" s="327">
        <v>2016</v>
      </c>
      <c r="AA168" s="327"/>
      <c r="BH168" s="20"/>
      <c r="BI168" s="327" t="s">
        <v>137</v>
      </c>
      <c r="BJ168" s="327"/>
      <c r="BK168" s="327" t="s">
        <v>138</v>
      </c>
      <c r="BL168" s="327"/>
      <c r="BM168" s="327" t="s">
        <v>139</v>
      </c>
      <c r="BN168" s="327"/>
      <c r="BO168" s="327" t="s">
        <v>140</v>
      </c>
      <c r="BP168" s="327"/>
      <c r="BQ168" s="327" t="s">
        <v>141</v>
      </c>
      <c r="BR168" s="327"/>
      <c r="BS168" s="327" t="s">
        <v>142</v>
      </c>
      <c r="BT168" s="327"/>
      <c r="BV168" s="20"/>
      <c r="BW168" s="327" t="s">
        <v>137</v>
      </c>
      <c r="BX168" s="327"/>
      <c r="BY168" s="327" t="s">
        <v>138</v>
      </c>
      <c r="BZ168" s="327"/>
      <c r="CA168" s="327" t="s">
        <v>139</v>
      </c>
      <c r="CB168" s="327"/>
      <c r="CC168" s="327" t="s">
        <v>140</v>
      </c>
      <c r="CD168" s="327"/>
      <c r="CE168" s="327" t="s">
        <v>141</v>
      </c>
      <c r="CF168" s="327"/>
      <c r="CG168" s="327" t="s">
        <v>142</v>
      </c>
      <c r="CH168" s="327"/>
    </row>
    <row r="169" spans="1:86">
      <c r="A169" s="20"/>
      <c r="B169" s="51" t="s">
        <v>114</v>
      </c>
      <c r="C169" s="51" t="s">
        <v>115</v>
      </c>
      <c r="D169" s="51" t="s">
        <v>114</v>
      </c>
      <c r="E169" s="51" t="s">
        <v>115</v>
      </c>
      <c r="F169" s="51" t="s">
        <v>114</v>
      </c>
      <c r="G169" s="51" t="s">
        <v>115</v>
      </c>
      <c r="H169" s="51" t="s">
        <v>114</v>
      </c>
      <c r="I169" s="51" t="s">
        <v>115</v>
      </c>
      <c r="J169" s="51" t="s">
        <v>114</v>
      </c>
      <c r="K169" s="51" t="s">
        <v>115</v>
      </c>
      <c r="L169" s="51" t="s">
        <v>114</v>
      </c>
      <c r="M169" s="51" t="s">
        <v>115</v>
      </c>
      <c r="O169" s="20"/>
      <c r="P169" s="51" t="s">
        <v>118</v>
      </c>
      <c r="Q169" s="51" t="s">
        <v>1</v>
      </c>
      <c r="R169" s="51" t="s">
        <v>118</v>
      </c>
      <c r="S169" s="51" t="s">
        <v>1</v>
      </c>
      <c r="T169" s="51" t="s">
        <v>118</v>
      </c>
      <c r="U169" s="51" t="s">
        <v>1</v>
      </c>
      <c r="V169" s="51" t="s">
        <v>118</v>
      </c>
      <c r="W169" s="51" t="s">
        <v>1</v>
      </c>
      <c r="X169" s="51" t="s">
        <v>118</v>
      </c>
      <c r="Y169" s="51" t="s">
        <v>1</v>
      </c>
      <c r="Z169" s="51" t="s">
        <v>118</v>
      </c>
      <c r="AA169" s="51" t="s">
        <v>1</v>
      </c>
      <c r="BH169" s="20"/>
      <c r="BI169" s="51" t="s">
        <v>118</v>
      </c>
      <c r="BJ169" s="51" t="s">
        <v>1</v>
      </c>
      <c r="BK169" s="51" t="s">
        <v>118</v>
      </c>
      <c r="BL169" s="51" t="s">
        <v>1</v>
      </c>
      <c r="BM169" s="51" t="s">
        <v>118</v>
      </c>
      <c r="BN169" s="51" t="s">
        <v>1</v>
      </c>
      <c r="BO169" s="51" t="s">
        <v>118</v>
      </c>
      <c r="BP169" s="51" t="s">
        <v>1</v>
      </c>
      <c r="BQ169" s="51" t="s">
        <v>118</v>
      </c>
      <c r="BR169" s="51" t="s">
        <v>1</v>
      </c>
      <c r="BS169" s="51" t="s">
        <v>118</v>
      </c>
      <c r="BT169" s="51" t="s">
        <v>1</v>
      </c>
      <c r="BV169" s="20"/>
      <c r="BW169" s="51" t="s">
        <v>118</v>
      </c>
      <c r="BX169" s="51" t="s">
        <v>1</v>
      </c>
      <c r="BY169" s="51" t="s">
        <v>118</v>
      </c>
      <c r="BZ169" s="51" t="s">
        <v>1</v>
      </c>
      <c r="CA169" s="51" t="s">
        <v>118</v>
      </c>
      <c r="CB169" s="51" t="s">
        <v>1</v>
      </c>
      <c r="CC169" s="51" t="s">
        <v>118</v>
      </c>
      <c r="CD169" s="51" t="s">
        <v>1</v>
      </c>
      <c r="CE169" s="51" t="s">
        <v>118</v>
      </c>
      <c r="CF169" s="51" t="s">
        <v>1</v>
      </c>
      <c r="CG169" s="51" t="s">
        <v>118</v>
      </c>
      <c r="CH169" s="51" t="s">
        <v>1</v>
      </c>
    </row>
    <row r="170" spans="1:86">
      <c r="A170" s="130" t="s">
        <v>110</v>
      </c>
      <c r="B170" s="20">
        <v>18</v>
      </c>
      <c r="C170" s="20">
        <v>100</v>
      </c>
      <c r="D170" s="20">
        <v>18</v>
      </c>
      <c r="E170" s="20">
        <v>100</v>
      </c>
      <c r="F170" s="20"/>
      <c r="G170" s="20"/>
      <c r="H170" s="20">
        <v>18</v>
      </c>
      <c r="I170" s="20">
        <v>100</v>
      </c>
      <c r="J170" s="20">
        <v>18</v>
      </c>
      <c r="K170" s="20">
        <v>100</v>
      </c>
      <c r="L170" s="20">
        <v>18</v>
      </c>
      <c r="M170" s="20">
        <v>100</v>
      </c>
      <c r="O170" s="29" t="s">
        <v>386</v>
      </c>
      <c r="P170" s="24"/>
      <c r="Q170" s="24"/>
      <c r="R170" s="24"/>
      <c r="S170" s="24"/>
      <c r="T170" s="24">
        <v>18</v>
      </c>
      <c r="U170" s="24">
        <v>7</v>
      </c>
      <c r="V170" s="24"/>
      <c r="W170" s="24"/>
      <c r="X170" s="24"/>
      <c r="Y170" s="24"/>
      <c r="Z170" s="24"/>
      <c r="AA170" s="24"/>
      <c r="BH170" s="29" t="s">
        <v>189</v>
      </c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V170" s="29" t="s">
        <v>212</v>
      </c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</row>
    <row r="171" spans="1:86">
      <c r="A171" s="29" t="s">
        <v>111</v>
      </c>
      <c r="B171" s="20">
        <v>7</v>
      </c>
      <c r="C171" s="20">
        <v>38.799999999999997</v>
      </c>
      <c r="D171" s="20">
        <v>15</v>
      </c>
      <c r="E171" s="20">
        <v>83.3</v>
      </c>
      <c r="F171" s="20"/>
      <c r="G171" s="20"/>
      <c r="H171" s="20">
        <v>2</v>
      </c>
      <c r="I171" s="20">
        <v>11.11</v>
      </c>
      <c r="J171" s="20">
        <v>8</v>
      </c>
      <c r="K171" s="20">
        <v>44.4</v>
      </c>
      <c r="L171" s="20">
        <v>11</v>
      </c>
      <c r="M171" s="20">
        <v>61.11</v>
      </c>
      <c r="O171" s="47" t="s">
        <v>125</v>
      </c>
      <c r="P171" s="32"/>
      <c r="Q171" s="33"/>
      <c r="R171" s="32"/>
      <c r="S171" s="32"/>
      <c r="T171" s="32">
        <v>1</v>
      </c>
      <c r="U171" s="32">
        <f>U170*T171/T170</f>
        <v>0.3888888888888889</v>
      </c>
      <c r="V171" s="32"/>
      <c r="W171" s="32"/>
      <c r="X171" s="32"/>
      <c r="Y171" s="32"/>
      <c r="Z171" s="32"/>
      <c r="AA171" s="32"/>
      <c r="BH171" s="48" t="s">
        <v>125</v>
      </c>
      <c r="BI171" s="53"/>
      <c r="BJ171" s="53"/>
      <c r="BK171" s="131"/>
      <c r="BL171" s="132"/>
      <c r="BM171" s="53"/>
      <c r="BN171" s="53"/>
      <c r="BO171" s="53"/>
      <c r="BP171" s="53"/>
      <c r="BQ171" s="53"/>
      <c r="BR171" s="53"/>
      <c r="BS171" s="53"/>
      <c r="BT171" s="53"/>
      <c r="BV171" s="48" t="s">
        <v>125</v>
      </c>
      <c r="BW171" s="53"/>
      <c r="BX171" s="53"/>
      <c r="BY171" s="131"/>
      <c r="BZ171" s="132"/>
      <c r="CA171" s="53"/>
      <c r="CB171" s="53"/>
      <c r="CC171" s="53"/>
      <c r="CD171" s="53"/>
      <c r="CE171" s="53"/>
      <c r="CF171" s="53"/>
      <c r="CG171" s="53"/>
      <c r="CH171" s="53"/>
    </row>
    <row r="172" spans="1:86">
      <c r="A172" s="2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BH172" s="130" t="s">
        <v>65</v>
      </c>
      <c r="BI172" s="34"/>
      <c r="BJ172" s="34"/>
      <c r="BK172" s="34"/>
      <c r="BL172" s="34"/>
      <c r="BM172" s="34"/>
      <c r="BN172" s="34"/>
      <c r="BO172" s="24"/>
      <c r="BP172" s="24"/>
      <c r="BQ172" s="34"/>
      <c r="BR172" s="34"/>
      <c r="BS172" s="34"/>
      <c r="BT172" s="34"/>
      <c r="BV172" s="130"/>
      <c r="BW172" s="34"/>
      <c r="BX172" s="34"/>
      <c r="BY172" s="34"/>
      <c r="BZ172" s="34"/>
      <c r="CA172" s="34"/>
      <c r="CB172" s="34"/>
      <c r="CC172" s="24"/>
      <c r="CD172" s="24"/>
      <c r="CE172" s="34"/>
      <c r="CF172" s="34"/>
      <c r="CG172" s="34"/>
      <c r="CH172" s="34"/>
    </row>
    <row r="173" spans="1:86">
      <c r="A173" s="130" t="s">
        <v>112</v>
      </c>
      <c r="B173" s="20"/>
      <c r="C173" s="20"/>
      <c r="D173" s="20"/>
      <c r="E173" s="20"/>
      <c r="F173" s="20">
        <v>18</v>
      </c>
      <c r="G173" s="20">
        <v>100</v>
      </c>
      <c r="H173" s="20"/>
      <c r="I173" s="20"/>
      <c r="J173" s="20"/>
      <c r="K173" s="20"/>
      <c r="L173" s="20"/>
      <c r="M173" s="20"/>
      <c r="O173" s="35" t="s">
        <v>127</v>
      </c>
      <c r="BH173" s="48" t="s">
        <v>125</v>
      </c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V173" s="48" t="s">
        <v>125</v>
      </c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</row>
    <row r="174" spans="1:86">
      <c r="A174" s="130" t="s">
        <v>113</v>
      </c>
      <c r="B174" s="20"/>
      <c r="C174" s="20"/>
      <c r="D174" s="20"/>
      <c r="E174" s="20"/>
      <c r="F174" s="20">
        <v>7</v>
      </c>
      <c r="G174" s="20">
        <v>38.799999999999997</v>
      </c>
      <c r="H174" s="20"/>
      <c r="I174" s="20"/>
      <c r="J174" s="20"/>
      <c r="K174" s="20"/>
      <c r="L174" s="20"/>
      <c r="M174" s="20"/>
      <c r="BH174" s="129" t="s">
        <v>440</v>
      </c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V174" s="129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</row>
    <row r="175" spans="1:86">
      <c r="O175" s="350" t="s">
        <v>121</v>
      </c>
      <c r="P175" s="350"/>
      <c r="Q175" s="350"/>
      <c r="R175" s="350"/>
      <c r="S175" s="350"/>
      <c r="T175" s="350"/>
      <c r="U175" s="350"/>
      <c r="V175" s="350"/>
      <c r="W175" s="350"/>
      <c r="X175" s="350"/>
      <c r="Y175" s="350"/>
      <c r="Z175" s="350"/>
      <c r="AA175" s="350"/>
      <c r="BH175" s="48" t="s">
        <v>125</v>
      </c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V175" s="48" t="s">
        <v>125</v>
      </c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</row>
    <row r="176" spans="1:86">
      <c r="O176" s="20"/>
      <c r="P176" s="327">
        <v>2001</v>
      </c>
      <c r="Q176" s="327"/>
      <c r="R176" s="327">
        <v>2004</v>
      </c>
      <c r="S176" s="327"/>
      <c r="T176" s="327">
        <v>2007</v>
      </c>
      <c r="U176" s="327"/>
      <c r="V176" s="327">
        <v>2010</v>
      </c>
      <c r="W176" s="327"/>
      <c r="X176" s="327">
        <v>2013</v>
      </c>
      <c r="Y176" s="327"/>
      <c r="Z176" s="327">
        <v>2016</v>
      </c>
      <c r="AA176" s="327"/>
    </row>
    <row r="177" spans="1:74">
      <c r="O177" s="20"/>
      <c r="P177" s="51" t="s">
        <v>118</v>
      </c>
      <c r="Q177" s="51" t="s">
        <v>1</v>
      </c>
      <c r="R177" s="51" t="s">
        <v>118</v>
      </c>
      <c r="S177" s="51" t="s">
        <v>1</v>
      </c>
      <c r="T177" s="51" t="s">
        <v>118</v>
      </c>
      <c r="U177" s="51" t="s">
        <v>1</v>
      </c>
      <c r="V177" s="51" t="s">
        <v>118</v>
      </c>
      <c r="W177" s="51" t="s">
        <v>1</v>
      </c>
      <c r="X177" s="51" t="s">
        <v>118</v>
      </c>
      <c r="Y177" s="51" t="s">
        <v>1</v>
      </c>
      <c r="Z177" s="51" t="s">
        <v>118</v>
      </c>
      <c r="AA177" s="51" t="s">
        <v>1</v>
      </c>
      <c r="BH177" s="35" t="s">
        <v>127</v>
      </c>
      <c r="BV177" s="35" t="s">
        <v>127</v>
      </c>
    </row>
    <row r="178" spans="1:74">
      <c r="A178" s="326" t="s">
        <v>116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O178" s="29" t="s">
        <v>189</v>
      </c>
      <c r="P178" s="24"/>
      <c r="Q178" s="24"/>
      <c r="R178" s="24">
        <v>18</v>
      </c>
      <c r="S178" s="24">
        <v>3</v>
      </c>
      <c r="T178" s="24"/>
      <c r="U178" s="24"/>
      <c r="V178" s="24"/>
      <c r="W178" s="24"/>
      <c r="X178" s="24"/>
      <c r="Y178" s="24"/>
      <c r="Z178" s="24"/>
      <c r="AA178" s="24"/>
    </row>
    <row r="179" spans="1:74">
      <c r="A179" s="20"/>
      <c r="B179" s="327">
        <v>2001</v>
      </c>
      <c r="C179" s="327"/>
      <c r="D179" s="327">
        <v>2004</v>
      </c>
      <c r="E179" s="327"/>
      <c r="F179" s="327">
        <v>2007</v>
      </c>
      <c r="G179" s="327"/>
      <c r="H179" s="327">
        <v>2010</v>
      </c>
      <c r="I179" s="327"/>
      <c r="J179" s="327">
        <v>2013</v>
      </c>
      <c r="K179" s="327"/>
      <c r="L179" s="327">
        <v>2016</v>
      </c>
      <c r="M179" s="327"/>
      <c r="O179" s="48" t="s">
        <v>125</v>
      </c>
      <c r="P179" s="53"/>
      <c r="Q179" s="53"/>
      <c r="R179" s="131">
        <v>1</v>
      </c>
      <c r="S179" s="132">
        <v>1.6000000000000001E-3</v>
      </c>
      <c r="T179" s="53"/>
      <c r="U179" s="53"/>
      <c r="V179" s="53"/>
      <c r="W179" s="53"/>
      <c r="X179" s="53"/>
      <c r="Y179" s="53"/>
      <c r="Z179" s="53"/>
      <c r="AA179" s="53"/>
    </row>
    <row r="180" spans="1:74">
      <c r="A180" s="20"/>
      <c r="B180" s="51" t="s">
        <v>114</v>
      </c>
      <c r="C180" s="51" t="s">
        <v>115</v>
      </c>
      <c r="D180" s="51" t="s">
        <v>114</v>
      </c>
      <c r="E180" s="51" t="s">
        <v>115</v>
      </c>
      <c r="F180" s="51" t="s">
        <v>114</v>
      </c>
      <c r="G180" s="51" t="s">
        <v>115</v>
      </c>
      <c r="H180" s="51" t="s">
        <v>114</v>
      </c>
      <c r="I180" s="51" t="s">
        <v>115</v>
      </c>
      <c r="J180" s="51" t="s">
        <v>114</v>
      </c>
      <c r="K180" s="51" t="s">
        <v>115</v>
      </c>
      <c r="L180" s="51" t="s">
        <v>114</v>
      </c>
      <c r="M180" s="51" t="s">
        <v>115</v>
      </c>
      <c r="O180" s="130" t="s">
        <v>65</v>
      </c>
      <c r="P180" s="34"/>
      <c r="Q180" s="34"/>
      <c r="R180" s="34"/>
      <c r="S180" s="34"/>
      <c r="T180" s="34"/>
      <c r="U180" s="34"/>
      <c r="V180" s="24">
        <v>18</v>
      </c>
      <c r="W180" s="24">
        <v>16</v>
      </c>
      <c r="X180" s="34"/>
      <c r="Y180" s="34"/>
      <c r="Z180" s="34"/>
      <c r="AA180" s="34"/>
    </row>
    <row r="181" spans="1:74">
      <c r="A181" s="130" t="s">
        <v>110</v>
      </c>
      <c r="B181" s="20">
        <v>18</v>
      </c>
      <c r="C181" s="20">
        <v>100</v>
      </c>
      <c r="D181" s="20"/>
      <c r="E181" s="20"/>
      <c r="F181" s="20">
        <v>18</v>
      </c>
      <c r="G181" s="20">
        <v>100</v>
      </c>
      <c r="H181" s="20"/>
      <c r="I181" s="20"/>
      <c r="J181" s="20">
        <v>18</v>
      </c>
      <c r="K181" s="20">
        <v>100</v>
      </c>
      <c r="L181" s="20">
        <v>1</v>
      </c>
      <c r="M181" s="20">
        <v>5.5</v>
      </c>
      <c r="O181" s="48" t="s">
        <v>125</v>
      </c>
      <c r="P181" s="53"/>
      <c r="Q181" s="53"/>
      <c r="R181" s="53"/>
      <c r="S181" s="53"/>
      <c r="T181" s="53"/>
      <c r="U181" s="53"/>
      <c r="V181" s="53">
        <v>100</v>
      </c>
      <c r="W181" s="53">
        <v>88.88</v>
      </c>
      <c r="X181" s="53"/>
      <c r="Y181" s="53"/>
      <c r="Z181" s="53"/>
      <c r="AA181" s="53"/>
    </row>
    <row r="182" spans="1:74">
      <c r="A182" s="29" t="s">
        <v>111</v>
      </c>
      <c r="B182" s="20">
        <v>11</v>
      </c>
      <c r="C182" s="20">
        <v>61.11</v>
      </c>
      <c r="D182" s="20"/>
      <c r="E182" s="20"/>
      <c r="F182" s="20">
        <v>11</v>
      </c>
      <c r="G182" s="20">
        <v>61.11</v>
      </c>
      <c r="H182" s="20"/>
      <c r="I182" s="20"/>
      <c r="J182" s="20">
        <v>9</v>
      </c>
      <c r="K182" s="20">
        <f>J182*K181/J181</f>
        <v>50</v>
      </c>
      <c r="L182" s="20">
        <v>0</v>
      </c>
      <c r="M182" s="20">
        <v>0</v>
      </c>
      <c r="O182" s="129" t="s">
        <v>440</v>
      </c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>
        <v>17</v>
      </c>
      <c r="AA182" s="34">
        <v>7</v>
      </c>
    </row>
    <row r="183" spans="1:74">
      <c r="A183" s="2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O183" s="48" t="s">
        <v>125</v>
      </c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>
        <v>94.4</v>
      </c>
      <c r="AA183" s="53">
        <v>38.869999999999997</v>
      </c>
    </row>
    <row r="184" spans="1:74" ht="16" customHeight="1">
      <c r="A184" s="130" t="s">
        <v>112</v>
      </c>
      <c r="B184" s="20"/>
      <c r="C184" s="20"/>
      <c r="D184" s="20">
        <v>18</v>
      </c>
      <c r="E184" s="20">
        <v>100</v>
      </c>
      <c r="F184" s="20"/>
      <c r="G184" s="20"/>
      <c r="H184" s="20">
        <v>18</v>
      </c>
      <c r="I184" s="20">
        <v>100</v>
      </c>
      <c r="J184" s="20"/>
      <c r="K184" s="20"/>
      <c r="L184" s="20">
        <v>17</v>
      </c>
      <c r="M184" s="20">
        <v>94.4</v>
      </c>
    </row>
    <row r="185" spans="1:74" ht="16" customHeight="1">
      <c r="A185" s="130" t="s">
        <v>113</v>
      </c>
      <c r="B185" s="20"/>
      <c r="C185" s="20"/>
      <c r="D185" s="20">
        <v>3</v>
      </c>
      <c r="E185" s="20">
        <v>16.66</v>
      </c>
      <c r="F185" s="20"/>
      <c r="G185" s="20"/>
      <c r="H185" s="20">
        <v>16</v>
      </c>
      <c r="I185" s="20">
        <v>88.8</v>
      </c>
      <c r="J185" s="20"/>
      <c r="K185" s="20"/>
      <c r="L185" s="20">
        <v>7</v>
      </c>
      <c r="M185" s="20">
        <v>38.869999999999997</v>
      </c>
      <c r="O185" s="35" t="s">
        <v>127</v>
      </c>
    </row>
    <row r="189" spans="1:74">
      <c r="A189" s="351" t="s">
        <v>117</v>
      </c>
      <c r="B189" s="351"/>
      <c r="C189" s="351"/>
      <c r="D189" s="351"/>
      <c r="E189" s="351"/>
      <c r="F189" s="351"/>
      <c r="G189" s="351"/>
      <c r="H189" s="351"/>
      <c r="I189" s="351"/>
      <c r="J189" s="351"/>
      <c r="K189" s="351"/>
      <c r="L189" s="351"/>
      <c r="M189" s="351"/>
      <c r="O189" s="351" t="s">
        <v>122</v>
      </c>
      <c r="P189" s="351"/>
      <c r="Q189" s="351"/>
      <c r="R189" s="351"/>
      <c r="S189" s="351"/>
      <c r="T189" s="351"/>
      <c r="U189" s="351"/>
      <c r="V189" s="351"/>
      <c r="W189" s="351"/>
      <c r="X189" s="351"/>
      <c r="Y189" s="351"/>
      <c r="Z189" s="351"/>
      <c r="AA189" s="351"/>
    </row>
    <row r="190" spans="1:74">
      <c r="A190" s="20"/>
      <c r="B190" s="327">
        <v>2001</v>
      </c>
      <c r="C190" s="327"/>
      <c r="D190" s="327">
        <v>2004</v>
      </c>
      <c r="E190" s="327"/>
      <c r="F190" s="327">
        <v>2007</v>
      </c>
      <c r="G190" s="327"/>
      <c r="H190" s="327">
        <v>2010</v>
      </c>
      <c r="I190" s="327"/>
      <c r="J190" s="327">
        <v>2013</v>
      </c>
      <c r="K190" s="327"/>
      <c r="L190" s="327">
        <v>2016</v>
      </c>
      <c r="M190" s="327"/>
      <c r="O190" s="20"/>
      <c r="P190" s="327">
        <v>2001</v>
      </c>
      <c r="Q190" s="327"/>
      <c r="R190" s="327">
        <v>2004</v>
      </c>
      <c r="S190" s="327"/>
      <c r="T190" s="327">
        <v>2007</v>
      </c>
      <c r="U190" s="327"/>
      <c r="V190" s="327">
        <v>2010</v>
      </c>
      <c r="W190" s="327"/>
      <c r="X190" s="327">
        <v>2013</v>
      </c>
      <c r="Y190" s="327"/>
      <c r="Z190" s="327">
        <v>2016</v>
      </c>
      <c r="AA190" s="327"/>
    </row>
    <row r="191" spans="1:74">
      <c r="A191" s="20"/>
      <c r="B191" s="51" t="s">
        <v>114</v>
      </c>
      <c r="C191" s="51" t="s">
        <v>115</v>
      </c>
      <c r="D191" s="51" t="s">
        <v>114</v>
      </c>
      <c r="E191" s="51" t="s">
        <v>115</v>
      </c>
      <c r="F191" s="51" t="s">
        <v>114</v>
      </c>
      <c r="G191" s="51" t="s">
        <v>115</v>
      </c>
      <c r="H191" s="51" t="s">
        <v>114</v>
      </c>
      <c r="I191" s="51" t="s">
        <v>115</v>
      </c>
      <c r="J191" s="51" t="s">
        <v>114</v>
      </c>
      <c r="K191" s="51" t="s">
        <v>115</v>
      </c>
      <c r="L191" s="51" t="s">
        <v>114</v>
      </c>
      <c r="M191" s="51" t="s">
        <v>115</v>
      </c>
      <c r="O191" s="20"/>
      <c r="P191" s="51" t="s">
        <v>118</v>
      </c>
      <c r="Q191" s="51" t="s">
        <v>1</v>
      </c>
      <c r="R191" s="51" t="s">
        <v>118</v>
      </c>
      <c r="S191" s="51" t="s">
        <v>1</v>
      </c>
      <c r="T191" s="51" t="s">
        <v>118</v>
      </c>
      <c r="U191" s="51" t="s">
        <v>1</v>
      </c>
      <c r="V191" s="51" t="s">
        <v>118</v>
      </c>
      <c r="W191" s="51" t="s">
        <v>1</v>
      </c>
      <c r="X191" s="51" t="s">
        <v>118</v>
      </c>
      <c r="Y191" s="51" t="s">
        <v>1</v>
      </c>
      <c r="Z191" s="51" t="s">
        <v>118</v>
      </c>
      <c r="AA191" s="51" t="s">
        <v>1</v>
      </c>
    </row>
    <row r="192" spans="1:74">
      <c r="A192" s="29" t="s">
        <v>110</v>
      </c>
      <c r="B192" s="20">
        <v>18</v>
      </c>
      <c r="C192" s="20">
        <v>100</v>
      </c>
      <c r="D192" s="20"/>
      <c r="E192" s="20"/>
      <c r="F192" s="20">
        <v>18</v>
      </c>
      <c r="G192" s="20">
        <v>100</v>
      </c>
      <c r="H192" s="20">
        <v>18</v>
      </c>
      <c r="I192" s="20">
        <v>100</v>
      </c>
      <c r="J192" s="20">
        <v>18</v>
      </c>
      <c r="K192" s="20">
        <v>100</v>
      </c>
      <c r="L192" s="20">
        <v>18</v>
      </c>
      <c r="M192" s="20">
        <v>100</v>
      </c>
      <c r="O192" s="29" t="s">
        <v>212</v>
      </c>
      <c r="P192" s="24"/>
      <c r="Q192" s="24"/>
      <c r="R192" s="24">
        <v>18</v>
      </c>
      <c r="S192" s="24">
        <v>0</v>
      </c>
      <c r="T192" s="24"/>
      <c r="U192" s="24"/>
      <c r="V192" s="24"/>
      <c r="W192" s="24"/>
      <c r="X192" s="24"/>
      <c r="Y192" s="24"/>
      <c r="Z192" s="24"/>
      <c r="AA192" s="24"/>
    </row>
    <row r="193" spans="1:27">
      <c r="A193" s="29" t="s">
        <v>111</v>
      </c>
      <c r="B193" s="20">
        <v>0</v>
      </c>
      <c r="C193" s="20">
        <v>0</v>
      </c>
      <c r="D193" s="20"/>
      <c r="E193" s="20"/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O193" s="48" t="s">
        <v>125</v>
      </c>
      <c r="P193" s="53"/>
      <c r="Q193" s="53"/>
      <c r="R193" s="131">
        <v>1</v>
      </c>
      <c r="S193" s="132">
        <v>0</v>
      </c>
      <c r="T193" s="53"/>
      <c r="U193" s="53"/>
      <c r="V193" s="53"/>
      <c r="W193" s="53"/>
      <c r="X193" s="53"/>
      <c r="Y193" s="53"/>
      <c r="Z193" s="53"/>
      <c r="AA193" s="53"/>
    </row>
    <row r="194" spans="1:27">
      <c r="A194" s="2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O194" s="130"/>
      <c r="P194" s="34"/>
      <c r="Q194" s="34"/>
      <c r="R194" s="34"/>
      <c r="S194" s="34"/>
      <c r="T194" s="34"/>
      <c r="U194" s="34"/>
      <c r="V194" s="24"/>
      <c r="W194" s="24"/>
      <c r="X194" s="34"/>
      <c r="Y194" s="34"/>
      <c r="Z194" s="34"/>
      <c r="AA194" s="34"/>
    </row>
    <row r="195" spans="1:27" ht="16" customHeight="1">
      <c r="A195" s="130" t="s">
        <v>112</v>
      </c>
      <c r="B195" s="20"/>
      <c r="C195" s="20"/>
      <c r="D195" s="20">
        <v>18</v>
      </c>
      <c r="E195" s="20">
        <v>100</v>
      </c>
      <c r="F195" s="20"/>
      <c r="G195" s="20"/>
      <c r="H195" s="20"/>
      <c r="I195" s="20"/>
      <c r="J195" s="20"/>
      <c r="K195" s="20"/>
      <c r="L195" s="20"/>
      <c r="M195" s="20"/>
      <c r="O195" s="48" t="s">
        <v>125</v>
      </c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6" customHeight="1">
      <c r="A196" s="130" t="s">
        <v>113</v>
      </c>
      <c r="B196" s="20"/>
      <c r="C196" s="20"/>
      <c r="D196" s="20">
        <v>0</v>
      </c>
      <c r="E196" s="20">
        <v>0</v>
      </c>
      <c r="F196" s="20"/>
      <c r="G196" s="20"/>
      <c r="H196" s="20"/>
      <c r="I196" s="20"/>
      <c r="J196" s="20"/>
      <c r="K196" s="20"/>
      <c r="L196" s="20"/>
      <c r="M196" s="20"/>
      <c r="O196" s="129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>
      <c r="O197" s="48" t="s">
        <v>125</v>
      </c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9" spans="1:27">
      <c r="O199" s="35" t="s">
        <v>127</v>
      </c>
    </row>
    <row r="200" spans="1:27">
      <c r="A200" s="328" t="s">
        <v>130</v>
      </c>
      <c r="B200" s="328"/>
      <c r="C200" s="328"/>
      <c r="D200" s="328"/>
      <c r="E200" s="328"/>
      <c r="F200" s="328"/>
      <c r="G200" s="328"/>
      <c r="H200" s="328"/>
      <c r="I200" s="328"/>
      <c r="J200" s="328"/>
      <c r="K200" s="328"/>
      <c r="L200" s="328"/>
      <c r="M200" s="328"/>
    </row>
    <row r="201" spans="1:27">
      <c r="A201" s="20"/>
      <c r="B201" s="327">
        <v>2001</v>
      </c>
      <c r="C201" s="327"/>
      <c r="D201" s="327">
        <v>2004</v>
      </c>
      <c r="E201" s="327"/>
      <c r="F201" s="327">
        <v>2007</v>
      </c>
      <c r="G201" s="327"/>
      <c r="H201" s="327">
        <v>2010</v>
      </c>
      <c r="I201" s="327"/>
      <c r="J201" s="327">
        <v>2013</v>
      </c>
      <c r="K201" s="327"/>
      <c r="L201" s="327">
        <v>2016</v>
      </c>
      <c r="M201" s="327"/>
    </row>
    <row r="202" spans="1:27">
      <c r="A202" s="20"/>
      <c r="B202" s="51" t="s">
        <v>114</v>
      </c>
      <c r="C202" s="51" t="s">
        <v>115</v>
      </c>
      <c r="D202" s="51" t="s">
        <v>114</v>
      </c>
      <c r="E202" s="51" t="s">
        <v>115</v>
      </c>
      <c r="F202" s="51" t="s">
        <v>114</v>
      </c>
      <c r="G202" s="51" t="s">
        <v>115</v>
      </c>
      <c r="H202" s="51" t="s">
        <v>114</v>
      </c>
      <c r="I202" s="51" t="s">
        <v>115</v>
      </c>
      <c r="J202" s="51" t="s">
        <v>114</v>
      </c>
      <c r="K202" s="51" t="s">
        <v>115</v>
      </c>
      <c r="L202" s="51" t="s">
        <v>114</v>
      </c>
      <c r="M202" s="51" t="s">
        <v>115</v>
      </c>
    </row>
    <row r="203" spans="1:27">
      <c r="A203" s="29" t="s">
        <v>110</v>
      </c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20">
        <v>18</v>
      </c>
      <c r="M203" s="20">
        <v>100</v>
      </c>
    </row>
    <row r="204" spans="1:27">
      <c r="A204" s="29" t="s">
        <v>111</v>
      </c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20">
        <v>0</v>
      </c>
      <c r="M204" s="20">
        <v>0</v>
      </c>
    </row>
    <row r="205" spans="1:27">
      <c r="A205" s="29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20"/>
      <c r="M205" s="20"/>
    </row>
    <row r="206" spans="1:27">
      <c r="A206" s="130" t="s">
        <v>112</v>
      </c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20"/>
      <c r="M206" s="20"/>
    </row>
    <row r="207" spans="1:27">
      <c r="A207" s="130" t="s">
        <v>113</v>
      </c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20"/>
      <c r="M207" s="20"/>
    </row>
    <row r="211" spans="1:15" s="152" customFormat="1">
      <c r="A211" s="153" t="s">
        <v>447</v>
      </c>
      <c r="H211" s="153" t="s">
        <v>701</v>
      </c>
    </row>
    <row r="213" spans="1:15">
      <c r="A213" s="329" t="s">
        <v>448</v>
      </c>
      <c r="B213" s="330"/>
      <c r="C213" s="330"/>
      <c r="D213" s="330"/>
      <c r="E213" s="330"/>
      <c r="F213" s="330"/>
      <c r="G213" s="331"/>
      <c r="I213" s="358" t="s">
        <v>447</v>
      </c>
      <c r="J213" s="358"/>
      <c r="K213" s="358"/>
      <c r="L213" s="358"/>
      <c r="M213" s="358"/>
      <c r="N213" s="358"/>
      <c r="O213" s="358"/>
    </row>
    <row r="214" spans="1:15">
      <c r="A214" s="128" t="s">
        <v>129</v>
      </c>
      <c r="B214" s="44">
        <v>16</v>
      </c>
      <c r="C214" s="44">
        <v>16</v>
      </c>
      <c r="D214" s="44">
        <v>16</v>
      </c>
      <c r="E214" s="44">
        <v>16</v>
      </c>
      <c r="F214" s="44">
        <v>17</v>
      </c>
      <c r="G214" s="45">
        <v>17</v>
      </c>
      <c r="I214" s="89"/>
      <c r="J214" s="89" t="s">
        <v>137</v>
      </c>
      <c r="K214" s="89" t="s">
        <v>138</v>
      </c>
      <c r="L214" s="89" t="s">
        <v>139</v>
      </c>
      <c r="M214" s="89" t="s">
        <v>140</v>
      </c>
      <c r="N214" s="89" t="s">
        <v>141</v>
      </c>
      <c r="O214" s="89" t="s">
        <v>142</v>
      </c>
    </row>
    <row r="215" spans="1:15">
      <c r="A215" s="129" t="s">
        <v>103</v>
      </c>
      <c r="B215" s="51">
        <v>2001</v>
      </c>
      <c r="C215" s="51">
        <v>2004</v>
      </c>
      <c r="D215" s="51">
        <v>2007</v>
      </c>
      <c r="E215" s="51">
        <v>2010</v>
      </c>
      <c r="F215" s="51">
        <v>2013</v>
      </c>
      <c r="G215" s="51">
        <v>2016</v>
      </c>
      <c r="I215" s="89" t="s">
        <v>143</v>
      </c>
      <c r="J215" s="24">
        <v>16</v>
      </c>
      <c r="K215" s="24">
        <v>16</v>
      </c>
      <c r="L215" s="24">
        <v>16</v>
      </c>
      <c r="M215" s="24">
        <v>16</v>
      </c>
      <c r="N215" s="24">
        <v>17</v>
      </c>
      <c r="O215" s="24">
        <v>17</v>
      </c>
    </row>
    <row r="216" spans="1:15">
      <c r="A216" s="29">
        <v>0</v>
      </c>
      <c r="B216" s="24"/>
      <c r="C216" s="24"/>
      <c r="D216" s="24"/>
      <c r="E216" s="24"/>
      <c r="F216" s="24"/>
      <c r="G216" s="24">
        <v>1</v>
      </c>
      <c r="I216" s="90">
        <v>0</v>
      </c>
      <c r="J216" s="24"/>
      <c r="K216" s="24"/>
      <c r="L216" s="24"/>
      <c r="M216" s="24"/>
      <c r="N216" s="24"/>
      <c r="O216" s="24">
        <v>1</v>
      </c>
    </row>
    <row r="217" spans="1:15">
      <c r="A217" s="29">
        <v>1</v>
      </c>
      <c r="B217" s="24"/>
      <c r="C217" s="24">
        <v>16</v>
      </c>
      <c r="D217" s="24"/>
      <c r="E217" s="24"/>
      <c r="F217" s="24"/>
      <c r="G217" s="24">
        <v>16</v>
      </c>
      <c r="I217" s="90">
        <v>1</v>
      </c>
      <c r="J217" s="24"/>
      <c r="K217" s="24">
        <v>16</v>
      </c>
      <c r="L217" s="24"/>
      <c r="M217" s="24"/>
      <c r="N217" s="24"/>
      <c r="O217" s="24">
        <v>16</v>
      </c>
    </row>
    <row r="218" spans="1:15">
      <c r="A218" s="29">
        <v>2</v>
      </c>
      <c r="B218" s="24">
        <v>16</v>
      </c>
      <c r="C218" s="24"/>
      <c r="D218" s="24"/>
      <c r="E218" s="24"/>
      <c r="F218" s="24">
        <v>17</v>
      </c>
      <c r="G218" s="24"/>
      <c r="I218" s="90">
        <v>2</v>
      </c>
      <c r="J218" s="24">
        <v>16</v>
      </c>
      <c r="K218" s="24"/>
      <c r="L218" s="24"/>
      <c r="M218" s="24"/>
      <c r="N218" s="24">
        <v>17</v>
      </c>
      <c r="O218" s="24"/>
    </row>
    <row r="219" spans="1:15">
      <c r="A219" s="29">
        <v>3</v>
      </c>
      <c r="B219" s="24"/>
      <c r="C219" s="24"/>
      <c r="D219" s="24">
        <v>16</v>
      </c>
      <c r="E219" s="24">
        <v>16</v>
      </c>
      <c r="F219" s="24"/>
      <c r="G219" s="24"/>
      <c r="I219" s="90">
        <v>3</v>
      </c>
      <c r="J219" s="24"/>
      <c r="K219" s="24"/>
      <c r="L219" s="24">
        <v>16</v>
      </c>
      <c r="M219" s="24">
        <v>16</v>
      </c>
      <c r="N219" s="24"/>
      <c r="O219" s="24"/>
    </row>
    <row r="220" spans="1:15">
      <c r="A220" s="29" t="s">
        <v>104</v>
      </c>
      <c r="B220" s="24"/>
      <c r="C220" s="24"/>
      <c r="D220" s="24"/>
      <c r="E220" s="24"/>
      <c r="F220" s="24"/>
      <c r="G220" s="24"/>
      <c r="I220" s="90" t="s">
        <v>104</v>
      </c>
      <c r="J220" s="24"/>
      <c r="K220" s="24"/>
      <c r="L220" s="24"/>
      <c r="M220" s="24"/>
      <c r="N220" s="24"/>
      <c r="O220" s="24"/>
    </row>
    <row r="221" spans="1:15">
      <c r="J221" s="24" t="s">
        <v>145</v>
      </c>
      <c r="K221" s="53"/>
      <c r="L221" s="24" t="s">
        <v>145</v>
      </c>
      <c r="M221" s="53"/>
      <c r="N221" s="24" t="s">
        <v>145</v>
      </c>
      <c r="O221" s="53"/>
    </row>
    <row r="222" spans="1:15">
      <c r="A222" s="329" t="s">
        <v>460</v>
      </c>
      <c r="B222" s="330"/>
      <c r="C222" s="330"/>
      <c r="D222" s="330"/>
      <c r="E222" s="330"/>
      <c r="F222" s="330"/>
      <c r="G222" s="331"/>
      <c r="J222" s="94" t="s">
        <v>74</v>
      </c>
      <c r="L222" s="92" t="s">
        <v>651</v>
      </c>
      <c r="N222" s="100" t="s">
        <v>652</v>
      </c>
    </row>
    <row r="223" spans="1:15">
      <c r="A223" s="21"/>
      <c r="B223" s="51">
        <v>2001</v>
      </c>
      <c r="C223" s="51">
        <v>2004</v>
      </c>
      <c r="D223" s="51">
        <v>2007</v>
      </c>
      <c r="E223" s="51">
        <v>2010</v>
      </c>
      <c r="F223" s="51">
        <v>2013</v>
      </c>
      <c r="G223" s="51">
        <v>2016</v>
      </c>
    </row>
    <row r="224" spans="1:15">
      <c r="A224" s="130" t="s">
        <v>106</v>
      </c>
      <c r="B224" s="24">
        <v>3</v>
      </c>
      <c r="C224" s="24">
        <v>11</v>
      </c>
      <c r="D224" s="24">
        <v>0</v>
      </c>
      <c r="E224" s="24">
        <v>0</v>
      </c>
      <c r="F224" s="24">
        <v>0</v>
      </c>
      <c r="G224" s="24">
        <v>12</v>
      </c>
    </row>
    <row r="225" spans="1:27">
      <c r="A225" s="29" t="s">
        <v>107</v>
      </c>
      <c r="B225" s="24">
        <v>13</v>
      </c>
      <c r="C225" s="24">
        <v>5</v>
      </c>
      <c r="D225" s="24">
        <v>16</v>
      </c>
      <c r="E225" s="24">
        <v>16</v>
      </c>
      <c r="F225" s="24">
        <v>17</v>
      </c>
      <c r="G225" s="24">
        <v>5</v>
      </c>
    </row>
    <row r="226" spans="1:27">
      <c r="A226" s="27"/>
      <c r="B226" s="28"/>
      <c r="C226" s="28"/>
      <c r="D226" s="28"/>
      <c r="E226" s="28"/>
      <c r="F226" s="28"/>
      <c r="G226" s="28"/>
    </row>
    <row r="227" spans="1:27">
      <c r="A227" s="27"/>
      <c r="B227" s="28"/>
      <c r="C227" s="28"/>
      <c r="D227" s="28"/>
      <c r="E227" s="28"/>
      <c r="F227" s="28"/>
      <c r="G227" s="28"/>
    </row>
    <row r="228" spans="1:27">
      <c r="A228" s="332" t="s">
        <v>109</v>
      </c>
      <c r="B228" s="332"/>
      <c r="C228" s="332"/>
      <c r="D228" s="332"/>
      <c r="E228" s="332"/>
      <c r="F228" s="332"/>
      <c r="G228" s="332"/>
      <c r="H228" s="332"/>
      <c r="I228" s="332"/>
      <c r="J228" s="332"/>
      <c r="K228" s="332"/>
      <c r="L228" s="332"/>
      <c r="M228" s="332"/>
      <c r="O228" s="332" t="s">
        <v>120</v>
      </c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32"/>
    </row>
    <row r="229" spans="1:27">
      <c r="A229" s="20"/>
      <c r="B229" s="327">
        <v>2001</v>
      </c>
      <c r="C229" s="327"/>
      <c r="D229" s="327">
        <v>2004</v>
      </c>
      <c r="E229" s="327"/>
      <c r="F229" s="327">
        <v>2007</v>
      </c>
      <c r="G229" s="327"/>
      <c r="H229" s="327">
        <v>2010</v>
      </c>
      <c r="I229" s="327"/>
      <c r="J229" s="327">
        <v>2013</v>
      </c>
      <c r="K229" s="327"/>
      <c r="L229" s="327">
        <v>2016</v>
      </c>
      <c r="M229" s="327"/>
      <c r="O229" s="20"/>
      <c r="P229" s="327">
        <v>2001</v>
      </c>
      <c r="Q229" s="327"/>
      <c r="R229" s="327">
        <v>2004</v>
      </c>
      <c r="S229" s="327"/>
      <c r="T229" s="327">
        <v>2007</v>
      </c>
      <c r="U229" s="327"/>
      <c r="V229" s="327">
        <v>2010</v>
      </c>
      <c r="W229" s="327"/>
      <c r="X229" s="327">
        <v>2013</v>
      </c>
      <c r="Y229" s="327"/>
      <c r="Z229" s="327">
        <v>2016</v>
      </c>
      <c r="AA229" s="327"/>
    </row>
    <row r="230" spans="1:27">
      <c r="A230" s="20"/>
      <c r="B230" s="51" t="s">
        <v>114</v>
      </c>
      <c r="C230" s="51" t="s">
        <v>115</v>
      </c>
      <c r="D230" s="51" t="s">
        <v>114</v>
      </c>
      <c r="E230" s="51" t="s">
        <v>115</v>
      </c>
      <c r="F230" s="51" t="s">
        <v>114</v>
      </c>
      <c r="G230" s="51" t="s">
        <v>115</v>
      </c>
      <c r="H230" s="51" t="s">
        <v>114</v>
      </c>
      <c r="I230" s="51" t="s">
        <v>115</v>
      </c>
      <c r="J230" s="51" t="s">
        <v>114</v>
      </c>
      <c r="K230" s="51" t="s">
        <v>115</v>
      </c>
      <c r="L230" s="51" t="s">
        <v>114</v>
      </c>
      <c r="M230" s="51" t="s">
        <v>115</v>
      </c>
      <c r="O230" s="20"/>
      <c r="P230" s="51" t="s">
        <v>118</v>
      </c>
      <c r="Q230" s="51" t="s">
        <v>1</v>
      </c>
      <c r="R230" s="51" t="s">
        <v>118</v>
      </c>
      <c r="S230" s="51" t="s">
        <v>1</v>
      </c>
      <c r="T230" s="51" t="s">
        <v>118</v>
      </c>
      <c r="U230" s="51" t="s">
        <v>1</v>
      </c>
      <c r="V230" s="51" t="s">
        <v>118</v>
      </c>
      <c r="W230" s="51" t="s">
        <v>1</v>
      </c>
      <c r="X230" s="51" t="s">
        <v>118</v>
      </c>
      <c r="Y230" s="51" t="s">
        <v>1</v>
      </c>
      <c r="Z230" s="51" t="s">
        <v>118</v>
      </c>
      <c r="AA230" s="51" t="s">
        <v>1</v>
      </c>
    </row>
    <row r="231" spans="1:27">
      <c r="A231" s="130" t="s">
        <v>110</v>
      </c>
      <c r="B231" s="20"/>
      <c r="C231" s="20"/>
      <c r="D231" s="20">
        <v>16</v>
      </c>
      <c r="E231" s="20">
        <v>100</v>
      </c>
      <c r="F231" s="20"/>
      <c r="G231" s="20"/>
      <c r="H231" s="20"/>
      <c r="I231" s="20"/>
      <c r="J231" s="20"/>
      <c r="K231" s="20"/>
      <c r="L231" s="20">
        <v>17</v>
      </c>
      <c r="M231" s="20">
        <v>100</v>
      </c>
      <c r="O231" s="29" t="s">
        <v>74</v>
      </c>
      <c r="P231" s="24">
        <v>16</v>
      </c>
      <c r="Q231" s="24">
        <v>13</v>
      </c>
      <c r="R231" s="24"/>
      <c r="S231" s="24"/>
      <c r="T231" s="24"/>
      <c r="U231" s="24"/>
      <c r="V231" s="24"/>
      <c r="W231" s="24"/>
      <c r="X231" s="24"/>
      <c r="Y231" s="24"/>
      <c r="Z231" s="24"/>
      <c r="AA231" s="24"/>
    </row>
    <row r="232" spans="1:27">
      <c r="A232" s="29" t="s">
        <v>111</v>
      </c>
      <c r="B232" s="20"/>
      <c r="C232" s="20"/>
      <c r="D232" s="20">
        <v>11</v>
      </c>
      <c r="E232" s="20">
        <f>D232*E231/D231</f>
        <v>68.75</v>
      </c>
      <c r="F232" s="20"/>
      <c r="G232" s="20"/>
      <c r="H232" s="20"/>
      <c r="I232" s="20"/>
      <c r="J232" s="20"/>
      <c r="K232" s="20"/>
      <c r="L232" s="20">
        <v>12</v>
      </c>
      <c r="M232" s="20">
        <v>70.58</v>
      </c>
      <c r="O232" s="47" t="s">
        <v>125</v>
      </c>
      <c r="P232" s="32">
        <v>1</v>
      </c>
      <c r="Q232" s="33">
        <v>81.25</v>
      </c>
      <c r="R232" s="32"/>
      <c r="S232" s="32"/>
      <c r="T232" s="32"/>
      <c r="U232" s="32"/>
      <c r="V232" s="32"/>
      <c r="W232" s="32"/>
      <c r="X232" s="32"/>
      <c r="Y232" s="32"/>
      <c r="Z232" s="32"/>
      <c r="AA232" s="32"/>
    </row>
    <row r="233" spans="1:27">
      <c r="A233" s="2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O233" s="130" t="s">
        <v>449</v>
      </c>
      <c r="P233" s="24"/>
      <c r="Q233" s="24"/>
      <c r="R233" s="24"/>
      <c r="S233" s="24"/>
      <c r="T233" s="24">
        <v>16</v>
      </c>
      <c r="U233" s="24">
        <v>14</v>
      </c>
      <c r="V233" s="24">
        <v>16</v>
      </c>
      <c r="W233" s="24">
        <v>3</v>
      </c>
      <c r="X233" s="24"/>
      <c r="Y233" s="24"/>
      <c r="Z233" s="24"/>
      <c r="AA233" s="24"/>
    </row>
    <row r="234" spans="1:27">
      <c r="A234" s="130" t="s">
        <v>112</v>
      </c>
      <c r="B234" s="20">
        <v>16</v>
      </c>
      <c r="C234" s="20">
        <v>100</v>
      </c>
      <c r="D234" s="20"/>
      <c r="E234" s="20"/>
      <c r="F234" s="20">
        <v>16</v>
      </c>
      <c r="G234" s="20">
        <v>100</v>
      </c>
      <c r="H234" s="20">
        <v>16</v>
      </c>
      <c r="I234" s="20">
        <v>100</v>
      </c>
      <c r="J234" s="20">
        <v>17</v>
      </c>
      <c r="K234" s="20">
        <v>100</v>
      </c>
      <c r="L234" s="20"/>
      <c r="M234" s="20"/>
      <c r="O234" s="47" t="s">
        <v>125</v>
      </c>
      <c r="P234" s="32"/>
      <c r="Q234" s="33"/>
      <c r="R234" s="32"/>
      <c r="S234" s="32"/>
      <c r="T234" s="32">
        <v>1</v>
      </c>
      <c r="U234" s="32">
        <f>U233*T234/T233</f>
        <v>0.875</v>
      </c>
      <c r="V234" s="32">
        <v>1</v>
      </c>
      <c r="W234" s="32">
        <f>V234*W233/V233</f>
        <v>0.1875</v>
      </c>
      <c r="X234" s="32"/>
      <c r="Y234" s="32"/>
      <c r="Z234" s="32"/>
      <c r="AA234" s="32"/>
    </row>
    <row r="235" spans="1:27">
      <c r="A235" s="130" t="s">
        <v>113</v>
      </c>
      <c r="B235" s="20">
        <v>13</v>
      </c>
      <c r="C235" s="20">
        <f>B235*C234/B234</f>
        <v>81.25</v>
      </c>
      <c r="D235" s="20"/>
      <c r="E235" s="20"/>
      <c r="F235" s="20">
        <v>14</v>
      </c>
      <c r="G235" s="20">
        <f>F235*G234/F234</f>
        <v>87.5</v>
      </c>
      <c r="H235" s="20">
        <v>3</v>
      </c>
      <c r="I235" s="20">
        <f>H235*I234/H234</f>
        <v>18.75</v>
      </c>
      <c r="J235" s="20">
        <v>10</v>
      </c>
      <c r="K235" s="20">
        <v>58.82</v>
      </c>
      <c r="L235" s="20"/>
      <c r="M235" s="20"/>
      <c r="O235" s="130" t="s">
        <v>450</v>
      </c>
      <c r="P235" s="24"/>
      <c r="Q235" s="24"/>
      <c r="R235" s="24"/>
      <c r="S235" s="24"/>
      <c r="T235" s="24"/>
      <c r="U235" s="24"/>
      <c r="V235" s="24"/>
      <c r="W235" s="24"/>
      <c r="X235" s="24">
        <v>17</v>
      </c>
      <c r="Y235" s="24">
        <v>10</v>
      </c>
      <c r="Z235" s="24"/>
      <c r="AA235" s="24"/>
    </row>
    <row r="236" spans="1:27">
      <c r="O236" s="47" t="s">
        <v>125</v>
      </c>
      <c r="P236" s="32"/>
      <c r="Q236" s="33"/>
      <c r="R236" s="32"/>
      <c r="S236" s="32"/>
      <c r="T236" s="32"/>
      <c r="U236" s="32"/>
      <c r="V236" s="32"/>
      <c r="W236" s="32"/>
      <c r="X236" s="32">
        <v>1</v>
      </c>
      <c r="Y236" s="32">
        <f>X236*Y235/X235</f>
        <v>0.58823529411764708</v>
      </c>
      <c r="Z236" s="32"/>
      <c r="AA236" s="32"/>
    </row>
    <row r="238" spans="1:27">
      <c r="A238" s="326" t="s">
        <v>116</v>
      </c>
      <c r="B238" s="326"/>
      <c r="C238" s="326"/>
      <c r="D238" s="326"/>
      <c r="E238" s="326"/>
      <c r="F238" s="326"/>
      <c r="G238" s="326"/>
      <c r="H238" s="326"/>
      <c r="I238" s="326"/>
      <c r="J238" s="326"/>
      <c r="K238" s="326"/>
      <c r="L238" s="326"/>
      <c r="M238" s="326"/>
      <c r="O238" s="35" t="s">
        <v>127</v>
      </c>
    </row>
    <row r="239" spans="1:27">
      <c r="A239" s="20"/>
      <c r="B239" s="327">
        <v>2001</v>
      </c>
      <c r="C239" s="327"/>
      <c r="D239" s="327">
        <v>2004</v>
      </c>
      <c r="E239" s="327"/>
      <c r="F239" s="327">
        <v>2007</v>
      </c>
      <c r="G239" s="327"/>
      <c r="H239" s="327">
        <v>2010</v>
      </c>
      <c r="I239" s="327"/>
      <c r="J239" s="327">
        <v>2013</v>
      </c>
      <c r="K239" s="327"/>
      <c r="L239" s="327">
        <v>2016</v>
      </c>
      <c r="M239" s="327"/>
    </row>
    <row r="240" spans="1:27">
      <c r="A240" s="20"/>
      <c r="B240" s="51" t="s">
        <v>114</v>
      </c>
      <c r="C240" s="51" t="s">
        <v>115</v>
      </c>
      <c r="D240" s="51" t="s">
        <v>114</v>
      </c>
      <c r="E240" s="51" t="s">
        <v>115</v>
      </c>
      <c r="F240" s="51" t="s">
        <v>114</v>
      </c>
      <c r="G240" s="51" t="s">
        <v>115</v>
      </c>
      <c r="H240" s="51" t="s">
        <v>114</v>
      </c>
      <c r="I240" s="51" t="s">
        <v>115</v>
      </c>
      <c r="J240" s="51" t="s">
        <v>114</v>
      </c>
      <c r="K240" s="51" t="s">
        <v>115</v>
      </c>
      <c r="L240" s="51" t="s">
        <v>114</v>
      </c>
      <c r="M240" s="51" t="s">
        <v>115</v>
      </c>
    </row>
    <row r="241" spans="1:27">
      <c r="A241" s="130" t="s">
        <v>110</v>
      </c>
      <c r="B241" s="20">
        <v>16</v>
      </c>
      <c r="C241" s="20">
        <v>100</v>
      </c>
      <c r="D241" s="20"/>
      <c r="E241" s="20"/>
      <c r="F241" s="20"/>
      <c r="G241" s="20"/>
      <c r="H241" s="20"/>
      <c r="I241" s="20"/>
      <c r="J241" s="20"/>
      <c r="K241" s="20"/>
      <c r="L241" s="20">
        <v>1</v>
      </c>
      <c r="M241" s="20">
        <v>5.89</v>
      </c>
    </row>
    <row r="242" spans="1:27">
      <c r="A242" s="29" t="s">
        <v>111</v>
      </c>
      <c r="B242" s="20">
        <v>3</v>
      </c>
      <c r="C242" s="20">
        <f>B242*C241/B241</f>
        <v>18.75</v>
      </c>
      <c r="D242" s="20"/>
      <c r="E242" s="20"/>
      <c r="F242" s="20"/>
      <c r="G242" s="20"/>
      <c r="H242" s="20"/>
      <c r="I242" s="20"/>
      <c r="J242" s="20"/>
      <c r="K242" s="20"/>
      <c r="L242" s="20">
        <v>0</v>
      </c>
      <c r="M242" s="20">
        <v>0</v>
      </c>
      <c r="O242" s="326" t="s">
        <v>121</v>
      </c>
      <c r="P242" s="326"/>
      <c r="Q242" s="326"/>
      <c r="R242" s="326"/>
      <c r="S242" s="326"/>
      <c r="T242" s="326"/>
      <c r="U242" s="326"/>
      <c r="V242" s="326"/>
      <c r="W242" s="326"/>
      <c r="X242" s="326"/>
      <c r="Y242" s="326"/>
      <c r="Z242" s="326"/>
      <c r="AA242" s="326"/>
    </row>
    <row r="243" spans="1:27">
      <c r="A243" s="2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O243" s="20"/>
      <c r="P243" s="327">
        <v>2001</v>
      </c>
      <c r="Q243" s="327"/>
      <c r="R243" s="327">
        <v>2004</v>
      </c>
      <c r="S243" s="327"/>
      <c r="T243" s="327">
        <v>2007</v>
      </c>
      <c r="U243" s="327"/>
      <c r="V243" s="327">
        <v>2010</v>
      </c>
      <c r="W243" s="327"/>
      <c r="X243" s="327">
        <v>2013</v>
      </c>
      <c r="Y243" s="327"/>
      <c r="Z243" s="327">
        <v>2016</v>
      </c>
      <c r="AA243" s="327"/>
    </row>
    <row r="244" spans="1:27">
      <c r="A244" s="130" t="s">
        <v>112</v>
      </c>
      <c r="B244" s="20"/>
      <c r="C244" s="20"/>
      <c r="D244" s="20">
        <v>16</v>
      </c>
      <c r="E244" s="20">
        <v>100</v>
      </c>
      <c r="F244" s="20">
        <v>16</v>
      </c>
      <c r="G244" s="20">
        <v>100</v>
      </c>
      <c r="H244" s="20">
        <v>16</v>
      </c>
      <c r="I244" s="20">
        <v>100</v>
      </c>
      <c r="J244" s="20">
        <v>17</v>
      </c>
      <c r="K244" s="20">
        <v>100</v>
      </c>
      <c r="L244" s="20">
        <v>16</v>
      </c>
      <c r="M244" s="20">
        <v>94.11</v>
      </c>
      <c r="O244" s="20"/>
      <c r="P244" s="51" t="s">
        <v>118</v>
      </c>
      <c r="Q244" s="51" t="s">
        <v>1</v>
      </c>
      <c r="R244" s="51" t="s">
        <v>118</v>
      </c>
      <c r="S244" s="51" t="s">
        <v>1</v>
      </c>
      <c r="T244" s="51" t="s">
        <v>118</v>
      </c>
      <c r="U244" s="51" t="s">
        <v>1</v>
      </c>
      <c r="V244" s="51" t="s">
        <v>118</v>
      </c>
      <c r="W244" s="51" t="s">
        <v>1</v>
      </c>
      <c r="X244" s="51" t="s">
        <v>118</v>
      </c>
      <c r="Y244" s="51" t="s">
        <v>1</v>
      </c>
      <c r="Z244" s="51" t="s">
        <v>118</v>
      </c>
      <c r="AA244" s="51" t="s">
        <v>1</v>
      </c>
    </row>
    <row r="245" spans="1:27">
      <c r="A245" s="130" t="s">
        <v>113</v>
      </c>
      <c r="B245" s="20"/>
      <c r="C245" s="20"/>
      <c r="D245" s="20">
        <v>5</v>
      </c>
      <c r="E245" s="20">
        <f>D245*E244/D244</f>
        <v>31.25</v>
      </c>
      <c r="F245" s="20">
        <v>2</v>
      </c>
      <c r="G245" s="20">
        <v>12.5</v>
      </c>
      <c r="H245" s="20">
        <v>13</v>
      </c>
      <c r="I245" s="20">
        <f>H245*I244/H244</f>
        <v>81.25</v>
      </c>
      <c r="J245" s="20">
        <v>7</v>
      </c>
      <c r="K245" s="20">
        <v>41.18</v>
      </c>
      <c r="L245" s="20">
        <v>5</v>
      </c>
      <c r="M245" s="172">
        <v>31.25</v>
      </c>
      <c r="O245" s="130" t="s">
        <v>451</v>
      </c>
      <c r="P245" s="24"/>
      <c r="Q245" s="24"/>
      <c r="R245" s="24">
        <v>16</v>
      </c>
      <c r="S245" s="24">
        <v>5</v>
      </c>
      <c r="T245" s="24"/>
      <c r="U245" s="24"/>
      <c r="V245" s="24"/>
      <c r="W245" s="24"/>
      <c r="X245" s="24"/>
      <c r="Y245" s="24"/>
      <c r="Z245" s="24"/>
      <c r="AA245" s="24"/>
    </row>
    <row r="246" spans="1:27">
      <c r="O246" s="48" t="s">
        <v>125</v>
      </c>
      <c r="P246" s="53"/>
      <c r="Q246" s="53"/>
      <c r="R246" s="53">
        <v>100</v>
      </c>
      <c r="S246" s="53">
        <f>R246*S245/R245</f>
        <v>31.25</v>
      </c>
      <c r="T246" s="53"/>
      <c r="U246" s="53"/>
      <c r="V246" s="53"/>
      <c r="W246" s="53"/>
      <c r="X246" s="53"/>
      <c r="Y246" s="53"/>
      <c r="Z246" s="53"/>
      <c r="AA246" s="53"/>
    </row>
    <row r="247" spans="1:27">
      <c r="O247" s="130" t="s">
        <v>452</v>
      </c>
      <c r="P247" s="34"/>
      <c r="Q247" s="34"/>
      <c r="R247" s="34"/>
      <c r="S247" s="34"/>
      <c r="T247" s="34">
        <v>16</v>
      </c>
      <c r="U247" s="34">
        <v>2</v>
      </c>
      <c r="V247" s="34"/>
      <c r="W247" s="34"/>
      <c r="X247" s="34"/>
      <c r="Y247" s="34"/>
      <c r="Z247" s="34"/>
      <c r="AA247" s="34"/>
    </row>
    <row r="248" spans="1:27">
      <c r="A248" s="339" t="s">
        <v>117</v>
      </c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O248" s="48" t="s">
        <v>125</v>
      </c>
      <c r="P248" s="53"/>
      <c r="Q248" s="53"/>
      <c r="R248" s="53"/>
      <c r="S248" s="53"/>
      <c r="T248" s="53">
        <v>100</v>
      </c>
      <c r="U248" s="53">
        <f>T248*U247/T247</f>
        <v>12.5</v>
      </c>
      <c r="V248" s="53"/>
      <c r="W248" s="53"/>
      <c r="X248" s="53"/>
      <c r="Y248" s="53"/>
      <c r="Z248" s="53"/>
      <c r="AA248" s="53"/>
    </row>
    <row r="249" spans="1:27">
      <c r="A249" s="20"/>
      <c r="B249" s="327">
        <v>2001</v>
      </c>
      <c r="C249" s="327"/>
      <c r="D249" s="327">
        <v>2004</v>
      </c>
      <c r="E249" s="327"/>
      <c r="F249" s="327">
        <v>2007</v>
      </c>
      <c r="G249" s="327"/>
      <c r="H249" s="327">
        <v>2010</v>
      </c>
      <c r="I249" s="327"/>
      <c r="J249" s="327">
        <v>2013</v>
      </c>
      <c r="K249" s="327"/>
      <c r="L249" s="327">
        <v>2016</v>
      </c>
      <c r="M249" s="327"/>
      <c r="O249" s="21" t="s">
        <v>464</v>
      </c>
      <c r="P249" s="34"/>
      <c r="Q249" s="34"/>
      <c r="R249" s="34"/>
      <c r="S249" s="34"/>
      <c r="T249" s="34"/>
      <c r="U249" s="34"/>
      <c r="V249" s="34">
        <v>16</v>
      </c>
      <c r="W249" s="34">
        <v>13</v>
      </c>
      <c r="X249" s="34"/>
      <c r="Y249" s="34"/>
      <c r="Z249" s="34"/>
      <c r="AA249" s="34"/>
    </row>
    <row r="250" spans="1:27">
      <c r="A250" s="20"/>
      <c r="B250" s="51" t="s">
        <v>114</v>
      </c>
      <c r="C250" s="51" t="s">
        <v>115</v>
      </c>
      <c r="D250" s="51" t="s">
        <v>114</v>
      </c>
      <c r="E250" s="51" t="s">
        <v>115</v>
      </c>
      <c r="F250" s="51" t="s">
        <v>114</v>
      </c>
      <c r="G250" s="51" t="s">
        <v>115</v>
      </c>
      <c r="H250" s="51" t="s">
        <v>114</v>
      </c>
      <c r="I250" s="51" t="s">
        <v>115</v>
      </c>
      <c r="J250" s="51" t="s">
        <v>114</v>
      </c>
      <c r="K250" s="51" t="s">
        <v>115</v>
      </c>
      <c r="L250" s="51" t="s">
        <v>114</v>
      </c>
      <c r="M250" s="51" t="s">
        <v>115</v>
      </c>
      <c r="O250" s="48" t="s">
        <v>125</v>
      </c>
      <c r="P250" s="53"/>
      <c r="Q250" s="53"/>
      <c r="R250" s="53"/>
      <c r="S250" s="53"/>
      <c r="T250" s="53"/>
      <c r="U250" s="53"/>
      <c r="V250" s="53">
        <v>100</v>
      </c>
      <c r="W250" s="53">
        <f>V250*W249/V249</f>
        <v>81.25</v>
      </c>
      <c r="X250" s="53"/>
      <c r="Y250" s="53"/>
      <c r="Z250" s="53"/>
      <c r="AA250" s="53"/>
    </row>
    <row r="251" spans="1:27">
      <c r="A251" s="130" t="s">
        <v>110</v>
      </c>
      <c r="B251" s="20">
        <v>16</v>
      </c>
      <c r="C251" s="20">
        <v>100</v>
      </c>
      <c r="D251" s="20">
        <v>16</v>
      </c>
      <c r="E251" s="20">
        <v>100</v>
      </c>
      <c r="F251" s="20">
        <v>16</v>
      </c>
      <c r="G251" s="20">
        <v>100</v>
      </c>
      <c r="H251" s="20">
        <v>16</v>
      </c>
      <c r="I251" s="20">
        <v>100</v>
      </c>
      <c r="J251" s="20"/>
      <c r="K251" s="20"/>
      <c r="L251" s="20">
        <v>16</v>
      </c>
      <c r="M251" s="20">
        <v>94.11</v>
      </c>
      <c r="O251" s="130" t="s">
        <v>453</v>
      </c>
      <c r="P251" s="24"/>
      <c r="Q251" s="24"/>
      <c r="R251" s="24"/>
      <c r="S251" s="24"/>
      <c r="T251" s="24"/>
      <c r="U251" s="24"/>
      <c r="V251" s="24"/>
      <c r="W251" s="24"/>
      <c r="X251" s="24">
        <v>17</v>
      </c>
      <c r="Y251" s="24">
        <v>7</v>
      </c>
      <c r="Z251" s="24"/>
      <c r="AA251" s="24"/>
    </row>
    <row r="252" spans="1:27">
      <c r="A252" s="29" t="s">
        <v>111</v>
      </c>
      <c r="B252" s="20">
        <v>0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/>
      <c r="K252" s="20"/>
      <c r="L252" s="20">
        <v>0</v>
      </c>
      <c r="M252" s="20">
        <v>0</v>
      </c>
      <c r="O252" s="48" t="s">
        <v>125</v>
      </c>
      <c r="P252" s="53"/>
      <c r="Q252" s="53"/>
      <c r="R252" s="53"/>
      <c r="S252" s="53"/>
      <c r="T252" s="53"/>
      <c r="U252" s="53"/>
      <c r="V252" s="53"/>
      <c r="W252" s="53"/>
      <c r="X252" s="53">
        <v>100</v>
      </c>
      <c r="Y252" s="53">
        <v>41.18</v>
      </c>
      <c r="Z252" s="53"/>
      <c r="AA252" s="53"/>
    </row>
    <row r="253" spans="1:27">
      <c r="A253" s="2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O253" s="130" t="s">
        <v>454</v>
      </c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>
        <v>16</v>
      </c>
      <c r="AA253" s="24">
        <v>5</v>
      </c>
    </row>
    <row r="254" spans="1:27">
      <c r="A254" s="130" t="s">
        <v>112</v>
      </c>
      <c r="B254" s="20"/>
      <c r="C254" s="20"/>
      <c r="D254" s="20"/>
      <c r="E254" s="20"/>
      <c r="F254" s="20"/>
      <c r="G254" s="20"/>
      <c r="H254" s="20"/>
      <c r="I254" s="20"/>
      <c r="J254" s="20">
        <v>17</v>
      </c>
      <c r="K254" s="20">
        <v>100</v>
      </c>
      <c r="L254" s="20"/>
      <c r="M254" s="20"/>
      <c r="O254" s="48" t="s">
        <v>125</v>
      </c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>
        <v>94.11</v>
      </c>
      <c r="AA254" s="53">
        <v>29.4</v>
      </c>
    </row>
    <row r="255" spans="1:27">
      <c r="A255" s="130" t="s">
        <v>113</v>
      </c>
      <c r="B255" s="20"/>
      <c r="C255" s="20"/>
      <c r="D255" s="20"/>
      <c r="E255" s="20"/>
      <c r="F255" s="20"/>
      <c r="G255" s="20"/>
      <c r="H255" s="20"/>
      <c r="I255" s="20"/>
      <c r="J255" s="20">
        <v>10</v>
      </c>
      <c r="K255" s="20">
        <v>58.82</v>
      </c>
      <c r="L255" s="20"/>
      <c r="M255" s="20"/>
    </row>
    <row r="256" spans="1:27">
      <c r="L256" s="280" t="s">
        <v>824</v>
      </c>
      <c r="M256" s="284"/>
      <c r="O256" s="35" t="s">
        <v>127</v>
      </c>
    </row>
    <row r="257" spans="1:27">
      <c r="A257" s="35" t="s">
        <v>127</v>
      </c>
    </row>
    <row r="260" spans="1:27">
      <c r="A260" s="328" t="s">
        <v>130</v>
      </c>
      <c r="B260" s="328"/>
      <c r="C260" s="328"/>
      <c r="D260" s="328"/>
      <c r="E260" s="328"/>
      <c r="F260" s="328"/>
      <c r="G260" s="328"/>
      <c r="H260" s="328"/>
      <c r="I260" s="328"/>
      <c r="J260" s="328"/>
      <c r="K260" s="328"/>
      <c r="L260" s="328"/>
      <c r="M260" s="328"/>
      <c r="O260" s="321" t="s">
        <v>122</v>
      </c>
      <c r="P260" s="322"/>
      <c r="Q260" s="322"/>
      <c r="R260" s="322"/>
      <c r="S260" s="322"/>
      <c r="T260" s="322"/>
      <c r="U260" s="322"/>
      <c r="V260" s="322"/>
      <c r="W260" s="322"/>
      <c r="X260" s="322"/>
      <c r="Y260" s="322"/>
      <c r="Z260" s="322"/>
      <c r="AA260" s="323"/>
    </row>
    <row r="261" spans="1:27">
      <c r="A261" s="20"/>
      <c r="B261" s="327">
        <v>2001</v>
      </c>
      <c r="C261" s="327"/>
      <c r="D261" s="327">
        <v>2004</v>
      </c>
      <c r="E261" s="327"/>
      <c r="F261" s="327">
        <v>2007</v>
      </c>
      <c r="G261" s="327"/>
      <c r="H261" s="327">
        <v>2010</v>
      </c>
      <c r="I261" s="327"/>
      <c r="J261" s="327">
        <v>2013</v>
      </c>
      <c r="K261" s="327"/>
      <c r="L261" s="327">
        <v>2016</v>
      </c>
      <c r="M261" s="327"/>
      <c r="O261" s="20"/>
      <c r="P261" s="327">
        <v>2001</v>
      </c>
      <c r="Q261" s="327"/>
      <c r="R261" s="327">
        <v>2004</v>
      </c>
      <c r="S261" s="327"/>
      <c r="T261" s="327">
        <v>2007</v>
      </c>
      <c r="U261" s="327"/>
      <c r="V261" s="327">
        <v>2010</v>
      </c>
      <c r="W261" s="327"/>
      <c r="X261" s="327">
        <v>2013</v>
      </c>
      <c r="Y261" s="327"/>
      <c r="Z261" s="327">
        <v>2016</v>
      </c>
      <c r="AA261" s="327"/>
    </row>
    <row r="262" spans="1:27">
      <c r="A262" s="20"/>
      <c r="B262" s="51" t="s">
        <v>114</v>
      </c>
      <c r="C262" s="51" t="s">
        <v>115</v>
      </c>
      <c r="D262" s="51" t="s">
        <v>114</v>
      </c>
      <c r="E262" s="51" t="s">
        <v>115</v>
      </c>
      <c r="F262" s="51" t="s">
        <v>114</v>
      </c>
      <c r="G262" s="51" t="s">
        <v>115</v>
      </c>
      <c r="H262" s="51" t="s">
        <v>114</v>
      </c>
      <c r="I262" s="51" t="s">
        <v>115</v>
      </c>
      <c r="J262" s="51" t="s">
        <v>114</v>
      </c>
      <c r="K262" s="51" t="s">
        <v>115</v>
      </c>
      <c r="L262" s="51" t="s">
        <v>114</v>
      </c>
      <c r="M262" s="51" t="s">
        <v>115</v>
      </c>
      <c r="O262" s="20"/>
      <c r="P262" s="51" t="s">
        <v>118</v>
      </c>
      <c r="Q262" s="51" t="s">
        <v>1</v>
      </c>
      <c r="R262" s="51" t="s">
        <v>118</v>
      </c>
      <c r="S262" s="51" t="s">
        <v>1</v>
      </c>
      <c r="T262" s="51" t="s">
        <v>118</v>
      </c>
      <c r="U262" s="51" t="s">
        <v>1</v>
      </c>
      <c r="V262" s="51" t="s">
        <v>118</v>
      </c>
      <c r="W262" s="51" t="s">
        <v>1</v>
      </c>
      <c r="X262" s="51" t="s">
        <v>118</v>
      </c>
      <c r="Y262" s="51" t="s">
        <v>1</v>
      </c>
      <c r="Z262" s="51" t="s">
        <v>118</v>
      </c>
      <c r="AA262" s="51" t="s">
        <v>1</v>
      </c>
    </row>
    <row r="263" spans="1:27">
      <c r="A263" s="130" t="s">
        <v>110</v>
      </c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20">
        <v>17</v>
      </c>
      <c r="M263" s="20">
        <v>100</v>
      </c>
      <c r="O263" s="130" t="s">
        <v>450</v>
      </c>
      <c r="P263" s="24"/>
      <c r="Q263" s="24"/>
      <c r="R263" s="24"/>
      <c r="S263" s="24"/>
      <c r="T263" s="24"/>
      <c r="U263" s="24"/>
      <c r="V263" s="24"/>
      <c r="W263" s="24"/>
      <c r="X263" s="24">
        <v>17</v>
      </c>
      <c r="Y263" s="24">
        <v>10</v>
      </c>
      <c r="Z263" s="24"/>
      <c r="AA263" s="24"/>
    </row>
    <row r="264" spans="1:27">
      <c r="A264" s="29" t="s">
        <v>111</v>
      </c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20">
        <v>0</v>
      </c>
      <c r="M264" s="20">
        <v>0</v>
      </c>
      <c r="O264" s="47" t="s">
        <v>125</v>
      </c>
      <c r="P264" s="32"/>
      <c r="Q264" s="40"/>
      <c r="R264" s="32"/>
      <c r="S264" s="32"/>
      <c r="T264" s="32"/>
      <c r="U264" s="32"/>
      <c r="V264" s="32"/>
      <c r="W264" s="32"/>
      <c r="X264" s="32">
        <v>1</v>
      </c>
      <c r="Y264" s="32">
        <f>X264*Y263/X263</f>
        <v>0.58823529411764708</v>
      </c>
      <c r="Z264" s="32"/>
      <c r="AA264" s="32"/>
    </row>
    <row r="265" spans="1:27">
      <c r="A265" s="29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20"/>
      <c r="M265" s="20"/>
      <c r="O265" s="35" t="s">
        <v>127</v>
      </c>
    </row>
    <row r="266" spans="1:27">
      <c r="A266" s="130" t="s">
        <v>112</v>
      </c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20"/>
      <c r="M266" s="20"/>
      <c r="O266" s="134" t="s">
        <v>466</v>
      </c>
    </row>
    <row r="267" spans="1:27">
      <c r="A267" s="130" t="s">
        <v>113</v>
      </c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20"/>
      <c r="M267" s="20"/>
    </row>
    <row r="270" spans="1:27" s="152" customFormat="1">
      <c r="A270" s="153" t="s">
        <v>467</v>
      </c>
      <c r="H270" s="153" t="s">
        <v>701</v>
      </c>
    </row>
    <row r="272" spans="1:27">
      <c r="A272" s="329" t="s">
        <v>468</v>
      </c>
      <c r="B272" s="330"/>
      <c r="C272" s="330"/>
      <c r="D272" s="330"/>
      <c r="E272" s="330"/>
      <c r="F272" s="330"/>
      <c r="G272" s="331"/>
      <c r="I272" s="358" t="s">
        <v>467</v>
      </c>
      <c r="J272" s="358"/>
      <c r="K272" s="358"/>
      <c r="L272" s="358"/>
      <c r="M272" s="358"/>
      <c r="N272" s="358"/>
      <c r="O272" s="358"/>
    </row>
    <row r="273" spans="1:27">
      <c r="A273" s="128" t="s">
        <v>129</v>
      </c>
      <c r="B273" s="165"/>
      <c r="C273" s="165"/>
      <c r="D273" s="44">
        <v>16</v>
      </c>
      <c r="E273" s="44">
        <v>16</v>
      </c>
      <c r="F273" s="44">
        <v>16</v>
      </c>
      <c r="G273" s="44">
        <v>16</v>
      </c>
      <c r="I273" s="89"/>
      <c r="J273" s="89" t="s">
        <v>137</v>
      </c>
      <c r="K273" s="89" t="s">
        <v>138</v>
      </c>
      <c r="L273" s="89" t="s">
        <v>139</v>
      </c>
      <c r="M273" s="89" t="s">
        <v>140</v>
      </c>
      <c r="N273" s="89" t="s">
        <v>141</v>
      </c>
      <c r="O273" s="89" t="s">
        <v>142</v>
      </c>
    </row>
    <row r="274" spans="1:27">
      <c r="A274" s="129" t="s">
        <v>103</v>
      </c>
      <c r="B274" s="158"/>
      <c r="C274" s="158"/>
      <c r="D274" s="51">
        <v>2005</v>
      </c>
      <c r="E274" s="51">
        <v>2008</v>
      </c>
      <c r="F274" s="51">
        <v>2011</v>
      </c>
      <c r="G274" s="51">
        <v>2015</v>
      </c>
      <c r="I274" s="89" t="s">
        <v>143</v>
      </c>
      <c r="J274" s="135"/>
      <c r="K274" s="135"/>
      <c r="L274" s="24">
        <v>16</v>
      </c>
      <c r="M274" s="24">
        <v>16</v>
      </c>
      <c r="N274" s="24">
        <v>16</v>
      </c>
      <c r="O274" s="24">
        <v>16</v>
      </c>
    </row>
    <row r="275" spans="1:27">
      <c r="A275" s="29">
        <v>0</v>
      </c>
      <c r="B275" s="135"/>
      <c r="C275" s="135"/>
      <c r="D275" s="24"/>
      <c r="E275" s="24"/>
      <c r="F275" s="24"/>
      <c r="G275" s="24"/>
      <c r="I275" s="90">
        <v>0</v>
      </c>
      <c r="J275" s="135"/>
      <c r="K275" s="135"/>
      <c r="L275" s="24"/>
      <c r="M275" s="24"/>
      <c r="N275" s="24"/>
      <c r="O275" s="24"/>
    </row>
    <row r="276" spans="1:27">
      <c r="A276" s="29">
        <v>1</v>
      </c>
      <c r="B276" s="135"/>
      <c r="C276" s="135"/>
      <c r="D276" s="24"/>
      <c r="E276" s="24"/>
      <c r="F276" s="24"/>
      <c r="G276" s="24"/>
      <c r="I276" s="90">
        <v>1</v>
      </c>
      <c r="J276" s="135"/>
      <c r="K276" s="135"/>
      <c r="L276" s="24"/>
      <c r="M276" s="24"/>
      <c r="N276" s="24"/>
      <c r="O276" s="24"/>
    </row>
    <row r="277" spans="1:27">
      <c r="A277" s="29">
        <v>2</v>
      </c>
      <c r="B277" s="135"/>
      <c r="C277" s="135"/>
      <c r="D277" s="24">
        <v>16</v>
      </c>
      <c r="E277" s="24">
        <v>16</v>
      </c>
      <c r="F277" s="24"/>
      <c r="G277" s="24"/>
      <c r="I277" s="90">
        <v>2</v>
      </c>
      <c r="J277" s="135"/>
      <c r="K277" s="135"/>
      <c r="L277" s="24">
        <v>16</v>
      </c>
      <c r="M277" s="24">
        <v>16</v>
      </c>
      <c r="N277" s="24"/>
      <c r="O277" s="24"/>
    </row>
    <row r="278" spans="1:27">
      <c r="A278" s="29">
        <v>3</v>
      </c>
      <c r="B278" s="135"/>
      <c r="C278" s="135"/>
      <c r="D278" s="24"/>
      <c r="E278" s="24"/>
      <c r="F278" s="24">
        <v>16</v>
      </c>
      <c r="G278" s="24">
        <v>16</v>
      </c>
      <c r="I278" s="90">
        <v>3</v>
      </c>
      <c r="J278" s="135"/>
      <c r="K278" s="135"/>
      <c r="L278" s="24"/>
      <c r="M278" s="24"/>
      <c r="N278" s="24">
        <v>16</v>
      </c>
      <c r="O278" s="24">
        <v>16</v>
      </c>
    </row>
    <row r="279" spans="1:27">
      <c r="A279" s="29" t="s">
        <v>104</v>
      </c>
      <c r="B279" s="135"/>
      <c r="C279" s="135"/>
      <c r="D279" s="24"/>
      <c r="E279" s="24"/>
      <c r="F279" s="24"/>
      <c r="G279" s="24"/>
      <c r="I279" s="90" t="s">
        <v>104</v>
      </c>
      <c r="J279" s="135"/>
      <c r="K279" s="135"/>
      <c r="L279" s="24"/>
      <c r="M279" s="24"/>
      <c r="N279" s="24"/>
      <c r="O279" s="24"/>
    </row>
    <row r="280" spans="1:27">
      <c r="J280" s="53"/>
      <c r="K280" s="53"/>
      <c r="L280" s="24" t="s">
        <v>181</v>
      </c>
      <c r="M280" s="53"/>
      <c r="N280" s="24" t="s">
        <v>145</v>
      </c>
      <c r="O280" s="53"/>
    </row>
    <row r="281" spans="1:27">
      <c r="A281" s="329" t="s">
        <v>473</v>
      </c>
      <c r="B281" s="330"/>
      <c r="C281" s="330"/>
      <c r="D281" s="330"/>
      <c r="E281" s="330"/>
      <c r="F281" s="330"/>
      <c r="G281" s="331"/>
      <c r="L281" s="94" t="s">
        <v>653</v>
      </c>
      <c r="N281" s="100" t="s">
        <v>654</v>
      </c>
    </row>
    <row r="282" spans="1:27">
      <c r="A282" s="21"/>
      <c r="B282" s="51"/>
      <c r="C282" s="51"/>
      <c r="D282" s="51">
        <v>2005</v>
      </c>
      <c r="E282" s="51">
        <v>2008</v>
      </c>
      <c r="F282" s="51">
        <v>2011</v>
      </c>
      <c r="G282" s="51">
        <v>2015</v>
      </c>
    </row>
    <row r="283" spans="1:27">
      <c r="A283" s="130" t="s">
        <v>106</v>
      </c>
      <c r="B283" s="24"/>
      <c r="C283" s="24"/>
      <c r="D283" s="24"/>
      <c r="E283" s="24">
        <v>2</v>
      </c>
      <c r="F283" s="24"/>
      <c r="G283" s="24"/>
    </row>
    <row r="284" spans="1:27">
      <c r="A284" s="29" t="s">
        <v>107</v>
      </c>
      <c r="B284" s="24"/>
      <c r="C284" s="24"/>
      <c r="D284" s="24">
        <v>16</v>
      </c>
      <c r="E284" s="24">
        <v>14</v>
      </c>
      <c r="F284" s="24">
        <v>16</v>
      </c>
      <c r="G284" s="24">
        <v>16</v>
      </c>
    </row>
    <row r="285" spans="1:27">
      <c r="A285" s="27"/>
      <c r="B285" s="28"/>
      <c r="C285" s="28"/>
      <c r="D285" s="28"/>
      <c r="E285" s="28"/>
      <c r="F285" s="28"/>
      <c r="G285" s="28"/>
    </row>
    <row r="286" spans="1:27">
      <c r="A286" s="27"/>
      <c r="B286" s="28"/>
      <c r="C286" s="28"/>
      <c r="D286" s="28"/>
      <c r="E286" s="28"/>
      <c r="F286" s="28"/>
      <c r="G286" s="28"/>
    </row>
    <row r="287" spans="1:27">
      <c r="A287" s="332" t="s">
        <v>109</v>
      </c>
      <c r="B287" s="332"/>
      <c r="C287" s="332"/>
      <c r="D287" s="332"/>
      <c r="E287" s="332"/>
      <c r="F287" s="332"/>
      <c r="G287" s="332"/>
      <c r="H287" s="332"/>
      <c r="I287" s="332"/>
      <c r="J287" s="332"/>
      <c r="K287" s="332"/>
      <c r="L287" s="332"/>
      <c r="M287" s="332"/>
      <c r="O287" s="332" t="s">
        <v>120</v>
      </c>
      <c r="P287" s="332"/>
      <c r="Q287" s="332"/>
      <c r="R287" s="332"/>
      <c r="S287" s="332"/>
      <c r="T287" s="332"/>
      <c r="U287" s="332"/>
      <c r="V287" s="332"/>
      <c r="W287" s="332"/>
      <c r="X287" s="332"/>
      <c r="Y287" s="332"/>
      <c r="Z287" s="332"/>
      <c r="AA287" s="332"/>
    </row>
    <row r="288" spans="1:27">
      <c r="A288" s="20"/>
      <c r="B288" s="358"/>
      <c r="C288" s="358"/>
      <c r="D288" s="358"/>
      <c r="E288" s="358"/>
      <c r="F288" s="327">
        <v>2005</v>
      </c>
      <c r="G288" s="327"/>
      <c r="H288" s="327">
        <v>2008</v>
      </c>
      <c r="I288" s="327"/>
      <c r="J288" s="324">
        <v>2011</v>
      </c>
      <c r="K288" s="325"/>
      <c r="L288" s="324">
        <v>2015</v>
      </c>
      <c r="M288" s="325"/>
      <c r="O288" s="20"/>
      <c r="P288" s="327"/>
      <c r="Q288" s="327"/>
      <c r="R288" s="327"/>
      <c r="S288" s="327"/>
      <c r="T288" s="327">
        <v>2005</v>
      </c>
      <c r="U288" s="327"/>
      <c r="V288" s="327">
        <v>2008</v>
      </c>
      <c r="W288" s="327"/>
      <c r="X288" s="324">
        <v>2011</v>
      </c>
      <c r="Y288" s="325"/>
      <c r="Z288" s="324">
        <v>2015</v>
      </c>
      <c r="AA288" s="325"/>
    </row>
    <row r="289" spans="1:27">
      <c r="A289" s="20"/>
      <c r="B289" s="158" t="s">
        <v>114</v>
      </c>
      <c r="C289" s="158" t="s">
        <v>115</v>
      </c>
      <c r="D289" s="158" t="s">
        <v>114</v>
      </c>
      <c r="E289" s="158" t="s">
        <v>115</v>
      </c>
      <c r="F289" s="51" t="s">
        <v>114</v>
      </c>
      <c r="G289" s="51" t="s">
        <v>115</v>
      </c>
      <c r="H289" s="51" t="s">
        <v>114</v>
      </c>
      <c r="I289" s="51" t="s">
        <v>115</v>
      </c>
      <c r="J289" s="51" t="s">
        <v>114</v>
      </c>
      <c r="K289" s="51" t="s">
        <v>115</v>
      </c>
      <c r="L289" s="51" t="s">
        <v>114</v>
      </c>
      <c r="M289" s="51" t="s">
        <v>115</v>
      </c>
      <c r="O289" s="20"/>
      <c r="P289" s="51" t="s">
        <v>118</v>
      </c>
      <c r="Q289" s="51" t="s">
        <v>1</v>
      </c>
      <c r="R289" s="51" t="s">
        <v>118</v>
      </c>
      <c r="S289" s="51" t="s">
        <v>1</v>
      </c>
      <c r="T289" s="51" t="s">
        <v>118</v>
      </c>
      <c r="U289" s="51" t="s">
        <v>1</v>
      </c>
      <c r="V289" s="51" t="s">
        <v>118</v>
      </c>
      <c r="W289" s="51" t="s">
        <v>1</v>
      </c>
      <c r="X289" s="51" t="s">
        <v>118</v>
      </c>
      <c r="Y289" s="51" t="s">
        <v>1</v>
      </c>
      <c r="Z289" s="51" t="s">
        <v>118</v>
      </c>
      <c r="AA289" s="51" t="s">
        <v>1</v>
      </c>
    </row>
    <row r="290" spans="1:27">
      <c r="A290" s="130" t="s">
        <v>110</v>
      </c>
      <c r="B290" s="46"/>
      <c r="C290" s="46"/>
      <c r="D290" s="46"/>
      <c r="E290" s="46"/>
      <c r="F290" s="20">
        <v>16</v>
      </c>
      <c r="G290" s="20">
        <v>100</v>
      </c>
      <c r="H290" s="20"/>
      <c r="I290" s="20"/>
      <c r="J290" s="20"/>
      <c r="K290" s="20"/>
      <c r="L290" s="20"/>
      <c r="M290" s="20"/>
      <c r="O290" s="29" t="s">
        <v>74</v>
      </c>
      <c r="P290" s="135"/>
      <c r="Q290" s="135"/>
      <c r="R290" s="135"/>
      <c r="S290" s="135"/>
      <c r="T290" s="96"/>
      <c r="U290" s="96"/>
      <c r="V290" s="24">
        <v>16</v>
      </c>
      <c r="W290" s="24">
        <v>0</v>
      </c>
      <c r="X290" s="24"/>
      <c r="Y290" s="24"/>
      <c r="Z290" s="24"/>
      <c r="AA290" s="24"/>
    </row>
    <row r="291" spans="1:27">
      <c r="A291" s="29" t="s">
        <v>111</v>
      </c>
      <c r="B291" s="46"/>
      <c r="C291" s="46"/>
      <c r="D291" s="46"/>
      <c r="E291" s="46"/>
      <c r="F291" s="20">
        <v>0</v>
      </c>
      <c r="G291" s="20">
        <v>0</v>
      </c>
      <c r="H291" s="20"/>
      <c r="I291" s="20"/>
      <c r="J291" s="20"/>
      <c r="K291" s="20"/>
      <c r="L291" s="20"/>
      <c r="M291" s="20"/>
      <c r="O291" s="47" t="s">
        <v>125</v>
      </c>
      <c r="P291" s="136"/>
      <c r="Q291" s="137"/>
      <c r="R291" s="136"/>
      <c r="S291" s="136"/>
      <c r="T291" s="38"/>
      <c r="U291" s="157"/>
      <c r="V291" s="32">
        <v>1</v>
      </c>
      <c r="W291" s="32">
        <v>0</v>
      </c>
      <c r="X291" s="32"/>
      <c r="Y291" s="32"/>
      <c r="Z291" s="32"/>
      <c r="AA291" s="32"/>
    </row>
    <row r="292" spans="1:27">
      <c r="A292" s="29"/>
      <c r="B292" s="46"/>
      <c r="C292" s="46"/>
      <c r="D292" s="46"/>
      <c r="E292" s="46"/>
      <c r="F292" s="20"/>
      <c r="G292" s="20"/>
      <c r="H292" s="20"/>
      <c r="I292" s="20"/>
      <c r="J292" s="20"/>
      <c r="K292" s="20"/>
      <c r="L292" s="20"/>
      <c r="M292" s="20"/>
      <c r="O292" s="130" t="s">
        <v>469</v>
      </c>
      <c r="P292" s="135"/>
      <c r="Q292" s="135"/>
      <c r="R292" s="135"/>
      <c r="S292" s="135"/>
      <c r="T292" s="96"/>
      <c r="U292" s="96"/>
      <c r="V292" s="24"/>
      <c r="W292" s="24"/>
      <c r="X292" s="24">
        <v>16</v>
      </c>
      <c r="Y292" s="24">
        <v>9</v>
      </c>
      <c r="Z292" s="24"/>
      <c r="AA292" s="24"/>
    </row>
    <row r="293" spans="1:27">
      <c r="A293" s="130" t="s">
        <v>112</v>
      </c>
      <c r="B293" s="46"/>
      <c r="C293" s="46"/>
      <c r="D293" s="46"/>
      <c r="E293" s="46"/>
      <c r="F293" s="20"/>
      <c r="G293" s="20"/>
      <c r="H293" s="20">
        <v>16</v>
      </c>
      <c r="I293" s="20">
        <v>100</v>
      </c>
      <c r="J293" s="20">
        <v>16</v>
      </c>
      <c r="K293" s="20">
        <v>100</v>
      </c>
      <c r="L293" s="20">
        <v>16</v>
      </c>
      <c r="M293" s="20">
        <v>100</v>
      </c>
      <c r="O293" s="47" t="s">
        <v>125</v>
      </c>
      <c r="P293" s="136"/>
      <c r="Q293" s="137"/>
      <c r="R293" s="136"/>
      <c r="S293" s="136"/>
      <c r="T293" s="38"/>
      <c r="U293" s="157"/>
      <c r="V293" s="32"/>
      <c r="W293" s="32"/>
      <c r="X293" s="32">
        <v>1</v>
      </c>
      <c r="Y293" s="32">
        <f>Y292*X293/X292</f>
        <v>0.5625</v>
      </c>
      <c r="Z293" s="32"/>
      <c r="AA293" s="32"/>
    </row>
    <row r="294" spans="1:27">
      <c r="A294" s="130" t="s">
        <v>113</v>
      </c>
      <c r="B294" s="46"/>
      <c r="C294" s="46"/>
      <c r="D294" s="46"/>
      <c r="E294" s="46"/>
      <c r="F294" s="20"/>
      <c r="G294" s="20"/>
      <c r="H294" s="20">
        <v>0</v>
      </c>
      <c r="I294" s="20">
        <v>0</v>
      </c>
      <c r="J294" s="20">
        <v>9</v>
      </c>
      <c r="K294" s="20">
        <f>J294*K293/J293</f>
        <v>56.25</v>
      </c>
      <c r="L294" s="20">
        <v>14</v>
      </c>
      <c r="M294" s="20">
        <f>L294*M293/L293</f>
        <v>87.5</v>
      </c>
      <c r="O294" s="130" t="s">
        <v>470</v>
      </c>
      <c r="P294" s="135"/>
      <c r="Q294" s="135"/>
      <c r="R294" s="135"/>
      <c r="S294" s="135"/>
      <c r="T294" s="96"/>
      <c r="U294" s="96"/>
      <c r="V294" s="24"/>
      <c r="W294" s="24"/>
      <c r="X294" s="24"/>
      <c r="Y294" s="24"/>
      <c r="Z294" s="24">
        <v>16</v>
      </c>
      <c r="AA294" s="24">
        <v>14</v>
      </c>
    </row>
    <row r="295" spans="1:27">
      <c r="O295" s="47" t="s">
        <v>125</v>
      </c>
      <c r="P295" s="136"/>
      <c r="Q295" s="137"/>
      <c r="R295" s="136"/>
      <c r="S295" s="136"/>
      <c r="T295" s="38"/>
      <c r="U295" s="157"/>
      <c r="V295" s="32"/>
      <c r="W295" s="32"/>
      <c r="X295" s="32"/>
      <c r="Y295" s="32"/>
      <c r="Z295" s="32">
        <v>1</v>
      </c>
      <c r="AA295" s="32">
        <f>AA294*Z295/Z294</f>
        <v>0.875</v>
      </c>
    </row>
    <row r="297" spans="1:27">
      <c r="A297" s="326" t="s">
        <v>116</v>
      </c>
      <c r="B297" s="326"/>
      <c r="C297" s="326"/>
      <c r="D297" s="326"/>
      <c r="E297" s="326"/>
      <c r="F297" s="326"/>
      <c r="G297" s="326"/>
      <c r="H297" s="326"/>
      <c r="I297" s="326"/>
      <c r="J297" s="326"/>
      <c r="K297" s="326"/>
      <c r="L297" s="326"/>
      <c r="M297" s="326"/>
      <c r="O297" s="35" t="s">
        <v>127</v>
      </c>
    </row>
    <row r="298" spans="1:27">
      <c r="A298" s="20"/>
      <c r="B298" s="358"/>
      <c r="C298" s="358"/>
      <c r="D298" s="358"/>
      <c r="E298" s="358"/>
      <c r="F298" s="327">
        <v>2005</v>
      </c>
      <c r="G298" s="327"/>
      <c r="H298" s="327">
        <v>2008</v>
      </c>
      <c r="I298" s="327"/>
      <c r="J298" s="52">
        <v>2011</v>
      </c>
      <c r="K298" s="52"/>
      <c r="L298" s="52">
        <v>2015</v>
      </c>
      <c r="M298" s="52"/>
    </row>
    <row r="299" spans="1:27">
      <c r="A299" s="20"/>
      <c r="B299" s="158" t="s">
        <v>114</v>
      </c>
      <c r="C299" s="158" t="s">
        <v>115</v>
      </c>
      <c r="D299" s="158" t="s">
        <v>114</v>
      </c>
      <c r="E299" s="158" t="s">
        <v>115</v>
      </c>
      <c r="F299" s="51" t="s">
        <v>114</v>
      </c>
      <c r="G299" s="51" t="s">
        <v>115</v>
      </c>
      <c r="H299" s="51" t="s">
        <v>114</v>
      </c>
      <c r="I299" s="51" t="s">
        <v>115</v>
      </c>
      <c r="J299" s="51" t="s">
        <v>114</v>
      </c>
      <c r="K299" s="51" t="s">
        <v>115</v>
      </c>
      <c r="L299" s="51" t="s">
        <v>114</v>
      </c>
      <c r="M299" s="51" t="s">
        <v>115</v>
      </c>
    </row>
    <row r="300" spans="1:27">
      <c r="A300" s="130" t="s">
        <v>110</v>
      </c>
      <c r="B300" s="46"/>
      <c r="C300" s="46"/>
      <c r="D300" s="46"/>
      <c r="E300" s="46"/>
      <c r="F300" s="20"/>
      <c r="G300" s="20"/>
      <c r="H300" s="20">
        <v>15</v>
      </c>
      <c r="I300" s="20">
        <v>93.75</v>
      </c>
      <c r="J300" s="20"/>
      <c r="K300" s="20"/>
      <c r="L300" s="20"/>
      <c r="M300" s="20"/>
    </row>
    <row r="301" spans="1:27">
      <c r="A301" s="29" t="s">
        <v>111</v>
      </c>
      <c r="B301" s="46"/>
      <c r="C301" s="46"/>
      <c r="D301" s="46"/>
      <c r="E301" s="46"/>
      <c r="F301" s="20"/>
      <c r="G301" s="20"/>
      <c r="H301" s="20">
        <v>1</v>
      </c>
      <c r="I301" s="188">
        <f>H301*100/H300</f>
        <v>6.666666666666667</v>
      </c>
      <c r="J301" s="20"/>
      <c r="K301" s="20"/>
      <c r="L301" s="20"/>
      <c r="M301" s="20"/>
      <c r="O301" s="326" t="s">
        <v>121</v>
      </c>
      <c r="P301" s="326"/>
      <c r="Q301" s="326"/>
      <c r="R301" s="326"/>
      <c r="S301" s="326"/>
      <c r="T301" s="326"/>
      <c r="U301" s="326"/>
      <c r="V301" s="326"/>
      <c r="W301" s="326"/>
      <c r="X301" s="326"/>
      <c r="Y301" s="326"/>
      <c r="Z301" s="326"/>
      <c r="AA301" s="326"/>
    </row>
    <row r="302" spans="1:27">
      <c r="A302" s="29"/>
      <c r="B302" s="46"/>
      <c r="C302" s="46"/>
      <c r="D302" s="46"/>
      <c r="E302" s="46"/>
      <c r="F302" s="20"/>
      <c r="G302" s="20"/>
      <c r="H302" s="20"/>
      <c r="I302" s="20"/>
      <c r="J302" s="20"/>
      <c r="K302" s="20"/>
      <c r="L302" s="20"/>
      <c r="M302" s="20"/>
      <c r="O302" s="20"/>
      <c r="P302" s="358"/>
      <c r="Q302" s="358"/>
      <c r="R302" s="358"/>
      <c r="S302" s="358"/>
      <c r="T302" s="327">
        <v>2005</v>
      </c>
      <c r="U302" s="327"/>
      <c r="V302" s="327">
        <v>2008</v>
      </c>
      <c r="W302" s="327"/>
      <c r="X302" s="324">
        <v>2011</v>
      </c>
      <c r="Y302" s="325"/>
      <c r="Z302" s="324">
        <v>2015</v>
      </c>
      <c r="AA302" s="325"/>
    </row>
    <row r="303" spans="1:27">
      <c r="A303" s="130" t="s">
        <v>112</v>
      </c>
      <c r="B303" s="46"/>
      <c r="C303" s="46"/>
      <c r="D303" s="46"/>
      <c r="E303" s="46"/>
      <c r="F303" s="20">
        <v>16</v>
      </c>
      <c r="G303" s="20">
        <v>100</v>
      </c>
      <c r="H303" s="20"/>
      <c r="I303" s="20"/>
      <c r="J303" s="20">
        <v>16</v>
      </c>
      <c r="K303" s="20">
        <v>100</v>
      </c>
      <c r="L303" s="20">
        <v>16</v>
      </c>
      <c r="M303" s="20">
        <v>100</v>
      </c>
      <c r="O303" s="20"/>
      <c r="P303" s="158"/>
      <c r="Q303" s="158"/>
      <c r="R303" s="158"/>
      <c r="S303" s="158"/>
      <c r="T303" s="51" t="s">
        <v>118</v>
      </c>
      <c r="U303" s="51" t="s">
        <v>1</v>
      </c>
      <c r="V303" s="51" t="s">
        <v>118</v>
      </c>
      <c r="W303" s="51" t="s">
        <v>1</v>
      </c>
      <c r="X303" s="51" t="s">
        <v>118</v>
      </c>
      <c r="Y303" s="51" t="s">
        <v>1</v>
      </c>
      <c r="Z303" s="51" t="s">
        <v>118</v>
      </c>
      <c r="AA303" s="51" t="s">
        <v>1</v>
      </c>
    </row>
    <row r="304" spans="1:27">
      <c r="A304" s="130" t="s">
        <v>113</v>
      </c>
      <c r="B304" s="46"/>
      <c r="C304" s="46"/>
      <c r="D304" s="46"/>
      <c r="E304" s="46"/>
      <c r="F304" s="20">
        <v>0</v>
      </c>
      <c r="G304" s="20">
        <v>0</v>
      </c>
      <c r="H304" s="20"/>
      <c r="I304" s="20"/>
      <c r="J304" s="20">
        <v>4</v>
      </c>
      <c r="K304" s="20">
        <f>J304*K303/J303</f>
        <v>25</v>
      </c>
      <c r="L304" s="20">
        <v>2</v>
      </c>
      <c r="M304" s="20">
        <f>L304*M303/L303</f>
        <v>12.5</v>
      </c>
      <c r="O304" s="130" t="s">
        <v>58</v>
      </c>
      <c r="P304" s="135"/>
      <c r="Q304" s="135"/>
      <c r="R304" s="135"/>
      <c r="S304" s="135"/>
      <c r="T304" s="24">
        <v>16</v>
      </c>
      <c r="U304" s="24">
        <v>0</v>
      </c>
      <c r="V304" s="96"/>
      <c r="W304" s="96"/>
      <c r="X304" s="24">
        <v>16</v>
      </c>
      <c r="Y304" s="24">
        <v>4</v>
      </c>
      <c r="Z304" s="24"/>
      <c r="AA304" s="24"/>
    </row>
    <row r="305" spans="1:27">
      <c r="H305" s="280" t="s">
        <v>826</v>
      </c>
      <c r="I305" s="280"/>
      <c r="O305" s="48" t="s">
        <v>125</v>
      </c>
      <c r="P305" s="118"/>
      <c r="Q305" s="118"/>
      <c r="R305" s="118"/>
      <c r="S305" s="118"/>
      <c r="T305" s="53">
        <v>100</v>
      </c>
      <c r="U305" s="53">
        <v>0</v>
      </c>
      <c r="V305" s="56"/>
      <c r="W305" s="56"/>
      <c r="X305" s="53">
        <v>100</v>
      </c>
      <c r="Y305" s="53">
        <f>Y304*X305/X304</f>
        <v>25</v>
      </c>
      <c r="Z305" s="53"/>
      <c r="AA305" s="53"/>
    </row>
    <row r="306" spans="1:27">
      <c r="O306" s="130" t="s">
        <v>65</v>
      </c>
      <c r="P306" s="138"/>
      <c r="Q306" s="138"/>
      <c r="R306" s="138"/>
      <c r="S306" s="138"/>
      <c r="T306" s="34"/>
      <c r="U306" s="34"/>
      <c r="V306" s="108"/>
      <c r="W306" s="108"/>
      <c r="X306" s="34"/>
      <c r="Y306" s="34"/>
      <c r="Z306" s="34">
        <v>16</v>
      </c>
      <c r="AA306" s="34">
        <v>2</v>
      </c>
    </row>
    <row r="307" spans="1:27">
      <c r="A307" s="339" t="s">
        <v>117</v>
      </c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O307" s="48" t="s">
        <v>125</v>
      </c>
      <c r="P307" s="118"/>
      <c r="Q307" s="118"/>
      <c r="R307" s="118"/>
      <c r="S307" s="118"/>
      <c r="T307" s="53"/>
      <c r="U307" s="53"/>
      <c r="V307" s="56"/>
      <c r="W307" s="56"/>
      <c r="X307" s="53"/>
      <c r="Y307" s="53"/>
      <c r="Z307" s="53">
        <v>100</v>
      </c>
      <c r="AA307" s="53">
        <f>AA306*Z307/Z306</f>
        <v>12.5</v>
      </c>
    </row>
    <row r="308" spans="1:27">
      <c r="A308" s="20"/>
      <c r="B308" s="358"/>
      <c r="C308" s="358"/>
      <c r="D308" s="358"/>
      <c r="E308" s="358"/>
      <c r="F308" s="327">
        <v>2005</v>
      </c>
      <c r="G308" s="327"/>
      <c r="H308" s="327">
        <v>2008</v>
      </c>
      <c r="I308" s="327"/>
      <c r="J308" s="324">
        <v>2011</v>
      </c>
      <c r="K308" s="325"/>
      <c r="L308" s="324">
        <v>2015</v>
      </c>
      <c r="M308" s="325"/>
      <c r="O308" s="82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  <c r="AA308" s="155"/>
    </row>
    <row r="309" spans="1:27">
      <c r="A309" s="20"/>
      <c r="B309" s="158" t="s">
        <v>114</v>
      </c>
      <c r="C309" s="158" t="s">
        <v>115</v>
      </c>
      <c r="D309" s="158" t="s">
        <v>114</v>
      </c>
      <c r="E309" s="158" t="s">
        <v>115</v>
      </c>
      <c r="F309" s="51" t="s">
        <v>114</v>
      </c>
      <c r="G309" s="51" t="s">
        <v>115</v>
      </c>
      <c r="H309" s="51" t="s">
        <v>114</v>
      </c>
      <c r="I309" s="51" t="s">
        <v>115</v>
      </c>
      <c r="J309" s="51" t="s">
        <v>114</v>
      </c>
      <c r="K309" s="51" t="s">
        <v>115</v>
      </c>
      <c r="L309" s="51" t="s">
        <v>114</v>
      </c>
      <c r="M309" s="51" t="s">
        <v>115</v>
      </c>
      <c r="O309" s="35" t="s">
        <v>127</v>
      </c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</row>
    <row r="310" spans="1:27">
      <c r="A310" s="130" t="s">
        <v>110</v>
      </c>
      <c r="B310" s="46"/>
      <c r="C310" s="46"/>
      <c r="D310" s="46"/>
      <c r="E310" s="46"/>
      <c r="F310" s="20"/>
      <c r="G310" s="20"/>
      <c r="H310" s="20"/>
      <c r="I310" s="20"/>
      <c r="J310" s="20"/>
      <c r="K310" s="20"/>
      <c r="L310" s="20"/>
      <c r="M310" s="20"/>
      <c r="O310" s="156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</row>
    <row r="311" spans="1:27">
      <c r="A311" s="29" t="s">
        <v>111</v>
      </c>
      <c r="B311" s="46"/>
      <c r="C311" s="46"/>
      <c r="D311" s="46"/>
      <c r="E311" s="46"/>
      <c r="F311" s="20"/>
      <c r="G311" s="20"/>
      <c r="H311" s="20"/>
      <c r="I311" s="20"/>
      <c r="J311" s="20"/>
      <c r="K311" s="20"/>
      <c r="L311" s="20"/>
      <c r="M311" s="20"/>
      <c r="O311" s="69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</row>
    <row r="312" spans="1:27">
      <c r="A312" s="29"/>
      <c r="B312" s="46"/>
      <c r="C312" s="46"/>
      <c r="D312" s="46"/>
      <c r="E312" s="46"/>
      <c r="F312" s="20"/>
      <c r="G312" s="20"/>
      <c r="H312" s="20"/>
      <c r="I312" s="20"/>
      <c r="J312" s="20"/>
      <c r="K312" s="20"/>
      <c r="L312" s="20"/>
      <c r="M312" s="20"/>
      <c r="O312" s="321" t="s">
        <v>122</v>
      </c>
      <c r="P312" s="322"/>
      <c r="Q312" s="322"/>
      <c r="R312" s="322"/>
      <c r="S312" s="322"/>
      <c r="T312" s="322"/>
      <c r="U312" s="322"/>
      <c r="V312" s="322"/>
      <c r="W312" s="322"/>
      <c r="X312" s="322"/>
      <c r="Y312" s="322"/>
      <c r="Z312" s="322"/>
      <c r="AA312" s="323"/>
    </row>
    <row r="313" spans="1:27">
      <c r="A313" s="130" t="s">
        <v>112</v>
      </c>
      <c r="B313" s="46"/>
      <c r="C313" s="46"/>
      <c r="D313" s="46"/>
      <c r="E313" s="46"/>
      <c r="F313" s="20">
        <v>16</v>
      </c>
      <c r="G313" s="20">
        <v>100</v>
      </c>
      <c r="H313" s="20">
        <v>16</v>
      </c>
      <c r="I313" s="20">
        <v>100</v>
      </c>
      <c r="J313" s="20">
        <v>16</v>
      </c>
      <c r="K313" s="20">
        <v>100</v>
      </c>
      <c r="L313" s="20">
        <v>16</v>
      </c>
      <c r="M313" s="20">
        <v>100</v>
      </c>
      <c r="O313" s="20"/>
      <c r="P313" s="329"/>
      <c r="Q313" s="331"/>
      <c r="R313" s="329"/>
      <c r="S313" s="331"/>
      <c r="T313" s="324">
        <v>2005</v>
      </c>
      <c r="U313" s="325"/>
      <c r="V313" s="324">
        <v>2008</v>
      </c>
      <c r="W313" s="325"/>
      <c r="X313" s="54">
        <v>2011</v>
      </c>
      <c r="Y313" s="55"/>
      <c r="Z313" s="54">
        <v>2015</v>
      </c>
      <c r="AA313" s="55"/>
    </row>
    <row r="314" spans="1:27">
      <c r="A314" s="130" t="s">
        <v>113</v>
      </c>
      <c r="B314" s="46"/>
      <c r="C314" s="46"/>
      <c r="D314" s="46"/>
      <c r="E314" s="46"/>
      <c r="F314" s="20">
        <v>16</v>
      </c>
      <c r="G314" s="20">
        <v>100</v>
      </c>
      <c r="H314" s="20">
        <v>14</v>
      </c>
      <c r="I314" s="20">
        <f>H314*I313/H313</f>
        <v>87.5</v>
      </c>
      <c r="J314" s="20">
        <v>3</v>
      </c>
      <c r="K314" s="20">
        <f>J314*K313/J313</f>
        <v>18.75</v>
      </c>
      <c r="L314" s="20">
        <v>0</v>
      </c>
      <c r="M314" s="20">
        <v>0</v>
      </c>
      <c r="O314" s="20"/>
      <c r="P314" s="158" t="s">
        <v>118</v>
      </c>
      <c r="Q314" s="158" t="s">
        <v>1</v>
      </c>
      <c r="R314" s="158" t="s">
        <v>118</v>
      </c>
      <c r="S314" s="158" t="s">
        <v>1</v>
      </c>
      <c r="T314" s="51" t="s">
        <v>118</v>
      </c>
      <c r="U314" s="51" t="s">
        <v>1</v>
      </c>
      <c r="V314" s="51" t="s">
        <v>118</v>
      </c>
      <c r="W314" s="51" t="s">
        <v>1</v>
      </c>
      <c r="X314" s="51" t="s">
        <v>118</v>
      </c>
      <c r="Y314" s="51" t="s">
        <v>1</v>
      </c>
      <c r="Z314" s="51" t="s">
        <v>118</v>
      </c>
      <c r="AA314" s="51" t="s">
        <v>1</v>
      </c>
    </row>
    <row r="315" spans="1:27">
      <c r="O315" s="130" t="s">
        <v>212</v>
      </c>
      <c r="P315" s="135"/>
      <c r="Q315" s="135"/>
      <c r="R315" s="135"/>
      <c r="S315" s="135"/>
      <c r="T315" s="24">
        <v>16</v>
      </c>
      <c r="U315" s="24">
        <v>16</v>
      </c>
      <c r="V315" s="24"/>
      <c r="W315" s="24"/>
      <c r="X315" s="24"/>
      <c r="Y315" s="24"/>
      <c r="Z315" s="24"/>
      <c r="AA315" s="24"/>
    </row>
    <row r="316" spans="1:27">
      <c r="A316" s="35" t="s">
        <v>127</v>
      </c>
      <c r="O316" s="47" t="s">
        <v>125</v>
      </c>
      <c r="P316" s="136"/>
      <c r="Q316" s="148"/>
      <c r="R316" s="136"/>
      <c r="S316" s="136"/>
      <c r="T316" s="32">
        <v>1</v>
      </c>
      <c r="U316" s="40">
        <v>1</v>
      </c>
      <c r="V316" s="32"/>
      <c r="W316" s="32"/>
      <c r="X316" s="32"/>
      <c r="Y316" s="32"/>
      <c r="Z316" s="32"/>
      <c r="AA316" s="32"/>
    </row>
    <row r="317" spans="1:27">
      <c r="O317" s="130" t="s">
        <v>191</v>
      </c>
      <c r="P317" s="135"/>
      <c r="Q317" s="135"/>
      <c r="R317" s="135"/>
      <c r="S317" s="135"/>
      <c r="T317" s="24"/>
      <c r="U317" s="24"/>
      <c r="V317" s="24">
        <v>16</v>
      </c>
      <c r="W317" s="24">
        <v>14</v>
      </c>
      <c r="X317" s="24"/>
      <c r="Y317" s="24"/>
      <c r="Z317" s="24"/>
      <c r="AA317" s="24"/>
    </row>
    <row r="318" spans="1:27">
      <c r="O318" s="47" t="s">
        <v>125</v>
      </c>
      <c r="P318" s="136"/>
      <c r="Q318" s="148"/>
      <c r="R318" s="136"/>
      <c r="S318" s="136"/>
      <c r="T318" s="32"/>
      <c r="U318" s="40"/>
      <c r="V318" s="32">
        <v>1</v>
      </c>
      <c r="W318" s="32">
        <f>W317*V318/V317</f>
        <v>0.875</v>
      </c>
      <c r="X318" s="32"/>
      <c r="Y318" s="32"/>
      <c r="Z318" s="32"/>
      <c r="AA318" s="32"/>
    </row>
    <row r="319" spans="1:27">
      <c r="A319" s="328" t="s">
        <v>130</v>
      </c>
      <c r="B319" s="328"/>
      <c r="C319" s="328"/>
      <c r="D319" s="328"/>
      <c r="E319" s="328"/>
      <c r="F319" s="328"/>
      <c r="G319" s="328"/>
      <c r="H319" s="328"/>
      <c r="I319" s="328"/>
      <c r="J319" s="328"/>
      <c r="K319" s="328"/>
      <c r="L319" s="328"/>
      <c r="M319" s="328"/>
      <c r="O319" s="130" t="s">
        <v>191</v>
      </c>
      <c r="P319" s="135"/>
      <c r="Q319" s="135"/>
      <c r="R319" s="135"/>
      <c r="S319" s="135"/>
      <c r="T319" s="24"/>
      <c r="U319" s="24"/>
      <c r="V319" s="24"/>
      <c r="W319" s="24"/>
      <c r="X319" s="24">
        <v>16</v>
      </c>
      <c r="Y319" s="24">
        <v>3</v>
      </c>
      <c r="Z319" s="24"/>
      <c r="AA319" s="24"/>
    </row>
    <row r="320" spans="1:27">
      <c r="A320" s="20"/>
      <c r="B320" s="358"/>
      <c r="C320" s="358"/>
      <c r="D320" s="358"/>
      <c r="E320" s="358"/>
      <c r="F320" s="324">
        <v>2005</v>
      </c>
      <c r="G320" s="325"/>
      <c r="H320" s="324">
        <v>2008</v>
      </c>
      <c r="I320" s="325"/>
      <c r="J320" s="324">
        <v>2011</v>
      </c>
      <c r="K320" s="325"/>
      <c r="L320" s="324">
        <v>2015</v>
      </c>
      <c r="M320" s="325"/>
      <c r="O320" s="47" t="s">
        <v>125</v>
      </c>
      <c r="P320" s="136"/>
      <c r="Q320" s="148"/>
      <c r="R320" s="136"/>
      <c r="S320" s="136"/>
      <c r="T320" s="32"/>
      <c r="U320" s="40"/>
      <c r="V320" s="32"/>
      <c r="W320" s="32"/>
      <c r="X320" s="32">
        <v>1</v>
      </c>
      <c r="Y320" s="32">
        <f>Y319*X320/X319</f>
        <v>0.1875</v>
      </c>
      <c r="Z320" s="32"/>
      <c r="AA320" s="32"/>
    </row>
    <row r="321" spans="1:30">
      <c r="A321" s="20"/>
      <c r="B321" s="158" t="s">
        <v>114</v>
      </c>
      <c r="C321" s="158" t="s">
        <v>115</v>
      </c>
      <c r="D321" s="158" t="s">
        <v>114</v>
      </c>
      <c r="E321" s="158" t="s">
        <v>115</v>
      </c>
      <c r="F321" s="51" t="s">
        <v>114</v>
      </c>
      <c r="G321" s="51" t="s">
        <v>115</v>
      </c>
      <c r="H321" s="51" t="s">
        <v>114</v>
      </c>
      <c r="I321" s="51" t="s">
        <v>115</v>
      </c>
      <c r="J321" s="51" t="s">
        <v>114</v>
      </c>
      <c r="K321" s="51" t="s">
        <v>115</v>
      </c>
      <c r="L321" s="51" t="s">
        <v>114</v>
      </c>
      <c r="M321" s="51" t="s">
        <v>115</v>
      </c>
      <c r="O321" s="130" t="s">
        <v>91</v>
      </c>
      <c r="P321" s="135"/>
      <c r="Q321" s="135"/>
      <c r="R321" s="135"/>
      <c r="S321" s="135"/>
      <c r="T321" s="24"/>
      <c r="U321" s="24"/>
      <c r="V321" s="24"/>
      <c r="W321" s="24"/>
      <c r="X321" s="24"/>
      <c r="Y321" s="24"/>
      <c r="Z321" s="24">
        <v>16</v>
      </c>
      <c r="AA321" s="24">
        <v>0</v>
      </c>
    </row>
    <row r="322" spans="1:30">
      <c r="A322" s="130" t="s">
        <v>110</v>
      </c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20">
        <v>16</v>
      </c>
      <c r="M322" s="20">
        <v>0</v>
      </c>
      <c r="O322" s="47" t="s">
        <v>125</v>
      </c>
      <c r="P322" s="136"/>
      <c r="Q322" s="148"/>
      <c r="R322" s="136"/>
      <c r="S322" s="136"/>
      <c r="T322" s="32"/>
      <c r="U322" s="40"/>
      <c r="V322" s="32"/>
      <c r="W322" s="32"/>
      <c r="X322" s="32"/>
      <c r="Y322" s="32"/>
      <c r="Z322" s="32">
        <v>1</v>
      </c>
      <c r="AA322" s="32">
        <v>0</v>
      </c>
    </row>
    <row r="323" spans="1:30">
      <c r="A323" s="29" t="s">
        <v>111</v>
      </c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20"/>
      <c r="M323" s="20"/>
      <c r="O323" s="35" t="s">
        <v>127</v>
      </c>
    </row>
    <row r="324" spans="1:30">
      <c r="A324" s="29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20"/>
      <c r="M324" s="20"/>
    </row>
    <row r="325" spans="1:30">
      <c r="A325" s="130" t="s">
        <v>112</v>
      </c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20"/>
      <c r="M325" s="20"/>
    </row>
    <row r="326" spans="1:30">
      <c r="A326" s="130" t="s">
        <v>113</v>
      </c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20"/>
      <c r="M326" s="20"/>
    </row>
    <row r="329" spans="1:30" s="152" customFormat="1">
      <c r="A329" s="153" t="s">
        <v>475</v>
      </c>
      <c r="H329" s="153" t="s">
        <v>701</v>
      </c>
      <c r="AD329" s="15"/>
    </row>
    <row r="331" spans="1:30">
      <c r="A331" s="329" t="s">
        <v>476</v>
      </c>
      <c r="B331" s="330"/>
      <c r="C331" s="330"/>
      <c r="D331" s="330"/>
      <c r="E331" s="330"/>
      <c r="F331" s="330"/>
      <c r="G331" s="331"/>
      <c r="I331" s="358" t="s">
        <v>475</v>
      </c>
      <c r="J331" s="358"/>
      <c r="K331" s="358"/>
      <c r="L331" s="358"/>
      <c r="M331" s="358"/>
      <c r="N331" s="358"/>
      <c r="O331" s="358"/>
    </row>
    <row r="332" spans="1:30">
      <c r="A332" s="128" t="s">
        <v>129</v>
      </c>
      <c r="B332" s="44">
        <v>21</v>
      </c>
      <c r="C332" s="44">
        <v>21</v>
      </c>
      <c r="D332" s="44">
        <v>21</v>
      </c>
      <c r="E332" s="44">
        <v>21</v>
      </c>
      <c r="F332" s="44">
        <v>21</v>
      </c>
      <c r="G332" s="44">
        <v>21</v>
      </c>
      <c r="I332" s="89"/>
      <c r="J332" s="89" t="s">
        <v>137</v>
      </c>
      <c r="K332" s="89" t="s">
        <v>138</v>
      </c>
      <c r="L332" s="89" t="s">
        <v>139</v>
      </c>
      <c r="M332" s="89" t="s">
        <v>140</v>
      </c>
      <c r="N332" s="89" t="s">
        <v>141</v>
      </c>
      <c r="O332" s="89" t="s">
        <v>142</v>
      </c>
    </row>
    <row r="333" spans="1:30">
      <c r="A333" s="129" t="s">
        <v>103</v>
      </c>
      <c r="B333" s="51">
        <v>2000</v>
      </c>
      <c r="C333" s="51">
        <v>2003</v>
      </c>
      <c r="D333" s="51">
        <v>2006</v>
      </c>
      <c r="E333" s="51">
        <v>2009</v>
      </c>
      <c r="F333" s="51">
        <v>2012</v>
      </c>
      <c r="G333" s="51">
        <v>2015</v>
      </c>
      <c r="I333" s="89" t="s">
        <v>143</v>
      </c>
      <c r="J333" s="24">
        <v>21</v>
      </c>
      <c r="K333" s="24">
        <v>21</v>
      </c>
      <c r="L333" s="24">
        <v>21</v>
      </c>
      <c r="M333" s="24">
        <v>21</v>
      </c>
      <c r="N333" s="24">
        <v>21</v>
      </c>
      <c r="O333" s="24">
        <v>21</v>
      </c>
    </row>
    <row r="334" spans="1:30">
      <c r="A334" s="29">
        <v>0</v>
      </c>
      <c r="B334" s="24"/>
      <c r="C334" s="24">
        <v>21</v>
      </c>
      <c r="D334" s="24"/>
      <c r="E334" s="24"/>
      <c r="F334" s="24"/>
      <c r="G334" s="24"/>
      <c r="I334" s="90">
        <v>0</v>
      </c>
      <c r="J334" s="24"/>
      <c r="K334" s="24">
        <v>21</v>
      </c>
      <c r="L334" s="24"/>
      <c r="M334" s="24"/>
      <c r="N334" s="24"/>
      <c r="O334" s="24"/>
    </row>
    <row r="335" spans="1:30">
      <c r="A335" s="29">
        <v>1</v>
      </c>
      <c r="B335" s="24">
        <v>21</v>
      </c>
      <c r="C335" s="24"/>
      <c r="D335" s="24">
        <v>21</v>
      </c>
      <c r="E335" s="24">
        <v>21</v>
      </c>
      <c r="F335" s="24"/>
      <c r="G335" s="24">
        <v>21</v>
      </c>
      <c r="I335" s="90">
        <v>1</v>
      </c>
      <c r="J335" s="24">
        <v>21</v>
      </c>
      <c r="K335" s="24"/>
      <c r="L335" s="24">
        <v>21</v>
      </c>
      <c r="M335" s="24">
        <v>21</v>
      </c>
      <c r="N335" s="24"/>
      <c r="O335" s="24">
        <v>21</v>
      </c>
    </row>
    <row r="336" spans="1:30">
      <c r="A336" s="29">
        <v>2</v>
      </c>
      <c r="B336" s="24"/>
      <c r="C336" s="24"/>
      <c r="D336" s="24"/>
      <c r="E336" s="24"/>
      <c r="F336" s="24">
        <v>21</v>
      </c>
      <c r="G336" s="24"/>
      <c r="I336" s="90">
        <v>2</v>
      </c>
      <c r="J336" s="24"/>
      <c r="K336" s="24"/>
      <c r="L336" s="24"/>
      <c r="M336" s="24"/>
      <c r="N336" s="24">
        <v>21</v>
      </c>
      <c r="O336" s="24"/>
    </row>
    <row r="337" spans="1:28">
      <c r="A337" s="29">
        <v>3</v>
      </c>
      <c r="B337" s="24"/>
      <c r="C337" s="24"/>
      <c r="D337" s="24"/>
      <c r="E337" s="24"/>
      <c r="F337" s="24"/>
      <c r="G337" s="24"/>
      <c r="I337" s="90">
        <v>3</v>
      </c>
      <c r="J337" s="24"/>
      <c r="K337" s="24"/>
      <c r="L337" s="24"/>
      <c r="M337" s="24"/>
      <c r="N337" s="24"/>
      <c r="O337" s="24"/>
    </row>
    <row r="338" spans="1:28">
      <c r="A338" s="29" t="s">
        <v>104</v>
      </c>
      <c r="B338" s="24"/>
      <c r="C338" s="24"/>
      <c r="D338" s="24"/>
      <c r="E338" s="24"/>
      <c r="F338" s="24"/>
      <c r="G338" s="24"/>
      <c r="I338" s="90" t="s">
        <v>104</v>
      </c>
      <c r="J338" s="24"/>
      <c r="K338" s="24"/>
      <c r="L338" s="24"/>
      <c r="M338" s="24"/>
      <c r="N338" s="24"/>
      <c r="O338" s="24"/>
    </row>
    <row r="339" spans="1:28">
      <c r="J339" s="53"/>
      <c r="K339" s="24" t="s">
        <v>161</v>
      </c>
      <c r="L339" s="53"/>
      <c r="M339" s="24" t="s">
        <v>145</v>
      </c>
      <c r="N339" s="53"/>
      <c r="O339" s="24" t="s">
        <v>145</v>
      </c>
    </row>
    <row r="340" spans="1:28">
      <c r="A340" s="329" t="s">
        <v>479</v>
      </c>
      <c r="B340" s="330"/>
      <c r="C340" s="330"/>
      <c r="D340" s="330"/>
      <c r="E340" s="330"/>
      <c r="F340" s="330"/>
      <c r="G340" s="331"/>
      <c r="K340" s="94" t="s">
        <v>655</v>
      </c>
      <c r="M340" s="94" t="s">
        <v>150</v>
      </c>
      <c r="O340" s="94" t="s">
        <v>58</v>
      </c>
    </row>
    <row r="341" spans="1:28">
      <c r="A341" s="21"/>
      <c r="B341" s="51">
        <v>2000</v>
      </c>
      <c r="C341" s="51">
        <v>2003</v>
      </c>
      <c r="D341" s="51">
        <v>2006</v>
      </c>
      <c r="E341" s="51">
        <v>2009</v>
      </c>
      <c r="F341" s="51">
        <v>2012</v>
      </c>
      <c r="G341" s="51">
        <v>2015</v>
      </c>
    </row>
    <row r="342" spans="1:28">
      <c r="A342" s="130" t="s">
        <v>106</v>
      </c>
      <c r="B342" s="24">
        <v>21</v>
      </c>
      <c r="C342" s="24">
        <v>21</v>
      </c>
      <c r="D342" s="24">
        <v>20</v>
      </c>
      <c r="E342" s="24">
        <v>17</v>
      </c>
      <c r="F342" s="24">
        <v>20</v>
      </c>
      <c r="G342" s="24">
        <v>21</v>
      </c>
    </row>
    <row r="343" spans="1:28">
      <c r="A343" s="29" t="s">
        <v>107</v>
      </c>
      <c r="B343" s="24"/>
      <c r="C343" s="24"/>
      <c r="D343" s="24">
        <v>1</v>
      </c>
      <c r="E343" s="24">
        <v>4</v>
      </c>
      <c r="F343" s="24">
        <v>1</v>
      </c>
      <c r="G343" s="24"/>
    </row>
    <row r="344" spans="1:28">
      <c r="A344" s="27"/>
      <c r="B344" s="28"/>
      <c r="C344" s="28"/>
      <c r="D344" s="28"/>
      <c r="E344" s="28"/>
      <c r="F344" s="28"/>
      <c r="G344" s="28"/>
    </row>
    <row r="345" spans="1:28">
      <c r="A345" s="27"/>
      <c r="B345" s="28"/>
      <c r="C345" s="28"/>
      <c r="D345" s="28"/>
      <c r="E345" s="28"/>
      <c r="F345" s="28"/>
      <c r="G345" s="28"/>
    </row>
    <row r="346" spans="1:28">
      <c r="A346" s="332" t="s">
        <v>109</v>
      </c>
      <c r="B346" s="332"/>
      <c r="C346" s="332"/>
      <c r="D346" s="332"/>
      <c r="E346" s="332"/>
      <c r="F346" s="332"/>
      <c r="G346" s="332"/>
      <c r="H346" s="332"/>
      <c r="I346" s="332"/>
      <c r="J346" s="332"/>
      <c r="K346" s="332"/>
      <c r="L346" s="332"/>
      <c r="M346" s="332"/>
      <c r="O346" s="332" t="s">
        <v>120</v>
      </c>
      <c r="P346" s="332"/>
      <c r="Q346" s="332"/>
      <c r="R346" s="332"/>
      <c r="S346" s="332"/>
      <c r="T346" s="332"/>
      <c r="U346" s="332"/>
      <c r="V346" s="332"/>
      <c r="W346" s="332"/>
      <c r="X346" s="332"/>
      <c r="Y346" s="332"/>
      <c r="Z346" s="332"/>
      <c r="AA346" s="332"/>
    </row>
    <row r="347" spans="1:28">
      <c r="A347" s="20"/>
      <c r="B347" s="327">
        <v>2000</v>
      </c>
      <c r="C347" s="327"/>
      <c r="D347" s="327">
        <v>2003</v>
      </c>
      <c r="E347" s="327"/>
      <c r="F347" s="327">
        <v>2006</v>
      </c>
      <c r="G347" s="327"/>
      <c r="H347" s="327">
        <v>2009</v>
      </c>
      <c r="I347" s="327"/>
      <c r="J347" s="327">
        <v>2012</v>
      </c>
      <c r="K347" s="327"/>
      <c r="L347" s="327">
        <v>2015</v>
      </c>
      <c r="M347" s="327"/>
      <c r="O347" s="20"/>
      <c r="P347" s="327">
        <v>2000</v>
      </c>
      <c r="Q347" s="327"/>
      <c r="R347" s="327">
        <v>2003</v>
      </c>
      <c r="S347" s="327"/>
      <c r="T347" s="327">
        <v>2006</v>
      </c>
      <c r="U347" s="327"/>
      <c r="V347" s="327">
        <v>2009</v>
      </c>
      <c r="W347" s="327"/>
      <c r="X347" s="327">
        <v>2012</v>
      </c>
      <c r="Y347" s="327"/>
      <c r="Z347" s="327">
        <v>2015</v>
      </c>
      <c r="AA347" s="327"/>
    </row>
    <row r="348" spans="1:28">
      <c r="A348" s="20"/>
      <c r="B348" s="51" t="s">
        <v>114</v>
      </c>
      <c r="C348" s="51" t="s">
        <v>115</v>
      </c>
      <c r="D348" s="51" t="s">
        <v>114</v>
      </c>
      <c r="E348" s="51" t="s">
        <v>115</v>
      </c>
      <c r="F348" s="51" t="s">
        <v>114</v>
      </c>
      <c r="G348" s="51" t="s">
        <v>115</v>
      </c>
      <c r="H348" s="51" t="s">
        <v>114</v>
      </c>
      <c r="I348" s="51" t="s">
        <v>115</v>
      </c>
      <c r="J348" s="51" t="s">
        <v>114</v>
      </c>
      <c r="K348" s="51" t="s">
        <v>115</v>
      </c>
      <c r="L348" s="51" t="s">
        <v>114</v>
      </c>
      <c r="M348" s="51" t="s">
        <v>115</v>
      </c>
      <c r="O348" s="20"/>
      <c r="P348" s="51" t="s">
        <v>118</v>
      </c>
      <c r="Q348" s="51" t="s">
        <v>1</v>
      </c>
      <c r="R348" s="51" t="s">
        <v>118</v>
      </c>
      <c r="S348" s="51" t="s">
        <v>1</v>
      </c>
      <c r="T348" s="51" t="s">
        <v>118</v>
      </c>
      <c r="U348" s="51" t="s">
        <v>1</v>
      </c>
      <c r="V348" s="51" t="s">
        <v>118</v>
      </c>
      <c r="W348" s="51" t="s">
        <v>1</v>
      </c>
      <c r="X348" s="51" t="s">
        <v>118</v>
      </c>
      <c r="Y348" s="51" t="s">
        <v>1</v>
      </c>
      <c r="Z348" s="51" t="s">
        <v>118</v>
      </c>
      <c r="AA348" s="51" t="s">
        <v>1</v>
      </c>
    </row>
    <row r="349" spans="1:28">
      <c r="A349" s="130" t="s">
        <v>110</v>
      </c>
      <c r="B349" s="20">
        <v>21</v>
      </c>
      <c r="C349" s="20">
        <v>100</v>
      </c>
      <c r="D349" s="20">
        <v>21</v>
      </c>
      <c r="E349" s="20">
        <v>100</v>
      </c>
      <c r="F349" s="20">
        <v>21</v>
      </c>
      <c r="G349" s="20">
        <v>100</v>
      </c>
      <c r="H349" s="20">
        <v>21</v>
      </c>
      <c r="I349" s="20">
        <v>100</v>
      </c>
      <c r="J349" s="20">
        <v>21</v>
      </c>
      <c r="K349" s="20">
        <v>100</v>
      </c>
      <c r="L349" s="20">
        <v>21</v>
      </c>
      <c r="M349" s="20">
        <v>100</v>
      </c>
      <c r="O349" s="29"/>
      <c r="P349" s="140"/>
      <c r="Q349" s="140"/>
      <c r="R349" s="24"/>
      <c r="S349" s="24"/>
      <c r="T349" s="24"/>
      <c r="U349" s="24"/>
      <c r="V349" s="24"/>
      <c r="W349" s="24"/>
      <c r="X349" s="24"/>
      <c r="Y349" s="24"/>
      <c r="Z349" s="24"/>
      <c r="AA349" s="24"/>
    </row>
    <row r="350" spans="1:28">
      <c r="A350" s="29" t="s">
        <v>111</v>
      </c>
      <c r="B350" s="20">
        <v>6</v>
      </c>
      <c r="C350" s="20">
        <v>28.58</v>
      </c>
      <c r="D350" s="20">
        <v>5</v>
      </c>
      <c r="E350" s="20">
        <v>23.8</v>
      </c>
      <c r="F350" s="20">
        <v>6</v>
      </c>
      <c r="G350" s="20">
        <v>28.58</v>
      </c>
      <c r="H350" s="20">
        <v>4</v>
      </c>
      <c r="I350" s="139">
        <v>0.19</v>
      </c>
      <c r="J350" s="20">
        <v>1</v>
      </c>
      <c r="K350" s="20">
        <v>4.8</v>
      </c>
      <c r="L350" s="20">
        <v>9</v>
      </c>
      <c r="M350" s="20">
        <v>42.85</v>
      </c>
      <c r="O350" s="47" t="s">
        <v>125</v>
      </c>
      <c r="P350" s="38"/>
      <c r="Q350" s="157"/>
      <c r="R350" s="32"/>
      <c r="S350" s="32"/>
      <c r="T350" s="32"/>
      <c r="U350" s="32"/>
      <c r="V350" s="32"/>
      <c r="W350" s="32"/>
      <c r="X350" s="32"/>
      <c r="Y350" s="32"/>
      <c r="Z350" s="32"/>
      <c r="AA350" s="32"/>
    </row>
    <row r="351" spans="1:28">
      <c r="A351" s="2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O351" s="156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17"/>
    </row>
    <row r="352" spans="1:28">
      <c r="A352" s="130" t="s">
        <v>112</v>
      </c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O352" s="35" t="s">
        <v>127</v>
      </c>
      <c r="P352" s="38"/>
      <c r="Q352" s="157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17"/>
    </row>
    <row r="353" spans="1:28">
      <c r="A353" s="130" t="s">
        <v>113</v>
      </c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O353" s="156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17"/>
    </row>
    <row r="354" spans="1:28">
      <c r="O354" s="49"/>
      <c r="P354" s="38"/>
      <c r="Q354" s="157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17"/>
    </row>
    <row r="356" spans="1:28">
      <c r="A356" s="326" t="s">
        <v>116</v>
      </c>
      <c r="B356" s="326"/>
      <c r="C356" s="326"/>
      <c r="D356" s="326"/>
      <c r="E356" s="326"/>
      <c r="F356" s="326"/>
      <c r="G356" s="326"/>
      <c r="H356" s="326"/>
      <c r="I356" s="326"/>
      <c r="J356" s="326"/>
      <c r="K356" s="326"/>
      <c r="L356" s="326"/>
      <c r="M356" s="326"/>
      <c r="O356" s="391" t="s">
        <v>121</v>
      </c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3"/>
    </row>
    <row r="357" spans="1:28">
      <c r="A357" s="20"/>
      <c r="B357" s="327">
        <v>2000</v>
      </c>
      <c r="C357" s="327"/>
      <c r="D357" s="327">
        <v>2003</v>
      </c>
      <c r="E357" s="327"/>
      <c r="F357" s="327">
        <v>2006</v>
      </c>
      <c r="G357" s="327"/>
      <c r="H357" s="327">
        <v>2009</v>
      </c>
      <c r="I357" s="327"/>
      <c r="J357" s="327">
        <v>2012</v>
      </c>
      <c r="K357" s="327"/>
      <c r="L357" s="327">
        <v>2015</v>
      </c>
      <c r="M357" s="327"/>
      <c r="O357" s="20"/>
      <c r="P357" s="324">
        <v>2000</v>
      </c>
      <c r="Q357" s="325"/>
      <c r="R357" s="324">
        <v>2003</v>
      </c>
      <c r="S357" s="325"/>
      <c r="T357" s="324">
        <v>2006</v>
      </c>
      <c r="U357" s="325"/>
      <c r="V357" s="324">
        <v>2009</v>
      </c>
      <c r="W357" s="325"/>
      <c r="X357" s="324">
        <v>2012</v>
      </c>
      <c r="Y357" s="325"/>
      <c r="Z357" s="324">
        <v>2015</v>
      </c>
      <c r="AA357" s="325"/>
    </row>
    <row r="358" spans="1:28">
      <c r="A358" s="20"/>
      <c r="B358" s="51" t="s">
        <v>114</v>
      </c>
      <c r="C358" s="51" t="s">
        <v>115</v>
      </c>
      <c r="D358" s="51" t="s">
        <v>114</v>
      </c>
      <c r="E358" s="51" t="s">
        <v>115</v>
      </c>
      <c r="F358" s="51" t="s">
        <v>114</v>
      </c>
      <c r="G358" s="51" t="s">
        <v>115</v>
      </c>
      <c r="H358" s="51" t="s">
        <v>114</v>
      </c>
      <c r="I358" s="51" t="s">
        <v>115</v>
      </c>
      <c r="J358" s="51" t="s">
        <v>114</v>
      </c>
      <c r="K358" s="51" t="s">
        <v>115</v>
      </c>
      <c r="L358" s="51" t="s">
        <v>114</v>
      </c>
      <c r="M358" s="51" t="s">
        <v>115</v>
      </c>
      <c r="O358" s="20"/>
      <c r="P358" s="51" t="s">
        <v>118</v>
      </c>
      <c r="Q358" s="51" t="s">
        <v>1</v>
      </c>
      <c r="R358" s="51" t="s">
        <v>118</v>
      </c>
      <c r="S358" s="51" t="s">
        <v>1</v>
      </c>
      <c r="T358" s="51" t="s">
        <v>118</v>
      </c>
      <c r="U358" s="51" t="s">
        <v>1</v>
      </c>
      <c r="V358" s="51" t="s">
        <v>118</v>
      </c>
      <c r="W358" s="51" t="s">
        <v>1</v>
      </c>
      <c r="X358" s="51" t="s">
        <v>118</v>
      </c>
      <c r="Y358" s="51" t="s">
        <v>1</v>
      </c>
      <c r="Z358" s="51" t="s">
        <v>118</v>
      </c>
      <c r="AA358" s="51" t="s">
        <v>1</v>
      </c>
    </row>
    <row r="359" spans="1:28">
      <c r="A359" s="130" t="s">
        <v>110</v>
      </c>
      <c r="B359" s="20">
        <v>21</v>
      </c>
      <c r="C359" s="20">
        <v>100</v>
      </c>
      <c r="D359" s="20">
        <v>21</v>
      </c>
      <c r="E359" s="20">
        <v>100</v>
      </c>
      <c r="F359" s="20">
        <v>21</v>
      </c>
      <c r="G359" s="20">
        <v>100</v>
      </c>
      <c r="H359" s="20"/>
      <c r="I359" s="20"/>
      <c r="J359" s="20"/>
      <c r="K359" s="20"/>
      <c r="L359" s="20"/>
      <c r="M359" s="20"/>
      <c r="O359" s="130" t="s">
        <v>150</v>
      </c>
      <c r="P359" s="24"/>
      <c r="Q359" s="24"/>
      <c r="R359" s="140"/>
      <c r="S359" s="140"/>
      <c r="T359" s="24"/>
      <c r="U359" s="24"/>
      <c r="V359" s="24">
        <v>21</v>
      </c>
      <c r="W359" s="24">
        <v>17</v>
      </c>
      <c r="X359" s="24"/>
      <c r="Y359" s="24"/>
      <c r="Z359" s="24"/>
      <c r="AA359" s="24"/>
    </row>
    <row r="360" spans="1:28">
      <c r="A360" s="29" t="s">
        <v>111</v>
      </c>
      <c r="B360" s="20">
        <v>15</v>
      </c>
      <c r="C360" s="20">
        <v>71.42</v>
      </c>
      <c r="D360" s="20">
        <v>16</v>
      </c>
      <c r="E360" s="20">
        <v>76.2</v>
      </c>
      <c r="F360" s="20">
        <v>14</v>
      </c>
      <c r="G360" s="20">
        <v>66.66</v>
      </c>
      <c r="H360" s="20"/>
      <c r="I360" s="20"/>
      <c r="J360" s="20"/>
      <c r="K360" s="20"/>
      <c r="L360" s="20"/>
      <c r="M360" s="20"/>
      <c r="O360" s="48" t="s">
        <v>125</v>
      </c>
      <c r="P360" s="53"/>
      <c r="Q360" s="53"/>
      <c r="R360" s="143"/>
      <c r="S360" s="143"/>
      <c r="T360" s="53"/>
      <c r="U360" s="53"/>
      <c r="V360" s="53">
        <v>100</v>
      </c>
      <c r="W360" s="53">
        <v>80.95</v>
      </c>
      <c r="X360" s="53"/>
      <c r="Y360" s="53"/>
      <c r="Z360" s="53"/>
      <c r="AA360" s="53"/>
    </row>
    <row r="361" spans="1:28">
      <c r="A361" s="2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O361" s="130" t="s">
        <v>58</v>
      </c>
      <c r="P361" s="34"/>
      <c r="Q361" s="34"/>
      <c r="R361" s="144"/>
      <c r="S361" s="144"/>
      <c r="T361" s="34"/>
      <c r="U361" s="34"/>
      <c r="V361" s="34"/>
      <c r="W361" s="34"/>
      <c r="X361" s="34">
        <v>21</v>
      </c>
      <c r="Y361" s="34">
        <v>20</v>
      </c>
      <c r="Z361" s="34">
        <v>21</v>
      </c>
      <c r="AA361" s="34">
        <v>14</v>
      </c>
    </row>
    <row r="362" spans="1:28">
      <c r="A362" s="130" t="s">
        <v>112</v>
      </c>
      <c r="B362" s="20"/>
      <c r="C362" s="20"/>
      <c r="D362" s="20"/>
      <c r="E362" s="20"/>
      <c r="F362" s="20"/>
      <c r="G362" s="20"/>
      <c r="H362" s="20">
        <v>21</v>
      </c>
      <c r="I362" s="20">
        <v>100</v>
      </c>
      <c r="J362" s="20">
        <v>21</v>
      </c>
      <c r="K362" s="20">
        <v>100</v>
      </c>
      <c r="L362" s="20">
        <v>21</v>
      </c>
      <c r="M362" s="20">
        <v>100</v>
      </c>
      <c r="O362" s="48" t="s">
        <v>125</v>
      </c>
      <c r="P362" s="53"/>
      <c r="Q362" s="53"/>
      <c r="R362" s="143"/>
      <c r="S362" s="143"/>
      <c r="T362" s="53"/>
      <c r="U362" s="53"/>
      <c r="V362" s="53"/>
      <c r="W362" s="53"/>
      <c r="X362" s="53">
        <v>100</v>
      </c>
      <c r="Y362" s="53">
        <v>95.23</v>
      </c>
      <c r="Z362" s="53">
        <v>100</v>
      </c>
      <c r="AA362" s="53">
        <v>66.7</v>
      </c>
    </row>
    <row r="363" spans="1:28">
      <c r="A363" s="130" t="s">
        <v>113</v>
      </c>
      <c r="B363" s="20"/>
      <c r="C363" s="20"/>
      <c r="D363" s="20"/>
      <c r="E363" s="20"/>
      <c r="F363" s="20"/>
      <c r="G363" s="20"/>
      <c r="H363" s="20">
        <v>17</v>
      </c>
      <c r="I363" s="20">
        <v>80.95</v>
      </c>
      <c r="J363" s="20">
        <v>20</v>
      </c>
      <c r="K363" s="20">
        <v>95.23</v>
      </c>
      <c r="L363" s="20">
        <v>14</v>
      </c>
      <c r="M363" s="20">
        <v>66.7</v>
      </c>
      <c r="O363" s="21"/>
      <c r="P363" s="34"/>
      <c r="Q363" s="34"/>
      <c r="R363" s="144"/>
      <c r="S363" s="144"/>
      <c r="T363" s="34"/>
      <c r="U363" s="34"/>
      <c r="V363" s="34"/>
      <c r="W363" s="34"/>
      <c r="X363" s="34"/>
      <c r="Y363" s="34"/>
      <c r="Z363" s="34"/>
      <c r="AA363" s="34"/>
    </row>
    <row r="364" spans="1:28">
      <c r="O364" s="48" t="s">
        <v>125</v>
      </c>
      <c r="P364" s="53"/>
      <c r="Q364" s="53"/>
      <c r="R364" s="56"/>
      <c r="S364" s="56"/>
      <c r="T364" s="53"/>
      <c r="U364" s="53"/>
      <c r="V364" s="53"/>
      <c r="W364" s="53"/>
      <c r="X364" s="53"/>
      <c r="Y364" s="53"/>
      <c r="Z364" s="53"/>
      <c r="AA364" s="53"/>
    </row>
    <row r="365" spans="1:28">
      <c r="O365" s="156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</row>
    <row r="366" spans="1:28">
      <c r="A366" s="339" t="s">
        <v>117</v>
      </c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O366" s="35" t="s">
        <v>127</v>
      </c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8">
      <c r="A367" s="20"/>
      <c r="B367" s="327">
        <v>2000</v>
      </c>
      <c r="C367" s="327"/>
      <c r="D367" s="327">
        <v>2003</v>
      </c>
      <c r="E367" s="327"/>
      <c r="F367" s="327">
        <v>2006</v>
      </c>
      <c r="G367" s="327"/>
      <c r="H367" s="327">
        <v>2009</v>
      </c>
      <c r="I367" s="327"/>
      <c r="J367" s="327">
        <v>2012</v>
      </c>
      <c r="K367" s="327"/>
      <c r="L367" s="327">
        <v>2015</v>
      </c>
      <c r="M367" s="327"/>
      <c r="O367" s="156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</row>
    <row r="368" spans="1:28">
      <c r="A368" s="20"/>
      <c r="B368" s="51" t="s">
        <v>114</v>
      </c>
      <c r="C368" s="51" t="s">
        <v>115</v>
      </c>
      <c r="D368" s="51" t="s">
        <v>114</v>
      </c>
      <c r="E368" s="51" t="s">
        <v>115</v>
      </c>
      <c r="F368" s="51" t="s">
        <v>114</v>
      </c>
      <c r="G368" s="51" t="s">
        <v>115</v>
      </c>
      <c r="H368" s="51" t="s">
        <v>114</v>
      </c>
      <c r="I368" s="51" t="s">
        <v>115</v>
      </c>
      <c r="J368" s="51" t="s">
        <v>114</v>
      </c>
      <c r="K368" s="51" t="s">
        <v>115</v>
      </c>
      <c r="L368" s="51" t="s">
        <v>114</v>
      </c>
      <c r="M368" s="51" t="s">
        <v>115</v>
      </c>
      <c r="O368" s="69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</row>
    <row r="369" spans="1:27">
      <c r="A369" s="130" t="s">
        <v>110</v>
      </c>
      <c r="B369" s="20">
        <v>21</v>
      </c>
      <c r="C369" s="20">
        <v>100</v>
      </c>
      <c r="D369" s="20">
        <v>21</v>
      </c>
      <c r="E369" s="20">
        <v>100</v>
      </c>
      <c r="F369" s="20"/>
      <c r="G369" s="20"/>
      <c r="H369" s="20">
        <v>21</v>
      </c>
      <c r="I369" s="20">
        <v>100</v>
      </c>
      <c r="J369" s="20">
        <v>21</v>
      </c>
      <c r="K369" s="20">
        <v>100</v>
      </c>
      <c r="L369" s="20">
        <v>21</v>
      </c>
      <c r="M369" s="20">
        <v>100</v>
      </c>
      <c r="O369" s="321" t="s">
        <v>122</v>
      </c>
      <c r="P369" s="322"/>
      <c r="Q369" s="322"/>
      <c r="R369" s="322"/>
      <c r="S369" s="322"/>
      <c r="T369" s="322"/>
      <c r="U369" s="322"/>
      <c r="V369" s="322"/>
      <c r="W369" s="322"/>
      <c r="X369" s="322"/>
      <c r="Y369" s="322"/>
      <c r="Z369" s="322"/>
      <c r="AA369" s="323"/>
    </row>
    <row r="370" spans="1:27">
      <c r="A370" s="29" t="s">
        <v>111</v>
      </c>
      <c r="B370" s="20">
        <v>0</v>
      </c>
      <c r="C370" s="20">
        <v>0</v>
      </c>
      <c r="D370" s="20">
        <v>0</v>
      </c>
      <c r="E370" s="20">
        <v>0</v>
      </c>
      <c r="F370" s="20"/>
      <c r="G370" s="20"/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O370" s="20"/>
      <c r="P370" s="324">
        <v>2000</v>
      </c>
      <c r="Q370" s="325"/>
      <c r="R370" s="324">
        <v>2003</v>
      </c>
      <c r="S370" s="325"/>
      <c r="T370" s="324">
        <v>2006</v>
      </c>
      <c r="U370" s="325"/>
      <c r="V370" s="324">
        <v>2009</v>
      </c>
      <c r="W370" s="325"/>
      <c r="X370" s="324">
        <v>2012</v>
      </c>
      <c r="Y370" s="325"/>
      <c r="Z370" s="324">
        <v>2015</v>
      </c>
      <c r="AA370" s="325"/>
    </row>
    <row r="371" spans="1:27">
      <c r="A371" s="2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O371" s="20"/>
      <c r="P371" s="51" t="s">
        <v>118</v>
      </c>
      <c r="Q371" s="51" t="s">
        <v>1</v>
      </c>
      <c r="R371" s="51" t="s">
        <v>118</v>
      </c>
      <c r="S371" s="51" t="s">
        <v>1</v>
      </c>
      <c r="T371" s="51" t="s">
        <v>118</v>
      </c>
      <c r="U371" s="51" t="s">
        <v>1</v>
      </c>
      <c r="V371" s="51" t="s">
        <v>118</v>
      </c>
      <c r="W371" s="51" t="s">
        <v>1</v>
      </c>
      <c r="X371" s="51" t="s">
        <v>118</v>
      </c>
      <c r="Y371" s="51" t="s">
        <v>1</v>
      </c>
      <c r="Z371" s="51" t="s">
        <v>118</v>
      </c>
      <c r="AA371" s="51" t="s">
        <v>1</v>
      </c>
    </row>
    <row r="372" spans="1:27">
      <c r="A372" s="130" t="s">
        <v>112</v>
      </c>
      <c r="B372" s="20"/>
      <c r="C372" s="20"/>
      <c r="D372" s="20"/>
      <c r="E372" s="20"/>
      <c r="F372" s="20">
        <v>21</v>
      </c>
      <c r="G372" s="20">
        <v>100</v>
      </c>
      <c r="H372" s="20"/>
      <c r="I372" s="20"/>
      <c r="J372" s="20"/>
      <c r="K372" s="20"/>
      <c r="L372" s="20"/>
      <c r="M372" s="20"/>
      <c r="O372" s="130" t="s">
        <v>191</v>
      </c>
      <c r="P372" s="24"/>
      <c r="Q372" s="24"/>
      <c r="R372" s="24"/>
      <c r="S372" s="24"/>
      <c r="T372" s="24">
        <v>21</v>
      </c>
      <c r="U372" s="24">
        <v>1</v>
      </c>
      <c r="V372" s="24"/>
      <c r="W372" s="24"/>
      <c r="X372" s="24"/>
      <c r="Y372" s="24"/>
      <c r="Z372" s="24"/>
      <c r="AA372" s="24"/>
    </row>
    <row r="373" spans="1:27">
      <c r="A373" s="130" t="s">
        <v>113</v>
      </c>
      <c r="B373" s="20"/>
      <c r="C373" s="20"/>
      <c r="D373" s="20"/>
      <c r="E373" s="20"/>
      <c r="F373" s="20">
        <v>1</v>
      </c>
      <c r="G373" s="20">
        <v>4.76</v>
      </c>
      <c r="H373" s="20"/>
      <c r="I373" s="20"/>
      <c r="J373" s="20"/>
      <c r="K373" s="20"/>
      <c r="L373" s="20"/>
      <c r="M373" s="20"/>
      <c r="O373" s="47" t="s">
        <v>125</v>
      </c>
      <c r="P373" s="32"/>
      <c r="Q373" s="40"/>
      <c r="R373" s="32"/>
      <c r="S373" s="32"/>
      <c r="T373" s="32">
        <v>1</v>
      </c>
      <c r="U373" s="40">
        <v>4.7600000000000003E-2</v>
      </c>
      <c r="V373" s="32"/>
      <c r="W373" s="32"/>
      <c r="X373" s="32"/>
      <c r="Y373" s="32"/>
      <c r="Z373" s="32"/>
      <c r="AA373" s="32"/>
    </row>
    <row r="374" spans="1:27">
      <c r="O374" s="130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</row>
    <row r="375" spans="1:27">
      <c r="A375" s="35" t="s">
        <v>127</v>
      </c>
      <c r="O375" s="47" t="s">
        <v>125</v>
      </c>
      <c r="P375" s="32"/>
      <c r="Q375" s="40"/>
      <c r="R375" s="32"/>
      <c r="S375" s="32"/>
      <c r="T375" s="32"/>
      <c r="U375" s="32"/>
      <c r="V375" s="32"/>
      <c r="W375" s="32"/>
      <c r="X375" s="32"/>
      <c r="Y375" s="32"/>
      <c r="Z375" s="32"/>
      <c r="AA375" s="32"/>
    </row>
    <row r="376" spans="1:27">
      <c r="O376" s="156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</row>
    <row r="377" spans="1:27">
      <c r="O377" s="35" t="s">
        <v>127</v>
      </c>
      <c r="P377" s="38"/>
      <c r="Q377" s="85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spans="1:27">
      <c r="A378" s="328" t="s">
        <v>130</v>
      </c>
      <c r="B378" s="328"/>
      <c r="C378" s="328"/>
      <c r="D378" s="328"/>
      <c r="E378" s="328"/>
      <c r="F378" s="328"/>
      <c r="G378" s="328"/>
      <c r="H378" s="328"/>
      <c r="I378" s="328"/>
      <c r="J378" s="328"/>
      <c r="K378" s="328"/>
      <c r="L378" s="328"/>
      <c r="M378" s="328"/>
      <c r="O378" s="30" t="s">
        <v>482</v>
      </c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</row>
    <row r="379" spans="1:27">
      <c r="A379" s="20"/>
      <c r="B379" s="327">
        <v>2000</v>
      </c>
      <c r="C379" s="327"/>
      <c r="D379" s="327">
        <v>2003</v>
      </c>
      <c r="E379" s="327"/>
      <c r="F379" s="327">
        <v>2006</v>
      </c>
      <c r="G379" s="327"/>
      <c r="H379" s="327">
        <v>2009</v>
      </c>
      <c r="I379" s="327"/>
      <c r="J379" s="327">
        <v>2012</v>
      </c>
      <c r="K379" s="327"/>
      <c r="L379" s="327">
        <v>2015</v>
      </c>
      <c r="M379" s="327"/>
      <c r="O379" s="30" t="s">
        <v>483</v>
      </c>
      <c r="P379" s="32"/>
      <c r="Q379" s="40"/>
      <c r="R379" s="32"/>
      <c r="S379" s="32"/>
      <c r="T379" s="32"/>
      <c r="U379" s="32"/>
      <c r="V379" s="32"/>
      <c r="W379" s="32"/>
      <c r="X379" s="32"/>
      <c r="Y379" s="32"/>
      <c r="Z379" s="32"/>
      <c r="AA379" s="32"/>
    </row>
    <row r="380" spans="1:27">
      <c r="A380" s="20"/>
      <c r="B380" s="51" t="s">
        <v>114</v>
      </c>
      <c r="C380" s="51" t="s">
        <v>115</v>
      </c>
      <c r="D380" s="51" t="s">
        <v>114</v>
      </c>
      <c r="E380" s="51" t="s">
        <v>115</v>
      </c>
      <c r="F380" s="51" t="s">
        <v>114</v>
      </c>
      <c r="G380" s="51" t="s">
        <v>115</v>
      </c>
      <c r="H380" s="51" t="s">
        <v>114</v>
      </c>
      <c r="I380" s="51" t="s">
        <v>115</v>
      </c>
      <c r="J380" s="51" t="s">
        <v>114</v>
      </c>
      <c r="K380" s="51" t="s">
        <v>115</v>
      </c>
      <c r="L380" s="51" t="s">
        <v>114</v>
      </c>
      <c r="M380" s="51" t="s">
        <v>115</v>
      </c>
    </row>
    <row r="381" spans="1:27">
      <c r="A381" s="130" t="s">
        <v>110</v>
      </c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20">
        <v>21</v>
      </c>
      <c r="M381" s="20">
        <v>100</v>
      </c>
    </row>
    <row r="382" spans="1:27">
      <c r="A382" s="29" t="s">
        <v>111</v>
      </c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20">
        <v>1</v>
      </c>
      <c r="M382" s="20">
        <v>4.76</v>
      </c>
    </row>
    <row r="383" spans="1:27">
      <c r="A383" s="29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20"/>
      <c r="M383" s="20"/>
    </row>
    <row r="384" spans="1:27">
      <c r="A384" s="130" t="s">
        <v>112</v>
      </c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20"/>
      <c r="M384" s="20"/>
    </row>
    <row r="385" spans="1:30">
      <c r="A385" s="130" t="s">
        <v>113</v>
      </c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20"/>
      <c r="M385" s="20"/>
    </row>
    <row r="388" spans="1:30" s="152" customFormat="1">
      <c r="A388" s="153" t="s">
        <v>485</v>
      </c>
      <c r="AD388" s="15"/>
    </row>
    <row r="390" spans="1:30">
      <c r="A390" s="329" t="s">
        <v>486</v>
      </c>
      <c r="B390" s="330"/>
      <c r="C390" s="330"/>
      <c r="D390" s="330"/>
      <c r="E390" s="330"/>
      <c r="F390" s="330"/>
      <c r="G390" s="331"/>
      <c r="I390" s="358" t="s">
        <v>485</v>
      </c>
      <c r="J390" s="358"/>
      <c r="K390" s="358"/>
      <c r="L390" s="358"/>
      <c r="M390" s="358"/>
      <c r="N390" s="358"/>
      <c r="O390" s="358"/>
    </row>
    <row r="391" spans="1:30">
      <c r="A391" s="128" t="s">
        <v>129</v>
      </c>
      <c r="B391" s="44">
        <v>24</v>
      </c>
      <c r="C391" s="44">
        <v>24</v>
      </c>
      <c r="D391" s="44">
        <v>24</v>
      </c>
      <c r="E391" s="44">
        <v>24</v>
      </c>
      <c r="F391" s="44">
        <v>24</v>
      </c>
      <c r="G391" s="44">
        <v>24</v>
      </c>
      <c r="I391" s="89"/>
      <c r="J391" s="89" t="s">
        <v>137</v>
      </c>
      <c r="K391" s="89" t="s">
        <v>138</v>
      </c>
      <c r="L391" s="89" t="s">
        <v>139</v>
      </c>
      <c r="M391" s="89" t="s">
        <v>140</v>
      </c>
      <c r="N391" s="89" t="s">
        <v>141</v>
      </c>
      <c r="O391" s="89" t="s">
        <v>142</v>
      </c>
    </row>
    <row r="392" spans="1:30">
      <c r="A392" s="129" t="s">
        <v>103</v>
      </c>
      <c r="B392" s="51">
        <v>2001</v>
      </c>
      <c r="C392" s="51">
        <v>2004</v>
      </c>
      <c r="D392" s="51">
        <v>2007</v>
      </c>
      <c r="E392" s="51">
        <v>2010</v>
      </c>
      <c r="F392" s="51">
        <v>2012</v>
      </c>
      <c r="G392" s="51">
        <v>2015</v>
      </c>
      <c r="I392" s="89" t="s">
        <v>143</v>
      </c>
      <c r="J392" s="24">
        <v>24</v>
      </c>
      <c r="K392" s="24">
        <v>24</v>
      </c>
      <c r="L392" s="24">
        <v>24</v>
      </c>
      <c r="M392" s="24">
        <v>24</v>
      </c>
      <c r="N392" s="24">
        <v>24</v>
      </c>
      <c r="O392" s="24">
        <v>24</v>
      </c>
    </row>
    <row r="393" spans="1:30">
      <c r="A393" s="29">
        <v>0</v>
      </c>
      <c r="B393" s="24">
        <v>24</v>
      </c>
      <c r="C393" s="24"/>
      <c r="D393" s="24"/>
      <c r="E393" s="24"/>
      <c r="F393" s="24"/>
      <c r="G393" s="24">
        <v>1</v>
      </c>
      <c r="I393" s="90">
        <v>0</v>
      </c>
      <c r="J393" s="24">
        <v>24</v>
      </c>
      <c r="K393" s="24"/>
      <c r="L393" s="24"/>
      <c r="M393" s="24"/>
      <c r="N393" s="24"/>
      <c r="O393" s="24">
        <v>1</v>
      </c>
    </row>
    <row r="394" spans="1:30">
      <c r="A394" s="29">
        <v>1</v>
      </c>
      <c r="B394" s="24"/>
      <c r="C394" s="24">
        <v>18</v>
      </c>
      <c r="D394" s="24"/>
      <c r="E394" s="176">
        <v>14</v>
      </c>
      <c r="F394" s="24"/>
      <c r="G394" s="24">
        <v>23</v>
      </c>
      <c r="I394" s="90">
        <v>1</v>
      </c>
      <c r="J394" s="24"/>
      <c r="K394" s="24">
        <v>18</v>
      </c>
      <c r="L394" s="24"/>
      <c r="M394" s="24">
        <v>14</v>
      </c>
      <c r="N394" s="24"/>
      <c r="O394" s="24">
        <v>23</v>
      </c>
    </row>
    <row r="395" spans="1:30">
      <c r="A395" s="29">
        <v>2</v>
      </c>
      <c r="B395" s="24"/>
      <c r="C395" s="24">
        <v>6</v>
      </c>
      <c r="D395" s="24">
        <v>16</v>
      </c>
      <c r="E395" s="176">
        <v>10</v>
      </c>
      <c r="F395" s="24">
        <v>16</v>
      </c>
      <c r="G395" s="24"/>
      <c r="I395" s="90">
        <v>2</v>
      </c>
      <c r="J395" s="24"/>
      <c r="K395" s="24">
        <v>6</v>
      </c>
      <c r="L395" s="24">
        <v>16</v>
      </c>
      <c r="M395" s="24">
        <v>10</v>
      </c>
      <c r="N395" s="24">
        <v>16</v>
      </c>
      <c r="O395" s="24"/>
    </row>
    <row r="396" spans="1:30">
      <c r="A396" s="29">
        <v>3</v>
      </c>
      <c r="B396" s="24"/>
      <c r="C396" s="24"/>
      <c r="D396" s="24">
        <v>8</v>
      </c>
      <c r="E396" s="24"/>
      <c r="F396" s="24">
        <v>8</v>
      </c>
      <c r="G396" s="24"/>
      <c r="I396" s="90">
        <v>3</v>
      </c>
      <c r="J396" s="24"/>
      <c r="K396" s="24"/>
      <c r="L396" s="24">
        <v>8</v>
      </c>
      <c r="M396" s="24"/>
      <c r="N396" s="24">
        <v>8</v>
      </c>
      <c r="O396" s="24"/>
    </row>
    <row r="397" spans="1:30">
      <c r="A397" s="29" t="s">
        <v>104</v>
      </c>
      <c r="B397" s="24"/>
      <c r="C397" s="24"/>
      <c r="D397" s="24"/>
      <c r="E397" s="24"/>
      <c r="F397" s="24"/>
      <c r="G397" s="24"/>
      <c r="I397" s="90" t="s">
        <v>104</v>
      </c>
      <c r="J397" s="24"/>
      <c r="K397" s="24"/>
      <c r="L397" s="24"/>
      <c r="M397" s="24"/>
      <c r="N397" s="24"/>
      <c r="O397" s="24"/>
    </row>
    <row r="398" spans="1:30">
      <c r="J398" s="103" t="s">
        <v>656</v>
      </c>
      <c r="K398" s="53"/>
      <c r="L398" s="24" t="s">
        <v>280</v>
      </c>
      <c r="M398" s="53"/>
      <c r="N398" s="24" t="s">
        <v>281</v>
      </c>
      <c r="O398" s="53"/>
    </row>
    <row r="399" spans="1:30">
      <c r="A399" s="329" t="s">
        <v>490</v>
      </c>
      <c r="B399" s="330"/>
      <c r="C399" s="330"/>
      <c r="D399" s="330"/>
      <c r="E399" s="330"/>
      <c r="F399" s="330"/>
      <c r="G399" s="331"/>
      <c r="L399" s="94" t="s">
        <v>657</v>
      </c>
      <c r="N399" s="100" t="s">
        <v>658</v>
      </c>
    </row>
    <row r="400" spans="1:30">
      <c r="A400" s="21"/>
      <c r="B400" s="51">
        <v>2001</v>
      </c>
      <c r="C400" s="51">
        <v>2004</v>
      </c>
      <c r="D400" s="51">
        <v>2007</v>
      </c>
      <c r="E400" s="51">
        <v>2010</v>
      </c>
      <c r="F400" s="51">
        <v>2012</v>
      </c>
      <c r="G400" s="51">
        <v>2015</v>
      </c>
    </row>
    <row r="401" spans="1:27">
      <c r="A401" s="130" t="s">
        <v>106</v>
      </c>
      <c r="B401" s="24">
        <v>24</v>
      </c>
      <c r="C401" s="24">
        <v>11</v>
      </c>
      <c r="D401" s="24">
        <v>6</v>
      </c>
      <c r="E401" s="24">
        <v>8</v>
      </c>
      <c r="F401" s="24">
        <v>6</v>
      </c>
      <c r="G401" s="24">
        <v>1</v>
      </c>
    </row>
    <row r="402" spans="1:27">
      <c r="A402" s="29" t="s">
        <v>107</v>
      </c>
      <c r="B402" s="24">
        <v>0</v>
      </c>
      <c r="C402" s="24">
        <v>13</v>
      </c>
      <c r="D402" s="24">
        <v>18</v>
      </c>
      <c r="E402" s="24">
        <v>16</v>
      </c>
      <c r="F402" s="24">
        <v>18</v>
      </c>
      <c r="G402" s="24">
        <v>23</v>
      </c>
    </row>
    <row r="403" spans="1:27">
      <c r="A403" s="27"/>
      <c r="B403" s="28"/>
      <c r="C403" s="28"/>
      <c r="D403" s="28"/>
      <c r="E403" s="28"/>
      <c r="F403" s="28"/>
      <c r="G403" s="28"/>
    </row>
    <row r="404" spans="1:27">
      <c r="A404" s="27"/>
      <c r="B404" s="28"/>
      <c r="C404" s="28"/>
      <c r="D404" s="28"/>
      <c r="E404" s="28"/>
      <c r="F404" s="28"/>
      <c r="G404" s="28"/>
    </row>
    <row r="405" spans="1:27">
      <c r="A405" s="332" t="s">
        <v>109</v>
      </c>
      <c r="B405" s="332"/>
      <c r="C405" s="332"/>
      <c r="D405" s="332"/>
      <c r="E405" s="332"/>
      <c r="F405" s="332"/>
      <c r="G405" s="332"/>
      <c r="H405" s="332"/>
      <c r="I405" s="332"/>
      <c r="J405" s="332"/>
      <c r="K405" s="332"/>
      <c r="L405" s="332"/>
      <c r="M405" s="332"/>
      <c r="O405" s="332" t="s">
        <v>120</v>
      </c>
      <c r="P405" s="332"/>
      <c r="Q405" s="332"/>
      <c r="R405" s="332"/>
      <c r="S405" s="332"/>
      <c r="T405" s="332"/>
      <c r="U405" s="332"/>
      <c r="V405" s="332"/>
      <c r="W405" s="332"/>
      <c r="X405" s="332"/>
      <c r="Y405" s="332"/>
      <c r="Z405" s="332"/>
      <c r="AA405" s="332"/>
    </row>
    <row r="406" spans="1:27">
      <c r="A406" s="20"/>
      <c r="B406" s="394">
        <v>2001</v>
      </c>
      <c r="C406" s="394"/>
      <c r="D406" s="327">
        <v>2004</v>
      </c>
      <c r="E406" s="327"/>
      <c r="F406" s="324">
        <v>2007</v>
      </c>
      <c r="G406" s="325"/>
      <c r="H406" s="324">
        <v>2010</v>
      </c>
      <c r="I406" s="325"/>
      <c r="J406" s="324">
        <v>2012</v>
      </c>
      <c r="K406" s="325"/>
      <c r="L406" s="324">
        <v>2015</v>
      </c>
      <c r="M406" s="325"/>
      <c r="O406" s="20"/>
      <c r="P406" s="358"/>
      <c r="Q406" s="358"/>
      <c r="R406" s="327">
        <v>2004</v>
      </c>
      <c r="S406" s="327"/>
      <c r="T406" s="324">
        <v>2007</v>
      </c>
      <c r="U406" s="325"/>
      <c r="V406" s="324">
        <v>2010</v>
      </c>
      <c r="W406" s="325"/>
      <c r="X406" s="324">
        <v>2012</v>
      </c>
      <c r="Y406" s="325"/>
      <c r="Z406" s="324">
        <v>2015</v>
      </c>
      <c r="AA406" s="325"/>
    </row>
    <row r="407" spans="1:27">
      <c r="A407" s="20"/>
      <c r="B407" s="270" t="s">
        <v>114</v>
      </c>
      <c r="C407" s="270" t="s">
        <v>115</v>
      </c>
      <c r="D407" s="51" t="s">
        <v>114</v>
      </c>
      <c r="E407" s="51" t="s">
        <v>115</v>
      </c>
      <c r="F407" s="51" t="s">
        <v>114</v>
      </c>
      <c r="G407" s="51" t="s">
        <v>115</v>
      </c>
      <c r="H407" s="51" t="s">
        <v>114</v>
      </c>
      <c r="I407" s="51" t="s">
        <v>115</v>
      </c>
      <c r="J407" s="51" t="s">
        <v>114</v>
      </c>
      <c r="K407" s="51" t="s">
        <v>115</v>
      </c>
      <c r="L407" s="51" t="s">
        <v>114</v>
      </c>
      <c r="M407" s="51" t="s">
        <v>115</v>
      </c>
      <c r="O407" s="20"/>
      <c r="P407" s="158" t="s">
        <v>118</v>
      </c>
      <c r="Q407" s="158" t="s">
        <v>1</v>
      </c>
      <c r="R407" s="51" t="s">
        <v>118</v>
      </c>
      <c r="S407" s="51" t="s">
        <v>1</v>
      </c>
      <c r="T407" s="51" t="s">
        <v>118</v>
      </c>
      <c r="U407" s="51" t="s">
        <v>1</v>
      </c>
      <c r="V407" s="51" t="s">
        <v>118</v>
      </c>
      <c r="W407" s="51" t="s">
        <v>1</v>
      </c>
      <c r="X407" s="51" t="s">
        <v>118</v>
      </c>
      <c r="Y407" s="51" t="s">
        <v>1</v>
      </c>
      <c r="Z407" s="51" t="s">
        <v>118</v>
      </c>
      <c r="AA407" s="51" t="s">
        <v>1</v>
      </c>
    </row>
    <row r="408" spans="1:27">
      <c r="A408" s="130" t="s">
        <v>110</v>
      </c>
      <c r="B408" s="271">
        <v>24</v>
      </c>
      <c r="C408" s="271">
        <v>100</v>
      </c>
      <c r="D408" s="20"/>
      <c r="E408" s="20"/>
      <c r="F408" s="20"/>
      <c r="G408" s="20"/>
      <c r="H408" s="20"/>
      <c r="I408" s="20"/>
      <c r="J408" s="20">
        <v>11</v>
      </c>
      <c r="K408" s="20">
        <v>45.83</v>
      </c>
      <c r="L408" s="20">
        <v>24</v>
      </c>
      <c r="M408" s="20">
        <v>100</v>
      </c>
      <c r="O408" s="130" t="s">
        <v>196</v>
      </c>
      <c r="P408" s="135"/>
      <c r="Q408" s="135"/>
      <c r="R408" s="140">
        <v>24</v>
      </c>
      <c r="S408" s="140">
        <v>11</v>
      </c>
      <c r="T408" s="24"/>
      <c r="U408" s="24"/>
      <c r="V408" s="24"/>
      <c r="W408" s="24"/>
      <c r="X408" s="24"/>
      <c r="Y408" s="24"/>
      <c r="Z408" s="24"/>
      <c r="AA408" s="24"/>
    </row>
    <row r="409" spans="1:27">
      <c r="A409" s="29" t="s">
        <v>111</v>
      </c>
      <c r="B409" s="271">
        <v>1</v>
      </c>
      <c r="C409" s="271">
        <v>4.2</v>
      </c>
      <c r="D409" s="20"/>
      <c r="E409" s="20"/>
      <c r="F409" s="20"/>
      <c r="G409" s="20"/>
      <c r="H409" s="20"/>
      <c r="I409" s="20"/>
      <c r="J409" s="20">
        <v>0</v>
      </c>
      <c r="K409" s="139">
        <v>0</v>
      </c>
      <c r="L409" s="20">
        <v>0</v>
      </c>
      <c r="M409" s="20">
        <v>0</v>
      </c>
      <c r="O409" s="47" t="s">
        <v>125</v>
      </c>
      <c r="P409" s="136"/>
      <c r="Q409" s="137"/>
      <c r="R409" s="141">
        <v>1</v>
      </c>
      <c r="S409" s="142">
        <v>45.84</v>
      </c>
      <c r="T409" s="32"/>
      <c r="U409" s="32"/>
      <c r="V409" s="32"/>
      <c r="W409" s="32"/>
      <c r="X409" s="32"/>
      <c r="Y409" s="32"/>
      <c r="Z409" s="32"/>
      <c r="AA409" s="32"/>
    </row>
    <row r="410" spans="1:27">
      <c r="A410" s="29"/>
      <c r="B410" s="271"/>
      <c r="C410" s="271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O410" s="130" t="s">
        <v>386</v>
      </c>
      <c r="P410" s="135"/>
      <c r="Q410" s="135"/>
      <c r="R410" s="140"/>
      <c r="S410" s="140"/>
      <c r="T410" s="24">
        <v>24</v>
      </c>
      <c r="U410" s="24">
        <v>5</v>
      </c>
      <c r="V410" s="24"/>
      <c r="W410" s="24"/>
      <c r="X410" s="24"/>
      <c r="Y410" s="24"/>
      <c r="Z410" s="24"/>
      <c r="AA410" s="24"/>
    </row>
    <row r="411" spans="1:27">
      <c r="A411" s="130" t="s">
        <v>112</v>
      </c>
      <c r="B411" s="271"/>
      <c r="C411" s="271"/>
      <c r="D411" s="20">
        <v>24</v>
      </c>
      <c r="E411" s="20">
        <v>100</v>
      </c>
      <c r="F411" s="20">
        <v>24</v>
      </c>
      <c r="G411" s="20">
        <v>100</v>
      </c>
      <c r="H411" s="20">
        <v>24</v>
      </c>
      <c r="I411" s="20">
        <v>100</v>
      </c>
      <c r="J411" s="20">
        <v>13</v>
      </c>
      <c r="K411" s="20">
        <v>54.17</v>
      </c>
      <c r="L411" s="20"/>
      <c r="M411" s="20"/>
      <c r="O411" s="47" t="s">
        <v>125</v>
      </c>
      <c r="P411" s="136"/>
      <c r="Q411" s="137"/>
      <c r="R411" s="141"/>
      <c r="S411" s="142"/>
      <c r="T411" s="32">
        <v>1</v>
      </c>
      <c r="U411" s="32">
        <v>0.2084</v>
      </c>
      <c r="V411" s="32"/>
      <c r="W411" s="32"/>
      <c r="X411" s="32"/>
      <c r="Y411" s="32"/>
      <c r="Z411" s="32"/>
      <c r="AA411" s="32"/>
    </row>
    <row r="412" spans="1:27">
      <c r="A412" s="130" t="s">
        <v>113</v>
      </c>
      <c r="B412" s="271"/>
      <c r="C412" s="271"/>
      <c r="D412" s="20">
        <v>11</v>
      </c>
      <c r="E412" s="20">
        <v>45.83</v>
      </c>
      <c r="F412" s="20">
        <v>5</v>
      </c>
      <c r="G412" s="20">
        <v>20.83</v>
      </c>
      <c r="H412" s="20">
        <v>14</v>
      </c>
      <c r="I412" s="20">
        <v>58.33</v>
      </c>
      <c r="J412" s="20">
        <v>1</v>
      </c>
      <c r="K412" s="172">
        <v>7.69</v>
      </c>
      <c r="L412" s="20"/>
      <c r="M412" s="20"/>
      <c r="O412" s="130" t="s">
        <v>215</v>
      </c>
      <c r="P412" s="135"/>
      <c r="Q412" s="135"/>
      <c r="R412" s="140"/>
      <c r="S412" s="140"/>
      <c r="T412" s="24"/>
      <c r="U412" s="24"/>
      <c r="V412" s="24">
        <v>16</v>
      </c>
      <c r="W412" s="24">
        <v>10</v>
      </c>
      <c r="X412" s="24"/>
      <c r="Y412" s="24"/>
      <c r="Z412" s="24"/>
      <c r="AA412" s="24"/>
    </row>
    <row r="413" spans="1:27">
      <c r="O413" s="47" t="s">
        <v>125</v>
      </c>
      <c r="P413" s="136"/>
      <c r="Q413" s="137"/>
      <c r="R413" s="141"/>
      <c r="S413" s="142"/>
      <c r="T413" s="32"/>
      <c r="U413" s="32"/>
      <c r="V413" s="32">
        <v>0.67</v>
      </c>
      <c r="W413" s="173">
        <v>0.625</v>
      </c>
      <c r="X413" s="32"/>
      <c r="Y413" s="32"/>
      <c r="Z413" s="32"/>
      <c r="AA413" s="32"/>
    </row>
    <row r="414" spans="1:27">
      <c r="O414" s="130" t="s">
        <v>496</v>
      </c>
      <c r="P414" s="135"/>
      <c r="Q414" s="135"/>
      <c r="R414" s="140"/>
      <c r="S414" s="140"/>
      <c r="T414" s="24"/>
      <c r="U414" s="24"/>
      <c r="V414" s="24">
        <v>8</v>
      </c>
      <c r="W414" s="24">
        <v>4</v>
      </c>
      <c r="X414" s="24"/>
      <c r="Y414" s="24"/>
      <c r="Z414" s="24"/>
      <c r="AA414" s="24"/>
    </row>
    <row r="415" spans="1:27">
      <c r="A415" s="326" t="s">
        <v>116</v>
      </c>
      <c r="B415" s="326"/>
      <c r="C415" s="326"/>
      <c r="D415" s="326"/>
      <c r="E415" s="326"/>
      <c r="F415" s="326"/>
      <c r="G415" s="326"/>
      <c r="H415" s="326"/>
      <c r="I415" s="326"/>
      <c r="J415" s="326"/>
      <c r="K415" s="326"/>
      <c r="L415" s="326"/>
      <c r="M415" s="326"/>
      <c r="O415" s="47" t="s">
        <v>125</v>
      </c>
      <c r="P415" s="136"/>
      <c r="Q415" s="137"/>
      <c r="R415" s="141"/>
      <c r="S415" s="142"/>
      <c r="T415" s="32"/>
      <c r="U415" s="32"/>
      <c r="V415" s="32">
        <v>0.33339999999999997</v>
      </c>
      <c r="W415" s="174">
        <v>0.5</v>
      </c>
      <c r="X415" s="32"/>
      <c r="Y415" s="32"/>
      <c r="Z415" s="32"/>
      <c r="AA415" s="32"/>
    </row>
    <row r="416" spans="1:27">
      <c r="A416" s="20"/>
      <c r="B416" s="394">
        <v>2001</v>
      </c>
      <c r="C416" s="394"/>
      <c r="D416" s="327">
        <v>2004</v>
      </c>
      <c r="E416" s="327"/>
      <c r="F416" s="52">
        <v>2007</v>
      </c>
      <c r="G416" s="52"/>
      <c r="H416" s="324">
        <v>2010</v>
      </c>
      <c r="I416" s="325"/>
      <c r="J416" s="324">
        <v>2012</v>
      </c>
      <c r="K416" s="325"/>
      <c r="L416" s="324">
        <v>2015</v>
      </c>
      <c r="M416" s="325"/>
      <c r="O416" s="130" t="s">
        <v>497</v>
      </c>
      <c r="P416" s="135"/>
      <c r="Q416" s="135"/>
      <c r="R416" s="140"/>
      <c r="S416" s="140"/>
      <c r="T416" s="24"/>
      <c r="U416" s="24"/>
      <c r="V416" s="24"/>
      <c r="W416" s="24"/>
      <c r="X416" s="24">
        <v>13</v>
      </c>
      <c r="Y416" s="24">
        <v>1</v>
      </c>
      <c r="Z416" s="24"/>
      <c r="AA416" s="24"/>
    </row>
    <row r="417" spans="1:27">
      <c r="A417" s="20"/>
      <c r="B417" s="270" t="s">
        <v>114</v>
      </c>
      <c r="C417" s="270" t="s">
        <v>115</v>
      </c>
      <c r="D417" s="51" t="s">
        <v>114</v>
      </c>
      <c r="E417" s="51" t="s">
        <v>115</v>
      </c>
      <c r="F417" s="51" t="s">
        <v>114</v>
      </c>
      <c r="G417" s="51" t="s">
        <v>115</v>
      </c>
      <c r="H417" s="51" t="s">
        <v>114</v>
      </c>
      <c r="I417" s="51" t="s">
        <v>115</v>
      </c>
      <c r="J417" s="51" t="s">
        <v>114</v>
      </c>
      <c r="K417" s="51" t="s">
        <v>115</v>
      </c>
      <c r="L417" s="51" t="s">
        <v>114</v>
      </c>
      <c r="M417" s="51" t="s">
        <v>115</v>
      </c>
      <c r="O417" s="47" t="s">
        <v>125</v>
      </c>
      <c r="P417" s="136"/>
      <c r="Q417" s="137"/>
      <c r="R417" s="141"/>
      <c r="S417" s="142"/>
      <c r="T417" s="32"/>
      <c r="U417" s="32"/>
      <c r="V417" s="32"/>
      <c r="W417" s="32"/>
      <c r="X417" s="32">
        <v>0.54200000000000004</v>
      </c>
      <c r="Y417" s="173">
        <v>7.6999999999999999E-2</v>
      </c>
      <c r="Z417" s="32"/>
      <c r="AA417" s="32"/>
    </row>
    <row r="418" spans="1:27">
      <c r="A418" s="130" t="s">
        <v>110</v>
      </c>
      <c r="B418" s="106">
        <v>24</v>
      </c>
      <c r="C418" s="106">
        <v>100</v>
      </c>
      <c r="D418" s="20">
        <v>18</v>
      </c>
      <c r="E418" s="20">
        <v>75</v>
      </c>
      <c r="F418" s="20">
        <v>16</v>
      </c>
      <c r="G418" s="20">
        <v>66.66</v>
      </c>
      <c r="H418" s="20">
        <v>19</v>
      </c>
      <c r="I418" s="20">
        <v>79.16</v>
      </c>
      <c r="J418" s="20">
        <v>6</v>
      </c>
      <c r="K418" s="20">
        <v>25</v>
      </c>
      <c r="L418" s="20">
        <v>7</v>
      </c>
      <c r="M418" s="20">
        <v>29.16</v>
      </c>
    </row>
    <row r="419" spans="1:27">
      <c r="A419" s="29" t="s">
        <v>111</v>
      </c>
      <c r="B419" s="106">
        <v>21</v>
      </c>
      <c r="C419" s="106">
        <v>87.5</v>
      </c>
      <c r="D419" s="20">
        <v>11</v>
      </c>
      <c r="E419" s="172">
        <v>61.1</v>
      </c>
      <c r="F419" s="20">
        <v>6</v>
      </c>
      <c r="G419" s="172">
        <v>37.5</v>
      </c>
      <c r="H419" s="20">
        <v>6</v>
      </c>
      <c r="I419" s="172">
        <v>31.6</v>
      </c>
      <c r="J419" s="20">
        <v>1</v>
      </c>
      <c r="K419" s="172">
        <v>16.7</v>
      </c>
      <c r="L419" s="20">
        <v>0</v>
      </c>
      <c r="M419" s="20">
        <v>0</v>
      </c>
      <c r="O419" s="35" t="s">
        <v>127</v>
      </c>
    </row>
    <row r="420" spans="1:27">
      <c r="A420" s="29"/>
      <c r="B420" s="106"/>
      <c r="C420" s="106"/>
      <c r="D420" s="20"/>
      <c r="E420" s="20"/>
      <c r="F420" s="20"/>
      <c r="G420" s="20"/>
      <c r="H420" s="20"/>
      <c r="I420" s="20"/>
      <c r="J420" s="20"/>
      <c r="K420" s="20"/>
      <c r="L420" s="20"/>
      <c r="M420" s="20"/>
    </row>
    <row r="421" spans="1:27">
      <c r="A421" s="130" t="s">
        <v>112</v>
      </c>
      <c r="B421" s="106"/>
      <c r="C421" s="106"/>
      <c r="D421" s="20">
        <v>6</v>
      </c>
      <c r="E421" s="20">
        <v>25</v>
      </c>
      <c r="F421" s="20">
        <v>8</v>
      </c>
      <c r="G421" s="20">
        <v>33.340000000000003</v>
      </c>
      <c r="H421" s="20">
        <v>5</v>
      </c>
      <c r="I421" s="20">
        <v>20.84</v>
      </c>
      <c r="J421" s="20">
        <v>18</v>
      </c>
      <c r="K421" s="20">
        <v>75</v>
      </c>
      <c r="L421" s="20">
        <v>17</v>
      </c>
      <c r="M421" s="20">
        <v>70.84</v>
      </c>
    </row>
    <row r="422" spans="1:27">
      <c r="A422" s="130" t="s">
        <v>113</v>
      </c>
      <c r="B422" s="106"/>
      <c r="C422" s="106"/>
      <c r="D422" s="20">
        <v>2</v>
      </c>
      <c r="E422" s="172">
        <v>33.299999999999997</v>
      </c>
      <c r="F422" s="20">
        <v>3</v>
      </c>
      <c r="G422" s="172">
        <v>37.5</v>
      </c>
      <c r="H422" s="20">
        <v>2</v>
      </c>
      <c r="I422" s="172">
        <v>40</v>
      </c>
      <c r="J422" s="20">
        <v>14</v>
      </c>
      <c r="K422" s="172">
        <v>77.8</v>
      </c>
      <c r="L422" s="20">
        <v>17</v>
      </c>
      <c r="M422" s="20">
        <v>100</v>
      </c>
    </row>
    <row r="423" spans="1:27">
      <c r="O423" s="326" t="s">
        <v>121</v>
      </c>
      <c r="P423" s="326"/>
      <c r="Q423" s="326"/>
      <c r="R423" s="326"/>
      <c r="S423" s="326"/>
      <c r="T423" s="326"/>
      <c r="U423" s="326"/>
      <c r="V423" s="326"/>
      <c r="W423" s="326"/>
      <c r="X423" s="326"/>
      <c r="Y423" s="326"/>
      <c r="Z423" s="326"/>
      <c r="AA423" s="326"/>
    </row>
    <row r="424" spans="1:27">
      <c r="O424" s="20"/>
      <c r="P424" s="358"/>
      <c r="Q424" s="358"/>
      <c r="R424" s="327">
        <v>2004</v>
      </c>
      <c r="S424" s="327"/>
      <c r="T424" s="324">
        <v>2007</v>
      </c>
      <c r="U424" s="325"/>
      <c r="V424" s="324">
        <v>2010</v>
      </c>
      <c r="W424" s="325"/>
      <c r="X424" s="324">
        <v>2012</v>
      </c>
      <c r="Y424" s="325"/>
      <c r="Z424" s="324">
        <v>2015</v>
      </c>
      <c r="AA424" s="325"/>
    </row>
    <row r="425" spans="1:27">
      <c r="A425" s="339" t="s">
        <v>117</v>
      </c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O425" s="20"/>
      <c r="P425" s="158" t="s">
        <v>118</v>
      </c>
      <c r="Q425" s="158" t="s">
        <v>1</v>
      </c>
      <c r="R425" s="51" t="s">
        <v>118</v>
      </c>
      <c r="S425" s="51" t="s">
        <v>1</v>
      </c>
      <c r="T425" s="51" t="s">
        <v>118</v>
      </c>
      <c r="U425" s="51">
        <v>12.5</v>
      </c>
      <c r="V425" s="51" t="s">
        <v>118</v>
      </c>
      <c r="W425" s="51" t="s">
        <v>1</v>
      </c>
      <c r="X425" s="51" t="s">
        <v>118</v>
      </c>
      <c r="Y425" s="51" t="s">
        <v>1</v>
      </c>
      <c r="Z425" s="51" t="s">
        <v>118</v>
      </c>
      <c r="AA425" s="51" t="s">
        <v>1</v>
      </c>
    </row>
    <row r="426" spans="1:27">
      <c r="A426" s="20"/>
      <c r="B426" s="394">
        <v>2001</v>
      </c>
      <c r="C426" s="394"/>
      <c r="D426" s="327">
        <v>2004</v>
      </c>
      <c r="E426" s="327"/>
      <c r="F426" s="324">
        <v>2007</v>
      </c>
      <c r="G426" s="325"/>
      <c r="H426" s="324">
        <v>2010</v>
      </c>
      <c r="I426" s="325"/>
      <c r="J426" s="324">
        <v>2012</v>
      </c>
      <c r="K426" s="325"/>
      <c r="L426" s="324">
        <v>2015</v>
      </c>
      <c r="M426" s="325"/>
      <c r="O426" s="130" t="s">
        <v>58</v>
      </c>
      <c r="P426" s="135"/>
      <c r="Q426" s="135"/>
      <c r="R426" s="24">
        <v>6</v>
      </c>
      <c r="S426" s="24">
        <v>2</v>
      </c>
      <c r="T426" s="140">
        <v>8</v>
      </c>
      <c r="U426" s="140">
        <v>3</v>
      </c>
      <c r="V426" s="24">
        <v>5</v>
      </c>
      <c r="W426" s="24">
        <v>2</v>
      </c>
      <c r="X426" s="24"/>
      <c r="Y426" s="24"/>
      <c r="Z426" s="24"/>
      <c r="AA426" s="24"/>
    </row>
    <row r="427" spans="1:27">
      <c r="A427" s="20"/>
      <c r="B427" s="270" t="s">
        <v>114</v>
      </c>
      <c r="C427" s="270" t="s">
        <v>115</v>
      </c>
      <c r="D427" s="51" t="s">
        <v>114</v>
      </c>
      <c r="E427" s="51" t="s">
        <v>115</v>
      </c>
      <c r="F427" s="51" t="s">
        <v>114</v>
      </c>
      <c r="G427" s="51" t="s">
        <v>115</v>
      </c>
      <c r="H427" s="51" t="s">
        <v>114</v>
      </c>
      <c r="I427" s="51" t="s">
        <v>115</v>
      </c>
      <c r="J427" s="51" t="s">
        <v>114</v>
      </c>
      <c r="K427" s="51" t="s">
        <v>115</v>
      </c>
      <c r="L427" s="51" t="s">
        <v>114</v>
      </c>
      <c r="M427" s="51" t="s">
        <v>115</v>
      </c>
      <c r="O427" s="48" t="s">
        <v>125</v>
      </c>
      <c r="P427" s="118"/>
      <c r="Q427" s="239"/>
      <c r="R427" s="53">
        <v>25</v>
      </c>
      <c r="S427" s="171">
        <v>33.299999999999997</v>
      </c>
      <c r="T427" s="143">
        <v>33.33</v>
      </c>
      <c r="U427" s="175">
        <v>37.5</v>
      </c>
      <c r="V427" s="53">
        <v>20.83</v>
      </c>
      <c r="W427" s="171">
        <v>40</v>
      </c>
      <c r="X427" s="53"/>
      <c r="Y427" s="53"/>
      <c r="Z427" s="53"/>
      <c r="AA427" s="53"/>
    </row>
    <row r="428" spans="1:27">
      <c r="A428" s="130" t="s">
        <v>110</v>
      </c>
      <c r="B428" s="106">
        <v>24</v>
      </c>
      <c r="C428" s="106">
        <v>100</v>
      </c>
      <c r="D428" s="20"/>
      <c r="E428" s="20"/>
      <c r="F428" s="20"/>
      <c r="G428" s="20"/>
      <c r="H428" s="20"/>
      <c r="I428" s="20"/>
      <c r="J428" s="20"/>
      <c r="K428" s="20"/>
      <c r="L428" s="20">
        <v>24</v>
      </c>
      <c r="M428" s="20">
        <v>100</v>
      </c>
      <c r="O428" s="130" t="s">
        <v>489</v>
      </c>
      <c r="P428" s="138"/>
      <c r="Q428" s="138"/>
      <c r="R428" s="34"/>
      <c r="S428" s="34"/>
      <c r="T428" s="144"/>
      <c r="U428" s="144"/>
      <c r="V428" s="34"/>
      <c r="W428" s="34"/>
      <c r="X428" s="34">
        <v>4</v>
      </c>
      <c r="Y428" s="34">
        <v>3</v>
      </c>
      <c r="Z428" s="34"/>
      <c r="AA428" s="34"/>
    </row>
    <row r="429" spans="1:27">
      <c r="A429" s="29" t="s">
        <v>111</v>
      </c>
      <c r="B429" s="106">
        <v>2</v>
      </c>
      <c r="C429" s="106">
        <v>8.3000000000000007</v>
      </c>
      <c r="D429" s="20"/>
      <c r="E429" s="20"/>
      <c r="F429" s="20"/>
      <c r="G429" s="20"/>
      <c r="H429" s="20"/>
      <c r="I429" s="20"/>
      <c r="J429" s="20"/>
      <c r="K429" s="20"/>
      <c r="L429" s="20">
        <v>0</v>
      </c>
      <c r="M429" s="20">
        <v>0</v>
      </c>
      <c r="O429" s="48" t="s">
        <v>125</v>
      </c>
      <c r="P429" s="118"/>
      <c r="Q429" s="118"/>
      <c r="R429" s="53"/>
      <c r="S429" s="53"/>
      <c r="T429" s="143"/>
      <c r="U429" s="143"/>
      <c r="V429" s="53"/>
      <c r="W429" s="53"/>
      <c r="X429" s="53">
        <v>16.7</v>
      </c>
      <c r="Y429" s="171">
        <v>75</v>
      </c>
      <c r="Z429" s="53"/>
      <c r="AA429" s="53"/>
    </row>
    <row r="430" spans="1:27">
      <c r="A430" s="29"/>
      <c r="B430" s="106"/>
      <c r="C430" s="106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O430" s="129" t="s">
        <v>493</v>
      </c>
      <c r="P430" s="138"/>
      <c r="Q430" s="138"/>
      <c r="R430" s="34"/>
      <c r="S430" s="34"/>
      <c r="T430" s="144"/>
      <c r="U430" s="144"/>
      <c r="V430" s="34"/>
      <c r="W430" s="34"/>
      <c r="X430" s="34">
        <v>10</v>
      </c>
      <c r="Y430" s="34">
        <v>10</v>
      </c>
      <c r="Z430" s="34"/>
      <c r="AA430" s="34"/>
    </row>
    <row r="431" spans="1:27">
      <c r="A431" s="130" t="s">
        <v>112</v>
      </c>
      <c r="B431" s="106"/>
      <c r="C431" s="106"/>
      <c r="D431" s="20">
        <v>24</v>
      </c>
      <c r="E431" s="20">
        <v>100</v>
      </c>
      <c r="F431" s="20">
        <v>24</v>
      </c>
      <c r="G431" s="20">
        <v>100</v>
      </c>
      <c r="H431" s="20">
        <v>24</v>
      </c>
      <c r="I431" s="20">
        <v>100</v>
      </c>
      <c r="J431" s="20">
        <v>24</v>
      </c>
      <c r="K431" s="20">
        <v>100</v>
      </c>
      <c r="L431" s="20"/>
      <c r="M431" s="20"/>
      <c r="O431" s="48" t="s">
        <v>125</v>
      </c>
      <c r="P431" s="118"/>
      <c r="Q431" s="118"/>
      <c r="R431" s="53"/>
      <c r="S431" s="53"/>
      <c r="T431" s="143"/>
      <c r="U431" s="143"/>
      <c r="V431" s="53"/>
      <c r="W431" s="53"/>
      <c r="X431" s="53">
        <v>41.67</v>
      </c>
      <c r="Y431" s="171">
        <v>100</v>
      </c>
      <c r="Z431" s="53"/>
      <c r="AA431" s="53"/>
    </row>
    <row r="432" spans="1:27">
      <c r="A432" s="130" t="s">
        <v>113</v>
      </c>
      <c r="B432" s="106"/>
      <c r="C432" s="106"/>
      <c r="D432" s="20">
        <v>11</v>
      </c>
      <c r="E432" s="20">
        <v>45.83</v>
      </c>
      <c r="F432" s="20">
        <v>10</v>
      </c>
      <c r="G432" s="20">
        <v>41.67</v>
      </c>
      <c r="H432" s="20">
        <v>14</v>
      </c>
      <c r="I432" s="20">
        <v>58.33</v>
      </c>
      <c r="J432" s="20">
        <v>2</v>
      </c>
      <c r="K432" s="20">
        <v>8.34</v>
      </c>
      <c r="L432" s="20"/>
      <c r="M432" s="20"/>
      <c r="O432" s="130" t="s">
        <v>499</v>
      </c>
      <c r="P432" s="135"/>
      <c r="Q432" s="135"/>
      <c r="R432" s="24"/>
      <c r="S432" s="24"/>
      <c r="T432" s="140"/>
      <c r="U432" s="140"/>
      <c r="V432" s="24"/>
      <c r="W432" s="24"/>
      <c r="X432" s="24">
        <v>4</v>
      </c>
      <c r="Y432" s="24">
        <v>1</v>
      </c>
      <c r="Z432" s="24"/>
      <c r="AA432" s="24"/>
    </row>
    <row r="433" spans="1:27">
      <c r="O433" s="48" t="s">
        <v>125</v>
      </c>
      <c r="P433" s="118"/>
      <c r="Q433" s="118"/>
      <c r="R433" s="53"/>
      <c r="S433" s="53"/>
      <c r="T433" s="143"/>
      <c r="U433" s="143"/>
      <c r="V433" s="53"/>
      <c r="W433" s="53"/>
      <c r="X433" s="53">
        <v>16.7</v>
      </c>
      <c r="Y433" s="171">
        <v>25</v>
      </c>
      <c r="Z433" s="53"/>
      <c r="AA433" s="53"/>
    </row>
    <row r="434" spans="1:27">
      <c r="A434" s="35" t="s">
        <v>127</v>
      </c>
      <c r="O434" s="130" t="s">
        <v>494</v>
      </c>
      <c r="P434" s="135"/>
      <c r="Q434" s="135"/>
      <c r="R434" s="24"/>
      <c r="S434" s="24"/>
      <c r="T434" s="140"/>
      <c r="U434" s="140"/>
      <c r="V434" s="24"/>
      <c r="W434" s="24"/>
      <c r="X434" s="24"/>
      <c r="Y434" s="24"/>
      <c r="Z434" s="24">
        <v>16</v>
      </c>
      <c r="AA434" s="24">
        <v>16</v>
      </c>
    </row>
    <row r="435" spans="1:27">
      <c r="O435" s="48" t="s">
        <v>125</v>
      </c>
      <c r="P435" s="118"/>
      <c r="Q435" s="118"/>
      <c r="R435" s="53"/>
      <c r="S435" s="53"/>
      <c r="T435" s="143"/>
      <c r="U435" s="143"/>
      <c r="V435" s="53"/>
      <c r="W435" s="53"/>
      <c r="X435" s="53"/>
      <c r="Y435" s="53"/>
      <c r="Z435" s="53">
        <v>66.7</v>
      </c>
      <c r="AA435" s="171">
        <v>100</v>
      </c>
    </row>
    <row r="436" spans="1:27">
      <c r="O436" s="130" t="s">
        <v>501</v>
      </c>
      <c r="P436" s="135"/>
      <c r="Q436" s="135"/>
      <c r="R436" s="24"/>
      <c r="S436" s="24"/>
      <c r="T436" s="140"/>
      <c r="U436" s="140"/>
      <c r="V436" s="24"/>
      <c r="W436" s="24"/>
      <c r="X436" s="24"/>
      <c r="Y436" s="24"/>
      <c r="Z436" s="24">
        <v>1</v>
      </c>
      <c r="AA436" s="24">
        <v>1</v>
      </c>
    </row>
    <row r="437" spans="1:27">
      <c r="A437" s="328" t="s">
        <v>130</v>
      </c>
      <c r="B437" s="328"/>
      <c r="C437" s="328"/>
      <c r="D437" s="328"/>
      <c r="E437" s="328"/>
      <c r="F437" s="328"/>
      <c r="G437" s="328"/>
      <c r="H437" s="328"/>
      <c r="I437" s="328"/>
      <c r="J437" s="328"/>
      <c r="K437" s="328"/>
      <c r="L437" s="328"/>
      <c r="M437" s="328"/>
      <c r="O437" s="48" t="s">
        <v>125</v>
      </c>
      <c r="P437" s="118"/>
      <c r="Q437" s="118"/>
      <c r="R437" s="53"/>
      <c r="S437" s="53"/>
      <c r="T437" s="143"/>
      <c r="U437" s="143"/>
      <c r="V437" s="53"/>
      <c r="W437" s="53"/>
      <c r="X437" s="53"/>
      <c r="Y437" s="53"/>
      <c r="Z437" s="53">
        <v>4.17</v>
      </c>
      <c r="AA437" s="171">
        <v>100</v>
      </c>
    </row>
    <row r="438" spans="1:27">
      <c r="A438" s="20"/>
      <c r="B438" s="327">
        <v>2001</v>
      </c>
      <c r="C438" s="327"/>
      <c r="D438" s="324">
        <v>2004</v>
      </c>
      <c r="E438" s="325"/>
      <c r="F438" s="324">
        <v>2007</v>
      </c>
      <c r="G438" s="325"/>
      <c r="H438" s="324">
        <v>2010</v>
      </c>
      <c r="I438" s="325"/>
      <c r="J438" s="324">
        <v>2012</v>
      </c>
      <c r="K438" s="325"/>
      <c r="L438" s="324">
        <v>2015</v>
      </c>
      <c r="M438" s="325"/>
    </row>
    <row r="439" spans="1:27">
      <c r="A439" s="20"/>
      <c r="B439" s="51" t="s">
        <v>114</v>
      </c>
      <c r="C439" s="51" t="s">
        <v>115</v>
      </c>
      <c r="D439" s="51" t="s">
        <v>114</v>
      </c>
      <c r="E439" s="51" t="s">
        <v>115</v>
      </c>
      <c r="F439" s="51" t="s">
        <v>114</v>
      </c>
      <c r="G439" s="51" t="s">
        <v>115</v>
      </c>
      <c r="H439" s="51" t="s">
        <v>114</v>
      </c>
      <c r="I439" s="51" t="s">
        <v>115</v>
      </c>
      <c r="J439" s="51" t="s">
        <v>114</v>
      </c>
      <c r="K439" s="51" t="s">
        <v>115</v>
      </c>
      <c r="L439" s="51" t="s">
        <v>114</v>
      </c>
      <c r="M439" s="51" t="s">
        <v>115</v>
      </c>
    </row>
    <row r="440" spans="1:27">
      <c r="A440" s="130" t="s">
        <v>110</v>
      </c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20">
        <v>24</v>
      </c>
      <c r="M440" s="20">
        <v>100</v>
      </c>
    </row>
    <row r="441" spans="1:27">
      <c r="A441" s="29" t="s">
        <v>111</v>
      </c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20">
        <v>0</v>
      </c>
      <c r="M441" s="20">
        <v>0</v>
      </c>
      <c r="O441" s="321" t="s">
        <v>122</v>
      </c>
      <c r="P441" s="322"/>
      <c r="Q441" s="322"/>
      <c r="R441" s="322"/>
      <c r="S441" s="322"/>
      <c r="T441" s="322"/>
      <c r="U441" s="322"/>
      <c r="V441" s="322"/>
      <c r="W441" s="322"/>
      <c r="X441" s="322"/>
      <c r="Y441" s="322"/>
      <c r="Z441" s="322"/>
      <c r="AA441" s="323"/>
    </row>
    <row r="442" spans="1:27">
      <c r="A442" s="29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20"/>
      <c r="M442" s="20"/>
      <c r="O442" s="20"/>
      <c r="P442" s="358"/>
      <c r="Q442" s="358"/>
      <c r="R442" s="327">
        <v>2004</v>
      </c>
      <c r="S442" s="327"/>
      <c r="T442" s="324">
        <v>2007</v>
      </c>
      <c r="U442" s="325"/>
      <c r="V442" s="324">
        <v>2010</v>
      </c>
      <c r="W442" s="325"/>
      <c r="X442" s="324">
        <v>2012</v>
      </c>
      <c r="Y442" s="325"/>
      <c r="Z442" s="324">
        <v>2015</v>
      </c>
      <c r="AA442" s="325"/>
    </row>
    <row r="443" spans="1:27">
      <c r="A443" s="130" t="s">
        <v>112</v>
      </c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20"/>
      <c r="M443" s="20"/>
      <c r="O443" s="20"/>
      <c r="P443" s="158" t="s">
        <v>118</v>
      </c>
      <c r="Q443" s="158" t="s">
        <v>1</v>
      </c>
      <c r="R443" s="51" t="s">
        <v>118</v>
      </c>
      <c r="S443" s="51" t="s">
        <v>1</v>
      </c>
      <c r="T443" s="51" t="s">
        <v>118</v>
      </c>
      <c r="U443" s="51" t="s">
        <v>1</v>
      </c>
      <c r="V443" s="51" t="s">
        <v>118</v>
      </c>
      <c r="W443" s="51" t="s">
        <v>1</v>
      </c>
      <c r="X443" s="51" t="s">
        <v>118</v>
      </c>
      <c r="Y443" s="51" t="s">
        <v>1</v>
      </c>
      <c r="Z443" s="51" t="s">
        <v>118</v>
      </c>
      <c r="AA443" s="51" t="s">
        <v>1</v>
      </c>
    </row>
    <row r="444" spans="1:27">
      <c r="A444" s="130" t="s">
        <v>113</v>
      </c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20"/>
      <c r="M444" s="20"/>
      <c r="O444" s="130" t="s">
        <v>196</v>
      </c>
      <c r="P444" s="135"/>
      <c r="Q444" s="135"/>
      <c r="R444" s="140">
        <v>24</v>
      </c>
      <c r="S444" s="140">
        <v>11</v>
      </c>
      <c r="T444" s="24"/>
      <c r="U444" s="24"/>
      <c r="V444" s="24"/>
      <c r="W444" s="24"/>
      <c r="X444" s="24"/>
      <c r="Y444" s="24"/>
      <c r="Z444" s="24"/>
      <c r="AA444" s="24"/>
    </row>
    <row r="445" spans="1:27">
      <c r="O445" s="47" t="s">
        <v>125</v>
      </c>
      <c r="P445" s="136"/>
      <c r="Q445" s="137"/>
      <c r="R445" s="141">
        <v>1</v>
      </c>
      <c r="S445" s="142">
        <v>45.84</v>
      </c>
      <c r="T445" s="32"/>
      <c r="U445" s="32"/>
      <c r="V445" s="32"/>
      <c r="W445" s="40"/>
      <c r="X445" s="32"/>
      <c r="Y445" s="32"/>
      <c r="Z445" s="32"/>
      <c r="AA445" s="32"/>
    </row>
    <row r="446" spans="1:27">
      <c r="O446" s="130" t="s">
        <v>487</v>
      </c>
      <c r="P446" s="135"/>
      <c r="Q446" s="135"/>
      <c r="R446" s="24"/>
      <c r="S446" s="24"/>
      <c r="T446" s="24">
        <v>5</v>
      </c>
      <c r="U446" s="24">
        <v>4</v>
      </c>
      <c r="V446" s="24"/>
      <c r="W446" s="24"/>
      <c r="X446" s="24"/>
      <c r="Y446" s="24"/>
      <c r="Z446" s="24"/>
      <c r="AA446" s="24"/>
    </row>
    <row r="447" spans="1:27">
      <c r="O447" s="47" t="s">
        <v>125</v>
      </c>
      <c r="P447" s="136"/>
      <c r="Q447" s="148"/>
      <c r="R447" s="32"/>
      <c r="S447" s="40"/>
      <c r="T447" s="32">
        <v>0.20830000000000001</v>
      </c>
      <c r="U447" s="174">
        <v>0.8</v>
      </c>
      <c r="V447" s="32"/>
      <c r="W447" s="32"/>
      <c r="X447" s="32"/>
      <c r="Y447" s="32"/>
      <c r="Z447" s="32"/>
      <c r="AA447" s="32"/>
    </row>
    <row r="448" spans="1:27">
      <c r="O448" s="130" t="s">
        <v>191</v>
      </c>
      <c r="P448" s="135"/>
      <c r="Q448" s="135"/>
      <c r="R448" s="24"/>
      <c r="S448" s="24"/>
      <c r="T448" s="24">
        <v>19</v>
      </c>
      <c r="U448" s="24">
        <v>6</v>
      </c>
      <c r="V448" s="24"/>
      <c r="W448" s="24"/>
      <c r="X448" s="24">
        <v>24</v>
      </c>
      <c r="Y448" s="24">
        <v>2</v>
      </c>
      <c r="Z448" s="24"/>
      <c r="AA448" s="24"/>
    </row>
    <row r="449" spans="15:27">
      <c r="O449" s="47" t="s">
        <v>125</v>
      </c>
      <c r="P449" s="136"/>
      <c r="Q449" s="148"/>
      <c r="R449" s="32"/>
      <c r="S449" s="40"/>
      <c r="T449" s="32">
        <v>0.79</v>
      </c>
      <c r="U449" s="173">
        <v>0.316</v>
      </c>
      <c r="V449" s="32"/>
      <c r="W449" s="32"/>
      <c r="X449" s="32">
        <v>1</v>
      </c>
      <c r="Y449" s="40">
        <f>Y448*X449/X448</f>
        <v>8.3333333333333329E-2</v>
      </c>
      <c r="Z449" s="32"/>
      <c r="AA449" s="32"/>
    </row>
    <row r="450" spans="15:27">
      <c r="O450" s="130" t="s">
        <v>215</v>
      </c>
      <c r="P450" s="135"/>
      <c r="Q450" s="135"/>
      <c r="R450" s="24"/>
      <c r="S450" s="24"/>
      <c r="T450" s="24"/>
      <c r="U450" s="24"/>
      <c r="V450" s="24">
        <v>16</v>
      </c>
      <c r="W450" s="24">
        <v>10</v>
      </c>
      <c r="X450" s="24"/>
      <c r="Y450" s="24"/>
      <c r="Z450" s="24"/>
      <c r="AA450" s="24"/>
    </row>
    <row r="451" spans="15:27">
      <c r="O451" s="47" t="s">
        <v>125</v>
      </c>
      <c r="P451" s="136"/>
      <c r="Q451" s="148"/>
      <c r="R451" s="32"/>
      <c r="S451" s="40"/>
      <c r="T451" s="32"/>
      <c r="U451" s="32"/>
      <c r="V451" s="40">
        <v>0.66700000000000004</v>
      </c>
      <c r="W451" s="173">
        <v>0.625</v>
      </c>
      <c r="X451" s="32"/>
      <c r="Y451" s="32"/>
      <c r="Z451" s="32"/>
      <c r="AA451" s="32"/>
    </row>
    <row r="452" spans="15:27">
      <c r="O452" s="130" t="s">
        <v>496</v>
      </c>
      <c r="P452" s="135"/>
      <c r="Q452" s="135"/>
      <c r="R452" s="24"/>
      <c r="S452" s="24"/>
      <c r="T452" s="24"/>
      <c r="U452" s="24"/>
      <c r="V452" s="24">
        <v>8</v>
      </c>
      <c r="W452" s="24">
        <v>4</v>
      </c>
      <c r="X452" s="24"/>
      <c r="Y452" s="24"/>
      <c r="Z452" s="24"/>
      <c r="AA452" s="24"/>
    </row>
    <row r="453" spans="15:27">
      <c r="O453" s="47" t="s">
        <v>125</v>
      </c>
      <c r="P453" s="136"/>
      <c r="Q453" s="148"/>
      <c r="R453" s="32"/>
      <c r="S453" s="40"/>
      <c r="T453" s="32"/>
      <c r="U453" s="32"/>
      <c r="V453" s="40">
        <v>0.33339999999999997</v>
      </c>
      <c r="W453" s="174">
        <v>0.5</v>
      </c>
      <c r="X453" s="32"/>
      <c r="Y453" s="32"/>
      <c r="Z453" s="32"/>
      <c r="AA453" s="32"/>
    </row>
    <row r="454" spans="15:27">
      <c r="O454" s="35" t="s">
        <v>127</v>
      </c>
    </row>
    <row r="455" spans="15:27">
      <c r="O455" s="134"/>
    </row>
    <row r="458" spans="15:27">
      <c r="O458" s="391" t="s">
        <v>502</v>
      </c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3"/>
    </row>
    <row r="459" spans="15:27">
      <c r="O459" s="20"/>
      <c r="P459" s="358"/>
      <c r="Q459" s="358"/>
      <c r="R459" s="327">
        <v>2004</v>
      </c>
      <c r="S459" s="327"/>
      <c r="T459" s="52">
        <v>2007</v>
      </c>
      <c r="U459" s="52"/>
      <c r="V459" s="52">
        <v>2010</v>
      </c>
      <c r="W459" s="52"/>
      <c r="X459" s="52">
        <v>2012</v>
      </c>
      <c r="Y459" s="52"/>
      <c r="Z459" s="52">
        <v>2015</v>
      </c>
      <c r="AA459" s="52"/>
    </row>
    <row r="460" spans="15:27">
      <c r="O460" s="20"/>
      <c r="P460" s="158" t="s">
        <v>118</v>
      </c>
      <c r="Q460" s="158" t="s">
        <v>1</v>
      </c>
      <c r="R460" s="51" t="s">
        <v>118</v>
      </c>
      <c r="S460" s="51" t="s">
        <v>1</v>
      </c>
      <c r="T460" s="51" t="s">
        <v>118</v>
      </c>
      <c r="U460" s="51" t="s">
        <v>1</v>
      </c>
      <c r="V460" s="51" t="s">
        <v>118</v>
      </c>
      <c r="W460" s="51" t="s">
        <v>1</v>
      </c>
      <c r="X460" s="51" t="s">
        <v>118</v>
      </c>
      <c r="Y460" s="51" t="s">
        <v>1</v>
      </c>
      <c r="Z460" s="51" t="s">
        <v>118</v>
      </c>
      <c r="AA460" s="51" t="s">
        <v>1</v>
      </c>
    </row>
    <row r="461" spans="15:27">
      <c r="O461" s="130" t="s">
        <v>498</v>
      </c>
      <c r="P461" s="135"/>
      <c r="Q461" s="135"/>
      <c r="R461" s="140"/>
      <c r="S461" s="140"/>
      <c r="T461" s="24"/>
      <c r="U461" s="24"/>
      <c r="V461" s="24">
        <v>5</v>
      </c>
      <c r="W461" s="24">
        <v>0</v>
      </c>
      <c r="X461" s="24"/>
      <c r="Y461" s="24"/>
      <c r="Z461" s="24"/>
      <c r="AA461" s="24"/>
    </row>
    <row r="462" spans="15:27">
      <c r="O462" s="47" t="s">
        <v>125</v>
      </c>
      <c r="P462" s="136"/>
      <c r="Q462" s="137"/>
      <c r="R462" s="141"/>
      <c r="S462" s="142"/>
      <c r="T462" s="32"/>
      <c r="U462" s="32"/>
      <c r="V462" s="32">
        <v>0.20830000000000001</v>
      </c>
      <c r="W462" s="40">
        <v>0</v>
      </c>
      <c r="X462" s="32"/>
      <c r="Y462" s="32"/>
      <c r="Z462" s="32"/>
      <c r="AA462" s="32"/>
    </row>
    <row r="463" spans="15:27">
      <c r="O463" s="130" t="s">
        <v>503</v>
      </c>
      <c r="P463" s="135"/>
      <c r="Q463" s="135"/>
      <c r="R463" s="24"/>
      <c r="S463" s="24"/>
      <c r="T463" s="24"/>
      <c r="U463" s="24"/>
      <c r="V463" s="24"/>
      <c r="W463" s="24"/>
      <c r="X463" s="24">
        <v>1</v>
      </c>
      <c r="Y463" s="24">
        <v>1</v>
      </c>
      <c r="Z463" s="24"/>
      <c r="AA463" s="24"/>
    </row>
    <row r="464" spans="15:27">
      <c r="O464" s="47" t="s">
        <v>125</v>
      </c>
      <c r="P464" s="136"/>
      <c r="Q464" s="148"/>
      <c r="R464" s="32"/>
      <c r="S464" s="40"/>
      <c r="T464" s="32"/>
      <c r="U464" s="32"/>
      <c r="V464" s="32"/>
      <c r="W464" s="32"/>
      <c r="X464" s="32">
        <v>4.1700000000000001E-2</v>
      </c>
      <c r="Y464" s="32">
        <v>4.1700000000000001E-2</v>
      </c>
      <c r="Z464" s="32"/>
      <c r="AA464" s="32"/>
    </row>
    <row r="465" spans="1:30">
      <c r="O465" s="130" t="s">
        <v>488</v>
      </c>
      <c r="P465" s="135"/>
      <c r="Q465" s="135"/>
      <c r="R465" s="24"/>
      <c r="S465" s="24"/>
      <c r="T465" s="24"/>
      <c r="U465" s="24"/>
      <c r="V465" s="24"/>
      <c r="W465" s="24"/>
      <c r="X465" s="24"/>
      <c r="Y465" s="24"/>
      <c r="Z465" s="24">
        <v>6</v>
      </c>
      <c r="AA465" s="24">
        <v>6</v>
      </c>
    </row>
    <row r="466" spans="1:30">
      <c r="O466" s="47" t="s">
        <v>125</v>
      </c>
      <c r="P466" s="136"/>
      <c r="Q466" s="148"/>
      <c r="R466" s="32"/>
      <c r="S466" s="40"/>
      <c r="T466" s="32"/>
      <c r="U466" s="32"/>
      <c r="V466" s="32"/>
      <c r="W466" s="32"/>
      <c r="X466" s="32"/>
      <c r="Y466" s="32"/>
      <c r="Z466" s="32">
        <v>0.25</v>
      </c>
      <c r="AA466" s="32">
        <v>0.25</v>
      </c>
    </row>
    <row r="467" spans="1:30">
      <c r="O467" s="156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</row>
    <row r="468" spans="1:30">
      <c r="O468" s="35" t="s">
        <v>127</v>
      </c>
      <c r="P468" s="38"/>
      <c r="Q468" s="85"/>
      <c r="R468" s="38"/>
      <c r="S468" s="38"/>
      <c r="T468" s="38"/>
      <c r="U468" s="38"/>
      <c r="V468" s="38"/>
      <c r="W468" s="38"/>
      <c r="X468" s="38"/>
      <c r="Y468" s="38"/>
      <c r="Z468" s="38"/>
      <c r="AA468" s="38"/>
    </row>
    <row r="469" spans="1:30">
      <c r="O469" s="156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</row>
    <row r="470" spans="1:30">
      <c r="O470" s="49"/>
      <c r="P470" s="38"/>
      <c r="Q470" s="85"/>
      <c r="R470" s="38"/>
      <c r="S470" s="38"/>
      <c r="T470" s="38"/>
      <c r="U470" s="38"/>
      <c r="V470" s="38"/>
      <c r="W470" s="38"/>
      <c r="X470" s="38"/>
      <c r="Y470" s="38"/>
      <c r="Z470" s="38"/>
      <c r="AA470" s="38"/>
    </row>
    <row r="471" spans="1:30" s="152" customFormat="1">
      <c r="A471" s="153" t="s">
        <v>506</v>
      </c>
      <c r="H471" s="153" t="s">
        <v>701</v>
      </c>
      <c r="AD471" s="15"/>
    </row>
    <row r="473" spans="1:30">
      <c r="A473" s="329" t="s">
        <v>507</v>
      </c>
      <c r="B473" s="330"/>
      <c r="C473" s="330"/>
      <c r="D473" s="330"/>
      <c r="E473" s="330"/>
      <c r="F473" s="330"/>
      <c r="G473" s="331"/>
      <c r="I473" s="358" t="s">
        <v>506</v>
      </c>
      <c r="J473" s="358"/>
      <c r="K473" s="358"/>
      <c r="L473" s="358"/>
      <c r="M473" s="358"/>
      <c r="N473" s="358"/>
      <c r="O473" s="358"/>
    </row>
    <row r="474" spans="1:30">
      <c r="A474" s="128" t="s">
        <v>129</v>
      </c>
      <c r="B474" s="44">
        <v>22</v>
      </c>
      <c r="C474" s="44">
        <v>22</v>
      </c>
      <c r="D474" s="44">
        <v>22</v>
      </c>
      <c r="E474" s="44">
        <v>22</v>
      </c>
      <c r="F474" s="44">
        <v>22</v>
      </c>
      <c r="G474" s="44">
        <v>22</v>
      </c>
      <c r="I474" s="89"/>
      <c r="J474" s="89" t="s">
        <v>137</v>
      </c>
      <c r="K474" s="89" t="s">
        <v>138</v>
      </c>
      <c r="L474" s="89" t="s">
        <v>139</v>
      </c>
      <c r="M474" s="89" t="s">
        <v>140</v>
      </c>
      <c r="N474" s="89" t="s">
        <v>141</v>
      </c>
      <c r="O474" s="89" t="s">
        <v>142</v>
      </c>
    </row>
    <row r="475" spans="1:30">
      <c r="A475" s="129" t="s">
        <v>103</v>
      </c>
      <c r="B475" s="51">
        <v>2001</v>
      </c>
      <c r="C475" s="51">
        <v>2004</v>
      </c>
      <c r="D475" s="51">
        <v>2007</v>
      </c>
      <c r="E475" s="51">
        <v>2010</v>
      </c>
      <c r="F475" s="51">
        <v>2013</v>
      </c>
      <c r="G475" s="51">
        <v>2016</v>
      </c>
      <c r="I475" s="89" t="s">
        <v>143</v>
      </c>
      <c r="J475" s="24">
        <v>22</v>
      </c>
      <c r="K475" s="24">
        <v>22</v>
      </c>
      <c r="L475" s="24">
        <v>22</v>
      </c>
      <c r="M475" s="24">
        <v>22</v>
      </c>
      <c r="N475" s="24">
        <v>22</v>
      </c>
      <c r="O475" s="24">
        <v>22</v>
      </c>
    </row>
    <row r="476" spans="1:30">
      <c r="A476" s="29">
        <v>0</v>
      </c>
      <c r="B476" s="24">
        <v>22</v>
      </c>
      <c r="C476" s="24"/>
      <c r="D476" s="24"/>
      <c r="E476" s="24">
        <v>14</v>
      </c>
      <c r="F476" s="24">
        <v>5</v>
      </c>
      <c r="G476" s="176">
        <v>10</v>
      </c>
      <c r="I476" s="90">
        <v>0</v>
      </c>
      <c r="J476" s="24">
        <v>22</v>
      </c>
      <c r="K476" s="24"/>
      <c r="L476" s="24"/>
      <c r="M476" s="24">
        <v>14</v>
      </c>
      <c r="N476" s="24">
        <v>5</v>
      </c>
      <c r="O476" s="24">
        <v>10</v>
      </c>
    </row>
    <row r="477" spans="1:30">
      <c r="A477" s="29">
        <v>1</v>
      </c>
      <c r="B477" s="24"/>
      <c r="C477" s="24"/>
      <c r="D477" s="24"/>
      <c r="E477" s="24">
        <v>8</v>
      </c>
      <c r="F477" s="24">
        <v>17</v>
      </c>
      <c r="G477" s="24">
        <v>12</v>
      </c>
      <c r="I477" s="90">
        <v>1</v>
      </c>
      <c r="J477" s="24"/>
      <c r="K477" s="24"/>
      <c r="L477" s="24"/>
      <c r="M477" s="24">
        <v>8</v>
      </c>
      <c r="N477" s="24">
        <v>17</v>
      </c>
      <c r="O477" s="24">
        <v>12</v>
      </c>
    </row>
    <row r="478" spans="1:30">
      <c r="A478" s="29">
        <v>2</v>
      </c>
      <c r="B478" s="24"/>
      <c r="C478" s="24">
        <v>22</v>
      </c>
      <c r="D478" s="24">
        <v>22</v>
      </c>
      <c r="E478" s="24"/>
      <c r="F478" s="24"/>
      <c r="G478" s="24"/>
      <c r="I478" s="90">
        <v>2</v>
      </c>
      <c r="J478" s="24"/>
      <c r="K478" s="24">
        <v>22</v>
      </c>
      <c r="L478" s="24">
        <v>22</v>
      </c>
      <c r="M478" s="24"/>
      <c r="N478" s="24"/>
      <c r="O478" s="24"/>
    </row>
    <row r="479" spans="1:30">
      <c r="A479" s="29">
        <v>3</v>
      </c>
      <c r="B479" s="24"/>
      <c r="C479" s="24"/>
      <c r="D479" s="24"/>
      <c r="E479" s="24"/>
      <c r="F479" s="24"/>
      <c r="G479" s="24"/>
      <c r="I479" s="90">
        <v>3</v>
      </c>
      <c r="J479" s="24"/>
      <c r="K479" s="24"/>
      <c r="L479" s="24"/>
      <c r="M479" s="24"/>
      <c r="N479" s="24"/>
      <c r="O479" s="24"/>
    </row>
    <row r="480" spans="1:30">
      <c r="A480" s="29" t="s">
        <v>104</v>
      </c>
      <c r="B480" s="24"/>
      <c r="C480" s="24"/>
      <c r="D480" s="24"/>
      <c r="E480" s="24"/>
      <c r="F480" s="24"/>
      <c r="G480" s="24"/>
      <c r="I480" s="90" t="s">
        <v>104</v>
      </c>
      <c r="J480" s="24"/>
      <c r="K480" s="24"/>
      <c r="L480" s="24"/>
      <c r="M480" s="24"/>
      <c r="N480" s="24"/>
      <c r="O480" s="24"/>
    </row>
    <row r="481" spans="1:27">
      <c r="J481" s="53"/>
      <c r="K481" s="24" t="s">
        <v>181</v>
      </c>
      <c r="L481" s="53"/>
      <c r="M481" s="24" t="s">
        <v>161</v>
      </c>
      <c r="N481" s="53"/>
      <c r="O481" s="24" t="s">
        <v>161</v>
      </c>
    </row>
    <row r="482" spans="1:27">
      <c r="A482" s="329" t="s">
        <v>509</v>
      </c>
      <c r="B482" s="330"/>
      <c r="C482" s="330"/>
      <c r="D482" s="330"/>
      <c r="E482" s="330"/>
      <c r="F482" s="330"/>
      <c r="G482" s="331"/>
      <c r="K482" s="94" t="s">
        <v>659</v>
      </c>
      <c r="M482" s="100" t="s">
        <v>660</v>
      </c>
      <c r="O482" s="100" t="s">
        <v>660</v>
      </c>
    </row>
    <row r="483" spans="1:27">
      <c r="A483" s="21"/>
      <c r="B483" s="51">
        <v>2001</v>
      </c>
      <c r="C483" s="51">
        <v>2004</v>
      </c>
      <c r="D483" s="51">
        <v>2007</v>
      </c>
      <c r="E483" s="51">
        <v>2010</v>
      </c>
      <c r="F483" s="51">
        <v>2013</v>
      </c>
      <c r="G483" s="51">
        <v>2016</v>
      </c>
    </row>
    <row r="484" spans="1:27">
      <c r="A484" s="130" t="s">
        <v>106</v>
      </c>
      <c r="B484" s="24">
        <v>22</v>
      </c>
      <c r="C484" s="24"/>
      <c r="D484" s="24">
        <v>7</v>
      </c>
      <c r="E484" s="24">
        <v>15</v>
      </c>
      <c r="F484" s="24">
        <v>9</v>
      </c>
      <c r="G484" s="24">
        <v>20</v>
      </c>
    </row>
    <row r="485" spans="1:27">
      <c r="A485" s="29" t="s">
        <v>107</v>
      </c>
      <c r="B485" s="24"/>
      <c r="C485" s="24">
        <v>22</v>
      </c>
      <c r="D485" s="24">
        <v>15</v>
      </c>
      <c r="E485" s="24">
        <v>7</v>
      </c>
      <c r="F485" s="24">
        <v>13</v>
      </c>
      <c r="G485" s="24">
        <v>2</v>
      </c>
    </row>
    <row r="486" spans="1:27">
      <c r="A486" s="27"/>
      <c r="B486" s="28"/>
      <c r="C486" s="28"/>
      <c r="D486" s="28"/>
      <c r="E486" s="28"/>
      <c r="F486" s="28"/>
      <c r="G486" s="28"/>
    </row>
    <row r="487" spans="1:27">
      <c r="A487" s="27"/>
      <c r="B487" s="28"/>
      <c r="C487" s="28"/>
      <c r="D487" s="28"/>
      <c r="E487" s="28"/>
      <c r="F487" s="28"/>
      <c r="G487" s="28"/>
    </row>
    <row r="488" spans="1:27">
      <c r="A488" s="332" t="s">
        <v>109</v>
      </c>
      <c r="B488" s="332"/>
      <c r="C488" s="332"/>
      <c r="D488" s="332"/>
      <c r="E488" s="332"/>
      <c r="F488" s="332"/>
      <c r="G488" s="332"/>
      <c r="H488" s="332"/>
      <c r="I488" s="332"/>
      <c r="J488" s="332"/>
      <c r="K488" s="332"/>
      <c r="L488" s="332"/>
      <c r="M488" s="332"/>
      <c r="O488" s="332" t="s">
        <v>120</v>
      </c>
      <c r="P488" s="332"/>
      <c r="Q488" s="332"/>
      <c r="R488" s="332"/>
      <c r="S488" s="332"/>
      <c r="T488" s="332"/>
      <c r="U488" s="332"/>
      <c r="V488" s="332"/>
      <c r="W488" s="332"/>
      <c r="X488" s="332"/>
      <c r="Y488" s="332"/>
      <c r="Z488" s="332"/>
      <c r="AA488" s="332"/>
    </row>
    <row r="489" spans="1:27">
      <c r="A489" s="20"/>
      <c r="B489" s="327">
        <v>2001</v>
      </c>
      <c r="C489" s="327"/>
      <c r="D489" s="327">
        <v>2004</v>
      </c>
      <c r="E489" s="327"/>
      <c r="F489" s="327">
        <v>2007</v>
      </c>
      <c r="G489" s="327"/>
      <c r="H489" s="327">
        <v>2010</v>
      </c>
      <c r="I489" s="327"/>
      <c r="J489" s="327">
        <v>2013</v>
      </c>
      <c r="K489" s="327"/>
      <c r="L489" s="327">
        <v>2016</v>
      </c>
      <c r="M489" s="327"/>
      <c r="O489" s="20"/>
      <c r="P489" s="327">
        <v>2001</v>
      </c>
      <c r="Q489" s="327"/>
      <c r="R489" s="327">
        <v>2004</v>
      </c>
      <c r="S489" s="327"/>
      <c r="T489" s="327">
        <v>2007</v>
      </c>
      <c r="U489" s="327"/>
      <c r="V489" s="327">
        <v>2010</v>
      </c>
      <c r="W489" s="327"/>
      <c r="X489" s="327">
        <v>2013</v>
      </c>
      <c r="Y489" s="327"/>
      <c r="Z489" s="327">
        <v>2016</v>
      </c>
      <c r="AA489" s="327"/>
    </row>
    <row r="490" spans="1:27">
      <c r="A490" s="20"/>
      <c r="B490" s="51" t="s">
        <v>114</v>
      </c>
      <c r="C490" s="51" t="s">
        <v>115</v>
      </c>
      <c r="D490" s="51" t="s">
        <v>114</v>
      </c>
      <c r="E490" s="51" t="s">
        <v>115</v>
      </c>
      <c r="F490" s="51" t="s">
        <v>114</v>
      </c>
      <c r="G490" s="51" t="s">
        <v>115</v>
      </c>
      <c r="H490" s="51" t="s">
        <v>114</v>
      </c>
      <c r="I490" s="51" t="s">
        <v>115</v>
      </c>
      <c r="J490" s="51" t="s">
        <v>114</v>
      </c>
      <c r="K490" s="51" t="s">
        <v>115</v>
      </c>
      <c r="L490" s="51" t="s">
        <v>114</v>
      </c>
      <c r="M490" s="51" t="s">
        <v>115</v>
      </c>
      <c r="O490" s="20"/>
      <c r="P490" s="51" t="s">
        <v>118</v>
      </c>
      <c r="Q490" s="51" t="s">
        <v>1</v>
      </c>
      <c r="R490" s="51" t="s">
        <v>118</v>
      </c>
      <c r="S490" s="51" t="s">
        <v>1</v>
      </c>
      <c r="T490" s="51" t="s">
        <v>118</v>
      </c>
      <c r="U490" s="51" t="s">
        <v>1</v>
      </c>
      <c r="V490" s="51" t="s">
        <v>118</v>
      </c>
      <c r="W490" s="51" t="s">
        <v>1</v>
      </c>
      <c r="X490" s="51" t="s">
        <v>118</v>
      </c>
      <c r="Y490" s="51" t="s">
        <v>1</v>
      </c>
      <c r="Z490" s="51" t="s">
        <v>118</v>
      </c>
      <c r="AA490" s="51" t="s">
        <v>1</v>
      </c>
    </row>
    <row r="491" spans="1:27">
      <c r="A491" s="130" t="s">
        <v>110</v>
      </c>
      <c r="B491" s="20">
        <v>22</v>
      </c>
      <c r="C491" s="20">
        <v>100</v>
      </c>
      <c r="D491" s="20"/>
      <c r="E491" s="20"/>
      <c r="F491" s="20">
        <v>22</v>
      </c>
      <c r="G491" s="20">
        <v>100</v>
      </c>
      <c r="H491" s="20">
        <v>22</v>
      </c>
      <c r="I491" s="20">
        <v>100</v>
      </c>
      <c r="J491" s="20">
        <v>22</v>
      </c>
      <c r="K491" s="20">
        <v>100</v>
      </c>
      <c r="L491" s="20">
        <v>22</v>
      </c>
      <c r="M491" s="20">
        <v>100</v>
      </c>
      <c r="O491" s="130" t="s">
        <v>188</v>
      </c>
      <c r="P491" s="140"/>
      <c r="Q491" s="140"/>
      <c r="R491" s="140">
        <v>22</v>
      </c>
      <c r="S491" s="140">
        <v>5</v>
      </c>
      <c r="T491" s="24"/>
      <c r="U491" s="24"/>
      <c r="V491" s="24"/>
      <c r="W491" s="24"/>
      <c r="X491" s="24"/>
      <c r="Y491" s="24"/>
      <c r="Z491" s="24"/>
      <c r="AA491" s="24"/>
    </row>
    <row r="492" spans="1:27">
      <c r="A492" s="29" t="s">
        <v>111</v>
      </c>
      <c r="B492" s="20">
        <v>6</v>
      </c>
      <c r="C492" s="20">
        <v>27.27</v>
      </c>
      <c r="D492" s="20"/>
      <c r="E492" s="20"/>
      <c r="F492" s="20">
        <v>7</v>
      </c>
      <c r="G492" s="20">
        <v>31.81</v>
      </c>
      <c r="H492" s="20">
        <v>2</v>
      </c>
      <c r="I492" s="146" t="s">
        <v>510</v>
      </c>
      <c r="J492" s="20">
        <v>4</v>
      </c>
      <c r="K492" s="20">
        <v>18.190000000000001</v>
      </c>
      <c r="L492" s="20">
        <v>16</v>
      </c>
      <c r="M492" s="20">
        <v>72.72</v>
      </c>
      <c r="O492" s="47" t="s">
        <v>125</v>
      </c>
      <c r="P492" s="38"/>
      <c r="Q492" s="157"/>
      <c r="R492" s="38">
        <v>1</v>
      </c>
      <c r="S492" s="157">
        <v>22.72</v>
      </c>
      <c r="T492" s="32"/>
      <c r="U492" s="32"/>
      <c r="V492" s="32"/>
      <c r="W492" s="32"/>
      <c r="X492" s="32"/>
      <c r="Y492" s="32"/>
      <c r="Z492" s="32"/>
      <c r="AA492" s="32"/>
    </row>
    <row r="493" spans="1:27">
      <c r="A493" s="2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O493" s="156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</row>
    <row r="494" spans="1:27">
      <c r="A494" s="130" t="s">
        <v>112</v>
      </c>
      <c r="B494" s="20"/>
      <c r="C494" s="20"/>
      <c r="D494" s="20">
        <v>22</v>
      </c>
      <c r="E494" s="20">
        <v>100</v>
      </c>
      <c r="F494" s="20"/>
      <c r="G494" s="20"/>
      <c r="H494" s="20"/>
      <c r="I494" s="20"/>
      <c r="J494" s="20"/>
      <c r="K494" s="20"/>
      <c r="L494" s="20"/>
      <c r="M494" s="20"/>
      <c r="O494" s="35" t="s">
        <v>127</v>
      </c>
      <c r="P494" s="38"/>
      <c r="Q494" s="157"/>
      <c r="R494" s="38"/>
      <c r="S494" s="38"/>
      <c r="T494" s="38"/>
      <c r="U494" s="38"/>
      <c r="V494" s="38"/>
      <c r="W494" s="38"/>
      <c r="X494" s="38"/>
      <c r="Y494" s="38"/>
      <c r="Z494" s="38"/>
      <c r="AA494" s="38"/>
    </row>
    <row r="495" spans="1:27">
      <c r="A495" s="130" t="s">
        <v>113</v>
      </c>
      <c r="B495" s="20"/>
      <c r="C495" s="20"/>
      <c r="D495" s="20">
        <v>5</v>
      </c>
      <c r="E495" s="20">
        <v>22.72</v>
      </c>
      <c r="F495" s="20"/>
      <c r="G495" s="20"/>
      <c r="H495" s="20"/>
      <c r="I495" s="20"/>
      <c r="J495" s="20"/>
      <c r="K495" s="20"/>
      <c r="L495" s="20"/>
      <c r="M495" s="20"/>
      <c r="O495" s="156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</row>
    <row r="496" spans="1:27">
      <c r="O496" s="49"/>
      <c r="P496" s="38"/>
      <c r="Q496" s="157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spans="1:27">
      <c r="O497" s="391" t="s">
        <v>121</v>
      </c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3"/>
    </row>
    <row r="498" spans="1:27">
      <c r="A498" s="326" t="s">
        <v>116</v>
      </c>
      <c r="B498" s="326"/>
      <c r="C498" s="326"/>
      <c r="D498" s="326"/>
      <c r="E498" s="326"/>
      <c r="F498" s="326"/>
      <c r="G498" s="326"/>
      <c r="H498" s="326"/>
      <c r="I498" s="326"/>
      <c r="J498" s="326"/>
      <c r="K498" s="326"/>
      <c r="L498" s="326"/>
      <c r="M498" s="326"/>
      <c r="O498" s="20"/>
      <c r="P498" s="324">
        <v>2001</v>
      </c>
      <c r="Q498" s="325"/>
      <c r="R498" s="324">
        <v>2004</v>
      </c>
      <c r="S498" s="325"/>
      <c r="T498" s="324">
        <v>2007</v>
      </c>
      <c r="U498" s="325"/>
      <c r="V498" s="324">
        <v>2010</v>
      </c>
      <c r="W498" s="325"/>
      <c r="X498" s="324">
        <v>2013</v>
      </c>
      <c r="Y498" s="325"/>
      <c r="Z498" s="324">
        <v>2016</v>
      </c>
      <c r="AA498" s="325"/>
    </row>
    <row r="499" spans="1:27">
      <c r="A499" s="20"/>
      <c r="B499" s="327">
        <v>2001</v>
      </c>
      <c r="C499" s="327"/>
      <c r="D499" s="327">
        <v>2004</v>
      </c>
      <c r="E499" s="327"/>
      <c r="F499" s="327">
        <v>2007</v>
      </c>
      <c r="G499" s="327"/>
      <c r="H499" s="327">
        <v>2010</v>
      </c>
      <c r="I499" s="327"/>
      <c r="J499" s="327">
        <v>2013</v>
      </c>
      <c r="K499" s="327"/>
      <c r="L499" s="327">
        <v>2016</v>
      </c>
      <c r="M499" s="327"/>
      <c r="O499" s="20"/>
      <c r="P499" s="51" t="s">
        <v>118</v>
      </c>
      <c r="Q499" s="51" t="s">
        <v>1</v>
      </c>
      <c r="R499" s="51" t="s">
        <v>118</v>
      </c>
      <c r="S499" s="51" t="s">
        <v>1</v>
      </c>
      <c r="T499" s="51" t="s">
        <v>118</v>
      </c>
      <c r="U499" s="51" t="s">
        <v>1</v>
      </c>
      <c r="V499" s="51" t="s">
        <v>118</v>
      </c>
      <c r="W499" s="51" t="s">
        <v>1</v>
      </c>
      <c r="X499" s="51" t="s">
        <v>118</v>
      </c>
      <c r="Y499" s="51" t="s">
        <v>1</v>
      </c>
      <c r="Z499" s="51" t="s">
        <v>118</v>
      </c>
      <c r="AA499" s="51" t="s">
        <v>1</v>
      </c>
    </row>
    <row r="500" spans="1:27">
      <c r="A500" s="20"/>
      <c r="B500" s="51" t="s">
        <v>114</v>
      </c>
      <c r="C500" s="51" t="s">
        <v>115</v>
      </c>
      <c r="D500" s="51" t="s">
        <v>114</v>
      </c>
      <c r="E500" s="51" t="s">
        <v>115</v>
      </c>
      <c r="F500" s="51" t="s">
        <v>114</v>
      </c>
      <c r="G500" s="51" t="s">
        <v>115</v>
      </c>
      <c r="H500" s="51" t="s">
        <v>114</v>
      </c>
      <c r="I500" s="51" t="s">
        <v>115</v>
      </c>
      <c r="J500" s="51" t="s">
        <v>114</v>
      </c>
      <c r="K500" s="51" t="s">
        <v>115</v>
      </c>
      <c r="L500" s="51" t="s">
        <v>114</v>
      </c>
      <c r="M500" s="51" t="s">
        <v>115</v>
      </c>
      <c r="O500" s="130" t="s">
        <v>424</v>
      </c>
      <c r="P500" s="24"/>
      <c r="Q500" s="24"/>
      <c r="R500" s="140">
        <v>22</v>
      </c>
      <c r="S500" s="140">
        <v>17</v>
      </c>
      <c r="T500" s="24"/>
      <c r="U500" s="24"/>
      <c r="V500" s="24"/>
      <c r="W500" s="24"/>
      <c r="X500" s="24"/>
      <c r="Y500" s="24"/>
      <c r="Z500" s="24"/>
      <c r="AA500" s="24"/>
    </row>
    <row r="501" spans="1:27">
      <c r="A501" s="130" t="s">
        <v>110</v>
      </c>
      <c r="B501" s="20">
        <v>22</v>
      </c>
      <c r="C501" s="20">
        <v>100</v>
      </c>
      <c r="D501" s="20"/>
      <c r="E501" s="20"/>
      <c r="F501" s="20"/>
      <c r="G501" s="20"/>
      <c r="H501" s="20">
        <v>14</v>
      </c>
      <c r="I501" s="20">
        <v>63.64</v>
      </c>
      <c r="J501" s="20">
        <v>5</v>
      </c>
      <c r="K501" s="20">
        <v>22.72</v>
      </c>
      <c r="L501" s="20">
        <v>10</v>
      </c>
      <c r="M501" s="20">
        <v>45.45</v>
      </c>
      <c r="O501" s="48" t="s">
        <v>125</v>
      </c>
      <c r="P501" s="53"/>
      <c r="Q501" s="53"/>
      <c r="R501" s="143">
        <v>100</v>
      </c>
      <c r="S501" s="145" t="s">
        <v>515</v>
      </c>
      <c r="T501" s="53"/>
      <c r="U501" s="53"/>
      <c r="V501" s="53"/>
      <c r="W501" s="53"/>
      <c r="X501" s="53"/>
      <c r="Y501" s="53"/>
      <c r="Z501" s="53"/>
      <c r="AA501" s="53"/>
    </row>
    <row r="502" spans="1:27">
      <c r="A502" s="29" t="s">
        <v>111</v>
      </c>
      <c r="B502" s="20">
        <v>16</v>
      </c>
      <c r="C502" s="20">
        <v>72.72</v>
      </c>
      <c r="D502" s="20"/>
      <c r="E502" s="20"/>
      <c r="F502" s="20"/>
      <c r="G502" s="20"/>
      <c r="H502" s="20">
        <v>13</v>
      </c>
      <c r="I502" s="20">
        <v>59.1</v>
      </c>
      <c r="J502" s="20">
        <v>5</v>
      </c>
      <c r="K502" s="20">
        <v>22.72</v>
      </c>
      <c r="L502" s="20">
        <v>4</v>
      </c>
      <c r="M502" s="20">
        <f>L502*M501/L501</f>
        <v>18.18</v>
      </c>
      <c r="O502" s="130" t="s">
        <v>150</v>
      </c>
      <c r="P502" s="34"/>
      <c r="Q502" s="34"/>
      <c r="R502" s="144"/>
      <c r="S502" s="144"/>
      <c r="T502" s="34">
        <v>22</v>
      </c>
      <c r="U502" s="34">
        <v>15</v>
      </c>
      <c r="V502" s="34"/>
      <c r="W502" s="34"/>
      <c r="X502" s="34"/>
      <c r="Y502" s="34"/>
      <c r="Z502" s="34"/>
      <c r="AA502" s="34"/>
    </row>
    <row r="503" spans="1:27">
      <c r="A503" s="2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O503" s="48" t="s">
        <v>125</v>
      </c>
      <c r="P503" s="53"/>
      <c r="Q503" s="53"/>
      <c r="R503" s="143"/>
      <c r="S503" s="143"/>
      <c r="T503" s="53">
        <v>100</v>
      </c>
      <c r="U503" s="53">
        <v>68.2</v>
      </c>
      <c r="V503" s="53"/>
      <c r="W503" s="53"/>
      <c r="X503" s="53"/>
      <c r="Y503" s="53"/>
      <c r="Z503" s="53"/>
      <c r="AA503" s="53"/>
    </row>
    <row r="504" spans="1:27">
      <c r="A504" s="130" t="s">
        <v>112</v>
      </c>
      <c r="B504" s="20"/>
      <c r="C504" s="20"/>
      <c r="D504" s="20">
        <v>22</v>
      </c>
      <c r="E504" s="20">
        <v>100</v>
      </c>
      <c r="F504" s="20">
        <v>22</v>
      </c>
      <c r="G504" s="20">
        <v>100</v>
      </c>
      <c r="H504" s="20">
        <v>8</v>
      </c>
      <c r="I504" s="20">
        <v>36.36</v>
      </c>
      <c r="J504" s="20">
        <v>17</v>
      </c>
      <c r="K504" s="20">
        <v>77.28</v>
      </c>
      <c r="L504" s="20">
        <v>12</v>
      </c>
      <c r="M504" s="20">
        <v>54.55</v>
      </c>
      <c r="O504" s="129" t="s">
        <v>516</v>
      </c>
      <c r="P504" s="34"/>
      <c r="Q504" s="34"/>
      <c r="R504" s="144"/>
      <c r="S504" s="144"/>
      <c r="T504" s="34"/>
      <c r="U504" s="34"/>
      <c r="V504" s="34">
        <v>8</v>
      </c>
      <c r="W504" s="34">
        <v>7</v>
      </c>
      <c r="X504" s="147">
        <v>8</v>
      </c>
      <c r="Y504" s="34">
        <v>5</v>
      </c>
      <c r="Z504" s="34"/>
      <c r="AA504" s="34"/>
    </row>
    <row r="505" spans="1:27">
      <c r="A505" s="130" t="s">
        <v>113</v>
      </c>
      <c r="B505" s="20"/>
      <c r="C505" s="20"/>
      <c r="D505" s="20">
        <v>17</v>
      </c>
      <c r="E505" s="20">
        <v>77.28</v>
      </c>
      <c r="F505" s="20">
        <v>15</v>
      </c>
      <c r="G505" s="20">
        <v>68.2</v>
      </c>
      <c r="H505" s="20">
        <v>7</v>
      </c>
      <c r="I505" s="20">
        <v>31.8</v>
      </c>
      <c r="J505" s="20">
        <v>13</v>
      </c>
      <c r="K505" s="20">
        <v>59.1</v>
      </c>
      <c r="L505" s="20">
        <v>2</v>
      </c>
      <c r="M505" s="20">
        <v>9.1</v>
      </c>
      <c r="O505" s="48" t="s">
        <v>125</v>
      </c>
      <c r="P505" s="53"/>
      <c r="Q505" s="53"/>
      <c r="R505" s="143"/>
      <c r="S505" s="143"/>
      <c r="T505" s="53"/>
      <c r="U505" s="53"/>
      <c r="V505" s="53">
        <v>36</v>
      </c>
      <c r="W505" s="53">
        <v>31.8</v>
      </c>
      <c r="X505" s="53">
        <v>36</v>
      </c>
      <c r="Y505" s="53">
        <f>Y504*X505/X504</f>
        <v>22.5</v>
      </c>
      <c r="Z505" s="53"/>
      <c r="AA505" s="53"/>
    </row>
    <row r="506" spans="1:27">
      <c r="O506" s="130" t="s">
        <v>508</v>
      </c>
      <c r="P506" s="24"/>
      <c r="Q506" s="24"/>
      <c r="R506" s="140"/>
      <c r="S506" s="140"/>
      <c r="T506" s="24"/>
      <c r="U506" s="24"/>
      <c r="V506" s="24"/>
      <c r="W506" s="24"/>
      <c r="X506" s="24">
        <v>1</v>
      </c>
      <c r="Y506" s="24">
        <v>1</v>
      </c>
      <c r="Z506" s="24"/>
      <c r="AA506" s="24"/>
    </row>
    <row r="507" spans="1:27">
      <c r="O507" s="48" t="s">
        <v>125</v>
      </c>
      <c r="P507" s="53"/>
      <c r="Q507" s="53"/>
      <c r="R507" s="143"/>
      <c r="S507" s="143"/>
      <c r="T507" s="53"/>
      <c r="U507" s="53"/>
      <c r="V507" s="53"/>
      <c r="W507" s="53"/>
      <c r="X507" s="53">
        <v>4.54</v>
      </c>
      <c r="Y507" s="53">
        <v>4.54</v>
      </c>
      <c r="Z507" s="53"/>
      <c r="AA507" s="53"/>
    </row>
    <row r="508" spans="1:27">
      <c r="A508" s="339" t="s">
        <v>117</v>
      </c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O508" s="130" t="s">
        <v>512</v>
      </c>
      <c r="P508" s="24"/>
      <c r="Q508" s="24"/>
      <c r="R508" s="140"/>
      <c r="S508" s="140"/>
      <c r="T508" s="24"/>
      <c r="U508" s="24"/>
      <c r="V508" s="24"/>
      <c r="W508" s="24"/>
      <c r="X508" s="24">
        <v>8</v>
      </c>
      <c r="Y508" s="24">
        <v>7</v>
      </c>
      <c r="Z508" s="24"/>
      <c r="AA508" s="24"/>
    </row>
    <row r="509" spans="1:27">
      <c r="A509" s="20"/>
      <c r="B509" s="327">
        <v>2001</v>
      </c>
      <c r="C509" s="327"/>
      <c r="D509" s="327">
        <v>2004</v>
      </c>
      <c r="E509" s="327"/>
      <c r="F509" s="327">
        <v>2007</v>
      </c>
      <c r="G509" s="327"/>
      <c r="H509" s="327">
        <v>2010</v>
      </c>
      <c r="I509" s="327"/>
      <c r="J509" s="327">
        <v>2013</v>
      </c>
      <c r="K509" s="327"/>
      <c r="L509" s="327">
        <v>2016</v>
      </c>
      <c r="M509" s="327"/>
      <c r="O509" s="48" t="s">
        <v>125</v>
      </c>
      <c r="P509" s="53"/>
      <c r="Q509" s="53"/>
      <c r="R509" s="143"/>
      <c r="S509" s="143"/>
      <c r="T509" s="53"/>
      <c r="U509" s="53"/>
      <c r="V509" s="53"/>
      <c r="W509" s="53"/>
      <c r="X509" s="53">
        <v>36</v>
      </c>
      <c r="Y509" s="53">
        <f>Y508*X509/X508</f>
        <v>31.5</v>
      </c>
      <c r="Z509" s="53"/>
      <c r="AA509" s="53"/>
    </row>
    <row r="510" spans="1:27">
      <c r="A510" s="20"/>
      <c r="B510" s="51" t="s">
        <v>114</v>
      </c>
      <c r="C510" s="51" t="s">
        <v>115</v>
      </c>
      <c r="D510" s="51" t="s">
        <v>114</v>
      </c>
      <c r="E510" s="51" t="s">
        <v>115</v>
      </c>
      <c r="F510" s="51" t="s">
        <v>114</v>
      </c>
      <c r="G510" s="51" t="s">
        <v>115</v>
      </c>
      <c r="H510" s="51" t="s">
        <v>114</v>
      </c>
      <c r="I510" s="51" t="s">
        <v>115</v>
      </c>
      <c r="J510" s="51" t="s">
        <v>114</v>
      </c>
      <c r="K510" s="51" t="s">
        <v>115</v>
      </c>
      <c r="L510" s="51" t="s">
        <v>114</v>
      </c>
      <c r="M510" s="51" t="s">
        <v>115</v>
      </c>
      <c r="O510" s="130" t="s">
        <v>517</v>
      </c>
      <c r="P510" s="24"/>
      <c r="Q510" s="24"/>
      <c r="R510" s="140"/>
      <c r="S510" s="140"/>
      <c r="T510" s="24"/>
      <c r="U510" s="24"/>
      <c r="V510" s="24"/>
      <c r="W510" s="24"/>
      <c r="X510" s="24"/>
      <c r="Y510" s="24"/>
      <c r="Z510" s="24">
        <v>4</v>
      </c>
      <c r="AA510" s="24">
        <v>0</v>
      </c>
    </row>
    <row r="511" spans="1:27">
      <c r="A511" s="130" t="s">
        <v>110</v>
      </c>
      <c r="B511" s="20">
        <v>22</v>
      </c>
      <c r="C511" s="20">
        <v>100</v>
      </c>
      <c r="D511" s="20"/>
      <c r="E511" s="20"/>
      <c r="F511" s="20"/>
      <c r="G511" s="20"/>
      <c r="H511" s="20">
        <v>21</v>
      </c>
      <c r="I511" s="20">
        <v>95.45</v>
      </c>
      <c r="J511" s="20">
        <v>20</v>
      </c>
      <c r="K511" s="20">
        <v>90.9</v>
      </c>
      <c r="L511" s="20">
        <v>22</v>
      </c>
      <c r="M511" s="20">
        <v>100</v>
      </c>
      <c r="O511" s="48" t="s">
        <v>125</v>
      </c>
      <c r="P511" s="53"/>
      <c r="Q511" s="53"/>
      <c r="R511" s="143"/>
      <c r="S511" s="143"/>
      <c r="T511" s="53"/>
      <c r="U511" s="53"/>
      <c r="V511" s="53"/>
      <c r="W511" s="53"/>
      <c r="X511" s="53"/>
      <c r="Y511" s="53"/>
      <c r="Z511" s="53">
        <v>18.2</v>
      </c>
      <c r="AA511" s="53">
        <v>0</v>
      </c>
    </row>
    <row r="512" spans="1:27">
      <c r="A512" s="29" t="s">
        <v>111</v>
      </c>
      <c r="B512" s="20">
        <v>0</v>
      </c>
      <c r="C512" s="20">
        <v>0</v>
      </c>
      <c r="D512" s="20"/>
      <c r="E512" s="20"/>
      <c r="F512" s="20"/>
      <c r="G512" s="20"/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O512" s="130" t="s">
        <v>518</v>
      </c>
      <c r="P512" s="24"/>
      <c r="Q512" s="24"/>
      <c r="R512" s="140"/>
      <c r="S512" s="140"/>
      <c r="T512" s="24"/>
      <c r="U512" s="24"/>
      <c r="V512" s="24"/>
      <c r="W512" s="24"/>
      <c r="X512" s="24"/>
      <c r="Y512" s="24"/>
      <c r="Z512" s="24">
        <v>2</v>
      </c>
      <c r="AA512" s="24">
        <v>0</v>
      </c>
    </row>
    <row r="513" spans="1:27">
      <c r="A513" s="2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O513" s="48" t="s">
        <v>125</v>
      </c>
      <c r="P513" s="53"/>
      <c r="Q513" s="53"/>
      <c r="R513" s="143"/>
      <c r="S513" s="143"/>
      <c r="T513" s="53"/>
      <c r="U513" s="53"/>
      <c r="V513" s="53"/>
      <c r="W513" s="53"/>
      <c r="X513" s="53"/>
      <c r="Y513" s="53"/>
      <c r="Z513" s="53">
        <v>9.01</v>
      </c>
      <c r="AA513" s="53">
        <v>0</v>
      </c>
    </row>
    <row r="514" spans="1:27">
      <c r="A514" s="130" t="s">
        <v>112</v>
      </c>
      <c r="B514" s="20"/>
      <c r="C514" s="20"/>
      <c r="D514" s="20">
        <v>22</v>
      </c>
      <c r="E514" s="20">
        <v>100</v>
      </c>
      <c r="F514" s="20">
        <v>22</v>
      </c>
      <c r="G514" s="20">
        <v>100</v>
      </c>
      <c r="H514" s="20"/>
      <c r="I514" s="20"/>
      <c r="J514" s="20">
        <v>1</v>
      </c>
      <c r="K514" s="20">
        <v>4.54</v>
      </c>
      <c r="L514" s="20"/>
      <c r="M514" s="20"/>
      <c r="O514" s="130" t="s">
        <v>519</v>
      </c>
      <c r="P514" s="24"/>
      <c r="Q514" s="24"/>
      <c r="R514" s="140"/>
      <c r="S514" s="140"/>
      <c r="T514" s="24"/>
      <c r="U514" s="24"/>
      <c r="V514" s="24"/>
      <c r="W514" s="24"/>
      <c r="X514" s="24"/>
      <c r="Y514" s="24"/>
      <c r="Z514" s="24">
        <v>2</v>
      </c>
      <c r="AA514" s="24">
        <v>1</v>
      </c>
    </row>
    <row r="515" spans="1:27">
      <c r="A515" s="130" t="s">
        <v>113</v>
      </c>
      <c r="B515" s="20"/>
      <c r="C515" s="20"/>
      <c r="D515" s="20">
        <v>5</v>
      </c>
      <c r="E515" s="20">
        <v>22.72</v>
      </c>
      <c r="F515" s="20">
        <v>0</v>
      </c>
      <c r="G515" s="20">
        <v>0</v>
      </c>
      <c r="H515" s="20"/>
      <c r="I515" s="20"/>
      <c r="J515" s="20">
        <v>1</v>
      </c>
      <c r="K515" s="20">
        <v>4.54</v>
      </c>
      <c r="L515" s="20"/>
      <c r="M515" s="20"/>
      <c r="O515" s="48" t="s">
        <v>125</v>
      </c>
      <c r="P515" s="53"/>
      <c r="Q515" s="53"/>
      <c r="R515" s="143"/>
      <c r="S515" s="143"/>
      <c r="T515" s="53"/>
      <c r="U515" s="53"/>
      <c r="V515" s="53"/>
      <c r="W515" s="53"/>
      <c r="X515" s="53"/>
      <c r="Y515" s="53"/>
      <c r="Z515" s="53">
        <v>9.01</v>
      </c>
      <c r="AA515" s="53">
        <f>AA514*Z515/Z514</f>
        <v>4.5049999999999999</v>
      </c>
    </row>
    <row r="516" spans="1:27">
      <c r="O516" s="130" t="s">
        <v>520</v>
      </c>
      <c r="P516" s="24"/>
      <c r="Q516" s="24"/>
      <c r="R516" s="140"/>
      <c r="S516" s="140"/>
      <c r="T516" s="24"/>
      <c r="U516" s="24"/>
      <c r="V516" s="24"/>
      <c r="W516" s="24"/>
      <c r="X516" s="24"/>
      <c r="Y516" s="24"/>
      <c r="Z516" s="24">
        <v>2</v>
      </c>
      <c r="AA516" s="24">
        <v>1</v>
      </c>
    </row>
    <row r="517" spans="1:27">
      <c r="A517" s="35" t="s">
        <v>127</v>
      </c>
      <c r="O517" s="48" t="s">
        <v>125</v>
      </c>
      <c r="P517" s="53"/>
      <c r="Q517" s="53"/>
      <c r="R517" s="143"/>
      <c r="S517" s="143"/>
      <c r="T517" s="53"/>
      <c r="U517" s="53"/>
      <c r="V517" s="53"/>
      <c r="W517" s="53"/>
      <c r="X517" s="53"/>
      <c r="Y517" s="53"/>
      <c r="Z517" s="53">
        <v>9.01</v>
      </c>
      <c r="AA517" s="53">
        <f>AA516*Z517/Z516</f>
        <v>4.5049999999999999</v>
      </c>
    </row>
    <row r="518" spans="1:27">
      <c r="O518" s="130" t="s">
        <v>493</v>
      </c>
      <c r="P518" s="160"/>
      <c r="Q518" s="24"/>
      <c r="R518" s="140"/>
      <c r="S518" s="140"/>
      <c r="T518" s="24"/>
      <c r="U518" s="45"/>
      <c r="V518" s="24"/>
      <c r="W518" s="24"/>
      <c r="X518" s="24"/>
      <c r="Y518" s="24"/>
      <c r="Z518" s="24">
        <v>2</v>
      </c>
      <c r="AA518" s="24">
        <v>0</v>
      </c>
    </row>
    <row r="519" spans="1:27">
      <c r="O519" s="48" t="s">
        <v>125</v>
      </c>
      <c r="P519" s="53"/>
      <c r="Q519" s="81"/>
      <c r="R519" s="81"/>
      <c r="S519" s="81"/>
      <c r="T519" s="81"/>
      <c r="U519" s="53"/>
      <c r="V519" s="53"/>
      <c r="W519" s="53"/>
      <c r="X519" s="53"/>
      <c r="Y519" s="53"/>
      <c r="Z519" s="53">
        <v>9.01</v>
      </c>
      <c r="AA519" s="53">
        <v>0</v>
      </c>
    </row>
    <row r="520" spans="1:27">
      <c r="A520" s="328" t="s">
        <v>130</v>
      </c>
      <c r="B520" s="328"/>
      <c r="C520" s="328"/>
      <c r="D520" s="328"/>
      <c r="E520" s="328"/>
      <c r="F520" s="328"/>
      <c r="G520" s="328"/>
      <c r="H520" s="328"/>
      <c r="I520" s="328"/>
      <c r="J520" s="328"/>
      <c r="K520" s="328"/>
      <c r="L520" s="328"/>
      <c r="M520" s="328"/>
      <c r="Q520" s="17"/>
      <c r="R520" s="17"/>
      <c r="S520" s="17"/>
      <c r="T520" s="17"/>
    </row>
    <row r="521" spans="1:27">
      <c r="A521" s="20"/>
      <c r="B521" s="327">
        <v>2001</v>
      </c>
      <c r="C521" s="327"/>
      <c r="D521" s="327">
        <v>2004</v>
      </c>
      <c r="E521" s="327"/>
      <c r="F521" s="327">
        <v>2007</v>
      </c>
      <c r="G521" s="327"/>
      <c r="H521" s="327">
        <v>2010</v>
      </c>
      <c r="I521" s="327"/>
      <c r="J521" s="327">
        <v>2013</v>
      </c>
      <c r="K521" s="327"/>
      <c r="L521" s="327">
        <v>2016</v>
      </c>
      <c r="M521" s="327"/>
    </row>
    <row r="522" spans="1:27">
      <c r="A522" s="20"/>
      <c r="B522" s="51" t="s">
        <v>114</v>
      </c>
      <c r="C522" s="51" t="s">
        <v>115</v>
      </c>
      <c r="D522" s="51" t="s">
        <v>114</v>
      </c>
      <c r="E522" s="51" t="s">
        <v>115</v>
      </c>
      <c r="F522" s="51" t="s">
        <v>114</v>
      </c>
      <c r="G522" s="51" t="s">
        <v>115</v>
      </c>
      <c r="H522" s="51" t="s">
        <v>114</v>
      </c>
      <c r="I522" s="51" t="s">
        <v>115</v>
      </c>
      <c r="J522" s="51" t="s">
        <v>114</v>
      </c>
      <c r="K522" s="51" t="s">
        <v>115</v>
      </c>
      <c r="L522" s="51" t="s">
        <v>114</v>
      </c>
      <c r="M522" s="51" t="s">
        <v>115</v>
      </c>
    </row>
    <row r="523" spans="1:27">
      <c r="A523" s="130" t="s">
        <v>110</v>
      </c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20">
        <v>22</v>
      </c>
      <c r="M523" s="20">
        <v>100</v>
      </c>
      <c r="O523" s="321" t="s">
        <v>122</v>
      </c>
      <c r="P523" s="322"/>
      <c r="Q523" s="322"/>
      <c r="R523" s="322"/>
      <c r="S523" s="322"/>
      <c r="T523" s="322"/>
      <c r="U523" s="322"/>
      <c r="V523" s="322"/>
      <c r="W523" s="322"/>
      <c r="X523" s="322"/>
      <c r="Y523" s="322"/>
      <c r="Z523" s="322"/>
      <c r="AA523" s="323"/>
    </row>
    <row r="524" spans="1:27">
      <c r="A524" s="29" t="s">
        <v>111</v>
      </c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20">
        <v>0</v>
      </c>
      <c r="M524" s="20">
        <v>0</v>
      </c>
      <c r="O524" s="20"/>
      <c r="P524" s="52">
        <v>2001</v>
      </c>
      <c r="Q524" s="52"/>
      <c r="R524" s="52">
        <v>2004</v>
      </c>
      <c r="S524" s="52"/>
      <c r="T524" s="52">
        <v>2007</v>
      </c>
      <c r="U524" s="52"/>
      <c r="V524" s="52">
        <v>2010</v>
      </c>
      <c r="W524" s="52"/>
      <c r="X524" s="52">
        <v>2013</v>
      </c>
      <c r="Y524" s="52"/>
      <c r="Z524" s="52">
        <v>2016</v>
      </c>
      <c r="AA524" s="52"/>
    </row>
    <row r="525" spans="1:27">
      <c r="A525" s="29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20"/>
      <c r="M525" s="20"/>
      <c r="O525" s="20"/>
      <c r="P525" s="51" t="s">
        <v>118</v>
      </c>
      <c r="Q525" s="51" t="s">
        <v>1</v>
      </c>
      <c r="R525" s="51" t="s">
        <v>118</v>
      </c>
      <c r="S525" s="51" t="s">
        <v>1</v>
      </c>
      <c r="T525" s="51" t="s">
        <v>118</v>
      </c>
      <c r="U525" s="51" t="s">
        <v>1</v>
      </c>
      <c r="V525" s="51" t="s">
        <v>118</v>
      </c>
      <c r="W525" s="51" t="s">
        <v>1</v>
      </c>
      <c r="X525" s="51" t="s">
        <v>118</v>
      </c>
      <c r="Y525" s="51" t="s">
        <v>1</v>
      </c>
      <c r="Z525" s="51" t="s">
        <v>118</v>
      </c>
      <c r="AA525" s="51" t="s">
        <v>1</v>
      </c>
    </row>
    <row r="526" spans="1:27">
      <c r="A526" s="130" t="s">
        <v>112</v>
      </c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20"/>
      <c r="M526" s="20"/>
      <c r="O526" s="130" t="s">
        <v>188</v>
      </c>
      <c r="P526" s="135"/>
      <c r="Q526" s="135"/>
      <c r="R526" s="140">
        <v>22</v>
      </c>
      <c r="S526" s="140">
        <v>5</v>
      </c>
      <c r="T526" s="24"/>
      <c r="U526" s="24"/>
      <c r="V526" s="135"/>
      <c r="W526" s="135"/>
      <c r="X526" s="24"/>
      <c r="Y526" s="24"/>
      <c r="Z526" s="135"/>
      <c r="AA526" s="135"/>
    </row>
    <row r="527" spans="1:27">
      <c r="A527" s="130" t="s">
        <v>113</v>
      </c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20"/>
      <c r="M527" s="20"/>
      <c r="O527" s="47" t="s">
        <v>125</v>
      </c>
      <c r="P527" s="136"/>
      <c r="Q527" s="137"/>
      <c r="R527" s="141">
        <v>1</v>
      </c>
      <c r="S527" s="142">
        <v>22.72</v>
      </c>
      <c r="T527" s="32"/>
      <c r="U527" s="40"/>
      <c r="V527" s="136"/>
      <c r="W527" s="136"/>
      <c r="X527" s="32"/>
      <c r="Y527" s="32"/>
      <c r="Z527" s="136"/>
      <c r="AA527" s="136"/>
    </row>
    <row r="528" spans="1:27">
      <c r="O528" s="130" t="s">
        <v>212</v>
      </c>
      <c r="P528" s="135"/>
      <c r="Q528" s="135"/>
      <c r="R528" s="24"/>
      <c r="S528" s="24"/>
      <c r="T528" s="24">
        <v>22</v>
      </c>
      <c r="U528" s="24">
        <v>0</v>
      </c>
      <c r="V528" s="135"/>
      <c r="W528" s="135"/>
      <c r="X528" s="24"/>
      <c r="Y528" s="24"/>
      <c r="Z528" s="135"/>
      <c r="AA528" s="135"/>
    </row>
    <row r="529" spans="1:30">
      <c r="O529" s="47" t="s">
        <v>125</v>
      </c>
      <c r="P529" s="136"/>
      <c r="Q529" s="148"/>
      <c r="R529" s="32"/>
      <c r="S529" s="32"/>
      <c r="T529" s="32">
        <v>1</v>
      </c>
      <c r="U529" s="32">
        <v>0</v>
      </c>
      <c r="V529" s="136"/>
      <c r="W529" s="136"/>
      <c r="X529" s="32"/>
      <c r="Y529" s="32"/>
      <c r="Z529" s="136"/>
      <c r="AA529" s="136"/>
    </row>
    <row r="530" spans="1:30">
      <c r="O530" s="130" t="s">
        <v>508</v>
      </c>
      <c r="P530" s="135"/>
      <c r="Q530" s="135"/>
      <c r="R530" s="24"/>
      <c r="S530" s="24"/>
      <c r="T530" s="24"/>
      <c r="U530" s="24"/>
      <c r="V530" s="135"/>
      <c r="W530" s="135"/>
      <c r="X530" s="24">
        <v>1</v>
      </c>
      <c r="Y530" s="24">
        <v>1</v>
      </c>
      <c r="Z530" s="135"/>
      <c r="AA530" s="135"/>
    </row>
    <row r="531" spans="1:30">
      <c r="O531" s="47" t="s">
        <v>125</v>
      </c>
      <c r="P531" s="136"/>
      <c r="Q531" s="148"/>
      <c r="R531" s="32"/>
      <c r="S531" s="32"/>
      <c r="T531" s="32"/>
      <c r="U531" s="32"/>
      <c r="V531" s="136"/>
      <c r="W531" s="136"/>
      <c r="X531" s="53">
        <v>4.54</v>
      </c>
      <c r="Y531" s="53">
        <v>4.54</v>
      </c>
      <c r="Z531" s="136"/>
      <c r="AA531" s="136"/>
    </row>
    <row r="532" spans="1:30">
      <c r="O532" s="156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</row>
    <row r="533" spans="1:30">
      <c r="O533" s="35" t="s">
        <v>127</v>
      </c>
      <c r="P533" s="38"/>
      <c r="Q533" s="85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1:30">
      <c r="O534" s="156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</row>
    <row r="535" spans="1:30">
      <c r="O535" s="49"/>
      <c r="P535" s="38"/>
      <c r="Q535" s="85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1:30" s="152" customFormat="1">
      <c r="A536" s="153" t="s">
        <v>523</v>
      </c>
      <c r="H536" s="153" t="s">
        <v>701</v>
      </c>
      <c r="AD536" s="15"/>
    </row>
    <row r="538" spans="1:30">
      <c r="A538" s="329" t="s">
        <v>524</v>
      </c>
      <c r="B538" s="330"/>
      <c r="C538" s="330"/>
      <c r="D538" s="330"/>
      <c r="E538" s="330"/>
      <c r="F538" s="330"/>
      <c r="G538" s="331"/>
      <c r="H538" s="15"/>
      <c r="I538" s="358" t="s">
        <v>523</v>
      </c>
      <c r="J538" s="358"/>
      <c r="K538" s="358"/>
      <c r="L538" s="358"/>
      <c r="M538" s="358"/>
      <c r="N538" s="358"/>
      <c r="O538" s="358"/>
    </row>
    <row r="539" spans="1:30">
      <c r="A539" s="128" t="s">
        <v>129</v>
      </c>
      <c r="B539" s="44">
        <v>20</v>
      </c>
      <c r="C539" s="44">
        <v>20</v>
      </c>
      <c r="D539" s="44">
        <v>20</v>
      </c>
      <c r="E539" s="44">
        <v>20</v>
      </c>
      <c r="F539" s="44">
        <v>16</v>
      </c>
      <c r="G539" s="44">
        <v>16</v>
      </c>
      <c r="H539" s="15"/>
      <c r="I539" s="89"/>
      <c r="J539" s="89" t="s">
        <v>137</v>
      </c>
      <c r="K539" s="89" t="s">
        <v>138</v>
      </c>
      <c r="L539" s="89" t="s">
        <v>139</v>
      </c>
      <c r="M539" s="89" t="s">
        <v>140</v>
      </c>
      <c r="N539" s="89" t="s">
        <v>141</v>
      </c>
      <c r="O539" s="89" t="s">
        <v>142</v>
      </c>
    </row>
    <row r="540" spans="1:30">
      <c r="A540" s="129" t="s">
        <v>103</v>
      </c>
      <c r="B540" s="51">
        <v>1999</v>
      </c>
      <c r="C540" s="51">
        <v>2002</v>
      </c>
      <c r="D540" s="51">
        <v>2005</v>
      </c>
      <c r="E540" s="51">
        <v>2008</v>
      </c>
      <c r="F540" s="51">
        <v>2011</v>
      </c>
      <c r="G540" s="51">
        <v>2014</v>
      </c>
      <c r="H540" s="15"/>
      <c r="I540" s="89" t="s">
        <v>143</v>
      </c>
      <c r="J540" s="24">
        <v>20</v>
      </c>
      <c r="K540" s="24">
        <v>20</v>
      </c>
      <c r="L540" s="24">
        <v>20</v>
      </c>
      <c r="M540" s="24">
        <v>20</v>
      </c>
      <c r="N540" s="24">
        <v>16</v>
      </c>
      <c r="O540" s="24">
        <v>16</v>
      </c>
    </row>
    <row r="541" spans="1:30">
      <c r="A541" s="29">
        <v>0</v>
      </c>
      <c r="B541" s="24">
        <v>10</v>
      </c>
      <c r="C541" s="24">
        <v>14</v>
      </c>
      <c r="D541" s="24">
        <v>10</v>
      </c>
      <c r="E541" s="24"/>
      <c r="F541" s="96"/>
      <c r="G541" s="24"/>
      <c r="H541" s="15"/>
      <c r="I541" s="90">
        <v>0</v>
      </c>
      <c r="J541" s="24">
        <v>10</v>
      </c>
      <c r="K541" s="24">
        <v>20</v>
      </c>
      <c r="L541" s="24">
        <v>10</v>
      </c>
      <c r="M541" s="24"/>
      <c r="N541" s="24"/>
      <c r="O541" s="24"/>
    </row>
    <row r="542" spans="1:30">
      <c r="A542" s="29">
        <v>1</v>
      </c>
      <c r="B542" s="24">
        <v>10</v>
      </c>
      <c r="C542" s="24">
        <v>6</v>
      </c>
      <c r="D542" s="24">
        <v>8</v>
      </c>
      <c r="E542" s="177">
        <v>19</v>
      </c>
      <c r="F542" s="96"/>
      <c r="G542" s="24">
        <v>16</v>
      </c>
      <c r="H542" s="15"/>
      <c r="I542" s="90">
        <v>1</v>
      </c>
      <c r="J542" s="24">
        <v>10</v>
      </c>
      <c r="K542" s="24"/>
      <c r="L542" s="24">
        <v>8</v>
      </c>
      <c r="M542" s="24">
        <v>19</v>
      </c>
      <c r="N542" s="24"/>
      <c r="O542" s="24">
        <v>16</v>
      </c>
    </row>
    <row r="543" spans="1:30">
      <c r="A543" s="29">
        <v>2</v>
      </c>
      <c r="B543" s="24"/>
      <c r="C543" s="24"/>
      <c r="D543" s="24">
        <v>2</v>
      </c>
      <c r="E543" s="176">
        <v>1</v>
      </c>
      <c r="F543" s="177">
        <v>16</v>
      </c>
      <c r="G543" s="24"/>
      <c r="H543" s="15"/>
      <c r="I543" s="90">
        <v>2</v>
      </c>
      <c r="J543" s="24"/>
      <c r="K543" s="24"/>
      <c r="L543" s="24">
        <v>2</v>
      </c>
      <c r="M543" s="24">
        <v>1</v>
      </c>
      <c r="N543" s="96">
        <v>16</v>
      </c>
      <c r="O543" s="24"/>
    </row>
    <row r="544" spans="1:30">
      <c r="A544" s="29">
        <v>3</v>
      </c>
      <c r="B544" s="24"/>
      <c r="C544" s="24"/>
      <c r="D544" s="24"/>
      <c r="E544" s="24"/>
      <c r="F544" s="24"/>
      <c r="G544" s="24"/>
      <c r="H544" s="15"/>
      <c r="I544" s="90">
        <v>3</v>
      </c>
      <c r="J544" s="24"/>
      <c r="K544" s="24"/>
      <c r="L544" s="24"/>
      <c r="M544" s="24"/>
      <c r="N544" s="24"/>
      <c r="O544" s="24"/>
    </row>
    <row r="545" spans="1:27">
      <c r="A545" s="29" t="s">
        <v>104</v>
      </c>
      <c r="B545" s="24"/>
      <c r="C545" s="24"/>
      <c r="D545" s="24"/>
      <c r="E545" s="24"/>
      <c r="F545" s="24"/>
      <c r="G545" s="24"/>
      <c r="H545" s="15"/>
      <c r="I545" s="90" t="s">
        <v>104</v>
      </c>
      <c r="J545" s="24"/>
      <c r="K545" s="24"/>
      <c r="L545" s="24"/>
      <c r="M545" s="24"/>
      <c r="N545" s="24"/>
      <c r="O545" s="24"/>
    </row>
    <row r="546" spans="1:27">
      <c r="H546" s="15"/>
      <c r="J546" s="24" t="s">
        <v>161</v>
      </c>
      <c r="K546" s="53"/>
      <c r="L546" s="24" t="s">
        <v>280</v>
      </c>
      <c r="M546" s="53"/>
      <c r="N546" s="24" t="s">
        <v>661</v>
      </c>
      <c r="O546" s="53"/>
    </row>
    <row r="547" spans="1:27">
      <c r="A547" s="329" t="s">
        <v>534</v>
      </c>
      <c r="B547" s="330"/>
      <c r="C547" s="330"/>
      <c r="D547" s="330"/>
      <c r="E547" s="330"/>
      <c r="F547" s="330"/>
      <c r="G547" s="331"/>
      <c r="H547" s="15"/>
      <c r="J547" s="94" t="s">
        <v>662</v>
      </c>
      <c r="L547" s="94" t="s">
        <v>663</v>
      </c>
      <c r="N547" s="94" t="s">
        <v>664</v>
      </c>
      <c r="O547" s="119" t="s">
        <v>665</v>
      </c>
    </row>
    <row r="548" spans="1:27">
      <c r="A548" s="21"/>
      <c r="B548" s="51">
        <v>1999</v>
      </c>
      <c r="C548" s="51">
        <v>2002</v>
      </c>
      <c r="D548" s="51">
        <v>2005</v>
      </c>
      <c r="E548" s="51">
        <v>2008</v>
      </c>
      <c r="F548" s="51">
        <v>2011</v>
      </c>
      <c r="G548" s="51">
        <v>2014</v>
      </c>
      <c r="H548" s="15"/>
      <c r="L548" s="119" t="s">
        <v>666</v>
      </c>
      <c r="M548" s="100" t="s">
        <v>667</v>
      </c>
    </row>
    <row r="549" spans="1:27">
      <c r="A549" s="130" t="s">
        <v>106</v>
      </c>
      <c r="B549" s="24">
        <v>19</v>
      </c>
      <c r="C549" s="24">
        <v>20</v>
      </c>
      <c r="D549" s="24">
        <v>20</v>
      </c>
      <c r="E549" s="24"/>
      <c r="F549" s="24"/>
      <c r="G549" s="24"/>
      <c r="H549" s="15"/>
    </row>
    <row r="550" spans="1:27">
      <c r="A550" s="29" t="s">
        <v>107</v>
      </c>
      <c r="B550" s="24">
        <v>1</v>
      </c>
      <c r="C550" s="24"/>
      <c r="D550" s="24"/>
      <c r="E550" s="24">
        <v>20</v>
      </c>
      <c r="F550" s="24">
        <v>16</v>
      </c>
      <c r="G550" s="24">
        <v>16</v>
      </c>
      <c r="H550" s="15"/>
    </row>
    <row r="551" spans="1:27">
      <c r="A551" s="27"/>
      <c r="B551" s="28"/>
      <c r="C551" s="28"/>
      <c r="D551" s="28"/>
      <c r="E551" s="28"/>
      <c r="F551" s="28"/>
      <c r="G551" s="28"/>
    </row>
    <row r="552" spans="1:27">
      <c r="A552" s="27"/>
      <c r="B552" s="28"/>
      <c r="C552" s="28"/>
      <c r="D552" s="28"/>
      <c r="E552" s="28"/>
      <c r="F552" s="28"/>
      <c r="G552" s="28"/>
    </row>
    <row r="553" spans="1:27">
      <c r="A553" s="332" t="s">
        <v>109</v>
      </c>
      <c r="B553" s="332"/>
      <c r="C553" s="332"/>
      <c r="D553" s="332"/>
      <c r="E553" s="332"/>
      <c r="F553" s="332"/>
      <c r="G553" s="332"/>
      <c r="H553" s="332"/>
      <c r="I553" s="332"/>
      <c r="J553" s="332"/>
      <c r="K553" s="332"/>
      <c r="L553" s="332"/>
      <c r="M553" s="332"/>
      <c r="O553" s="332" t="s">
        <v>120</v>
      </c>
      <c r="P553" s="332"/>
      <c r="Q553" s="332"/>
      <c r="R553" s="332"/>
      <c r="S553" s="332"/>
      <c r="T553" s="332"/>
      <c r="U553" s="332"/>
      <c r="V553" s="332"/>
      <c r="W553" s="332"/>
      <c r="X553" s="332"/>
      <c r="Y553" s="332"/>
      <c r="Z553" s="332"/>
      <c r="AA553" s="332"/>
    </row>
    <row r="554" spans="1:27">
      <c r="A554" s="20"/>
      <c r="B554" s="327">
        <v>1999</v>
      </c>
      <c r="C554" s="327"/>
      <c r="D554" s="327">
        <v>2002</v>
      </c>
      <c r="E554" s="327"/>
      <c r="F554" s="327">
        <v>2005</v>
      </c>
      <c r="G554" s="327"/>
      <c r="H554" s="327">
        <v>2008</v>
      </c>
      <c r="I554" s="327"/>
      <c r="J554" s="327">
        <v>2011</v>
      </c>
      <c r="K554" s="327"/>
      <c r="L554" s="327">
        <v>2014</v>
      </c>
      <c r="M554" s="327"/>
      <c r="O554" s="20"/>
      <c r="P554" s="327">
        <v>1999</v>
      </c>
      <c r="Q554" s="327"/>
      <c r="R554" s="327">
        <v>2002</v>
      </c>
      <c r="S554" s="327"/>
      <c r="T554" s="327">
        <v>2005</v>
      </c>
      <c r="U554" s="327"/>
      <c r="V554" s="327">
        <v>2008</v>
      </c>
      <c r="W554" s="327"/>
      <c r="X554" s="327">
        <v>2011</v>
      </c>
      <c r="Y554" s="327"/>
      <c r="Z554" s="327">
        <v>2014</v>
      </c>
      <c r="AA554" s="327"/>
    </row>
    <row r="555" spans="1:27">
      <c r="A555" s="20"/>
      <c r="B555" s="51" t="s">
        <v>114</v>
      </c>
      <c r="C555" s="51" t="s">
        <v>115</v>
      </c>
      <c r="D555" s="51" t="s">
        <v>114</v>
      </c>
      <c r="E555" s="51" t="s">
        <v>115</v>
      </c>
      <c r="F555" s="51" t="s">
        <v>114</v>
      </c>
      <c r="G555" s="51" t="s">
        <v>115</v>
      </c>
      <c r="H555" s="51" t="s">
        <v>114</v>
      </c>
      <c r="I555" s="51" t="s">
        <v>115</v>
      </c>
      <c r="J555" s="51" t="s">
        <v>114</v>
      </c>
      <c r="K555" s="51" t="s">
        <v>115</v>
      </c>
      <c r="L555" s="51" t="s">
        <v>114</v>
      </c>
      <c r="M555" s="51" t="s">
        <v>115</v>
      </c>
      <c r="O555" s="20"/>
      <c r="P555" s="51" t="s">
        <v>118</v>
      </c>
      <c r="Q555" s="51" t="s">
        <v>1</v>
      </c>
      <c r="R555" s="51" t="s">
        <v>118</v>
      </c>
      <c r="S555" s="51" t="s">
        <v>1</v>
      </c>
      <c r="T555" s="51" t="s">
        <v>118</v>
      </c>
      <c r="U555" s="51" t="s">
        <v>1</v>
      </c>
      <c r="V555" s="51" t="s">
        <v>118</v>
      </c>
      <c r="W555" s="51" t="s">
        <v>1</v>
      </c>
      <c r="X555" s="51" t="s">
        <v>118</v>
      </c>
      <c r="Y555" s="51" t="s">
        <v>1</v>
      </c>
      <c r="Z555" s="51" t="s">
        <v>118</v>
      </c>
      <c r="AA555" s="51" t="s">
        <v>1</v>
      </c>
    </row>
    <row r="556" spans="1:27">
      <c r="A556" s="130" t="s">
        <v>110</v>
      </c>
      <c r="B556" s="20"/>
      <c r="C556" s="20"/>
      <c r="D556" s="20">
        <v>20</v>
      </c>
      <c r="E556" s="20">
        <v>100</v>
      </c>
      <c r="F556" s="20">
        <v>7</v>
      </c>
      <c r="G556" s="20">
        <v>35</v>
      </c>
      <c r="H556" s="20">
        <v>20</v>
      </c>
      <c r="I556" s="20">
        <v>100</v>
      </c>
      <c r="J556" s="20"/>
      <c r="K556" s="20"/>
      <c r="L556" s="20">
        <v>16</v>
      </c>
      <c r="M556" s="20">
        <v>100</v>
      </c>
      <c r="O556" s="130" t="s">
        <v>525</v>
      </c>
      <c r="P556" s="140">
        <v>10</v>
      </c>
      <c r="Q556" s="140">
        <v>1</v>
      </c>
      <c r="R556" s="140"/>
      <c r="S556" s="140"/>
      <c r="T556" s="24"/>
      <c r="U556" s="24"/>
      <c r="V556" s="24"/>
      <c r="W556" s="24"/>
      <c r="X556" s="24"/>
      <c r="Y556" s="24"/>
      <c r="Z556" s="24"/>
      <c r="AA556" s="24"/>
    </row>
    <row r="557" spans="1:27">
      <c r="A557" s="29" t="s">
        <v>111</v>
      </c>
      <c r="B557" s="20"/>
      <c r="C557" s="20"/>
      <c r="D557" s="20">
        <v>4</v>
      </c>
      <c r="E557" s="20">
        <f>D557*E556/D556</f>
        <v>20</v>
      </c>
      <c r="F557" s="20">
        <v>4</v>
      </c>
      <c r="G557" s="20">
        <f>F557*G556/F556</f>
        <v>20</v>
      </c>
      <c r="H557" s="20">
        <v>0</v>
      </c>
      <c r="I557" s="146">
        <v>0</v>
      </c>
      <c r="J557" s="20"/>
      <c r="K557" s="20"/>
      <c r="L557" s="20">
        <v>0</v>
      </c>
      <c r="M557" s="20">
        <v>0</v>
      </c>
      <c r="O557" s="47" t="s">
        <v>125</v>
      </c>
      <c r="P557" s="141">
        <v>0.5</v>
      </c>
      <c r="Q557" s="142">
        <v>5</v>
      </c>
      <c r="R557" s="141"/>
      <c r="S557" s="142"/>
      <c r="T557" s="32"/>
      <c r="U557" s="32"/>
      <c r="V557" s="32"/>
      <c r="W557" s="32"/>
      <c r="X557" s="32"/>
      <c r="Y557" s="32"/>
      <c r="Z557" s="32"/>
      <c r="AA557" s="32"/>
    </row>
    <row r="558" spans="1:27">
      <c r="A558" s="2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O558" s="130" t="s">
        <v>526</v>
      </c>
      <c r="P558" s="140"/>
      <c r="Q558" s="140"/>
      <c r="R558" s="24"/>
      <c r="S558" s="24"/>
      <c r="T558" s="24">
        <v>10</v>
      </c>
      <c r="U558" s="24">
        <v>0</v>
      </c>
      <c r="V558" s="24"/>
      <c r="W558" s="24"/>
      <c r="X558" s="24"/>
      <c r="Y558" s="24"/>
      <c r="Z558" s="24"/>
      <c r="AA558" s="24"/>
    </row>
    <row r="559" spans="1:27">
      <c r="A559" s="130" t="s">
        <v>112</v>
      </c>
      <c r="B559" s="20">
        <v>10</v>
      </c>
      <c r="C559" s="20">
        <v>50</v>
      </c>
      <c r="D559" s="20"/>
      <c r="E559" s="20"/>
      <c r="F559" s="20">
        <v>10</v>
      </c>
      <c r="G559" s="20">
        <v>50</v>
      </c>
      <c r="H559" s="20"/>
      <c r="I559" s="20"/>
      <c r="J559" s="20">
        <v>16</v>
      </c>
      <c r="K559" s="20">
        <v>100</v>
      </c>
      <c r="L559" s="20"/>
      <c r="M559" s="20"/>
      <c r="O559" s="47" t="s">
        <v>125</v>
      </c>
      <c r="P559" s="141"/>
      <c r="Q559" s="142"/>
      <c r="R559" s="32"/>
      <c r="S559" s="32"/>
      <c r="T559" s="32">
        <v>0.5</v>
      </c>
      <c r="U559" s="32">
        <v>0</v>
      </c>
      <c r="V559" s="32"/>
      <c r="W559" s="32"/>
      <c r="X559" s="32"/>
      <c r="Y559" s="32"/>
      <c r="Z559" s="32"/>
      <c r="AA559" s="32"/>
    </row>
    <row r="560" spans="1:27">
      <c r="A560" s="130" t="s">
        <v>113</v>
      </c>
      <c r="B560" s="20">
        <v>1</v>
      </c>
      <c r="C560" s="172">
        <v>10</v>
      </c>
      <c r="D560" s="20"/>
      <c r="E560" s="20"/>
      <c r="F560" s="20">
        <v>0</v>
      </c>
      <c r="G560" s="20">
        <v>0</v>
      </c>
      <c r="H560" s="20"/>
      <c r="I560" s="20"/>
      <c r="J560" s="20">
        <v>0</v>
      </c>
      <c r="K560" s="20">
        <v>0</v>
      </c>
      <c r="L560" s="20"/>
      <c r="M560" s="20"/>
      <c r="O560" s="130" t="s">
        <v>527</v>
      </c>
      <c r="P560" s="140"/>
      <c r="Q560" s="140"/>
      <c r="R560" s="24"/>
      <c r="S560" s="24"/>
      <c r="T560" s="24"/>
      <c r="U560" s="24"/>
      <c r="V560" s="24"/>
      <c r="W560" s="24"/>
      <c r="X560" s="24">
        <v>16</v>
      </c>
      <c r="Y560" s="24">
        <v>0</v>
      </c>
      <c r="Z560" s="24"/>
      <c r="AA560" s="24"/>
    </row>
    <row r="561" spans="1:27">
      <c r="B561" t="s">
        <v>705</v>
      </c>
      <c r="F561" s="100" t="s">
        <v>887</v>
      </c>
      <c r="O561" s="47" t="s">
        <v>125</v>
      </c>
      <c r="P561" s="38"/>
      <c r="Q561" s="157"/>
      <c r="R561" s="32"/>
      <c r="S561" s="32"/>
      <c r="T561" s="32"/>
      <c r="U561" s="32"/>
      <c r="V561" s="32"/>
      <c r="W561" s="32"/>
      <c r="X561" s="32">
        <v>1</v>
      </c>
      <c r="Y561" s="32">
        <v>0</v>
      </c>
      <c r="Z561" s="32"/>
      <c r="AA561" s="32"/>
    </row>
    <row r="562" spans="1:27">
      <c r="O562" s="156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326" t="s">
        <v>116</v>
      </c>
      <c r="B563" s="326"/>
      <c r="C563" s="326"/>
      <c r="D563" s="326"/>
      <c r="E563" s="326"/>
      <c r="F563" s="326"/>
      <c r="G563" s="326"/>
      <c r="H563" s="326"/>
      <c r="I563" s="326"/>
      <c r="J563" s="326"/>
      <c r="K563" s="326"/>
      <c r="L563" s="326"/>
      <c r="M563" s="326"/>
      <c r="O563" s="35" t="s">
        <v>127</v>
      </c>
      <c r="P563" s="38"/>
      <c r="Q563" s="157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spans="1:27">
      <c r="A564" s="20"/>
      <c r="B564" s="327">
        <v>1999</v>
      </c>
      <c r="C564" s="327"/>
      <c r="D564" s="327">
        <v>2002</v>
      </c>
      <c r="E564" s="327"/>
      <c r="F564" s="327">
        <v>2005</v>
      </c>
      <c r="G564" s="327"/>
      <c r="H564" s="327">
        <v>2008</v>
      </c>
      <c r="I564" s="327"/>
      <c r="J564" s="327">
        <v>2011</v>
      </c>
      <c r="K564" s="327"/>
      <c r="L564" s="327">
        <v>2014</v>
      </c>
      <c r="M564" s="327"/>
    </row>
    <row r="565" spans="1:27">
      <c r="A565" s="20"/>
      <c r="B565" s="51" t="s">
        <v>114</v>
      </c>
      <c r="C565" s="51" t="s">
        <v>115</v>
      </c>
      <c r="D565" s="51" t="s">
        <v>114</v>
      </c>
      <c r="E565" s="51" t="s">
        <v>115</v>
      </c>
      <c r="F565" s="51" t="s">
        <v>114</v>
      </c>
      <c r="G565" s="51" t="s">
        <v>115</v>
      </c>
      <c r="H565" s="51" t="s">
        <v>114</v>
      </c>
      <c r="I565" s="51" t="s">
        <v>115</v>
      </c>
      <c r="J565" s="51" t="s">
        <v>114</v>
      </c>
      <c r="K565" s="51" t="s">
        <v>115</v>
      </c>
      <c r="L565" s="51" t="s">
        <v>114</v>
      </c>
      <c r="M565" s="51" t="s">
        <v>115</v>
      </c>
    </row>
    <row r="566" spans="1:27">
      <c r="A566" s="130" t="s">
        <v>110</v>
      </c>
      <c r="B566" s="20">
        <v>20</v>
      </c>
      <c r="C566" s="20">
        <v>100</v>
      </c>
      <c r="D566" s="20">
        <v>20</v>
      </c>
      <c r="E566" s="20">
        <v>100</v>
      </c>
      <c r="F566" s="20">
        <v>20</v>
      </c>
      <c r="G566" s="20">
        <v>100</v>
      </c>
      <c r="H566" s="20"/>
      <c r="I566" s="20"/>
      <c r="J566" s="20"/>
      <c r="K566" s="20"/>
      <c r="L566" s="20"/>
      <c r="M566" s="20"/>
      <c r="O566" s="326" t="s">
        <v>121</v>
      </c>
      <c r="P566" s="326"/>
      <c r="Q566" s="326"/>
      <c r="R566" s="326"/>
      <c r="S566" s="326"/>
      <c r="T566" s="326"/>
      <c r="U566" s="326"/>
      <c r="V566" s="326"/>
      <c r="W566" s="326"/>
      <c r="X566" s="326"/>
      <c r="Y566" s="326"/>
      <c r="Z566" s="326"/>
      <c r="AA566" s="326"/>
    </row>
    <row r="567" spans="1:27">
      <c r="A567" s="29" t="s">
        <v>111</v>
      </c>
      <c r="B567" s="20">
        <v>19</v>
      </c>
      <c r="C567" s="20">
        <f>B567*C566/B566</f>
        <v>95</v>
      </c>
      <c r="D567" s="20">
        <v>16</v>
      </c>
      <c r="E567" s="20">
        <f>D567*E566/D566</f>
        <v>80</v>
      </c>
      <c r="F567" s="20">
        <v>16</v>
      </c>
      <c r="G567" s="20">
        <v>80</v>
      </c>
      <c r="H567" s="20"/>
      <c r="I567" s="20"/>
      <c r="J567" s="20"/>
      <c r="K567" s="20"/>
      <c r="L567" s="20"/>
      <c r="M567" s="20"/>
      <c r="O567" s="20"/>
      <c r="P567" s="327">
        <v>1999</v>
      </c>
      <c r="Q567" s="327"/>
      <c r="R567" s="327">
        <v>2002</v>
      </c>
      <c r="S567" s="327"/>
      <c r="T567" s="327">
        <v>2005</v>
      </c>
      <c r="U567" s="327"/>
      <c r="V567" s="327">
        <v>2008</v>
      </c>
      <c r="W567" s="327"/>
      <c r="X567" s="327">
        <v>2011</v>
      </c>
      <c r="Y567" s="327"/>
      <c r="Z567" s="327">
        <v>2014</v>
      </c>
      <c r="AA567" s="327"/>
    </row>
    <row r="568" spans="1:27">
      <c r="A568" s="2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O568" s="20"/>
      <c r="P568" s="51" t="s">
        <v>118</v>
      </c>
      <c r="Q568" s="51" t="s">
        <v>1</v>
      </c>
      <c r="R568" s="51" t="s">
        <v>118</v>
      </c>
      <c r="S568" s="51" t="s">
        <v>1</v>
      </c>
      <c r="T568" s="51" t="s">
        <v>118</v>
      </c>
      <c r="U568" s="51" t="s">
        <v>1</v>
      </c>
      <c r="V568" s="51" t="s">
        <v>118</v>
      </c>
      <c r="W568" s="51" t="s">
        <v>1</v>
      </c>
      <c r="X568" s="51" t="s">
        <v>118</v>
      </c>
      <c r="Y568" s="51" t="s">
        <v>1</v>
      </c>
      <c r="Z568" s="51" t="s">
        <v>118</v>
      </c>
      <c r="AA568" s="51" t="s">
        <v>1</v>
      </c>
    </row>
    <row r="569" spans="1:27">
      <c r="A569" s="130" t="s">
        <v>112</v>
      </c>
      <c r="B569" s="20"/>
      <c r="C569" s="20"/>
      <c r="D569" s="20"/>
      <c r="E569" s="20"/>
      <c r="F569" s="20"/>
      <c r="G569" s="20"/>
      <c r="H569" s="20">
        <v>20</v>
      </c>
      <c r="I569" s="20">
        <v>100</v>
      </c>
      <c r="J569" s="20">
        <v>16</v>
      </c>
      <c r="K569" s="20">
        <v>100</v>
      </c>
      <c r="L569" s="20">
        <v>16</v>
      </c>
      <c r="M569" s="20">
        <v>100</v>
      </c>
      <c r="O569" s="130" t="s">
        <v>519</v>
      </c>
      <c r="P569" s="24"/>
      <c r="Q569" s="24"/>
      <c r="R569" s="140"/>
      <c r="S569" s="140"/>
      <c r="T569" s="24"/>
      <c r="U569" s="24"/>
      <c r="V569" s="24">
        <v>18</v>
      </c>
      <c r="W569" s="24">
        <v>18</v>
      </c>
      <c r="X569" s="24"/>
      <c r="Y569" s="24"/>
      <c r="Z569" s="24"/>
      <c r="AA569" s="24"/>
    </row>
    <row r="570" spans="1:27">
      <c r="A570" s="130" t="s">
        <v>113</v>
      </c>
      <c r="B570" s="20"/>
      <c r="C570" s="20"/>
      <c r="D570" s="20"/>
      <c r="E570" s="20"/>
      <c r="F570" s="20"/>
      <c r="G570" s="20"/>
      <c r="H570" s="20">
        <v>20</v>
      </c>
      <c r="I570" s="20">
        <v>100</v>
      </c>
      <c r="J570" s="20">
        <v>16</v>
      </c>
      <c r="K570" s="20">
        <v>100</v>
      </c>
      <c r="L570" s="20">
        <v>16</v>
      </c>
      <c r="M570" s="20">
        <v>100</v>
      </c>
      <c r="O570" s="48" t="s">
        <v>125</v>
      </c>
      <c r="P570" s="53"/>
      <c r="Q570" s="53"/>
      <c r="R570" s="143"/>
      <c r="S570" s="145"/>
      <c r="T570" s="53"/>
      <c r="U570" s="53"/>
      <c r="V570" s="53">
        <v>90</v>
      </c>
      <c r="W570" s="53">
        <v>90</v>
      </c>
      <c r="X570" s="53"/>
      <c r="Y570" s="53"/>
      <c r="Z570" s="53"/>
      <c r="AA570" s="53"/>
    </row>
    <row r="571" spans="1:27">
      <c r="O571" s="130" t="s">
        <v>537</v>
      </c>
      <c r="P571" s="34"/>
      <c r="Q571" s="34"/>
      <c r="R571" s="144"/>
      <c r="S571" s="144"/>
      <c r="T571" s="34"/>
      <c r="U571" s="34"/>
      <c r="V571" s="34">
        <v>2</v>
      </c>
      <c r="W571" s="34">
        <v>2</v>
      </c>
      <c r="X571" s="34"/>
      <c r="Y571" s="34"/>
      <c r="Z571" s="34"/>
      <c r="AA571" s="34"/>
    </row>
    <row r="572" spans="1:27">
      <c r="O572" s="48" t="s">
        <v>125</v>
      </c>
      <c r="P572" s="53"/>
      <c r="Q572" s="53"/>
      <c r="R572" s="143"/>
      <c r="S572" s="143"/>
      <c r="T572" s="53"/>
      <c r="U572" s="53"/>
      <c r="V572" s="53">
        <v>10</v>
      </c>
      <c r="W572" s="53">
        <v>10</v>
      </c>
      <c r="X572" s="53"/>
      <c r="Y572" s="53"/>
      <c r="Z572" s="53"/>
      <c r="AA572" s="53"/>
    </row>
    <row r="573" spans="1:27">
      <c r="A573" s="339" t="s">
        <v>117</v>
      </c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O573" s="129" t="s">
        <v>538</v>
      </c>
      <c r="P573" s="34"/>
      <c r="Q573" s="34"/>
      <c r="R573" s="144"/>
      <c r="S573" s="144"/>
      <c r="T573" s="34"/>
      <c r="U573" s="34"/>
      <c r="V573" s="34"/>
      <c r="W573" s="34"/>
      <c r="X573" s="147">
        <v>2</v>
      </c>
      <c r="Y573" s="34">
        <v>2</v>
      </c>
      <c r="Z573" s="34"/>
      <c r="AA573" s="34"/>
    </row>
    <row r="574" spans="1:27">
      <c r="A574" s="20"/>
      <c r="B574" s="327">
        <v>1999</v>
      </c>
      <c r="C574" s="327"/>
      <c r="D574" s="327">
        <v>2002</v>
      </c>
      <c r="E574" s="327"/>
      <c r="F574" s="327">
        <v>2005</v>
      </c>
      <c r="G574" s="327"/>
      <c r="H574" s="327">
        <v>2008</v>
      </c>
      <c r="I574" s="327"/>
      <c r="J574" s="327">
        <v>2011</v>
      </c>
      <c r="K574" s="327"/>
      <c r="L574" s="327">
        <v>2014</v>
      </c>
      <c r="M574" s="327"/>
      <c r="O574" s="48" t="s">
        <v>125</v>
      </c>
      <c r="P574" s="53"/>
      <c r="Q574" s="53"/>
      <c r="R574" s="143"/>
      <c r="S574" s="143"/>
      <c r="T574" s="53"/>
      <c r="U574" s="53"/>
      <c r="V574" s="53"/>
      <c r="W574" s="53"/>
      <c r="X574" s="171">
        <v>12.5</v>
      </c>
      <c r="Y574" s="171">
        <v>100</v>
      </c>
      <c r="Z574" s="53"/>
      <c r="AA574" s="53"/>
    </row>
    <row r="575" spans="1:27">
      <c r="A575" s="20"/>
      <c r="B575" s="51" t="s">
        <v>114</v>
      </c>
      <c r="C575" s="51" t="s">
        <v>115</v>
      </c>
      <c r="D575" s="51" t="s">
        <v>114</v>
      </c>
      <c r="E575" s="51" t="s">
        <v>115</v>
      </c>
      <c r="F575" s="51" t="s">
        <v>114</v>
      </c>
      <c r="G575" s="51" t="s">
        <v>115</v>
      </c>
      <c r="H575" s="51" t="s">
        <v>114</v>
      </c>
      <c r="I575" s="51" t="s">
        <v>115</v>
      </c>
      <c r="J575" s="51" t="s">
        <v>114</v>
      </c>
      <c r="K575" s="51" t="s">
        <v>115</v>
      </c>
      <c r="L575" s="51" t="s">
        <v>114</v>
      </c>
      <c r="M575" s="51" t="s">
        <v>115</v>
      </c>
      <c r="O575" s="130" t="s">
        <v>539</v>
      </c>
      <c r="P575" s="24"/>
      <c r="Q575" s="24"/>
      <c r="R575" s="140"/>
      <c r="S575" s="140"/>
      <c r="T575" s="24"/>
      <c r="U575" s="24"/>
      <c r="V575" s="24"/>
      <c r="W575" s="24"/>
      <c r="X575" s="24">
        <v>3</v>
      </c>
      <c r="Y575" s="24">
        <v>3</v>
      </c>
      <c r="Z575" s="24"/>
      <c r="AA575" s="24"/>
    </row>
    <row r="576" spans="1:27">
      <c r="A576" s="130" t="s">
        <v>110</v>
      </c>
      <c r="B576" s="20">
        <v>10</v>
      </c>
      <c r="C576" s="20">
        <v>50</v>
      </c>
      <c r="D576" s="20">
        <v>14</v>
      </c>
      <c r="E576" s="20">
        <v>70</v>
      </c>
      <c r="F576" s="20">
        <v>18</v>
      </c>
      <c r="G576" s="20">
        <v>90</v>
      </c>
      <c r="H576" s="20">
        <v>20</v>
      </c>
      <c r="I576" s="20">
        <v>100</v>
      </c>
      <c r="J576" s="20">
        <v>16</v>
      </c>
      <c r="K576" s="20">
        <v>100</v>
      </c>
      <c r="L576" s="20">
        <v>16</v>
      </c>
      <c r="M576" s="20">
        <v>100</v>
      </c>
      <c r="O576" s="48" t="s">
        <v>125</v>
      </c>
      <c r="P576" s="53"/>
      <c r="Q576" s="53"/>
      <c r="R576" s="143"/>
      <c r="S576" s="143"/>
      <c r="T576" s="53"/>
      <c r="U576" s="53"/>
      <c r="V576" s="53"/>
      <c r="W576" s="53"/>
      <c r="X576" s="171">
        <v>18.8</v>
      </c>
      <c r="Y576" s="171">
        <v>100</v>
      </c>
      <c r="Z576" s="53"/>
      <c r="AA576" s="53"/>
    </row>
    <row r="577" spans="1:27">
      <c r="A577" s="29" t="s">
        <v>111</v>
      </c>
      <c r="B577" s="20">
        <v>0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O577" s="130" t="s">
        <v>542</v>
      </c>
      <c r="P577" s="24"/>
      <c r="Q577" s="24"/>
      <c r="R577" s="140"/>
      <c r="S577" s="140"/>
      <c r="T577" s="24"/>
      <c r="U577" s="24"/>
      <c r="V577" s="24"/>
      <c r="W577" s="24"/>
      <c r="X577" s="24">
        <v>2</v>
      </c>
      <c r="Y577" s="24">
        <v>2</v>
      </c>
      <c r="Z577" s="24"/>
      <c r="AA577" s="24"/>
    </row>
    <row r="578" spans="1:27">
      <c r="A578" s="2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O578" s="48" t="s">
        <v>125</v>
      </c>
      <c r="P578" s="53"/>
      <c r="Q578" s="53"/>
      <c r="R578" s="143"/>
      <c r="S578" s="143"/>
      <c r="T578" s="53"/>
      <c r="U578" s="53"/>
      <c r="V578" s="53"/>
      <c r="W578" s="53"/>
      <c r="X578" s="171">
        <v>12.5</v>
      </c>
      <c r="Y578" s="171">
        <v>100</v>
      </c>
      <c r="Z578" s="53"/>
      <c r="AA578" s="53"/>
    </row>
    <row r="579" spans="1:27">
      <c r="A579" s="130" t="s">
        <v>112</v>
      </c>
      <c r="B579" s="20"/>
      <c r="C579" s="20"/>
      <c r="D579" s="20">
        <v>6</v>
      </c>
      <c r="E579" s="20">
        <v>30</v>
      </c>
      <c r="F579" s="20">
        <v>2</v>
      </c>
      <c r="G579" s="20">
        <v>10</v>
      </c>
      <c r="H579" s="20"/>
      <c r="I579" s="20"/>
      <c r="J579" s="20"/>
      <c r="K579" s="20"/>
      <c r="L579" s="20"/>
      <c r="M579" s="20"/>
      <c r="O579" s="130" t="s">
        <v>528</v>
      </c>
      <c r="P579" s="24"/>
      <c r="Q579" s="24"/>
      <c r="R579" s="140"/>
      <c r="S579" s="140"/>
      <c r="T579" s="24"/>
      <c r="U579" s="24"/>
      <c r="V579" s="24"/>
      <c r="W579" s="24"/>
      <c r="X579" s="24">
        <v>4</v>
      </c>
      <c r="Y579" s="24">
        <v>4</v>
      </c>
      <c r="Z579" s="24"/>
      <c r="AA579" s="24"/>
    </row>
    <row r="580" spans="1:27">
      <c r="A580" s="130" t="s">
        <v>113</v>
      </c>
      <c r="B580" s="20"/>
      <c r="C580" s="20"/>
      <c r="D580" s="20">
        <v>0</v>
      </c>
      <c r="E580" s="20">
        <v>0</v>
      </c>
      <c r="F580" s="20">
        <v>0</v>
      </c>
      <c r="G580" s="20">
        <v>0</v>
      </c>
      <c r="H580" s="20"/>
      <c r="I580" s="20"/>
      <c r="J580" s="20"/>
      <c r="K580" s="20"/>
      <c r="L580" s="20"/>
      <c r="M580" s="20"/>
      <c r="O580" s="48" t="s">
        <v>125</v>
      </c>
      <c r="P580" s="53"/>
      <c r="Q580" s="53"/>
      <c r="R580" s="143"/>
      <c r="S580" s="143"/>
      <c r="T580" s="53"/>
      <c r="U580" s="53"/>
      <c r="V580" s="53"/>
      <c r="W580" s="53"/>
      <c r="X580" s="171">
        <v>25</v>
      </c>
      <c r="Y580" s="171">
        <v>100</v>
      </c>
      <c r="Z580" s="53"/>
      <c r="AA580" s="53"/>
    </row>
    <row r="581" spans="1:27">
      <c r="B581" t="s">
        <v>705</v>
      </c>
      <c r="O581" s="130" t="s">
        <v>540</v>
      </c>
      <c r="P581" s="24"/>
      <c r="Q581" s="24"/>
      <c r="R581" s="140"/>
      <c r="S581" s="140"/>
      <c r="T581" s="24"/>
      <c r="U581" s="24"/>
      <c r="V581" s="24"/>
      <c r="W581" s="24"/>
      <c r="X581" s="24">
        <v>1</v>
      </c>
      <c r="Y581" s="24">
        <v>1</v>
      </c>
      <c r="Z581" s="24"/>
      <c r="AA581" s="24"/>
    </row>
    <row r="582" spans="1:27">
      <c r="A582" s="35" t="s">
        <v>127</v>
      </c>
      <c r="O582" s="48" t="s">
        <v>125</v>
      </c>
      <c r="P582" s="53"/>
      <c r="Q582" s="53"/>
      <c r="R582" s="143"/>
      <c r="S582" s="143"/>
      <c r="T582" s="53"/>
      <c r="U582" s="53"/>
      <c r="V582" s="53"/>
      <c r="W582" s="53"/>
      <c r="X582" s="171">
        <v>6.3</v>
      </c>
      <c r="Y582" s="171">
        <v>100</v>
      </c>
      <c r="Z582" s="53"/>
      <c r="AA582" s="53"/>
    </row>
    <row r="583" spans="1:27">
      <c r="O583" s="130" t="s">
        <v>543</v>
      </c>
      <c r="P583" s="24"/>
      <c r="Q583" s="24"/>
      <c r="R583" s="140"/>
      <c r="S583" s="140"/>
      <c r="T583" s="24"/>
      <c r="U583" s="24"/>
      <c r="V583" s="24"/>
      <c r="W583" s="24"/>
      <c r="X583" s="24">
        <v>1</v>
      </c>
      <c r="Y583" s="24">
        <v>1</v>
      </c>
      <c r="Z583" s="24"/>
      <c r="AA583" s="24"/>
    </row>
    <row r="584" spans="1:27">
      <c r="O584" s="48" t="s">
        <v>125</v>
      </c>
      <c r="P584" s="53"/>
      <c r="Q584" s="53"/>
      <c r="R584" s="143"/>
      <c r="S584" s="143"/>
      <c r="T584" s="53"/>
      <c r="U584" s="53"/>
      <c r="V584" s="53"/>
      <c r="W584" s="53"/>
      <c r="X584" s="171">
        <v>6.3</v>
      </c>
      <c r="Y584" s="171">
        <v>100</v>
      </c>
      <c r="Z584" s="53"/>
      <c r="AA584" s="53"/>
    </row>
    <row r="585" spans="1:27">
      <c r="A585" s="328" t="s">
        <v>130</v>
      </c>
      <c r="B585" s="328"/>
      <c r="C585" s="328"/>
      <c r="D585" s="328"/>
      <c r="E585" s="328"/>
      <c r="F585" s="328"/>
      <c r="G585" s="328"/>
      <c r="H585" s="328"/>
      <c r="I585" s="328"/>
      <c r="J585" s="328"/>
      <c r="K585" s="328"/>
      <c r="L585" s="328"/>
      <c r="M585" s="328"/>
      <c r="O585" s="130" t="s">
        <v>544</v>
      </c>
      <c r="P585" s="24"/>
      <c r="Q585" s="24"/>
      <c r="R585" s="140"/>
      <c r="S585" s="140"/>
      <c r="T585" s="24"/>
      <c r="U585" s="24"/>
      <c r="V585" s="24"/>
      <c r="W585" s="24"/>
      <c r="X585" s="24">
        <v>2</v>
      </c>
      <c r="Y585" s="24">
        <v>2</v>
      </c>
      <c r="Z585" s="24"/>
      <c r="AA585" s="24"/>
    </row>
    <row r="586" spans="1:27">
      <c r="A586" s="20"/>
      <c r="B586" s="327">
        <v>2001</v>
      </c>
      <c r="C586" s="327"/>
      <c r="D586" s="327">
        <v>2004</v>
      </c>
      <c r="E586" s="327"/>
      <c r="F586" s="327">
        <v>2007</v>
      </c>
      <c r="G586" s="327"/>
      <c r="H586" s="327">
        <v>2010</v>
      </c>
      <c r="I586" s="327"/>
      <c r="J586" s="327">
        <v>2013</v>
      </c>
      <c r="K586" s="327"/>
      <c r="L586" s="327">
        <v>2016</v>
      </c>
      <c r="M586" s="327"/>
      <c r="O586" s="48" t="s">
        <v>125</v>
      </c>
      <c r="P586" s="53"/>
      <c r="Q586" s="53"/>
      <c r="R586" s="143"/>
      <c r="S586" s="143"/>
      <c r="T586" s="53"/>
      <c r="U586" s="53"/>
      <c r="V586" s="53"/>
      <c r="W586" s="53"/>
      <c r="X586" s="171">
        <v>12.5</v>
      </c>
      <c r="Y586" s="171">
        <v>100</v>
      </c>
      <c r="Z586" s="53"/>
      <c r="AA586" s="53"/>
    </row>
    <row r="587" spans="1:27">
      <c r="A587" s="20"/>
      <c r="B587" s="51" t="s">
        <v>114</v>
      </c>
      <c r="C587" s="51" t="s">
        <v>115</v>
      </c>
      <c r="D587" s="51" t="s">
        <v>114</v>
      </c>
      <c r="E587" s="51" t="s">
        <v>115</v>
      </c>
      <c r="F587" s="51" t="s">
        <v>114</v>
      </c>
      <c r="G587" s="51" t="s">
        <v>115</v>
      </c>
      <c r="H587" s="51" t="s">
        <v>114</v>
      </c>
      <c r="I587" s="51" t="s">
        <v>115</v>
      </c>
      <c r="J587" s="51" t="s">
        <v>114</v>
      </c>
      <c r="K587" s="51" t="s">
        <v>115</v>
      </c>
      <c r="L587" s="51" t="s">
        <v>114</v>
      </c>
      <c r="M587" s="51" t="s">
        <v>115</v>
      </c>
      <c r="O587" s="130" t="s">
        <v>545</v>
      </c>
      <c r="P587" s="24"/>
      <c r="Q587" s="24"/>
      <c r="R587" s="140"/>
      <c r="S587" s="140"/>
      <c r="T587" s="24"/>
      <c r="U587" s="24"/>
      <c r="V587" s="24"/>
      <c r="W587" s="24"/>
      <c r="X587" s="24">
        <v>1</v>
      </c>
      <c r="Y587" s="24">
        <v>1</v>
      </c>
      <c r="Z587" s="24"/>
      <c r="AA587" s="24"/>
    </row>
    <row r="588" spans="1:27">
      <c r="A588" s="130" t="s">
        <v>110</v>
      </c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20">
        <v>22</v>
      </c>
      <c r="M588" s="20">
        <v>100</v>
      </c>
      <c r="O588" s="48" t="s">
        <v>125</v>
      </c>
      <c r="P588" s="53"/>
      <c r="Q588" s="53"/>
      <c r="R588" s="143"/>
      <c r="S588" s="143"/>
      <c r="T588" s="53"/>
      <c r="U588" s="53"/>
      <c r="V588" s="53"/>
      <c r="W588" s="53"/>
      <c r="X588" s="171">
        <v>6.3</v>
      </c>
      <c r="Y588" s="171">
        <v>100</v>
      </c>
      <c r="Z588" s="53"/>
      <c r="AA588" s="53"/>
    </row>
    <row r="589" spans="1:27">
      <c r="A589" s="29" t="s">
        <v>111</v>
      </c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20">
        <v>0</v>
      </c>
      <c r="M589" s="20">
        <v>0</v>
      </c>
      <c r="O589" s="130" t="s">
        <v>536</v>
      </c>
      <c r="P589" s="24"/>
      <c r="Q589" s="24"/>
      <c r="R589" s="140"/>
      <c r="S589" s="140"/>
      <c r="T589" s="24"/>
      <c r="U589" s="24"/>
      <c r="V589" s="24"/>
      <c r="W589" s="24"/>
      <c r="X589" s="24"/>
      <c r="Y589" s="24"/>
      <c r="Z589" s="24">
        <v>7</v>
      </c>
      <c r="AA589" s="24">
        <v>7</v>
      </c>
    </row>
    <row r="590" spans="1:27">
      <c r="A590" s="29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20"/>
      <c r="M590" s="20"/>
      <c r="O590" s="48" t="s">
        <v>125</v>
      </c>
      <c r="P590" s="53"/>
      <c r="Q590" s="53"/>
      <c r="R590" s="143"/>
      <c r="S590" s="143"/>
      <c r="T590" s="53"/>
      <c r="U590" s="53"/>
      <c r="V590" s="53"/>
      <c r="W590" s="53"/>
      <c r="X590" s="53"/>
      <c r="Y590" s="53"/>
      <c r="Z590" s="53">
        <v>35</v>
      </c>
      <c r="AA590" s="171">
        <v>100</v>
      </c>
    </row>
    <row r="591" spans="1:27">
      <c r="A591" s="130" t="s">
        <v>112</v>
      </c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20"/>
      <c r="M591" s="20"/>
      <c r="O591" s="130" t="s">
        <v>529</v>
      </c>
      <c r="P591" s="24"/>
      <c r="Q591" s="24"/>
      <c r="R591" s="140"/>
      <c r="S591" s="140"/>
      <c r="T591" s="24"/>
      <c r="U591" s="24"/>
      <c r="V591" s="24"/>
      <c r="W591" s="24"/>
      <c r="X591" s="24"/>
      <c r="Y591" s="24"/>
      <c r="Z591" s="24">
        <v>9</v>
      </c>
      <c r="AA591" s="24">
        <v>9</v>
      </c>
    </row>
    <row r="592" spans="1:27">
      <c r="A592" s="130" t="s">
        <v>113</v>
      </c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20"/>
      <c r="M592" s="20"/>
      <c r="O592" s="48"/>
      <c r="P592" s="53"/>
      <c r="Q592" s="53"/>
      <c r="R592" s="56"/>
      <c r="S592" s="56"/>
      <c r="T592" s="56"/>
      <c r="U592" s="56"/>
      <c r="V592" s="53"/>
      <c r="W592" s="53"/>
      <c r="X592" s="53"/>
      <c r="Y592" s="53"/>
      <c r="Z592" s="53">
        <v>45</v>
      </c>
      <c r="AA592" s="171">
        <v>100</v>
      </c>
    </row>
    <row r="593" spans="1:30">
      <c r="R593" s="15"/>
      <c r="S593" s="15"/>
      <c r="T593" s="15"/>
      <c r="U593" s="15"/>
    </row>
    <row r="594" spans="1:30">
      <c r="O594" s="321" t="s">
        <v>122</v>
      </c>
      <c r="P594" s="322"/>
      <c r="Q594" s="322"/>
      <c r="R594" s="322"/>
      <c r="S594" s="322"/>
      <c r="T594" s="322"/>
      <c r="U594" s="322"/>
      <c r="V594" s="322"/>
      <c r="W594" s="322"/>
      <c r="X594" s="322"/>
      <c r="Y594" s="322"/>
      <c r="Z594" s="322"/>
      <c r="AA594" s="323"/>
    </row>
    <row r="595" spans="1:30">
      <c r="O595" s="20"/>
      <c r="P595" s="324">
        <v>1999</v>
      </c>
      <c r="Q595" s="325"/>
      <c r="R595" s="324">
        <v>2002</v>
      </c>
      <c r="S595" s="325"/>
      <c r="T595" s="324">
        <v>2005</v>
      </c>
      <c r="U595" s="325"/>
      <c r="V595" s="324">
        <v>2008</v>
      </c>
      <c r="W595" s="325"/>
      <c r="X595" s="324">
        <v>2011</v>
      </c>
      <c r="Y595" s="325"/>
      <c r="Z595" s="324">
        <v>2014</v>
      </c>
      <c r="AA595" s="325"/>
    </row>
    <row r="596" spans="1:30">
      <c r="O596" s="20"/>
      <c r="P596" s="263" t="s">
        <v>118</v>
      </c>
      <c r="Q596" s="263" t="s">
        <v>1</v>
      </c>
      <c r="R596" s="263" t="s">
        <v>118</v>
      </c>
      <c r="S596" s="263" t="s">
        <v>1</v>
      </c>
      <c r="T596" s="263" t="s">
        <v>118</v>
      </c>
      <c r="U596" s="263" t="s">
        <v>1</v>
      </c>
      <c r="V596" s="263" t="s">
        <v>118</v>
      </c>
      <c r="W596" s="263" t="s">
        <v>1</v>
      </c>
      <c r="X596" s="263" t="s">
        <v>118</v>
      </c>
      <c r="Y596" s="263" t="s">
        <v>1</v>
      </c>
      <c r="Z596" s="263" t="s">
        <v>118</v>
      </c>
      <c r="AA596" s="263" t="s">
        <v>1</v>
      </c>
    </row>
    <row r="597" spans="1:30">
      <c r="O597" s="130" t="s">
        <v>276</v>
      </c>
      <c r="P597" s="140"/>
      <c r="Q597" s="140"/>
      <c r="R597" s="140"/>
      <c r="S597" s="140"/>
      <c r="T597" s="24">
        <v>1</v>
      </c>
      <c r="U597" s="24">
        <v>0</v>
      </c>
      <c r="V597" s="140"/>
      <c r="W597" s="140"/>
      <c r="X597" s="24"/>
      <c r="Y597" s="24"/>
      <c r="Z597" s="140"/>
      <c r="AA597" s="140"/>
    </row>
    <row r="598" spans="1:30">
      <c r="O598" s="47" t="s">
        <v>125</v>
      </c>
      <c r="P598" s="141"/>
      <c r="Q598" s="142"/>
      <c r="R598" s="141"/>
      <c r="S598" s="142"/>
      <c r="T598" s="32">
        <v>0.05</v>
      </c>
      <c r="U598" s="40">
        <v>0</v>
      </c>
      <c r="V598" s="141"/>
      <c r="W598" s="141"/>
      <c r="X598" s="32"/>
      <c r="Y598" s="32"/>
      <c r="Z598" s="141"/>
      <c r="AA598" s="141"/>
    </row>
    <row r="599" spans="1:30">
      <c r="O599" s="130" t="s">
        <v>87</v>
      </c>
      <c r="P599" s="140"/>
      <c r="Q599" s="140"/>
      <c r="R599" s="24"/>
      <c r="S599" s="24"/>
      <c r="T599" s="24">
        <v>1</v>
      </c>
      <c r="U599" s="24">
        <v>0</v>
      </c>
      <c r="V599" s="140"/>
      <c r="W599" s="140"/>
      <c r="X599" s="24"/>
      <c r="Y599" s="24"/>
      <c r="Z599" s="140"/>
      <c r="AA599" s="140"/>
    </row>
    <row r="600" spans="1:30">
      <c r="O600" s="47" t="s">
        <v>125</v>
      </c>
      <c r="P600" s="38"/>
      <c r="Q600" s="85"/>
      <c r="R600" s="38"/>
      <c r="S600" s="38"/>
      <c r="T600" s="38">
        <v>0.05</v>
      </c>
      <c r="U600" s="38">
        <v>0</v>
      </c>
      <c r="V600" s="38"/>
      <c r="W600" s="38"/>
      <c r="X600" s="38"/>
      <c r="Y600" s="38"/>
      <c r="Z600" s="38"/>
      <c r="AA600" s="38"/>
    </row>
    <row r="601" spans="1:30">
      <c r="O601" s="21" t="s">
        <v>808</v>
      </c>
      <c r="P601" s="20"/>
      <c r="Q601" s="20"/>
      <c r="R601" s="24">
        <v>5</v>
      </c>
      <c r="S601" s="24">
        <v>0</v>
      </c>
      <c r="T601" s="20"/>
      <c r="U601" s="20"/>
      <c r="V601" s="20"/>
      <c r="W601" s="20"/>
      <c r="X601" s="20"/>
      <c r="Y601" s="20"/>
      <c r="Z601" s="20"/>
      <c r="AA601" s="20"/>
    </row>
    <row r="602" spans="1:30">
      <c r="O602" s="47" t="s">
        <v>125</v>
      </c>
      <c r="P602" s="37"/>
      <c r="Q602" s="37"/>
      <c r="R602" s="36">
        <v>0.25</v>
      </c>
      <c r="S602" s="36">
        <v>0</v>
      </c>
      <c r="T602" s="37"/>
      <c r="U602" s="37"/>
      <c r="V602" s="37"/>
      <c r="W602" s="37"/>
      <c r="X602" s="37"/>
      <c r="Y602" s="37"/>
      <c r="Z602" s="37"/>
      <c r="AA602" s="37"/>
    </row>
    <row r="603" spans="1:30">
      <c r="O603" s="21" t="s">
        <v>809</v>
      </c>
      <c r="P603" s="106"/>
      <c r="Q603" s="106"/>
      <c r="R603" s="96">
        <v>1</v>
      </c>
      <c r="S603" s="96">
        <v>0</v>
      </c>
      <c r="T603" s="106"/>
      <c r="U603" s="106"/>
      <c r="V603" s="106"/>
      <c r="W603" s="106"/>
      <c r="X603" s="106"/>
      <c r="Y603" s="106"/>
      <c r="Z603" s="106"/>
      <c r="AA603" s="106"/>
    </row>
    <row r="604" spans="1:30">
      <c r="O604" s="47" t="s">
        <v>125</v>
      </c>
      <c r="P604" s="37"/>
      <c r="Q604" s="37"/>
      <c r="R604" s="36">
        <v>0.05</v>
      </c>
      <c r="S604" s="36">
        <v>0</v>
      </c>
      <c r="T604" s="37"/>
      <c r="U604" s="37"/>
      <c r="V604" s="37"/>
      <c r="W604" s="37"/>
      <c r="X604" s="37"/>
      <c r="Y604" s="37"/>
      <c r="Z604" s="37"/>
      <c r="AA604" s="37"/>
    </row>
    <row r="606" spans="1:30" s="152" customFormat="1">
      <c r="A606" s="153" t="s">
        <v>548</v>
      </c>
      <c r="H606" s="153" t="s">
        <v>701</v>
      </c>
      <c r="AD606" s="15"/>
    </row>
    <row r="608" spans="1:30">
      <c r="A608" s="329" t="s">
        <v>549</v>
      </c>
      <c r="B608" s="330"/>
      <c r="C608" s="330"/>
      <c r="D608" s="330"/>
      <c r="E608" s="330"/>
      <c r="F608" s="330"/>
      <c r="G608" s="331"/>
      <c r="I608" s="358" t="s">
        <v>548</v>
      </c>
      <c r="J608" s="358"/>
      <c r="K608" s="358"/>
      <c r="L608" s="358"/>
      <c r="M608" s="358"/>
      <c r="N608" s="358"/>
      <c r="O608" s="358"/>
    </row>
    <row r="609" spans="1:27">
      <c r="A609" s="128" t="s">
        <v>129</v>
      </c>
      <c r="B609" s="44">
        <v>16</v>
      </c>
      <c r="C609" s="44">
        <v>16</v>
      </c>
      <c r="D609" s="44">
        <v>16</v>
      </c>
      <c r="E609" s="44">
        <v>16</v>
      </c>
      <c r="F609" s="44">
        <v>16</v>
      </c>
      <c r="G609" s="44">
        <v>16</v>
      </c>
      <c r="I609" s="89"/>
      <c r="J609" s="89" t="s">
        <v>137</v>
      </c>
      <c r="K609" s="89" t="s">
        <v>138</v>
      </c>
      <c r="L609" s="89" t="s">
        <v>139</v>
      </c>
      <c r="M609" s="89" t="s">
        <v>140</v>
      </c>
      <c r="N609" s="89" t="s">
        <v>141</v>
      </c>
      <c r="O609" s="89" t="s">
        <v>142</v>
      </c>
    </row>
    <row r="610" spans="1:27">
      <c r="A610" s="129" t="s">
        <v>103</v>
      </c>
      <c r="B610" s="51">
        <v>2000</v>
      </c>
      <c r="C610" s="51">
        <v>2003</v>
      </c>
      <c r="D610" s="51">
        <v>2006</v>
      </c>
      <c r="E610" s="51">
        <v>2009</v>
      </c>
      <c r="F610" s="51">
        <v>2012</v>
      </c>
      <c r="G610" s="51">
        <v>2015</v>
      </c>
      <c r="I610" s="89" t="s">
        <v>143</v>
      </c>
      <c r="J610" s="24">
        <v>16</v>
      </c>
      <c r="K610" s="24">
        <v>16</v>
      </c>
      <c r="L610" s="24">
        <v>16</v>
      </c>
      <c r="M610" s="24">
        <v>16</v>
      </c>
      <c r="N610" s="24">
        <v>16</v>
      </c>
      <c r="O610" s="24">
        <v>16</v>
      </c>
    </row>
    <row r="611" spans="1:27">
      <c r="A611" s="29">
        <v>0</v>
      </c>
      <c r="B611" s="24"/>
      <c r="C611" s="24">
        <v>16</v>
      </c>
      <c r="D611" s="24"/>
      <c r="E611" s="24"/>
      <c r="F611" s="24"/>
      <c r="G611" s="24">
        <v>6</v>
      </c>
      <c r="I611" s="90">
        <v>0</v>
      </c>
      <c r="J611" s="24"/>
      <c r="K611" s="24">
        <v>16</v>
      </c>
      <c r="L611" s="24"/>
      <c r="M611" s="24"/>
      <c r="N611" s="24"/>
      <c r="O611" s="24">
        <v>6</v>
      </c>
    </row>
    <row r="612" spans="1:27">
      <c r="A612" s="29">
        <v>1</v>
      </c>
      <c r="B612" s="24">
        <v>16</v>
      </c>
      <c r="C612" s="24"/>
      <c r="D612" s="24"/>
      <c r="E612" s="24"/>
      <c r="F612" s="24">
        <v>16</v>
      </c>
      <c r="G612" s="24">
        <v>10</v>
      </c>
      <c r="I612" s="90">
        <v>1</v>
      </c>
      <c r="J612" s="24">
        <v>16</v>
      </c>
      <c r="K612" s="24"/>
      <c r="L612" s="24"/>
      <c r="M612" s="24"/>
      <c r="N612" s="24">
        <v>16</v>
      </c>
      <c r="O612" s="24">
        <v>10</v>
      </c>
    </row>
    <row r="613" spans="1:27">
      <c r="A613" s="29">
        <v>2</v>
      </c>
      <c r="B613" s="24"/>
      <c r="C613" s="24"/>
      <c r="D613" s="24"/>
      <c r="E613" s="24"/>
      <c r="F613" s="24"/>
      <c r="G613" s="24"/>
      <c r="I613" s="90">
        <v>2</v>
      </c>
      <c r="J613" s="24"/>
      <c r="K613" s="24"/>
      <c r="L613" s="24"/>
      <c r="M613" s="24"/>
      <c r="N613" s="24"/>
      <c r="O613" s="24"/>
    </row>
    <row r="614" spans="1:27">
      <c r="A614" s="29">
        <v>3</v>
      </c>
      <c r="B614" s="24"/>
      <c r="C614" s="24"/>
      <c r="D614" s="24">
        <v>16</v>
      </c>
      <c r="E614" s="24">
        <v>16</v>
      </c>
      <c r="F614" s="24"/>
      <c r="G614" s="24"/>
      <c r="I614" s="90">
        <v>3</v>
      </c>
      <c r="J614" s="24"/>
      <c r="K614" s="24"/>
      <c r="L614" s="24">
        <v>16</v>
      </c>
      <c r="M614" s="24">
        <v>16</v>
      </c>
      <c r="N614" s="24"/>
      <c r="O614" s="24"/>
    </row>
    <row r="615" spans="1:27">
      <c r="A615" s="29" t="s">
        <v>104</v>
      </c>
      <c r="B615" s="24"/>
      <c r="C615" s="24"/>
      <c r="D615" s="24"/>
      <c r="E615" s="24"/>
      <c r="F615" s="24"/>
      <c r="G615" s="24"/>
      <c r="I615" s="90" t="s">
        <v>104</v>
      </c>
      <c r="J615" s="24"/>
      <c r="K615" s="24"/>
      <c r="L615" s="24"/>
      <c r="M615" s="24"/>
      <c r="N615" s="24"/>
      <c r="O615" s="24"/>
    </row>
    <row r="616" spans="1:27">
      <c r="J616" s="53"/>
      <c r="K616" s="24" t="s">
        <v>668</v>
      </c>
      <c r="L616" s="53"/>
      <c r="M616" s="24" t="s">
        <v>239</v>
      </c>
      <c r="N616" s="53"/>
      <c r="O616" s="24" t="s">
        <v>669</v>
      </c>
    </row>
    <row r="617" spans="1:27">
      <c r="A617" s="329" t="s">
        <v>556</v>
      </c>
      <c r="B617" s="330"/>
      <c r="C617" s="330"/>
      <c r="D617" s="330"/>
      <c r="E617" s="330"/>
      <c r="F617" s="330"/>
      <c r="G617" s="331"/>
      <c r="K617" s="94" t="s">
        <v>670</v>
      </c>
      <c r="M617" s="94" t="s">
        <v>671</v>
      </c>
      <c r="O617" s="168" t="s">
        <v>672</v>
      </c>
    </row>
    <row r="618" spans="1:27">
      <c r="A618" s="21"/>
      <c r="B618" s="51">
        <v>2000</v>
      </c>
      <c r="C618" s="51">
        <v>2003</v>
      </c>
      <c r="D618" s="51">
        <v>2006</v>
      </c>
      <c r="E618" s="51">
        <v>2009</v>
      </c>
      <c r="F618" s="51">
        <v>2012</v>
      </c>
      <c r="G618" s="51">
        <v>2015</v>
      </c>
    </row>
    <row r="619" spans="1:27">
      <c r="A619" s="130" t="s">
        <v>106</v>
      </c>
      <c r="B619" s="24">
        <v>16</v>
      </c>
      <c r="C619" s="24">
        <v>16</v>
      </c>
      <c r="D619" s="24">
        <v>7</v>
      </c>
      <c r="E619" s="24"/>
      <c r="F619" s="24">
        <v>7</v>
      </c>
      <c r="G619" s="24">
        <v>12</v>
      </c>
    </row>
    <row r="620" spans="1:27">
      <c r="A620" s="29" t="s">
        <v>107</v>
      </c>
      <c r="B620" s="24"/>
      <c r="C620" s="24"/>
      <c r="D620" s="24">
        <v>9</v>
      </c>
      <c r="E620" s="24">
        <v>16</v>
      </c>
      <c r="F620" s="24">
        <v>9</v>
      </c>
      <c r="G620" s="24">
        <v>4</v>
      </c>
    </row>
    <row r="621" spans="1:27">
      <c r="A621" s="27"/>
      <c r="B621" s="28"/>
      <c r="C621" s="28"/>
      <c r="D621" s="28"/>
      <c r="E621" s="28"/>
      <c r="F621" s="28"/>
      <c r="G621" s="28"/>
    </row>
    <row r="622" spans="1:27">
      <c r="A622" s="27"/>
      <c r="B622" s="28"/>
      <c r="C622" s="28"/>
      <c r="D622" s="28"/>
      <c r="E622" s="28"/>
      <c r="F622" s="28"/>
      <c r="G622" s="28"/>
    </row>
    <row r="623" spans="1:27">
      <c r="A623" s="332" t="s">
        <v>109</v>
      </c>
      <c r="B623" s="332"/>
      <c r="C623" s="332"/>
      <c r="D623" s="332"/>
      <c r="E623" s="332"/>
      <c r="F623" s="332"/>
      <c r="G623" s="332"/>
      <c r="H623" s="332"/>
      <c r="I623" s="332"/>
      <c r="J623" s="332"/>
      <c r="K623" s="332"/>
      <c r="L623" s="332"/>
      <c r="M623" s="332"/>
      <c r="O623" s="332" t="s">
        <v>120</v>
      </c>
      <c r="P623" s="332"/>
      <c r="Q623" s="332"/>
      <c r="R623" s="332"/>
      <c r="S623" s="332"/>
      <c r="T623" s="332"/>
      <c r="U623" s="332"/>
      <c r="V623" s="332"/>
      <c r="W623" s="332"/>
      <c r="X623" s="332"/>
      <c r="Y623" s="332"/>
      <c r="Z623" s="332"/>
      <c r="AA623" s="332"/>
    </row>
    <row r="624" spans="1:27">
      <c r="A624" s="20"/>
      <c r="B624" s="327">
        <v>2000</v>
      </c>
      <c r="C624" s="327"/>
      <c r="D624" s="327">
        <v>2003</v>
      </c>
      <c r="E624" s="327"/>
      <c r="F624" s="327">
        <v>2006</v>
      </c>
      <c r="G624" s="327"/>
      <c r="H624" s="327">
        <v>2009</v>
      </c>
      <c r="I624" s="327"/>
      <c r="J624" s="327">
        <v>2012</v>
      </c>
      <c r="K624" s="327"/>
      <c r="L624" s="327">
        <v>2015</v>
      </c>
      <c r="M624" s="327"/>
      <c r="O624" s="20"/>
      <c r="P624" s="327">
        <v>2000</v>
      </c>
      <c r="Q624" s="327"/>
      <c r="R624" s="327">
        <v>2003</v>
      </c>
      <c r="S624" s="327"/>
      <c r="T624" s="327">
        <v>2006</v>
      </c>
      <c r="U624" s="327"/>
      <c r="V624" s="327">
        <v>2009</v>
      </c>
      <c r="W624" s="327"/>
      <c r="X624" s="327">
        <v>2012</v>
      </c>
      <c r="Y624" s="327"/>
      <c r="Z624" s="327">
        <v>2015</v>
      </c>
      <c r="AA624" s="327"/>
    </row>
    <row r="625" spans="1:27">
      <c r="A625" s="20"/>
      <c r="B625" s="51" t="s">
        <v>114</v>
      </c>
      <c r="C625" s="51" t="s">
        <v>115</v>
      </c>
      <c r="D625" s="51" t="s">
        <v>114</v>
      </c>
      <c r="E625" s="51" t="s">
        <v>115</v>
      </c>
      <c r="F625" s="51" t="s">
        <v>114</v>
      </c>
      <c r="G625" s="51" t="s">
        <v>115</v>
      </c>
      <c r="H625" s="51" t="s">
        <v>114</v>
      </c>
      <c r="I625" s="51" t="s">
        <v>115</v>
      </c>
      <c r="J625" s="51" t="s">
        <v>114</v>
      </c>
      <c r="K625" s="51" t="s">
        <v>115</v>
      </c>
      <c r="L625" s="51" t="s">
        <v>114</v>
      </c>
      <c r="M625" s="51" t="s">
        <v>115</v>
      </c>
      <c r="O625" s="20"/>
      <c r="P625" s="51" t="s">
        <v>118</v>
      </c>
      <c r="Q625" s="51" t="s">
        <v>1</v>
      </c>
      <c r="R625" s="51" t="s">
        <v>118</v>
      </c>
      <c r="S625" s="51" t="s">
        <v>1</v>
      </c>
      <c r="T625" s="51" t="s">
        <v>118</v>
      </c>
      <c r="U625" s="51" t="s">
        <v>1</v>
      </c>
      <c r="V625" s="51" t="s">
        <v>118</v>
      </c>
      <c r="W625" s="51" t="s">
        <v>1</v>
      </c>
      <c r="X625" s="51" t="s">
        <v>118</v>
      </c>
      <c r="Y625" s="51" t="s">
        <v>1</v>
      </c>
      <c r="Z625" s="51" t="s">
        <v>118</v>
      </c>
      <c r="AA625" s="51" t="s">
        <v>1</v>
      </c>
    </row>
    <row r="626" spans="1:27">
      <c r="A626" s="130" t="s">
        <v>110</v>
      </c>
      <c r="B626" s="20">
        <v>15</v>
      </c>
      <c r="C626" s="20">
        <v>93.75</v>
      </c>
      <c r="D626" s="20">
        <v>16</v>
      </c>
      <c r="E626" s="20">
        <v>100</v>
      </c>
      <c r="F626" s="20">
        <v>16</v>
      </c>
      <c r="G626" s="20">
        <v>100</v>
      </c>
      <c r="H626" s="20"/>
      <c r="I626" s="20"/>
      <c r="J626" s="20">
        <v>16</v>
      </c>
      <c r="K626" s="20">
        <v>100</v>
      </c>
      <c r="L626" s="20">
        <v>16</v>
      </c>
      <c r="M626" s="20">
        <v>100</v>
      </c>
      <c r="O626" s="130" t="s">
        <v>550</v>
      </c>
      <c r="P626" s="140"/>
      <c r="Q626" s="140"/>
      <c r="R626" s="140"/>
      <c r="S626" s="140"/>
      <c r="T626" s="24"/>
      <c r="U626" s="24"/>
      <c r="V626" s="24">
        <v>16</v>
      </c>
      <c r="W626" s="24">
        <v>4</v>
      </c>
      <c r="X626" s="24"/>
      <c r="Y626" s="24"/>
      <c r="Z626" s="24"/>
      <c r="AA626" s="24"/>
    </row>
    <row r="627" spans="1:27">
      <c r="A627" s="29" t="s">
        <v>111</v>
      </c>
      <c r="B627" s="20">
        <v>4</v>
      </c>
      <c r="C627" s="281">
        <f>B627*100/B626</f>
        <v>26.666666666666668</v>
      </c>
      <c r="D627" s="20">
        <v>5</v>
      </c>
      <c r="E627" s="20">
        <f>D627*E626/D626</f>
        <v>31.25</v>
      </c>
      <c r="F627" s="20">
        <v>7</v>
      </c>
      <c r="G627" s="20">
        <f>F627*G626/F626</f>
        <v>43.75</v>
      </c>
      <c r="H627" s="20"/>
      <c r="I627" s="146"/>
      <c r="J627" s="20">
        <v>6</v>
      </c>
      <c r="K627" s="20">
        <f>J627*K626/J626</f>
        <v>37.5</v>
      </c>
      <c r="L627" s="20">
        <v>10</v>
      </c>
      <c r="M627" s="20">
        <f>L627*M626/L626</f>
        <v>62.5</v>
      </c>
      <c r="O627" s="47" t="s">
        <v>125</v>
      </c>
      <c r="P627" s="38"/>
      <c r="Q627" s="157"/>
      <c r="R627" s="38"/>
      <c r="S627" s="157"/>
      <c r="T627" s="38"/>
      <c r="U627" s="32"/>
      <c r="V627" s="32">
        <v>1</v>
      </c>
      <c r="W627" s="32">
        <f>W626*V627/V626</f>
        <v>0.25</v>
      </c>
      <c r="X627" s="32"/>
      <c r="Y627" s="32"/>
      <c r="Z627" s="32"/>
      <c r="AA627" s="32"/>
    </row>
    <row r="628" spans="1:27">
      <c r="A628" s="2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O628" s="156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</row>
    <row r="629" spans="1:27">
      <c r="A629" s="130" t="s">
        <v>112</v>
      </c>
      <c r="B629" s="20"/>
      <c r="C629" s="20"/>
      <c r="D629" s="20"/>
      <c r="E629" s="20"/>
      <c r="F629" s="20"/>
      <c r="G629" s="20"/>
      <c r="H629" s="20">
        <v>16</v>
      </c>
      <c r="I629" s="20">
        <v>100</v>
      </c>
      <c r="J629" s="20"/>
      <c r="K629" s="20"/>
      <c r="L629" s="20"/>
      <c r="M629" s="20"/>
      <c r="O629" s="35" t="s">
        <v>127</v>
      </c>
      <c r="P629" s="38"/>
      <c r="Q629" s="157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spans="1:27">
      <c r="A630" s="130" t="s">
        <v>113</v>
      </c>
      <c r="B630" s="20"/>
      <c r="C630" s="20"/>
      <c r="D630" s="20"/>
      <c r="E630" s="20"/>
      <c r="F630" s="20"/>
      <c r="G630" s="20"/>
      <c r="H630" s="20">
        <v>4</v>
      </c>
      <c r="I630" s="20">
        <v>25</v>
      </c>
      <c r="J630" s="20"/>
      <c r="K630" s="20"/>
      <c r="L630" s="20"/>
      <c r="M630" s="20"/>
      <c r="O630" s="156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</row>
    <row r="631" spans="1:27">
      <c r="B631" s="100" t="s">
        <v>819</v>
      </c>
    </row>
    <row r="632" spans="1:27">
      <c r="O632" s="326" t="s">
        <v>121</v>
      </c>
      <c r="P632" s="326"/>
      <c r="Q632" s="326"/>
      <c r="R632" s="326"/>
      <c r="S632" s="326"/>
      <c r="T632" s="326"/>
      <c r="U632" s="326"/>
      <c r="V632" s="326"/>
      <c r="W632" s="326"/>
      <c r="X632" s="326"/>
      <c r="Y632" s="326"/>
      <c r="Z632" s="326"/>
      <c r="AA632" s="326"/>
    </row>
    <row r="633" spans="1:27">
      <c r="A633" s="326" t="s">
        <v>116</v>
      </c>
      <c r="B633" s="326"/>
      <c r="C633" s="326"/>
      <c r="D633" s="326"/>
      <c r="E633" s="326"/>
      <c r="F633" s="326"/>
      <c r="G633" s="326"/>
      <c r="H633" s="326"/>
      <c r="I633" s="326"/>
      <c r="J633" s="326"/>
      <c r="K633" s="326"/>
      <c r="L633" s="326"/>
      <c r="M633" s="326"/>
      <c r="O633" s="20"/>
      <c r="P633" s="327">
        <v>2000</v>
      </c>
      <c r="Q633" s="327"/>
      <c r="R633" s="327">
        <v>2003</v>
      </c>
      <c r="S633" s="327"/>
      <c r="T633" s="327">
        <v>2006</v>
      </c>
      <c r="U633" s="327"/>
      <c r="V633" s="327">
        <v>2009</v>
      </c>
      <c r="W633" s="327"/>
      <c r="X633" s="327">
        <v>2012</v>
      </c>
      <c r="Y633" s="327"/>
      <c r="Z633" s="327">
        <v>2015</v>
      </c>
      <c r="AA633" s="327"/>
    </row>
    <row r="634" spans="1:27">
      <c r="A634" s="20"/>
      <c r="B634" s="327">
        <v>2000</v>
      </c>
      <c r="C634" s="327"/>
      <c r="D634" s="327">
        <v>2003</v>
      </c>
      <c r="E634" s="327"/>
      <c r="F634" s="327">
        <v>2006</v>
      </c>
      <c r="G634" s="327"/>
      <c r="H634" s="327">
        <v>2009</v>
      </c>
      <c r="I634" s="327"/>
      <c r="J634" s="327">
        <v>2012</v>
      </c>
      <c r="K634" s="327"/>
      <c r="L634" s="327">
        <v>2015</v>
      </c>
      <c r="M634" s="327"/>
      <c r="O634" s="20"/>
      <c r="P634" s="51" t="s">
        <v>118</v>
      </c>
      <c r="Q634" s="51" t="s">
        <v>1</v>
      </c>
      <c r="R634" s="51" t="s">
        <v>118</v>
      </c>
      <c r="S634" s="51" t="s">
        <v>1</v>
      </c>
      <c r="T634" s="51" t="s">
        <v>118</v>
      </c>
      <c r="U634" s="51" t="s">
        <v>1</v>
      </c>
      <c r="V634" s="51" t="s">
        <v>118</v>
      </c>
      <c r="W634" s="51" t="s">
        <v>1</v>
      </c>
      <c r="X634" s="51" t="s">
        <v>118</v>
      </c>
      <c r="Y634" s="51" t="s">
        <v>1</v>
      </c>
      <c r="Z634" s="51" t="s">
        <v>118</v>
      </c>
      <c r="AA634" s="51" t="s">
        <v>1</v>
      </c>
    </row>
    <row r="635" spans="1:27">
      <c r="A635" s="20"/>
      <c r="B635" s="51" t="s">
        <v>114</v>
      </c>
      <c r="C635" s="51" t="s">
        <v>115</v>
      </c>
      <c r="D635" s="51" t="s">
        <v>114</v>
      </c>
      <c r="E635" s="51" t="s">
        <v>115</v>
      </c>
      <c r="F635" s="51" t="s">
        <v>114</v>
      </c>
      <c r="G635" s="51" t="s">
        <v>115</v>
      </c>
      <c r="H635" s="51" t="s">
        <v>114</v>
      </c>
      <c r="I635" s="51" t="s">
        <v>115</v>
      </c>
      <c r="J635" s="51" t="s">
        <v>114</v>
      </c>
      <c r="K635" s="51" t="s">
        <v>115</v>
      </c>
      <c r="L635" s="51" t="s">
        <v>114</v>
      </c>
      <c r="M635" s="51" t="s">
        <v>115</v>
      </c>
      <c r="O635" s="130" t="s">
        <v>58</v>
      </c>
      <c r="P635" s="24"/>
      <c r="Q635" s="24"/>
      <c r="R635" s="140"/>
      <c r="S635" s="140"/>
      <c r="T635" s="24">
        <v>16</v>
      </c>
      <c r="U635" s="24">
        <v>9</v>
      </c>
      <c r="V635" s="24"/>
      <c r="W635" s="24"/>
      <c r="X635" s="24"/>
      <c r="Y635" s="24"/>
      <c r="Z635" s="24"/>
      <c r="AA635" s="24"/>
    </row>
    <row r="636" spans="1:27">
      <c r="A636" s="130" t="s">
        <v>110</v>
      </c>
      <c r="B636" s="20">
        <v>16</v>
      </c>
      <c r="C636" s="20">
        <v>100</v>
      </c>
      <c r="D636" s="20">
        <v>16</v>
      </c>
      <c r="E636" s="20">
        <v>100</v>
      </c>
      <c r="F636" s="20"/>
      <c r="G636" s="20"/>
      <c r="H636" s="20"/>
      <c r="I636" s="20"/>
      <c r="J636" s="20"/>
      <c r="K636" s="20"/>
      <c r="L636" s="20">
        <v>5</v>
      </c>
      <c r="M636" s="20">
        <v>31.25</v>
      </c>
      <c r="O636" s="48" t="s">
        <v>125</v>
      </c>
      <c r="P636" s="53"/>
      <c r="Q636" s="53"/>
      <c r="R636" s="143"/>
      <c r="S636" s="145"/>
      <c r="T636" s="53">
        <v>100</v>
      </c>
      <c r="U636" s="53">
        <v>56.25</v>
      </c>
      <c r="V636" s="53"/>
      <c r="W636" s="53"/>
      <c r="X636" s="53"/>
      <c r="Y636" s="53"/>
      <c r="Z636" s="53"/>
      <c r="AA636" s="53"/>
    </row>
    <row r="637" spans="1:27">
      <c r="A637" s="29" t="s">
        <v>111</v>
      </c>
      <c r="B637" s="20">
        <v>12</v>
      </c>
      <c r="C637" s="20">
        <f>B637*C636/B636</f>
        <v>75</v>
      </c>
      <c r="D637" s="20">
        <v>11</v>
      </c>
      <c r="E637" s="20">
        <f>D637*E636/D636</f>
        <v>68.75</v>
      </c>
      <c r="F637" s="20"/>
      <c r="G637" s="20"/>
      <c r="H637" s="20"/>
      <c r="I637" s="20"/>
      <c r="J637" s="20"/>
      <c r="K637" s="20"/>
      <c r="L637" s="20">
        <v>2</v>
      </c>
      <c r="M637" s="20">
        <f>L637*M636/L636</f>
        <v>12.5</v>
      </c>
      <c r="O637" s="130" t="s">
        <v>557</v>
      </c>
      <c r="P637" s="34"/>
      <c r="Q637" s="34"/>
      <c r="R637" s="144"/>
      <c r="S637" s="144"/>
      <c r="T637" s="34"/>
      <c r="U637" s="34"/>
      <c r="V637" s="34">
        <v>16</v>
      </c>
      <c r="W637" s="184">
        <v>12</v>
      </c>
      <c r="X637" s="34">
        <v>16</v>
      </c>
      <c r="Y637" s="184">
        <v>9</v>
      </c>
      <c r="Z637" s="34"/>
      <c r="AA637" s="34"/>
    </row>
    <row r="638" spans="1:27">
      <c r="A638" s="2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O638" s="48" t="s">
        <v>125</v>
      </c>
      <c r="P638" s="53"/>
      <c r="Q638" s="53"/>
      <c r="R638" s="143"/>
      <c r="S638" s="143"/>
      <c r="T638" s="53"/>
      <c r="U638" s="53"/>
      <c r="V638" s="53">
        <v>100</v>
      </c>
      <c r="W638" s="171">
        <v>75</v>
      </c>
      <c r="X638" s="53">
        <v>100</v>
      </c>
      <c r="Y638" s="171">
        <v>56.25</v>
      </c>
      <c r="Z638" s="53"/>
      <c r="AA638" s="53"/>
    </row>
    <row r="639" spans="1:27">
      <c r="A639" s="130" t="s">
        <v>112</v>
      </c>
      <c r="B639" s="20"/>
      <c r="C639" s="20"/>
      <c r="D639" s="20"/>
      <c r="E639" s="20"/>
      <c r="F639" s="20">
        <v>16</v>
      </c>
      <c r="G639" s="20">
        <v>100</v>
      </c>
      <c r="H639" s="20">
        <v>16</v>
      </c>
      <c r="I639" s="20">
        <v>100</v>
      </c>
      <c r="J639" s="20">
        <v>16</v>
      </c>
      <c r="K639" s="20">
        <v>100</v>
      </c>
      <c r="L639" s="20">
        <v>10</v>
      </c>
      <c r="M639" s="20">
        <v>62.5</v>
      </c>
      <c r="O639" s="129" t="s">
        <v>65</v>
      </c>
      <c r="P639" s="34"/>
      <c r="Q639" s="34"/>
      <c r="R639" s="144"/>
      <c r="S639" s="144"/>
      <c r="T639" s="34"/>
      <c r="U639" s="34"/>
      <c r="V639" s="34"/>
      <c r="W639" s="34"/>
      <c r="X639" s="147"/>
      <c r="Y639" s="34"/>
      <c r="Z639" s="34">
        <v>10</v>
      </c>
      <c r="AA639" s="184">
        <v>4</v>
      </c>
    </row>
    <row r="640" spans="1:27">
      <c r="A640" s="130" t="s">
        <v>113</v>
      </c>
      <c r="B640" s="20"/>
      <c r="C640" s="20"/>
      <c r="D640" s="20"/>
      <c r="E640" s="20"/>
      <c r="F640" s="20">
        <v>9</v>
      </c>
      <c r="G640" s="20">
        <f>F640*G639/F639</f>
        <v>56.25</v>
      </c>
      <c r="H640" s="20">
        <v>12</v>
      </c>
      <c r="I640" s="20">
        <v>75</v>
      </c>
      <c r="J640" s="20">
        <v>9</v>
      </c>
      <c r="K640" s="20">
        <v>56.25</v>
      </c>
      <c r="L640" s="20">
        <v>4</v>
      </c>
      <c r="M640" s="20">
        <f>L640*M639/L639</f>
        <v>25</v>
      </c>
      <c r="O640" s="48" t="s">
        <v>125</v>
      </c>
      <c r="P640" s="53"/>
      <c r="Q640" s="56"/>
      <c r="R640" s="56"/>
      <c r="S640" s="56"/>
      <c r="T640" s="56"/>
      <c r="U640" s="53"/>
      <c r="V640" s="53"/>
      <c r="W640" s="53"/>
      <c r="X640" s="53"/>
      <c r="Y640" s="53"/>
      <c r="Z640" s="53">
        <v>62.5</v>
      </c>
      <c r="AA640" s="171">
        <v>40</v>
      </c>
    </row>
    <row r="641" spans="1:27">
      <c r="L641" s="280" t="s">
        <v>829</v>
      </c>
      <c r="M641" s="280"/>
      <c r="Q641" s="15"/>
      <c r="R641" s="15"/>
      <c r="S641" s="15"/>
      <c r="T641" s="15"/>
    </row>
    <row r="643" spans="1:27">
      <c r="A643" s="339" t="s">
        <v>117</v>
      </c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O643" s="321" t="s">
        <v>122</v>
      </c>
      <c r="P643" s="322"/>
      <c r="Q643" s="322"/>
      <c r="R643" s="322"/>
      <c r="S643" s="322"/>
      <c r="T643" s="322"/>
      <c r="U643" s="322"/>
      <c r="V643" s="322"/>
      <c r="W643" s="322"/>
      <c r="X643" s="322"/>
      <c r="Y643" s="322"/>
      <c r="Z643" s="322"/>
      <c r="AA643" s="323"/>
    </row>
    <row r="644" spans="1:27">
      <c r="A644" s="20"/>
      <c r="B644" s="327">
        <v>2000</v>
      </c>
      <c r="C644" s="327"/>
      <c r="D644" s="327">
        <v>2003</v>
      </c>
      <c r="E644" s="327"/>
      <c r="F644" s="327">
        <v>2006</v>
      </c>
      <c r="G644" s="327"/>
      <c r="H644" s="327">
        <v>2009</v>
      </c>
      <c r="I644" s="327"/>
      <c r="J644" s="327">
        <v>2012</v>
      </c>
      <c r="K644" s="327"/>
      <c r="L644" s="327">
        <v>2015</v>
      </c>
      <c r="M644" s="327"/>
      <c r="O644" s="20"/>
      <c r="P644" s="327">
        <v>2000</v>
      </c>
      <c r="Q644" s="327"/>
      <c r="R644" s="327">
        <v>2003</v>
      </c>
      <c r="S644" s="327"/>
      <c r="T644" s="327">
        <v>2006</v>
      </c>
      <c r="U644" s="327"/>
      <c r="V644" s="327">
        <v>2009</v>
      </c>
      <c r="W644" s="327"/>
      <c r="X644" s="327">
        <v>2012</v>
      </c>
      <c r="Y644" s="327"/>
      <c r="Z644" s="327">
        <v>2015</v>
      </c>
      <c r="AA644" s="327"/>
    </row>
    <row r="645" spans="1:27">
      <c r="A645" s="20"/>
      <c r="B645" s="51" t="s">
        <v>114</v>
      </c>
      <c r="C645" s="51" t="s">
        <v>115</v>
      </c>
      <c r="D645" s="51" t="s">
        <v>114</v>
      </c>
      <c r="E645" s="51" t="s">
        <v>115</v>
      </c>
      <c r="F645" s="51" t="s">
        <v>114</v>
      </c>
      <c r="G645" s="51" t="s">
        <v>115</v>
      </c>
      <c r="H645" s="51" t="s">
        <v>114</v>
      </c>
      <c r="I645" s="51" t="s">
        <v>115</v>
      </c>
      <c r="J645" s="51" t="s">
        <v>114</v>
      </c>
      <c r="K645" s="51" t="s">
        <v>115</v>
      </c>
      <c r="L645" s="51" t="s">
        <v>114</v>
      </c>
      <c r="M645" s="51" t="s">
        <v>115</v>
      </c>
      <c r="O645" s="20"/>
      <c r="P645" s="51" t="s">
        <v>118</v>
      </c>
      <c r="Q645" s="51" t="s">
        <v>1</v>
      </c>
      <c r="R645" s="51" t="s">
        <v>118</v>
      </c>
      <c r="S645" s="51" t="s">
        <v>1</v>
      </c>
      <c r="T645" s="51" t="s">
        <v>118</v>
      </c>
      <c r="U645" s="51" t="s">
        <v>1</v>
      </c>
      <c r="V645" s="51" t="s">
        <v>118</v>
      </c>
      <c r="W645" s="51" t="s">
        <v>1</v>
      </c>
      <c r="X645" s="51" t="s">
        <v>118</v>
      </c>
      <c r="Y645" s="51" t="s">
        <v>1</v>
      </c>
      <c r="Z645" s="51" t="s">
        <v>118</v>
      </c>
      <c r="AA645" s="51" t="s">
        <v>1</v>
      </c>
    </row>
    <row r="646" spans="1:27">
      <c r="A646" s="130" t="s">
        <v>110</v>
      </c>
      <c r="B646" s="20">
        <v>16</v>
      </c>
      <c r="C646" s="20">
        <v>100</v>
      </c>
      <c r="D646" s="20">
        <v>16</v>
      </c>
      <c r="E646" s="20">
        <v>100</v>
      </c>
      <c r="F646" s="20"/>
      <c r="G646" s="20"/>
      <c r="H646" s="20"/>
      <c r="I646" s="20"/>
      <c r="J646" s="20">
        <v>16</v>
      </c>
      <c r="K646" s="20">
        <v>100</v>
      </c>
      <c r="L646" s="20">
        <v>16</v>
      </c>
      <c r="M646" s="20">
        <v>100</v>
      </c>
      <c r="O646" s="130" t="s">
        <v>551</v>
      </c>
      <c r="P646" s="140"/>
      <c r="Q646" s="140"/>
      <c r="R646" s="140"/>
      <c r="S646" s="140"/>
      <c r="T646" s="24">
        <v>16</v>
      </c>
      <c r="U646" s="24">
        <v>0</v>
      </c>
      <c r="V646" s="140"/>
      <c r="W646" s="140"/>
      <c r="X646" s="24"/>
      <c r="Y646" s="24"/>
      <c r="Z646" s="140"/>
      <c r="AA646" s="140"/>
    </row>
    <row r="647" spans="1:27">
      <c r="A647" s="29" t="s">
        <v>111</v>
      </c>
      <c r="B647" s="20">
        <v>0</v>
      </c>
      <c r="C647" s="20">
        <v>0</v>
      </c>
      <c r="D647" s="20">
        <v>0</v>
      </c>
      <c r="E647" s="20">
        <v>0</v>
      </c>
      <c r="F647" s="20"/>
      <c r="G647" s="20"/>
      <c r="H647" s="20"/>
      <c r="I647" s="20"/>
      <c r="J647" s="20">
        <v>1</v>
      </c>
      <c r="K647" s="20">
        <f>J647*K646/J646</f>
        <v>6.25</v>
      </c>
      <c r="L647" s="20">
        <v>0</v>
      </c>
      <c r="M647" s="20">
        <v>0</v>
      </c>
      <c r="O647" s="47" t="s">
        <v>125</v>
      </c>
      <c r="P647" s="141"/>
      <c r="Q647" s="142"/>
      <c r="R647" s="141"/>
      <c r="S647" s="142"/>
      <c r="T647" s="32">
        <v>1</v>
      </c>
      <c r="U647" s="40">
        <v>0</v>
      </c>
      <c r="V647" s="141"/>
      <c r="W647" s="141"/>
      <c r="X647" s="32"/>
      <c r="Y647" s="32"/>
      <c r="Z647" s="141"/>
      <c r="AA647" s="141"/>
    </row>
    <row r="648" spans="1:27">
      <c r="A648" s="2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O648" s="130" t="s">
        <v>552</v>
      </c>
      <c r="P648" s="140"/>
      <c r="Q648" s="140"/>
      <c r="R648" s="24"/>
      <c r="S648" s="24"/>
      <c r="T648" s="24"/>
      <c r="U648" s="24"/>
      <c r="V648" s="140">
        <v>16</v>
      </c>
      <c r="W648" s="140">
        <v>0</v>
      </c>
      <c r="X648" s="24"/>
      <c r="Y648" s="24"/>
      <c r="Z648" s="140"/>
      <c r="AA648" s="140"/>
    </row>
    <row r="649" spans="1:27">
      <c r="A649" s="130" t="s">
        <v>112</v>
      </c>
      <c r="B649" s="20"/>
      <c r="C649" s="20"/>
      <c r="D649" s="20"/>
      <c r="E649" s="20"/>
      <c r="F649" s="20">
        <v>16</v>
      </c>
      <c r="G649" s="20">
        <v>100</v>
      </c>
      <c r="H649" s="20">
        <v>16</v>
      </c>
      <c r="I649" s="20">
        <v>100</v>
      </c>
      <c r="J649" s="20"/>
      <c r="K649" s="20"/>
      <c r="L649" s="20"/>
      <c r="M649" s="20"/>
      <c r="O649" s="47" t="s">
        <v>125</v>
      </c>
      <c r="P649" s="141"/>
      <c r="Q649" s="149"/>
      <c r="R649" s="32"/>
      <c r="S649" s="32"/>
      <c r="T649" s="32"/>
      <c r="U649" s="32"/>
      <c r="V649" s="141">
        <v>1</v>
      </c>
      <c r="W649" s="141">
        <v>0</v>
      </c>
      <c r="X649" s="32"/>
      <c r="Y649" s="32"/>
      <c r="Z649" s="141"/>
      <c r="AA649" s="141"/>
    </row>
    <row r="650" spans="1:27">
      <c r="A650" s="130" t="s">
        <v>113</v>
      </c>
      <c r="B650" s="20"/>
      <c r="C650" s="20"/>
      <c r="D650" s="20"/>
      <c r="E650" s="20"/>
      <c r="F650" s="20">
        <v>0</v>
      </c>
      <c r="G650" s="20">
        <v>0</v>
      </c>
      <c r="H650" s="20">
        <v>0</v>
      </c>
      <c r="I650" s="20">
        <v>0</v>
      </c>
      <c r="J650" s="20"/>
      <c r="K650" s="20"/>
      <c r="L650" s="20"/>
      <c r="M650" s="20"/>
      <c r="O650" s="130"/>
      <c r="P650" s="140"/>
      <c r="Q650" s="140"/>
      <c r="R650" s="24"/>
      <c r="S650" s="24"/>
      <c r="T650" s="24"/>
      <c r="U650" s="24"/>
      <c r="V650" s="140"/>
      <c r="W650" s="140"/>
      <c r="X650" s="24"/>
      <c r="Y650" s="24"/>
      <c r="Z650" s="140"/>
      <c r="AA650" s="140"/>
    </row>
    <row r="651" spans="1:27">
      <c r="O651" s="47" t="s">
        <v>125</v>
      </c>
      <c r="P651" s="38"/>
      <c r="Q651" s="85"/>
      <c r="R651" s="32"/>
      <c r="S651" s="32"/>
      <c r="T651" s="32"/>
      <c r="U651" s="32"/>
      <c r="V651" s="141"/>
      <c r="W651" s="141"/>
      <c r="X651" s="53"/>
      <c r="Y651" s="53"/>
      <c r="Z651" s="141"/>
      <c r="AA651" s="141"/>
    </row>
    <row r="652" spans="1:27">
      <c r="A652" s="35" t="s">
        <v>127</v>
      </c>
      <c r="O652" s="47"/>
      <c r="P652" s="38"/>
      <c r="Q652" s="85"/>
      <c r="R652" s="32"/>
      <c r="S652" s="32"/>
      <c r="T652" s="32"/>
      <c r="U652" s="32"/>
      <c r="V652" s="141"/>
      <c r="W652" s="141"/>
      <c r="X652" s="53"/>
      <c r="Y652" s="53"/>
      <c r="Z652" s="141"/>
      <c r="AA652" s="141"/>
    </row>
    <row r="653" spans="1:27">
      <c r="O653" s="35" t="s">
        <v>127</v>
      </c>
    </row>
    <row r="654" spans="1:27">
      <c r="O654" t="s">
        <v>558</v>
      </c>
    </row>
    <row r="655" spans="1:27">
      <c r="A655" s="328" t="s">
        <v>130</v>
      </c>
      <c r="B655" s="328"/>
      <c r="C655" s="328"/>
      <c r="D655" s="328"/>
      <c r="E655" s="328"/>
      <c r="F655" s="328"/>
      <c r="G655" s="328"/>
      <c r="H655" s="328"/>
      <c r="I655" s="328"/>
      <c r="J655" s="328"/>
      <c r="K655" s="328"/>
      <c r="L655" s="328"/>
      <c r="M655" s="328"/>
      <c r="O655" t="s">
        <v>559</v>
      </c>
    </row>
    <row r="656" spans="1:27">
      <c r="A656" s="20"/>
      <c r="B656" s="327">
        <v>2000</v>
      </c>
      <c r="C656" s="327"/>
      <c r="D656" s="327">
        <v>2003</v>
      </c>
      <c r="E656" s="327"/>
      <c r="F656" s="327">
        <v>2006</v>
      </c>
      <c r="G656" s="327"/>
      <c r="H656" s="327">
        <v>2009</v>
      </c>
      <c r="I656" s="327"/>
      <c r="J656" s="327">
        <v>2012</v>
      </c>
      <c r="K656" s="327"/>
      <c r="L656" s="327">
        <v>2015</v>
      </c>
      <c r="M656" s="327"/>
    </row>
    <row r="657" spans="1:30">
      <c r="A657" s="20"/>
      <c r="B657" s="51" t="s">
        <v>114</v>
      </c>
      <c r="C657" s="51" t="s">
        <v>115</v>
      </c>
      <c r="D657" s="51" t="s">
        <v>114</v>
      </c>
      <c r="E657" s="51" t="s">
        <v>115</v>
      </c>
      <c r="F657" s="51" t="s">
        <v>114</v>
      </c>
      <c r="G657" s="51" t="s">
        <v>115</v>
      </c>
      <c r="H657" s="51" t="s">
        <v>114</v>
      </c>
      <c r="I657" s="51" t="s">
        <v>115</v>
      </c>
      <c r="J657" s="51" t="s">
        <v>114</v>
      </c>
      <c r="K657" s="51" t="s">
        <v>115</v>
      </c>
      <c r="L657" s="51" t="s">
        <v>114</v>
      </c>
      <c r="M657" s="51" t="s">
        <v>115</v>
      </c>
    </row>
    <row r="658" spans="1:30">
      <c r="A658" s="130" t="s">
        <v>110</v>
      </c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20">
        <v>16</v>
      </c>
      <c r="M658" s="20">
        <v>100</v>
      </c>
    </row>
    <row r="659" spans="1:30">
      <c r="A659" s="29" t="s">
        <v>111</v>
      </c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20">
        <v>0</v>
      </c>
      <c r="M659" s="20">
        <v>0</v>
      </c>
    </row>
    <row r="660" spans="1:30">
      <c r="A660" s="29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20"/>
      <c r="M660" s="20"/>
    </row>
    <row r="661" spans="1:30">
      <c r="A661" s="130" t="s">
        <v>112</v>
      </c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20"/>
      <c r="M661" s="20"/>
    </row>
    <row r="662" spans="1:30">
      <c r="A662" s="130" t="s">
        <v>113</v>
      </c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20"/>
      <c r="M662" s="20"/>
    </row>
    <row r="666" spans="1:30" s="152" customFormat="1">
      <c r="A666" s="153" t="s">
        <v>888</v>
      </c>
      <c r="H666" s="153"/>
      <c r="AD666" s="15"/>
    </row>
    <row r="668" spans="1:30">
      <c r="A668" s="329" t="s">
        <v>105</v>
      </c>
      <c r="B668" s="330"/>
      <c r="C668" s="330"/>
      <c r="D668" s="330"/>
      <c r="E668" s="330"/>
      <c r="F668" s="330"/>
      <c r="G668" s="331"/>
      <c r="I668" s="358" t="s">
        <v>72</v>
      </c>
      <c r="J668" s="358"/>
      <c r="K668" s="358"/>
      <c r="L668" s="358"/>
      <c r="M668" s="358"/>
      <c r="N668" s="358"/>
      <c r="O668" s="358"/>
    </row>
    <row r="669" spans="1:30">
      <c r="A669" s="20" t="s">
        <v>129</v>
      </c>
      <c r="B669" s="44">
        <v>40</v>
      </c>
      <c r="C669" s="44">
        <v>40</v>
      </c>
      <c r="D669" s="44">
        <v>40</v>
      </c>
      <c r="E669" s="44">
        <v>40</v>
      </c>
      <c r="F669" s="44">
        <v>40</v>
      </c>
      <c r="G669" s="45">
        <v>40</v>
      </c>
      <c r="I669" s="89"/>
      <c r="J669" s="89" t="s">
        <v>137</v>
      </c>
      <c r="K669" s="89" t="s">
        <v>138</v>
      </c>
      <c r="L669" s="89" t="s">
        <v>139</v>
      </c>
      <c r="M669" s="89" t="s">
        <v>140</v>
      </c>
      <c r="N669" s="89" t="s">
        <v>141</v>
      </c>
      <c r="O669" s="89" t="s">
        <v>142</v>
      </c>
    </row>
    <row r="670" spans="1:30">
      <c r="A670" s="21" t="s">
        <v>103</v>
      </c>
      <c r="B670" s="51">
        <v>2000</v>
      </c>
      <c r="C670" s="51">
        <v>2003</v>
      </c>
      <c r="D670" s="51">
        <v>2006</v>
      </c>
      <c r="E670" s="51">
        <v>2009</v>
      </c>
      <c r="F670" s="51">
        <v>2012</v>
      </c>
      <c r="G670" s="51">
        <v>2015</v>
      </c>
      <c r="I670" s="89" t="s">
        <v>143</v>
      </c>
      <c r="J670" s="24">
        <v>40</v>
      </c>
      <c r="K670" s="24">
        <v>40</v>
      </c>
      <c r="L670" s="24">
        <v>40</v>
      </c>
      <c r="M670" s="24">
        <v>40</v>
      </c>
      <c r="N670" s="24">
        <v>40</v>
      </c>
      <c r="O670" s="24">
        <v>40</v>
      </c>
    </row>
    <row r="671" spans="1:30">
      <c r="A671" s="67">
        <v>0</v>
      </c>
      <c r="B671" s="24"/>
      <c r="C671" s="24">
        <v>27</v>
      </c>
      <c r="D671" s="24"/>
      <c r="E671" s="24">
        <v>33</v>
      </c>
      <c r="F671" s="24"/>
      <c r="G671" s="24"/>
      <c r="I671" s="90">
        <v>0</v>
      </c>
      <c r="J671" s="24"/>
      <c r="K671" s="24">
        <v>27</v>
      </c>
      <c r="L671" s="24"/>
      <c r="M671" s="24">
        <v>33</v>
      </c>
      <c r="N671" s="24"/>
      <c r="O671" s="24"/>
    </row>
    <row r="672" spans="1:30">
      <c r="A672" s="67">
        <v>1</v>
      </c>
      <c r="B672" s="24"/>
      <c r="C672" s="24">
        <v>13</v>
      </c>
      <c r="D672" s="24"/>
      <c r="E672" s="24">
        <v>7</v>
      </c>
      <c r="F672" s="24">
        <v>15</v>
      </c>
      <c r="G672" s="24">
        <v>3</v>
      </c>
      <c r="I672" s="90">
        <v>1</v>
      </c>
      <c r="J672" s="24"/>
      <c r="K672" s="24">
        <v>13</v>
      </c>
      <c r="L672" s="24"/>
      <c r="M672" s="24">
        <v>7</v>
      </c>
      <c r="N672" s="24">
        <v>15</v>
      </c>
      <c r="O672" s="24">
        <v>3</v>
      </c>
    </row>
    <row r="673" spans="1:27">
      <c r="A673" s="67">
        <v>2</v>
      </c>
      <c r="B673" s="24">
        <v>40</v>
      </c>
      <c r="C673" s="24"/>
      <c r="D673" s="24">
        <v>40</v>
      </c>
      <c r="E673" s="24"/>
      <c r="F673" s="24">
        <v>25</v>
      </c>
      <c r="G673" s="24">
        <v>37</v>
      </c>
      <c r="I673" s="90">
        <v>2</v>
      </c>
      <c r="J673" s="24">
        <v>40</v>
      </c>
      <c r="K673" s="24"/>
      <c r="L673" s="24">
        <v>40</v>
      </c>
      <c r="M673" s="24"/>
      <c r="N673" s="24">
        <v>25</v>
      </c>
      <c r="O673" s="24">
        <v>37</v>
      </c>
    </row>
    <row r="674" spans="1:27">
      <c r="A674" s="67">
        <v>3</v>
      </c>
      <c r="B674" s="24"/>
      <c r="C674" s="24"/>
      <c r="D674" s="24"/>
      <c r="E674" s="24"/>
      <c r="F674" s="24"/>
      <c r="G674" s="24"/>
      <c r="I674" s="90">
        <v>3</v>
      </c>
      <c r="J674" s="24"/>
      <c r="K674" s="24"/>
      <c r="L674" s="24"/>
      <c r="M674" s="24"/>
      <c r="N674" s="24"/>
      <c r="O674" s="24"/>
    </row>
    <row r="675" spans="1:27">
      <c r="A675" s="67" t="s">
        <v>104</v>
      </c>
      <c r="B675" s="24"/>
      <c r="C675" s="24"/>
      <c r="D675" s="24"/>
      <c r="E675" s="24"/>
      <c r="F675" s="24"/>
      <c r="G675" s="24"/>
      <c r="I675" s="90" t="s">
        <v>104</v>
      </c>
      <c r="J675" s="24"/>
      <c r="K675" s="24"/>
      <c r="L675" s="24"/>
      <c r="M675" s="24"/>
      <c r="N675" s="24"/>
      <c r="O675" s="24"/>
    </row>
    <row r="676" spans="1:27">
      <c r="J676" s="24" t="s">
        <v>181</v>
      </c>
      <c r="K676" s="53"/>
      <c r="L676" s="24" t="s">
        <v>181</v>
      </c>
      <c r="M676" s="53"/>
      <c r="N676" s="24" t="s">
        <v>182</v>
      </c>
      <c r="O676" s="53"/>
    </row>
    <row r="677" spans="1:27">
      <c r="A677" s="324" t="s">
        <v>108</v>
      </c>
      <c r="B677" s="359"/>
      <c r="C677" s="359"/>
      <c r="D677" s="359"/>
      <c r="E677" s="359"/>
      <c r="F677" s="359"/>
      <c r="G677" s="325"/>
      <c r="J677" s="94" t="s">
        <v>673</v>
      </c>
      <c r="L677" s="94" t="s">
        <v>646</v>
      </c>
      <c r="N677" s="100" t="s">
        <v>674</v>
      </c>
    </row>
    <row r="678" spans="1:27">
      <c r="A678" s="21"/>
      <c r="B678" s="51">
        <v>2000</v>
      </c>
      <c r="C678" s="51">
        <v>2003</v>
      </c>
      <c r="D678" s="51">
        <v>2006</v>
      </c>
      <c r="E678" s="51">
        <v>2009</v>
      </c>
      <c r="F678" s="51">
        <v>2012</v>
      </c>
      <c r="G678" s="51">
        <v>2015</v>
      </c>
    </row>
    <row r="679" spans="1:27">
      <c r="A679" s="29" t="s">
        <v>106</v>
      </c>
      <c r="B679" s="24"/>
      <c r="C679" s="24">
        <v>40</v>
      </c>
      <c r="D679" s="24">
        <v>4</v>
      </c>
      <c r="E679" s="24">
        <v>38</v>
      </c>
      <c r="F679" s="24">
        <v>2</v>
      </c>
      <c r="G679" s="24">
        <v>23</v>
      </c>
      <c r="H679" t="s">
        <v>131</v>
      </c>
    </row>
    <row r="680" spans="1:27">
      <c r="A680" s="29" t="s">
        <v>107</v>
      </c>
      <c r="B680" s="24">
        <v>40</v>
      </c>
      <c r="C680" s="24"/>
      <c r="D680" s="24">
        <v>36</v>
      </c>
      <c r="E680" s="24">
        <v>2</v>
      </c>
      <c r="F680" s="24">
        <v>38</v>
      </c>
      <c r="G680" s="24">
        <v>17</v>
      </c>
    </row>
    <row r="681" spans="1:27">
      <c r="A681" s="27"/>
      <c r="B681" s="28"/>
      <c r="C681" s="28"/>
      <c r="D681" s="28"/>
      <c r="E681" s="28"/>
      <c r="F681" s="28"/>
      <c r="G681" s="28"/>
    </row>
    <row r="682" spans="1:27">
      <c r="A682" s="27"/>
      <c r="B682" s="28"/>
      <c r="C682" s="28"/>
      <c r="D682" s="28"/>
      <c r="E682" s="28"/>
      <c r="F682" s="28"/>
      <c r="G682" s="28"/>
    </row>
    <row r="683" spans="1:27">
      <c r="A683" s="354" t="s">
        <v>109</v>
      </c>
      <c r="B683" s="354"/>
      <c r="C683" s="354"/>
      <c r="D683" s="354"/>
      <c r="E683" s="354"/>
      <c r="F683" s="354"/>
      <c r="G683" s="354"/>
      <c r="H683" s="354"/>
      <c r="I683" s="354"/>
      <c r="J683" s="354"/>
      <c r="K683" s="354"/>
      <c r="L683" s="354"/>
      <c r="M683" s="354"/>
      <c r="O683" s="355" t="s">
        <v>120</v>
      </c>
      <c r="P683" s="356"/>
      <c r="Q683" s="356"/>
      <c r="R683" s="356"/>
      <c r="S683" s="356"/>
      <c r="T683" s="356"/>
      <c r="U683" s="356"/>
      <c r="V683" s="356"/>
      <c r="W683" s="356"/>
      <c r="X683" s="356"/>
      <c r="Y683" s="356"/>
      <c r="Z683" s="356"/>
      <c r="AA683" s="357"/>
    </row>
    <row r="684" spans="1:27">
      <c r="A684" s="20"/>
      <c r="B684" s="327">
        <v>2000</v>
      </c>
      <c r="C684" s="327"/>
      <c r="D684" s="327">
        <v>2003</v>
      </c>
      <c r="E684" s="327"/>
      <c r="F684" s="327">
        <v>2006</v>
      </c>
      <c r="G684" s="327"/>
      <c r="H684" s="327">
        <v>2009</v>
      </c>
      <c r="I684" s="327"/>
      <c r="J684" s="327">
        <v>2012</v>
      </c>
      <c r="K684" s="327"/>
      <c r="L684" s="327">
        <v>2015</v>
      </c>
      <c r="M684" s="327"/>
      <c r="O684" s="20"/>
      <c r="P684" s="324">
        <v>2000</v>
      </c>
      <c r="Q684" s="325"/>
      <c r="R684" s="324">
        <v>2003</v>
      </c>
      <c r="S684" s="325"/>
      <c r="T684" s="324">
        <v>2006</v>
      </c>
      <c r="U684" s="325"/>
      <c r="V684" s="324">
        <v>2009</v>
      </c>
      <c r="W684" s="325"/>
      <c r="X684" s="324">
        <v>2012</v>
      </c>
      <c r="Y684" s="325"/>
      <c r="Z684" s="324">
        <v>2015</v>
      </c>
      <c r="AA684" s="325"/>
    </row>
    <row r="685" spans="1:27">
      <c r="A685" s="20"/>
      <c r="B685" s="51" t="s">
        <v>114</v>
      </c>
      <c r="C685" s="51" t="s">
        <v>115</v>
      </c>
      <c r="D685" s="51" t="s">
        <v>114</v>
      </c>
      <c r="E685" s="51" t="s">
        <v>115</v>
      </c>
      <c r="F685" s="51" t="s">
        <v>114</v>
      </c>
      <c r="G685" s="51" t="s">
        <v>115</v>
      </c>
      <c r="H685" s="51" t="s">
        <v>114</v>
      </c>
      <c r="I685" s="51" t="s">
        <v>115</v>
      </c>
      <c r="J685" s="51" t="s">
        <v>114</v>
      </c>
      <c r="K685" s="51" t="s">
        <v>115</v>
      </c>
      <c r="L685" s="51" t="s">
        <v>114</v>
      </c>
      <c r="M685" s="51" t="s">
        <v>115</v>
      </c>
      <c r="O685" s="20"/>
      <c r="P685" s="51" t="s">
        <v>118</v>
      </c>
      <c r="Q685" s="51" t="s">
        <v>1</v>
      </c>
      <c r="R685" s="51" t="s">
        <v>118</v>
      </c>
      <c r="S685" s="51" t="s">
        <v>1</v>
      </c>
      <c r="T685" s="51" t="s">
        <v>118</v>
      </c>
      <c r="U685" s="51" t="s">
        <v>1</v>
      </c>
      <c r="V685" s="51" t="s">
        <v>118</v>
      </c>
      <c r="W685" s="51" t="s">
        <v>1</v>
      </c>
      <c r="X685" s="51" t="s">
        <v>118</v>
      </c>
      <c r="Y685" s="51" t="s">
        <v>1</v>
      </c>
      <c r="Z685" s="51" t="s">
        <v>118</v>
      </c>
      <c r="AA685" s="51" t="s">
        <v>1</v>
      </c>
    </row>
    <row r="686" spans="1:27">
      <c r="A686" s="29" t="s">
        <v>110</v>
      </c>
      <c r="B686" s="20"/>
      <c r="C686" s="20"/>
      <c r="D686" s="20">
        <v>40</v>
      </c>
      <c r="E686" s="20">
        <v>100</v>
      </c>
      <c r="F686" s="20">
        <v>40</v>
      </c>
      <c r="G686" s="20">
        <v>100</v>
      </c>
      <c r="H686" s="20">
        <v>40</v>
      </c>
      <c r="I686" s="20">
        <v>100</v>
      </c>
      <c r="J686" s="20">
        <v>40</v>
      </c>
      <c r="K686" s="20">
        <v>100</v>
      </c>
      <c r="L686" s="20">
        <v>40</v>
      </c>
      <c r="M686" s="20">
        <v>100</v>
      </c>
      <c r="O686" s="29" t="s">
        <v>74</v>
      </c>
      <c r="P686" s="24">
        <v>40</v>
      </c>
      <c r="Q686" s="24">
        <v>21</v>
      </c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 spans="1:27">
      <c r="A687" s="29" t="s">
        <v>111</v>
      </c>
      <c r="B687" s="20"/>
      <c r="C687" s="20"/>
      <c r="D687" s="20">
        <v>3</v>
      </c>
      <c r="E687" s="20">
        <f>300/40</f>
        <v>7.5</v>
      </c>
      <c r="F687" s="20">
        <v>4</v>
      </c>
      <c r="G687" s="20">
        <v>10</v>
      </c>
      <c r="H687" s="20">
        <v>9</v>
      </c>
      <c r="I687" s="20">
        <v>22.5</v>
      </c>
      <c r="J687" s="20">
        <v>2</v>
      </c>
      <c r="K687" s="20">
        <v>5</v>
      </c>
      <c r="L687" s="20">
        <v>5</v>
      </c>
      <c r="M687" s="20">
        <v>12.5</v>
      </c>
      <c r="O687" s="47" t="s">
        <v>125</v>
      </c>
      <c r="P687" s="32">
        <v>1</v>
      </c>
      <c r="Q687" s="33">
        <v>52.5</v>
      </c>
      <c r="R687" s="32"/>
      <c r="S687" s="32"/>
      <c r="T687" s="32"/>
      <c r="U687" s="32"/>
      <c r="V687" s="32"/>
      <c r="W687" s="32"/>
      <c r="X687" s="32"/>
      <c r="Y687" s="32"/>
      <c r="Z687" s="32"/>
      <c r="AA687" s="32"/>
    </row>
    <row r="688" spans="1:27">
      <c r="A688" s="2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</row>
    <row r="689" spans="1:27">
      <c r="A689" s="29" t="s">
        <v>112</v>
      </c>
      <c r="B689" s="20">
        <v>40</v>
      </c>
      <c r="C689" s="20">
        <v>100</v>
      </c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O689" s="35" t="s">
        <v>127</v>
      </c>
    </row>
    <row r="690" spans="1:27">
      <c r="A690" s="29" t="s">
        <v>113</v>
      </c>
      <c r="B690" s="20">
        <v>21</v>
      </c>
      <c r="C690" s="20">
        <v>52.5</v>
      </c>
      <c r="D690" s="20"/>
      <c r="E690" s="20"/>
      <c r="F690" s="20"/>
      <c r="G690" s="20"/>
      <c r="H690" s="20"/>
      <c r="I690" s="20"/>
      <c r="J690" s="20"/>
      <c r="K690" s="20"/>
      <c r="L690" s="20"/>
      <c r="M690" s="20"/>
    </row>
    <row r="693" spans="1:27">
      <c r="A693" s="354" t="s">
        <v>116</v>
      </c>
      <c r="B693" s="354"/>
      <c r="C693" s="354"/>
      <c r="D693" s="354"/>
      <c r="E693" s="354"/>
      <c r="F693" s="354"/>
      <c r="G693" s="354"/>
      <c r="H693" s="354"/>
      <c r="I693" s="354"/>
      <c r="J693" s="354"/>
      <c r="K693" s="354"/>
      <c r="L693" s="354"/>
      <c r="M693" s="354"/>
      <c r="O693" s="355" t="s">
        <v>121</v>
      </c>
      <c r="P693" s="356"/>
      <c r="Q693" s="356"/>
      <c r="R693" s="356"/>
      <c r="S693" s="356"/>
      <c r="T693" s="356"/>
      <c r="U693" s="356"/>
      <c r="V693" s="356"/>
      <c r="W693" s="356"/>
      <c r="X693" s="356"/>
      <c r="Y693" s="356"/>
      <c r="Z693" s="356"/>
      <c r="AA693" s="357"/>
    </row>
    <row r="694" spans="1:27">
      <c r="A694" s="20"/>
      <c r="B694" s="327">
        <v>2000</v>
      </c>
      <c r="C694" s="327"/>
      <c r="D694" s="327">
        <v>2003</v>
      </c>
      <c r="E694" s="327"/>
      <c r="F694" s="327">
        <v>2006</v>
      </c>
      <c r="G694" s="327"/>
      <c r="H694" s="327">
        <v>2009</v>
      </c>
      <c r="I694" s="327"/>
      <c r="J694" s="327">
        <v>2012</v>
      </c>
      <c r="K694" s="327"/>
      <c r="L694" s="327">
        <v>2015</v>
      </c>
      <c r="M694" s="327"/>
      <c r="O694" s="20"/>
      <c r="P694" s="324">
        <v>2000</v>
      </c>
      <c r="Q694" s="325"/>
      <c r="R694" s="324">
        <v>2003</v>
      </c>
      <c r="S694" s="325"/>
      <c r="T694" s="324">
        <v>2006</v>
      </c>
      <c r="U694" s="325"/>
      <c r="V694" s="324">
        <v>2009</v>
      </c>
      <c r="W694" s="325"/>
      <c r="X694" s="324">
        <v>2012</v>
      </c>
      <c r="Y694" s="325"/>
      <c r="Z694" s="324">
        <v>2015</v>
      </c>
      <c r="AA694" s="325"/>
    </row>
    <row r="695" spans="1:27">
      <c r="A695" s="20"/>
      <c r="B695" s="51" t="s">
        <v>114</v>
      </c>
      <c r="C695" s="51" t="s">
        <v>115</v>
      </c>
      <c r="D695" s="51" t="s">
        <v>114</v>
      </c>
      <c r="E695" s="51" t="s">
        <v>115</v>
      </c>
      <c r="F695" s="51" t="s">
        <v>114</v>
      </c>
      <c r="G695" s="51" t="s">
        <v>115</v>
      </c>
      <c r="H695" s="51" t="s">
        <v>114</v>
      </c>
      <c r="I695" s="51" t="s">
        <v>115</v>
      </c>
      <c r="J695" s="51" t="s">
        <v>114</v>
      </c>
      <c r="K695" s="51" t="s">
        <v>115</v>
      </c>
      <c r="L695" s="51" t="s">
        <v>114</v>
      </c>
      <c r="M695" s="51" t="s">
        <v>115</v>
      </c>
      <c r="O695" s="20"/>
      <c r="P695" s="51" t="s">
        <v>118</v>
      </c>
      <c r="Q695" s="51" t="s">
        <v>1</v>
      </c>
      <c r="R695" s="51" t="s">
        <v>118</v>
      </c>
      <c r="S695" s="51" t="s">
        <v>1</v>
      </c>
      <c r="T695" s="51" t="s">
        <v>118</v>
      </c>
      <c r="U695" s="51" t="s">
        <v>1</v>
      </c>
      <c r="V695" s="51" t="s">
        <v>118</v>
      </c>
      <c r="W695" s="51" t="s">
        <v>1</v>
      </c>
      <c r="X695" s="51" t="s">
        <v>118</v>
      </c>
      <c r="Y695" s="51" t="s">
        <v>1</v>
      </c>
      <c r="Z695" s="51" t="s">
        <v>118</v>
      </c>
      <c r="AA695" s="51" t="s">
        <v>1</v>
      </c>
    </row>
    <row r="696" spans="1:27">
      <c r="A696" s="29" t="s">
        <v>110</v>
      </c>
      <c r="B696" s="20">
        <v>40</v>
      </c>
      <c r="C696" s="20">
        <v>100</v>
      </c>
      <c r="D696" s="20">
        <v>28</v>
      </c>
      <c r="E696" s="20">
        <f>2800/40</f>
        <v>70</v>
      </c>
      <c r="F696" s="20"/>
      <c r="G696" s="20"/>
      <c r="H696" s="20">
        <v>40</v>
      </c>
      <c r="I696" s="20">
        <v>100</v>
      </c>
      <c r="J696" s="20">
        <v>15</v>
      </c>
      <c r="K696" s="20">
        <v>37.5</v>
      </c>
      <c r="L696" s="20"/>
      <c r="M696" s="20"/>
      <c r="O696" s="29" t="s">
        <v>126</v>
      </c>
      <c r="P696" s="24"/>
      <c r="Q696" s="24"/>
      <c r="R696" s="24">
        <v>9</v>
      </c>
      <c r="S696" s="24">
        <v>0</v>
      </c>
      <c r="T696" s="24">
        <v>40</v>
      </c>
      <c r="U696" s="24">
        <v>0</v>
      </c>
      <c r="V696" s="24"/>
      <c r="W696" s="24"/>
      <c r="X696" s="24">
        <v>25</v>
      </c>
      <c r="Y696" s="24">
        <v>0</v>
      </c>
      <c r="Z696" s="24">
        <v>40</v>
      </c>
      <c r="AA696" s="24">
        <v>3</v>
      </c>
    </row>
    <row r="697" spans="1:27">
      <c r="A697" s="29" t="s">
        <v>111</v>
      </c>
      <c r="B697" s="20">
        <v>0</v>
      </c>
      <c r="C697" s="20">
        <v>0</v>
      </c>
      <c r="D697" s="20">
        <v>0</v>
      </c>
      <c r="E697" s="20">
        <v>0</v>
      </c>
      <c r="F697" s="20"/>
      <c r="G697" s="20"/>
      <c r="H697" s="20">
        <v>0</v>
      </c>
      <c r="I697" s="20">
        <v>0</v>
      </c>
      <c r="J697" s="20">
        <v>0</v>
      </c>
      <c r="K697" s="20">
        <v>0</v>
      </c>
      <c r="L697" s="20"/>
      <c r="M697" s="20"/>
      <c r="O697" s="48" t="s">
        <v>125</v>
      </c>
      <c r="P697" s="53"/>
      <c r="Q697" s="53"/>
      <c r="R697" s="53">
        <f>900/40</f>
        <v>22.5</v>
      </c>
      <c r="S697" s="53">
        <v>0</v>
      </c>
      <c r="T697" s="53">
        <v>100</v>
      </c>
      <c r="U697" s="53">
        <v>0</v>
      </c>
      <c r="V697" s="53"/>
      <c r="W697" s="53"/>
      <c r="X697" s="53">
        <v>62.5</v>
      </c>
      <c r="Y697" s="53">
        <v>0</v>
      </c>
      <c r="Z697" s="53">
        <v>100</v>
      </c>
      <c r="AA697" s="53">
        <v>7.5</v>
      </c>
    </row>
    <row r="698" spans="1:27">
      <c r="A698" s="2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O698" s="29" t="s">
        <v>123</v>
      </c>
      <c r="P698" s="34"/>
      <c r="Q698" s="34"/>
      <c r="R698" s="34">
        <v>1</v>
      </c>
      <c r="S698" s="34">
        <v>0</v>
      </c>
      <c r="T698" s="34"/>
      <c r="U698" s="34"/>
      <c r="V698" s="34"/>
      <c r="W698" s="34"/>
      <c r="X698" s="34"/>
      <c r="Y698" s="34"/>
      <c r="Z698" s="34"/>
      <c r="AA698" s="34"/>
    </row>
    <row r="699" spans="1:27">
      <c r="A699" s="29" t="s">
        <v>112</v>
      </c>
      <c r="B699" s="20"/>
      <c r="C699" s="20"/>
      <c r="D699" s="20">
        <v>12</v>
      </c>
      <c r="E699" s="20">
        <f>1200/40</f>
        <v>30</v>
      </c>
      <c r="F699" s="20">
        <v>40</v>
      </c>
      <c r="G699" s="20">
        <v>100</v>
      </c>
      <c r="H699" s="20"/>
      <c r="I699" s="20"/>
      <c r="J699" s="20">
        <v>25</v>
      </c>
      <c r="K699" s="20">
        <v>62.5</v>
      </c>
      <c r="L699" s="20">
        <v>40</v>
      </c>
      <c r="M699" s="20">
        <v>100</v>
      </c>
      <c r="O699" s="48" t="s">
        <v>125</v>
      </c>
      <c r="P699" s="53"/>
      <c r="Q699" s="53"/>
      <c r="R699" s="53">
        <f>100/40</f>
        <v>2.5</v>
      </c>
      <c r="S699" s="53">
        <v>0</v>
      </c>
      <c r="T699" s="53"/>
      <c r="U699" s="53"/>
      <c r="V699" s="53"/>
      <c r="W699" s="53"/>
      <c r="X699" s="53"/>
      <c r="Y699" s="53"/>
      <c r="Z699" s="53"/>
      <c r="AA699" s="53"/>
    </row>
    <row r="700" spans="1:27">
      <c r="A700" s="29" t="s">
        <v>113</v>
      </c>
      <c r="B700" s="20"/>
      <c r="C700" s="20"/>
      <c r="D700" s="20">
        <v>0</v>
      </c>
      <c r="E700" s="20">
        <v>0</v>
      </c>
      <c r="F700" s="20">
        <v>0</v>
      </c>
      <c r="G700" s="20">
        <v>0</v>
      </c>
      <c r="H700" s="20"/>
      <c r="I700" s="20"/>
      <c r="J700" s="20">
        <v>0</v>
      </c>
      <c r="K700" s="20">
        <v>0</v>
      </c>
      <c r="L700" s="20">
        <v>3</v>
      </c>
      <c r="M700" s="20">
        <v>7.5</v>
      </c>
      <c r="O700" s="21" t="s">
        <v>124</v>
      </c>
      <c r="P700" s="34"/>
      <c r="Q700" s="34"/>
      <c r="R700" s="34">
        <v>2</v>
      </c>
      <c r="S700" s="34">
        <v>0</v>
      </c>
      <c r="T700" s="34"/>
      <c r="U700" s="34"/>
      <c r="V700" s="34"/>
      <c r="W700" s="34"/>
      <c r="X700" s="34"/>
      <c r="Y700" s="34"/>
      <c r="Z700" s="34"/>
      <c r="AA700" s="34"/>
    </row>
    <row r="701" spans="1:27">
      <c r="O701" s="48" t="s">
        <v>125</v>
      </c>
      <c r="P701" s="53"/>
      <c r="Q701" s="53"/>
      <c r="R701" s="53">
        <f>200/40</f>
        <v>5</v>
      </c>
      <c r="S701" s="53">
        <v>0</v>
      </c>
      <c r="T701" s="53"/>
      <c r="U701" s="53"/>
      <c r="V701" s="53"/>
      <c r="W701" s="53"/>
      <c r="X701" s="53"/>
      <c r="Y701" s="53"/>
      <c r="Z701" s="53"/>
      <c r="AA701" s="53"/>
    </row>
    <row r="703" spans="1:27">
      <c r="A703" s="354" t="s">
        <v>117</v>
      </c>
      <c r="B703" s="354"/>
      <c r="C703" s="354"/>
      <c r="D703" s="354"/>
      <c r="E703" s="354"/>
      <c r="F703" s="354"/>
      <c r="G703" s="354"/>
      <c r="H703" s="354"/>
      <c r="I703" s="354"/>
      <c r="J703" s="354"/>
      <c r="K703" s="354"/>
      <c r="L703" s="354"/>
      <c r="M703" s="354"/>
      <c r="O703" s="35" t="s">
        <v>127</v>
      </c>
    </row>
    <row r="704" spans="1:27">
      <c r="A704" s="20"/>
      <c r="B704" s="327">
        <v>2000</v>
      </c>
      <c r="C704" s="327"/>
      <c r="D704" s="327">
        <v>2003</v>
      </c>
      <c r="E704" s="327"/>
      <c r="F704" s="327">
        <v>2006</v>
      </c>
      <c r="G704" s="327"/>
      <c r="H704" s="327">
        <v>2009</v>
      </c>
      <c r="I704" s="327"/>
      <c r="J704" s="327">
        <v>2012</v>
      </c>
      <c r="K704" s="327"/>
      <c r="L704" s="327">
        <v>2015</v>
      </c>
      <c r="M704" s="327"/>
    </row>
    <row r="705" spans="1:27">
      <c r="A705" s="20"/>
      <c r="B705" s="51" t="s">
        <v>114</v>
      </c>
      <c r="C705" s="51" t="s">
        <v>115</v>
      </c>
      <c r="D705" s="51" t="s">
        <v>114</v>
      </c>
      <c r="E705" s="51" t="s">
        <v>115</v>
      </c>
      <c r="F705" s="51" t="s">
        <v>114</v>
      </c>
      <c r="G705" s="51" t="s">
        <v>115</v>
      </c>
      <c r="H705" s="51" t="s">
        <v>114</v>
      </c>
      <c r="I705" s="51" t="s">
        <v>115</v>
      </c>
      <c r="J705" s="51" t="s">
        <v>114</v>
      </c>
      <c r="K705" s="51" t="s">
        <v>115</v>
      </c>
      <c r="L705" s="51" t="s">
        <v>114</v>
      </c>
      <c r="M705" s="51" t="s">
        <v>115</v>
      </c>
    </row>
    <row r="706" spans="1:27">
      <c r="A706" s="29" t="s">
        <v>110</v>
      </c>
      <c r="B706" s="20"/>
      <c r="C706" s="20"/>
      <c r="D706" s="20">
        <v>40</v>
      </c>
      <c r="E706" s="20">
        <v>100</v>
      </c>
      <c r="F706" s="20"/>
      <c r="G706" s="20"/>
      <c r="H706" s="20">
        <v>33</v>
      </c>
      <c r="I706" s="20">
        <v>82.5</v>
      </c>
      <c r="J706" s="20"/>
      <c r="K706" s="20"/>
      <c r="L706" s="20">
        <v>3</v>
      </c>
      <c r="M706" s="20">
        <v>7.5</v>
      </c>
    </row>
    <row r="707" spans="1:27">
      <c r="A707" s="29" t="s">
        <v>111</v>
      </c>
      <c r="B707" s="20"/>
      <c r="C707" s="20"/>
      <c r="D707" s="20">
        <v>37</v>
      </c>
      <c r="E707" s="20">
        <f>3700/40</f>
        <v>92.5</v>
      </c>
      <c r="F707" s="20"/>
      <c r="G707" s="20"/>
      <c r="H707" s="20">
        <v>29</v>
      </c>
      <c r="I707" s="20">
        <v>87.9</v>
      </c>
      <c r="J707" s="20"/>
      <c r="K707" s="20"/>
      <c r="L707" s="20">
        <v>0</v>
      </c>
      <c r="M707" s="20">
        <v>0</v>
      </c>
      <c r="O707" s="355" t="s">
        <v>122</v>
      </c>
      <c r="P707" s="356"/>
      <c r="Q707" s="356"/>
      <c r="R707" s="356"/>
      <c r="S707" s="356"/>
      <c r="T707" s="356"/>
      <c r="U707" s="356"/>
      <c r="V707" s="356"/>
      <c r="W707" s="356"/>
      <c r="X707" s="356"/>
      <c r="Y707" s="356"/>
      <c r="Z707" s="356"/>
      <c r="AA707" s="357"/>
    </row>
    <row r="708" spans="1:27">
      <c r="A708" s="2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O708" s="20"/>
      <c r="P708" s="324">
        <v>2000</v>
      </c>
      <c r="Q708" s="325"/>
      <c r="R708" s="324">
        <v>2003</v>
      </c>
      <c r="S708" s="325"/>
      <c r="T708" s="324">
        <v>2006</v>
      </c>
      <c r="U708" s="325"/>
      <c r="V708" s="324">
        <v>2009</v>
      </c>
      <c r="W708" s="325"/>
      <c r="X708" s="324">
        <v>2012</v>
      </c>
      <c r="Y708" s="325"/>
      <c r="Z708" s="324">
        <v>2015</v>
      </c>
      <c r="AA708" s="325"/>
    </row>
    <row r="709" spans="1:27">
      <c r="A709" s="29" t="s">
        <v>112</v>
      </c>
      <c r="B709" s="20">
        <v>40</v>
      </c>
      <c r="C709" s="20">
        <v>100</v>
      </c>
      <c r="D709" s="20"/>
      <c r="E709" s="20"/>
      <c r="F709" s="20">
        <v>40</v>
      </c>
      <c r="G709" s="20">
        <v>100</v>
      </c>
      <c r="H709" s="20">
        <v>7</v>
      </c>
      <c r="I709" s="20">
        <v>17.5</v>
      </c>
      <c r="J709" s="20">
        <v>40</v>
      </c>
      <c r="K709" s="20">
        <v>100</v>
      </c>
      <c r="L709" s="20">
        <v>37</v>
      </c>
      <c r="M709" s="20">
        <v>92.5</v>
      </c>
      <c r="O709" s="20"/>
      <c r="P709" s="51" t="s">
        <v>118</v>
      </c>
      <c r="Q709" s="51" t="s">
        <v>1</v>
      </c>
      <c r="R709" s="51" t="s">
        <v>118</v>
      </c>
      <c r="S709" s="51" t="s">
        <v>1</v>
      </c>
      <c r="T709" s="51" t="s">
        <v>118</v>
      </c>
      <c r="U709" s="51" t="s">
        <v>1</v>
      </c>
      <c r="V709" s="51" t="s">
        <v>118</v>
      </c>
      <c r="W709" s="51" t="s">
        <v>1</v>
      </c>
      <c r="X709" s="51" t="s">
        <v>118</v>
      </c>
      <c r="Y709" s="51" t="s">
        <v>1</v>
      </c>
      <c r="Z709" s="51" t="s">
        <v>118</v>
      </c>
      <c r="AA709" s="51" t="s">
        <v>1</v>
      </c>
    </row>
    <row r="710" spans="1:27">
      <c r="A710" s="29" t="s">
        <v>113</v>
      </c>
      <c r="B710" s="20">
        <v>19</v>
      </c>
      <c r="C710" s="20">
        <v>47.5</v>
      </c>
      <c r="D710" s="20"/>
      <c r="E710" s="20"/>
      <c r="F710" s="20">
        <v>36</v>
      </c>
      <c r="G710" s="20">
        <f>3600/40</f>
        <v>90</v>
      </c>
      <c r="H710" s="20">
        <v>2</v>
      </c>
      <c r="I710" s="20">
        <v>28.6</v>
      </c>
      <c r="J710" s="20">
        <v>38</v>
      </c>
      <c r="K710" s="20">
        <v>95</v>
      </c>
      <c r="L710" s="20">
        <v>14</v>
      </c>
      <c r="M710" s="20">
        <v>37.799999999999997</v>
      </c>
      <c r="O710" s="29" t="s">
        <v>73</v>
      </c>
      <c r="P710" s="24">
        <v>40</v>
      </c>
      <c r="Q710" s="24">
        <v>19</v>
      </c>
      <c r="R710" s="24"/>
      <c r="S710" s="24"/>
      <c r="T710" s="24"/>
      <c r="U710" s="24"/>
      <c r="V710" s="24"/>
      <c r="W710" s="24"/>
      <c r="X710" s="24"/>
      <c r="Y710" s="24"/>
      <c r="Z710" s="24"/>
      <c r="AA710" s="24"/>
    </row>
    <row r="711" spans="1:27">
      <c r="O711" s="47" t="s">
        <v>125</v>
      </c>
      <c r="P711" s="32">
        <v>1</v>
      </c>
      <c r="Q711" s="40">
        <v>0.47499999999999998</v>
      </c>
      <c r="R711" s="32"/>
      <c r="S711" s="32"/>
      <c r="T711" s="32"/>
      <c r="U711" s="32"/>
      <c r="V711" s="32"/>
      <c r="W711" s="32"/>
      <c r="X711" s="32"/>
      <c r="Y711" s="32"/>
      <c r="Z711" s="32"/>
      <c r="AA711" s="32"/>
    </row>
    <row r="712" spans="1:27">
      <c r="A712" s="35" t="s">
        <v>127</v>
      </c>
      <c r="O712" s="21" t="s">
        <v>128</v>
      </c>
      <c r="P712" s="24"/>
      <c r="Q712" s="24"/>
      <c r="R712" s="24"/>
      <c r="S712" s="24"/>
      <c r="T712" s="24">
        <v>40</v>
      </c>
      <c r="U712" s="24">
        <v>36</v>
      </c>
      <c r="V712" s="24">
        <v>5</v>
      </c>
      <c r="W712" s="24">
        <v>2</v>
      </c>
      <c r="X712" s="24">
        <v>40</v>
      </c>
      <c r="Y712" s="24">
        <v>38</v>
      </c>
      <c r="Z712" s="24"/>
      <c r="AA712" s="24"/>
    </row>
    <row r="713" spans="1:27">
      <c r="O713" s="48" t="s">
        <v>125</v>
      </c>
      <c r="P713" s="36"/>
      <c r="Q713" s="36"/>
      <c r="R713" s="36"/>
      <c r="S713" s="36"/>
      <c r="T713" s="36">
        <v>1</v>
      </c>
      <c r="U713" s="36">
        <v>0.9</v>
      </c>
      <c r="V713" s="39">
        <v>0.125</v>
      </c>
      <c r="W713" s="36">
        <v>0.4</v>
      </c>
      <c r="X713" s="36">
        <v>1</v>
      </c>
      <c r="Y713" s="36">
        <v>0.95</v>
      </c>
      <c r="Z713" s="36"/>
      <c r="AA713" s="36"/>
    </row>
    <row r="714" spans="1:27">
      <c r="O714" s="21" t="s">
        <v>89</v>
      </c>
      <c r="P714" s="24"/>
      <c r="Q714" s="24"/>
      <c r="R714" s="24"/>
      <c r="S714" s="24"/>
      <c r="T714" s="24"/>
      <c r="U714" s="24"/>
      <c r="V714" s="24">
        <v>2</v>
      </c>
      <c r="W714" s="24">
        <v>0</v>
      </c>
      <c r="X714" s="24"/>
      <c r="Y714" s="24"/>
      <c r="Z714" s="24"/>
      <c r="AA714" s="24"/>
    </row>
    <row r="715" spans="1:27">
      <c r="A715" s="354" t="s">
        <v>130</v>
      </c>
      <c r="B715" s="354"/>
      <c r="C715" s="354"/>
      <c r="D715" s="354"/>
      <c r="E715" s="354"/>
      <c r="F715" s="354"/>
      <c r="G715" s="354"/>
      <c r="H715" s="354"/>
      <c r="I715" s="354"/>
      <c r="J715" s="354"/>
      <c r="K715" s="354"/>
      <c r="L715" s="354"/>
      <c r="M715" s="354"/>
      <c r="O715" s="48" t="s">
        <v>125</v>
      </c>
      <c r="P715" s="37"/>
      <c r="Q715" s="37"/>
      <c r="R715" s="37"/>
      <c r="S715" s="37"/>
      <c r="T715" s="37"/>
      <c r="U715" s="37"/>
      <c r="V715" s="38">
        <v>0.05</v>
      </c>
      <c r="W715" s="38">
        <v>0</v>
      </c>
      <c r="X715" s="37"/>
      <c r="Y715" s="37"/>
      <c r="Z715" s="37"/>
      <c r="AA715" s="37"/>
    </row>
    <row r="716" spans="1:27">
      <c r="A716" s="20"/>
      <c r="B716" s="327">
        <v>2000</v>
      </c>
      <c r="C716" s="327"/>
      <c r="D716" s="327">
        <v>2003</v>
      </c>
      <c r="E716" s="327"/>
      <c r="F716" s="327">
        <v>2006</v>
      </c>
      <c r="G716" s="327"/>
      <c r="H716" s="327">
        <v>2009</v>
      </c>
      <c r="I716" s="327"/>
      <c r="J716" s="327">
        <v>2012</v>
      </c>
      <c r="K716" s="327"/>
      <c r="L716" s="327">
        <v>2015</v>
      </c>
      <c r="M716" s="327"/>
      <c r="O716" s="21" t="s">
        <v>94</v>
      </c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>
        <v>10</v>
      </c>
      <c r="AA716" s="24">
        <v>7</v>
      </c>
    </row>
    <row r="717" spans="1:27">
      <c r="A717" s="20"/>
      <c r="B717" s="51" t="s">
        <v>114</v>
      </c>
      <c r="C717" s="51" t="s">
        <v>115</v>
      </c>
      <c r="D717" s="51" t="s">
        <v>114</v>
      </c>
      <c r="E717" s="51" t="s">
        <v>115</v>
      </c>
      <c r="F717" s="51" t="s">
        <v>114</v>
      </c>
      <c r="G717" s="51" t="s">
        <v>115</v>
      </c>
      <c r="H717" s="51" t="s">
        <v>114</v>
      </c>
      <c r="I717" s="51" t="s">
        <v>115</v>
      </c>
      <c r="J717" s="51" t="s">
        <v>114</v>
      </c>
      <c r="K717" s="51" t="s">
        <v>115</v>
      </c>
      <c r="L717" s="51" t="s">
        <v>114</v>
      </c>
      <c r="M717" s="51" t="s">
        <v>115</v>
      </c>
      <c r="O717" s="49" t="s">
        <v>125</v>
      </c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>
        <v>0.25</v>
      </c>
      <c r="AA717" s="36">
        <v>0.7</v>
      </c>
    </row>
    <row r="718" spans="1:27">
      <c r="A718" s="29" t="s">
        <v>110</v>
      </c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20">
        <v>40</v>
      </c>
      <c r="M718" s="20">
        <v>100</v>
      </c>
      <c r="O718" s="21" t="s">
        <v>59</v>
      </c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>
        <v>26</v>
      </c>
      <c r="AA718" s="24">
        <v>7</v>
      </c>
    </row>
    <row r="719" spans="1:27">
      <c r="A719" s="29" t="s">
        <v>111</v>
      </c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20">
        <v>18</v>
      </c>
      <c r="M719" s="20">
        <v>45</v>
      </c>
      <c r="O719" s="50" t="s">
        <v>125</v>
      </c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>
        <v>0.65</v>
      </c>
      <c r="AA719" s="36">
        <v>0.27</v>
      </c>
    </row>
    <row r="720" spans="1:27">
      <c r="A720" s="29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20"/>
      <c r="M720" s="20"/>
      <c r="O720" s="21" t="s">
        <v>102</v>
      </c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>
        <v>1</v>
      </c>
      <c r="AA720" s="24">
        <v>0</v>
      </c>
    </row>
    <row r="721" spans="1:30">
      <c r="A721" s="29" t="s">
        <v>112</v>
      </c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20"/>
      <c r="M721" s="20"/>
      <c r="O721" s="50" t="s">
        <v>125</v>
      </c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9">
        <v>2.5000000000000001E-2</v>
      </c>
      <c r="AA721" s="36">
        <v>0</v>
      </c>
    </row>
    <row r="722" spans="1:30">
      <c r="A722" s="29" t="s">
        <v>113</v>
      </c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20"/>
      <c r="M722" s="20"/>
      <c r="O722" s="35" t="s">
        <v>127</v>
      </c>
    </row>
    <row r="726" spans="1:30" s="152" customFormat="1">
      <c r="A726" s="153" t="s">
        <v>560</v>
      </c>
      <c r="H726" s="153" t="s">
        <v>701</v>
      </c>
      <c r="AD726" s="15"/>
    </row>
    <row r="728" spans="1:30">
      <c r="A728" s="329" t="s">
        <v>561</v>
      </c>
      <c r="B728" s="330"/>
      <c r="C728" s="330"/>
      <c r="D728" s="330"/>
      <c r="E728" s="330"/>
      <c r="F728" s="330"/>
      <c r="G728" s="331"/>
      <c r="I728" s="358" t="s">
        <v>560</v>
      </c>
      <c r="J728" s="358"/>
      <c r="K728" s="358"/>
      <c r="L728" s="358"/>
      <c r="M728" s="358"/>
      <c r="N728" s="358"/>
      <c r="O728" s="358"/>
    </row>
    <row r="729" spans="1:30">
      <c r="A729" s="128" t="s">
        <v>129</v>
      </c>
      <c r="B729" s="44">
        <v>15</v>
      </c>
      <c r="C729" s="44">
        <v>15</v>
      </c>
      <c r="D729" s="44">
        <v>17</v>
      </c>
      <c r="E729" s="44">
        <v>17</v>
      </c>
      <c r="F729" s="44">
        <v>17</v>
      </c>
      <c r="G729" s="44">
        <v>15</v>
      </c>
      <c r="I729" s="89"/>
      <c r="J729" s="89" t="s">
        <v>137</v>
      </c>
      <c r="K729" s="89" t="s">
        <v>138</v>
      </c>
      <c r="L729" s="89" t="s">
        <v>139</v>
      </c>
      <c r="M729" s="89" t="s">
        <v>140</v>
      </c>
      <c r="N729" s="89" t="s">
        <v>141</v>
      </c>
      <c r="O729" s="89" t="s">
        <v>142</v>
      </c>
    </row>
    <row r="730" spans="1:30">
      <c r="A730" s="129" t="s">
        <v>103</v>
      </c>
      <c r="B730" s="51">
        <v>2001</v>
      </c>
      <c r="C730" s="51">
        <v>2004</v>
      </c>
      <c r="D730" s="51">
        <v>2007</v>
      </c>
      <c r="E730" s="51">
        <v>2010</v>
      </c>
      <c r="F730" s="51">
        <v>2013</v>
      </c>
      <c r="G730" s="51">
        <v>2016</v>
      </c>
      <c r="I730" s="89" t="s">
        <v>143</v>
      </c>
      <c r="J730" s="24">
        <v>15</v>
      </c>
      <c r="K730" s="24">
        <v>15</v>
      </c>
      <c r="L730" s="24">
        <v>17</v>
      </c>
      <c r="M730" s="24">
        <v>17</v>
      </c>
      <c r="N730" s="24">
        <v>17</v>
      </c>
      <c r="O730" s="24">
        <v>15</v>
      </c>
    </row>
    <row r="731" spans="1:30">
      <c r="A731" s="29">
        <v>0</v>
      </c>
      <c r="B731" s="24">
        <v>15</v>
      </c>
      <c r="C731" s="24"/>
      <c r="D731" s="24"/>
      <c r="E731" s="24">
        <v>1</v>
      </c>
      <c r="F731" s="24">
        <v>12</v>
      </c>
      <c r="G731" s="24"/>
      <c r="I731" s="90">
        <v>0</v>
      </c>
      <c r="J731" s="24">
        <v>15</v>
      </c>
      <c r="K731" s="24"/>
      <c r="L731" s="24"/>
      <c r="M731" s="24">
        <v>1</v>
      </c>
      <c r="N731" s="24">
        <v>12</v>
      </c>
      <c r="O731" s="24"/>
    </row>
    <row r="732" spans="1:30">
      <c r="A732" s="29">
        <v>1</v>
      </c>
      <c r="B732" s="24"/>
      <c r="C732" s="24">
        <v>15</v>
      </c>
      <c r="D732" s="24">
        <v>12</v>
      </c>
      <c r="E732" s="24">
        <v>11</v>
      </c>
      <c r="F732" s="24">
        <v>5</v>
      </c>
      <c r="G732" s="24">
        <v>11</v>
      </c>
      <c r="I732" s="90">
        <v>1</v>
      </c>
      <c r="J732" s="24"/>
      <c r="K732" s="24">
        <v>15</v>
      </c>
      <c r="L732" s="24">
        <v>12</v>
      </c>
      <c r="M732" s="24">
        <v>11</v>
      </c>
      <c r="N732" s="24">
        <v>5</v>
      </c>
      <c r="O732" s="24">
        <v>11</v>
      </c>
    </row>
    <row r="733" spans="1:30">
      <c r="A733" s="29">
        <v>2</v>
      </c>
      <c r="B733" s="24"/>
      <c r="C733" s="24"/>
      <c r="D733" s="24">
        <v>5</v>
      </c>
      <c r="E733" s="24">
        <v>5</v>
      </c>
      <c r="F733" s="24"/>
      <c r="G733" s="24">
        <v>4</v>
      </c>
      <c r="I733" s="90">
        <v>2</v>
      </c>
      <c r="J733" s="24"/>
      <c r="K733" s="24"/>
      <c r="L733" s="24">
        <v>5</v>
      </c>
      <c r="M733" s="24">
        <v>5</v>
      </c>
      <c r="N733" s="24"/>
      <c r="O733" s="24">
        <v>4</v>
      </c>
    </row>
    <row r="734" spans="1:30">
      <c r="A734" s="29">
        <v>3</v>
      </c>
      <c r="B734" s="24"/>
      <c r="C734" s="24"/>
      <c r="D734" s="24"/>
      <c r="E734" s="24"/>
      <c r="F734" s="24"/>
      <c r="G734" s="24"/>
      <c r="I734" s="90">
        <v>3</v>
      </c>
      <c r="J734" s="24"/>
      <c r="K734" s="24"/>
      <c r="L734" s="24"/>
      <c r="M734" s="24"/>
      <c r="N734" s="24"/>
      <c r="O734" s="24"/>
    </row>
    <row r="735" spans="1:30">
      <c r="A735" s="29" t="s">
        <v>104</v>
      </c>
      <c r="B735" s="24"/>
      <c r="C735" s="24"/>
      <c r="D735" s="24"/>
      <c r="E735" s="24"/>
      <c r="F735" s="24"/>
      <c r="G735" s="24"/>
      <c r="I735" s="90" t="s">
        <v>104</v>
      </c>
      <c r="J735" s="24"/>
      <c r="K735" s="24"/>
      <c r="L735" s="24"/>
      <c r="M735" s="24"/>
      <c r="N735" s="24"/>
      <c r="O735" s="24"/>
    </row>
    <row r="736" spans="1:30">
      <c r="J736" s="53"/>
      <c r="K736" s="24" t="s">
        <v>145</v>
      </c>
      <c r="L736" s="53"/>
      <c r="M736" s="24" t="s">
        <v>145</v>
      </c>
      <c r="N736" s="53"/>
      <c r="O736" s="24" t="s">
        <v>182</v>
      </c>
    </row>
    <row r="737" spans="1:27">
      <c r="A737" s="329" t="s">
        <v>565</v>
      </c>
      <c r="B737" s="330"/>
      <c r="C737" s="330"/>
      <c r="D737" s="330"/>
      <c r="E737" s="330"/>
      <c r="F737" s="330"/>
      <c r="G737" s="331"/>
      <c r="K737" s="94" t="s">
        <v>191</v>
      </c>
      <c r="M737" s="94" t="s">
        <v>188</v>
      </c>
      <c r="O737" s="94" t="s">
        <v>675</v>
      </c>
    </row>
    <row r="738" spans="1:27">
      <c r="A738" s="21"/>
      <c r="B738" s="51">
        <v>2001</v>
      </c>
      <c r="C738" s="51">
        <v>2004</v>
      </c>
      <c r="D738" s="51">
        <v>2007</v>
      </c>
      <c r="E738" s="51">
        <v>2010</v>
      </c>
      <c r="F738" s="51">
        <v>2013</v>
      </c>
      <c r="G738" s="51">
        <v>2016</v>
      </c>
      <c r="M738" s="94" t="s">
        <v>676</v>
      </c>
    </row>
    <row r="739" spans="1:27">
      <c r="A739" s="130" t="s">
        <v>106</v>
      </c>
      <c r="B739" s="24">
        <v>15</v>
      </c>
      <c r="C739" s="24">
        <v>15</v>
      </c>
      <c r="D739" s="24">
        <v>12</v>
      </c>
      <c r="E739" s="24">
        <v>10</v>
      </c>
      <c r="F739" s="24">
        <v>12</v>
      </c>
      <c r="G739" s="24">
        <v>6</v>
      </c>
    </row>
    <row r="740" spans="1:27">
      <c r="A740" s="29" t="s">
        <v>107</v>
      </c>
      <c r="B740" s="24"/>
      <c r="C740" s="24"/>
      <c r="D740" s="24">
        <v>5</v>
      </c>
      <c r="E740" s="24">
        <v>7</v>
      </c>
      <c r="F740" s="24">
        <v>5</v>
      </c>
      <c r="G740" s="24">
        <v>9</v>
      </c>
    </row>
    <row r="741" spans="1:27">
      <c r="A741" s="27"/>
      <c r="B741" s="28"/>
      <c r="C741" s="28"/>
      <c r="D741" s="28"/>
      <c r="E741" s="28"/>
      <c r="F741" s="28"/>
      <c r="G741" s="28"/>
    </row>
    <row r="742" spans="1:27">
      <c r="A742" s="27"/>
      <c r="B742" s="28"/>
      <c r="C742" s="28"/>
      <c r="D742" s="28"/>
      <c r="E742" s="28"/>
      <c r="F742" s="28"/>
      <c r="G742" s="28"/>
    </row>
    <row r="743" spans="1:27">
      <c r="A743" s="332" t="s">
        <v>109</v>
      </c>
      <c r="B743" s="332"/>
      <c r="C743" s="332"/>
      <c r="D743" s="332"/>
      <c r="E743" s="332"/>
      <c r="F743" s="332"/>
      <c r="G743" s="332"/>
      <c r="H743" s="332"/>
      <c r="I743" s="332"/>
      <c r="J743" s="332"/>
      <c r="K743" s="332"/>
      <c r="L743" s="332"/>
      <c r="M743" s="332"/>
      <c r="O743" s="332" t="s">
        <v>120</v>
      </c>
      <c r="P743" s="332"/>
      <c r="Q743" s="332"/>
      <c r="R743" s="332"/>
      <c r="S743" s="332"/>
      <c r="T743" s="332"/>
      <c r="U743" s="332"/>
      <c r="V743" s="332"/>
      <c r="W743" s="332"/>
      <c r="X743" s="332"/>
      <c r="Y743" s="332"/>
      <c r="Z743" s="332"/>
      <c r="AA743" s="332"/>
    </row>
    <row r="744" spans="1:27">
      <c r="A744" s="20"/>
      <c r="B744" s="327">
        <v>2001</v>
      </c>
      <c r="C744" s="327"/>
      <c r="D744" s="327">
        <v>2004</v>
      </c>
      <c r="E744" s="327"/>
      <c r="F744" s="327">
        <v>2007</v>
      </c>
      <c r="G744" s="327"/>
      <c r="H744" s="327">
        <v>2010</v>
      </c>
      <c r="I744" s="327"/>
      <c r="J744" s="327">
        <v>2013</v>
      </c>
      <c r="K744" s="327"/>
      <c r="L744" s="327">
        <v>2016</v>
      </c>
      <c r="M744" s="327"/>
      <c r="O744" s="20"/>
      <c r="P744" s="327">
        <v>2001</v>
      </c>
      <c r="Q744" s="327"/>
      <c r="R744" s="327">
        <v>2004</v>
      </c>
      <c r="S744" s="327"/>
      <c r="T744" s="327">
        <v>2007</v>
      </c>
      <c r="U744" s="327"/>
      <c r="V744" s="327">
        <v>2010</v>
      </c>
      <c r="W744" s="327"/>
      <c r="X744" s="327">
        <v>2013</v>
      </c>
      <c r="Y744" s="327"/>
      <c r="Z744" s="327">
        <v>2016</v>
      </c>
      <c r="AA744" s="327"/>
    </row>
    <row r="745" spans="1:27">
      <c r="A745" s="20"/>
      <c r="B745" s="51" t="s">
        <v>114</v>
      </c>
      <c r="C745" s="51" t="s">
        <v>115</v>
      </c>
      <c r="D745" s="51" t="s">
        <v>114</v>
      </c>
      <c r="E745" s="51" t="s">
        <v>115</v>
      </c>
      <c r="F745" s="51" t="s">
        <v>114</v>
      </c>
      <c r="G745" s="51" t="s">
        <v>115</v>
      </c>
      <c r="H745" s="51" t="s">
        <v>114</v>
      </c>
      <c r="I745" s="51" t="s">
        <v>115</v>
      </c>
      <c r="J745" s="51" t="s">
        <v>114</v>
      </c>
      <c r="K745" s="51" t="s">
        <v>115</v>
      </c>
      <c r="L745" s="51" t="s">
        <v>114</v>
      </c>
      <c r="M745" s="51" t="s">
        <v>115</v>
      </c>
      <c r="O745" s="20"/>
      <c r="P745" s="51" t="s">
        <v>118</v>
      </c>
      <c r="Q745" s="51" t="s">
        <v>1</v>
      </c>
      <c r="R745" s="51" t="s">
        <v>118</v>
      </c>
      <c r="S745" s="51" t="s">
        <v>1</v>
      </c>
      <c r="T745" s="51" t="s">
        <v>118</v>
      </c>
      <c r="U745" s="51" t="s">
        <v>1</v>
      </c>
      <c r="V745" s="51" t="s">
        <v>118</v>
      </c>
      <c r="W745" s="51" t="s">
        <v>1</v>
      </c>
      <c r="X745" s="51" t="s">
        <v>118</v>
      </c>
      <c r="Y745" s="51" t="s">
        <v>1</v>
      </c>
      <c r="Z745" s="51" t="s">
        <v>118</v>
      </c>
      <c r="AA745" s="51" t="s">
        <v>1</v>
      </c>
    </row>
    <row r="746" spans="1:27">
      <c r="A746" s="130" t="s">
        <v>110</v>
      </c>
      <c r="B746" s="20">
        <v>15</v>
      </c>
      <c r="C746" s="20">
        <v>100</v>
      </c>
      <c r="D746" s="20">
        <v>15</v>
      </c>
      <c r="E746" s="20">
        <v>100</v>
      </c>
      <c r="F746" s="20">
        <v>17</v>
      </c>
      <c r="G746" s="20">
        <v>100</v>
      </c>
      <c r="H746" s="20"/>
      <c r="I746" s="20"/>
      <c r="J746" s="20">
        <v>14</v>
      </c>
      <c r="K746" s="20">
        <v>82.35</v>
      </c>
      <c r="L746" s="20"/>
      <c r="M746" s="20"/>
      <c r="O746" s="130" t="s">
        <v>188</v>
      </c>
      <c r="P746" s="140"/>
      <c r="Q746" s="140"/>
      <c r="R746" s="140"/>
      <c r="S746" s="140"/>
      <c r="T746" s="24"/>
      <c r="U746" s="24"/>
      <c r="V746" s="24">
        <v>16</v>
      </c>
      <c r="W746" s="24">
        <v>4</v>
      </c>
      <c r="X746" s="24"/>
      <c r="Y746" s="24"/>
      <c r="Z746" s="24"/>
      <c r="AA746" s="24"/>
    </row>
    <row r="747" spans="1:27">
      <c r="A747" s="29" t="s">
        <v>111</v>
      </c>
      <c r="B747" s="20">
        <v>2</v>
      </c>
      <c r="C747" s="20">
        <v>13.3</v>
      </c>
      <c r="D747" s="20">
        <v>0</v>
      </c>
      <c r="E747" s="20">
        <v>0</v>
      </c>
      <c r="F747" s="20">
        <v>0</v>
      </c>
      <c r="G747" s="20">
        <v>0</v>
      </c>
      <c r="H747" s="20"/>
      <c r="I747" s="146"/>
      <c r="J747" s="20">
        <v>0</v>
      </c>
      <c r="K747" s="20">
        <v>0</v>
      </c>
      <c r="L747" s="20"/>
      <c r="M747" s="20"/>
      <c r="O747" s="47" t="s">
        <v>125</v>
      </c>
      <c r="P747" s="141"/>
      <c r="Q747" s="142"/>
      <c r="R747" s="141"/>
      <c r="S747" s="142"/>
      <c r="T747" s="32"/>
      <c r="U747" s="32"/>
      <c r="V747" s="32">
        <v>0.94099999999999995</v>
      </c>
      <c r="W747" s="32">
        <v>0.23530000000000001</v>
      </c>
      <c r="X747" s="32"/>
      <c r="Y747" s="32"/>
      <c r="Z747" s="32"/>
      <c r="AA747" s="32"/>
    </row>
    <row r="748" spans="1:27">
      <c r="A748" s="2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O748" s="130" t="s">
        <v>198</v>
      </c>
      <c r="P748" s="140"/>
      <c r="Q748" s="140"/>
      <c r="R748" s="24"/>
      <c r="S748" s="24"/>
      <c r="T748" s="24"/>
      <c r="U748" s="24"/>
      <c r="V748" s="24"/>
      <c r="W748" s="24"/>
      <c r="X748" s="24"/>
      <c r="Y748" s="24"/>
      <c r="Z748" s="24">
        <v>15</v>
      </c>
      <c r="AA748" s="24">
        <v>6</v>
      </c>
    </row>
    <row r="749" spans="1:27">
      <c r="A749" s="130" t="s">
        <v>112</v>
      </c>
      <c r="B749" s="20"/>
      <c r="C749" s="20"/>
      <c r="D749" s="20"/>
      <c r="E749" s="20"/>
      <c r="F749" s="20"/>
      <c r="G749" s="20"/>
      <c r="H749" s="20">
        <v>16</v>
      </c>
      <c r="I749" s="20">
        <v>94.1</v>
      </c>
      <c r="J749" s="20"/>
      <c r="K749" s="20"/>
      <c r="L749" s="20">
        <v>15</v>
      </c>
      <c r="M749" s="20">
        <v>100</v>
      </c>
      <c r="O749" s="47" t="s">
        <v>125</v>
      </c>
      <c r="P749" s="141"/>
      <c r="Q749" s="142"/>
      <c r="R749" s="32"/>
      <c r="S749" s="32"/>
      <c r="T749" s="32"/>
      <c r="U749" s="32"/>
      <c r="V749" s="32"/>
      <c r="W749" s="32"/>
      <c r="X749" s="32"/>
      <c r="Y749" s="32"/>
      <c r="Z749" s="32">
        <v>1</v>
      </c>
      <c r="AA749" s="32">
        <v>0.4</v>
      </c>
    </row>
    <row r="750" spans="1:27">
      <c r="A750" s="130" t="s">
        <v>113</v>
      </c>
      <c r="B750" s="20"/>
      <c r="C750" s="20"/>
      <c r="D750" s="20"/>
      <c r="E750" s="20"/>
      <c r="F750" s="20"/>
      <c r="G750" s="20"/>
      <c r="H750" s="20">
        <v>4</v>
      </c>
      <c r="I750" s="146" t="s">
        <v>567</v>
      </c>
      <c r="J750" s="20"/>
      <c r="K750" s="20"/>
      <c r="L750" s="20">
        <v>6</v>
      </c>
      <c r="M750" s="20">
        <f>L750*M749/L749</f>
        <v>40</v>
      </c>
    </row>
    <row r="751" spans="1:27">
      <c r="H751" s="280" t="s">
        <v>820</v>
      </c>
      <c r="I751" s="284"/>
      <c r="J751" s="100" t="s">
        <v>887</v>
      </c>
      <c r="O751" s="35" t="s">
        <v>127</v>
      </c>
    </row>
    <row r="752" spans="1:27">
      <c r="H752" s="284" t="s">
        <v>821</v>
      </c>
      <c r="I752" s="284"/>
      <c r="J752" s="284"/>
    </row>
    <row r="753" spans="1:27">
      <c r="A753" s="326" t="s">
        <v>116</v>
      </c>
      <c r="B753" s="326"/>
      <c r="C753" s="326"/>
      <c r="D753" s="326"/>
      <c r="E753" s="326"/>
      <c r="F753" s="326"/>
      <c r="G753" s="326"/>
      <c r="H753" s="326"/>
      <c r="I753" s="326"/>
      <c r="J753" s="326"/>
      <c r="K753" s="326"/>
      <c r="L753" s="326"/>
      <c r="M753" s="326"/>
    </row>
    <row r="754" spans="1:27">
      <c r="A754" s="20"/>
      <c r="B754" s="327">
        <v>2001</v>
      </c>
      <c r="C754" s="327"/>
      <c r="D754" s="327">
        <v>2004</v>
      </c>
      <c r="E754" s="327"/>
      <c r="F754" s="327">
        <v>2007</v>
      </c>
      <c r="G754" s="327"/>
      <c r="H754" s="327">
        <v>2010</v>
      </c>
      <c r="I754" s="327"/>
      <c r="J754" s="327">
        <v>2013</v>
      </c>
      <c r="K754" s="327"/>
      <c r="L754" s="327">
        <v>2016</v>
      </c>
      <c r="M754" s="327"/>
    </row>
    <row r="755" spans="1:27">
      <c r="A755" s="20"/>
      <c r="B755" s="51" t="s">
        <v>114</v>
      </c>
      <c r="C755" s="51" t="s">
        <v>115</v>
      </c>
      <c r="D755" s="51" t="s">
        <v>114</v>
      </c>
      <c r="E755" s="51" t="s">
        <v>115</v>
      </c>
      <c r="F755" s="51" t="s">
        <v>114</v>
      </c>
      <c r="G755" s="51" t="s">
        <v>115</v>
      </c>
      <c r="H755" s="51" t="s">
        <v>114</v>
      </c>
      <c r="I755" s="51" t="s">
        <v>115</v>
      </c>
      <c r="J755" s="51" t="s">
        <v>114</v>
      </c>
      <c r="K755" s="51" t="s">
        <v>115</v>
      </c>
      <c r="L755" s="51" t="s">
        <v>114</v>
      </c>
      <c r="M755" s="51" t="s">
        <v>115</v>
      </c>
      <c r="O755" s="326" t="s">
        <v>121</v>
      </c>
      <c r="P755" s="326"/>
      <c r="Q755" s="326"/>
      <c r="R755" s="326"/>
      <c r="S755" s="326"/>
      <c r="T755" s="326"/>
      <c r="U755" s="326"/>
      <c r="V755" s="326"/>
      <c r="W755" s="326"/>
      <c r="X755" s="326"/>
      <c r="Y755" s="326"/>
      <c r="Z755" s="326"/>
      <c r="AA755" s="326"/>
    </row>
    <row r="756" spans="1:27">
      <c r="A756" s="130" t="s">
        <v>110</v>
      </c>
      <c r="B756" s="20">
        <v>15</v>
      </c>
      <c r="C756" s="20">
        <v>100</v>
      </c>
      <c r="D756" s="20">
        <v>15</v>
      </c>
      <c r="E756" s="20">
        <v>100</v>
      </c>
      <c r="F756" s="20">
        <v>12</v>
      </c>
      <c r="G756" s="20">
        <v>70.58</v>
      </c>
      <c r="H756" s="20">
        <v>12</v>
      </c>
      <c r="I756" s="20">
        <v>70.58</v>
      </c>
      <c r="J756" s="20">
        <v>12</v>
      </c>
      <c r="K756" s="20">
        <v>70.58</v>
      </c>
      <c r="L756" s="20">
        <v>11</v>
      </c>
      <c r="M756" s="20">
        <v>73.3</v>
      </c>
      <c r="O756" s="20"/>
      <c r="P756" s="327">
        <v>2001</v>
      </c>
      <c r="Q756" s="327"/>
      <c r="R756" s="327">
        <v>2004</v>
      </c>
      <c r="S756" s="327"/>
      <c r="T756" s="327">
        <v>2007</v>
      </c>
      <c r="U756" s="327"/>
      <c r="V756" s="327">
        <v>2010</v>
      </c>
      <c r="W756" s="327"/>
      <c r="X756" s="327">
        <v>2013</v>
      </c>
      <c r="Y756" s="327"/>
      <c r="Z756" s="327">
        <v>2016</v>
      </c>
      <c r="AA756" s="327"/>
    </row>
    <row r="757" spans="1:27">
      <c r="A757" s="29" t="s">
        <v>111</v>
      </c>
      <c r="B757" s="20">
        <v>13</v>
      </c>
      <c r="C757" s="20">
        <v>86.7</v>
      </c>
      <c r="D757" s="20">
        <v>15</v>
      </c>
      <c r="E757" s="20">
        <v>100</v>
      </c>
      <c r="F757" s="20">
        <v>12</v>
      </c>
      <c r="G757" s="20">
        <v>70.58</v>
      </c>
      <c r="H757" s="20">
        <v>10</v>
      </c>
      <c r="I757" s="20">
        <v>58.8</v>
      </c>
      <c r="J757" s="20">
        <v>12</v>
      </c>
      <c r="K757" s="20">
        <v>70.58</v>
      </c>
      <c r="L757" s="20">
        <v>6</v>
      </c>
      <c r="M757" s="20">
        <v>40</v>
      </c>
      <c r="O757" s="20"/>
      <c r="P757" s="51" t="s">
        <v>118</v>
      </c>
      <c r="Q757" s="51" t="s">
        <v>1</v>
      </c>
      <c r="R757" s="51" t="s">
        <v>118</v>
      </c>
      <c r="S757" s="51" t="s">
        <v>1</v>
      </c>
      <c r="T757" s="51" t="s">
        <v>118</v>
      </c>
      <c r="U757" s="51" t="s">
        <v>1</v>
      </c>
      <c r="V757" s="51" t="s">
        <v>118</v>
      </c>
      <c r="W757" s="51" t="s">
        <v>1</v>
      </c>
      <c r="X757" s="51" t="s">
        <v>118</v>
      </c>
      <c r="Y757" s="51" t="s">
        <v>1</v>
      </c>
      <c r="Z757" s="51" t="s">
        <v>118</v>
      </c>
      <c r="AA757" s="51" t="s">
        <v>1</v>
      </c>
    </row>
    <row r="758" spans="1:27">
      <c r="A758" s="2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O758" s="130" t="s">
        <v>562</v>
      </c>
      <c r="P758" s="24"/>
      <c r="Q758" s="24"/>
      <c r="R758" s="140"/>
      <c r="S758" s="140"/>
      <c r="T758" s="24">
        <v>5</v>
      </c>
      <c r="U758" s="24">
        <v>5</v>
      </c>
      <c r="V758" s="24"/>
      <c r="W758" s="24"/>
      <c r="X758" s="24"/>
      <c r="Y758" s="24"/>
      <c r="Z758" s="24"/>
      <c r="AA758" s="24"/>
    </row>
    <row r="759" spans="1:27">
      <c r="A759" s="130" t="s">
        <v>112</v>
      </c>
      <c r="B759" s="20"/>
      <c r="C759" s="20"/>
      <c r="D759" s="20"/>
      <c r="E759" s="20"/>
      <c r="F759" s="20">
        <v>5</v>
      </c>
      <c r="G759" s="20">
        <v>29.42</v>
      </c>
      <c r="H759" s="20">
        <v>5</v>
      </c>
      <c r="I759" s="20">
        <v>29.42</v>
      </c>
      <c r="J759" s="20">
        <v>5</v>
      </c>
      <c r="K759" s="20">
        <v>29.42</v>
      </c>
      <c r="L759" s="20">
        <v>4</v>
      </c>
      <c r="M759" s="20">
        <v>26.7</v>
      </c>
      <c r="O759" s="48" t="s">
        <v>125</v>
      </c>
      <c r="P759" s="53"/>
      <c r="Q759" s="53"/>
      <c r="R759" s="143"/>
      <c r="S759" s="145"/>
      <c r="T759" s="53">
        <v>29.42</v>
      </c>
      <c r="U759" s="171">
        <v>100</v>
      </c>
      <c r="V759" s="53"/>
      <c r="W759" s="53"/>
      <c r="X759" s="53"/>
      <c r="Y759" s="53"/>
      <c r="Z759" s="53"/>
      <c r="AA759" s="53"/>
    </row>
    <row r="760" spans="1:27">
      <c r="A760" s="130" t="s">
        <v>113</v>
      </c>
      <c r="B760" s="20"/>
      <c r="C760" s="20"/>
      <c r="D760" s="20"/>
      <c r="E760" s="20"/>
      <c r="F760" s="20">
        <v>5</v>
      </c>
      <c r="G760" s="172">
        <v>100</v>
      </c>
      <c r="H760" s="20">
        <v>3</v>
      </c>
      <c r="I760" s="20">
        <f>H760*I759/H759</f>
        <v>17.652000000000001</v>
      </c>
      <c r="J760" s="20">
        <v>5</v>
      </c>
      <c r="K760" s="172">
        <v>100</v>
      </c>
      <c r="L760" s="20">
        <v>3</v>
      </c>
      <c r="M760" s="20">
        <f>L760*M759/L759</f>
        <v>20.024999999999999</v>
      </c>
      <c r="O760" s="130" t="s">
        <v>566</v>
      </c>
      <c r="P760" s="34"/>
      <c r="Q760" s="34"/>
      <c r="R760" s="144"/>
      <c r="S760" s="144"/>
      <c r="T760" s="34"/>
      <c r="U760" s="34"/>
      <c r="V760" s="34">
        <v>5</v>
      </c>
      <c r="W760" s="184">
        <v>3</v>
      </c>
      <c r="X760" s="34">
        <v>5</v>
      </c>
      <c r="Y760" s="34">
        <v>5</v>
      </c>
      <c r="Z760" s="34"/>
      <c r="AA760" s="34"/>
    </row>
    <row r="761" spans="1:27">
      <c r="O761" s="48" t="s">
        <v>125</v>
      </c>
      <c r="P761" s="53"/>
      <c r="Q761" s="53"/>
      <c r="R761" s="143"/>
      <c r="S761" s="143"/>
      <c r="T761" s="53"/>
      <c r="U761" s="53"/>
      <c r="V761" s="53">
        <v>29.42</v>
      </c>
      <c r="W761" s="171">
        <v>60</v>
      </c>
      <c r="X761" s="53">
        <v>29.42</v>
      </c>
      <c r="Y761" s="171">
        <v>100</v>
      </c>
      <c r="Z761" s="53"/>
      <c r="AA761" s="53"/>
    </row>
    <row r="762" spans="1:27">
      <c r="O762" s="129" t="s">
        <v>570</v>
      </c>
      <c r="P762" s="34"/>
      <c r="Q762" s="34"/>
      <c r="R762" s="144"/>
      <c r="S762" s="144"/>
      <c r="T762" s="34"/>
      <c r="U762" s="34"/>
      <c r="V762" s="34"/>
      <c r="W762" s="34"/>
      <c r="X762" s="147"/>
      <c r="Y762" s="34"/>
      <c r="Z762" s="34">
        <v>4</v>
      </c>
      <c r="AA762" s="34">
        <v>3</v>
      </c>
    </row>
    <row r="763" spans="1:27">
      <c r="A763" s="339" t="s">
        <v>117</v>
      </c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O763" s="48" t="s">
        <v>125</v>
      </c>
      <c r="P763" s="53"/>
      <c r="Q763" s="53"/>
      <c r="R763" s="143"/>
      <c r="S763" s="143"/>
      <c r="T763" s="53"/>
      <c r="U763" s="53"/>
      <c r="V763" s="53"/>
      <c r="W763" s="53"/>
      <c r="X763" s="53"/>
      <c r="Y763" s="53"/>
      <c r="Z763" s="53">
        <v>26.7</v>
      </c>
      <c r="AA763" s="53">
        <v>20.02</v>
      </c>
    </row>
    <row r="764" spans="1:27">
      <c r="A764" s="20"/>
      <c r="B764" s="327">
        <v>2001</v>
      </c>
      <c r="C764" s="327"/>
      <c r="D764" s="327">
        <v>2004</v>
      </c>
      <c r="E764" s="327"/>
      <c r="F764" s="327">
        <v>2007</v>
      </c>
      <c r="G764" s="327"/>
      <c r="H764" s="327">
        <v>2010</v>
      </c>
      <c r="I764" s="327"/>
      <c r="J764" s="327">
        <v>2013</v>
      </c>
      <c r="K764" s="327"/>
      <c r="L764" s="327">
        <v>2016</v>
      </c>
      <c r="M764" s="327"/>
    </row>
    <row r="765" spans="1:27">
      <c r="A765" s="20"/>
      <c r="B765" s="51" t="s">
        <v>114</v>
      </c>
      <c r="C765" s="51" t="s">
        <v>115</v>
      </c>
      <c r="D765" s="51" t="s">
        <v>114</v>
      </c>
      <c r="E765" s="51" t="s">
        <v>115</v>
      </c>
      <c r="F765" s="51" t="s">
        <v>114</v>
      </c>
      <c r="G765" s="51" t="s">
        <v>115</v>
      </c>
      <c r="H765" s="51" t="s">
        <v>114</v>
      </c>
      <c r="I765" s="51" t="s">
        <v>115</v>
      </c>
      <c r="J765" s="51" t="s">
        <v>114</v>
      </c>
      <c r="K765" s="51" t="s">
        <v>115</v>
      </c>
      <c r="L765" s="51" t="s">
        <v>114</v>
      </c>
      <c r="M765" s="51" t="s">
        <v>115</v>
      </c>
    </row>
    <row r="766" spans="1:27">
      <c r="A766" s="130" t="s">
        <v>110</v>
      </c>
      <c r="B766" s="20">
        <v>15</v>
      </c>
      <c r="C766" s="20">
        <v>100</v>
      </c>
      <c r="D766" s="20"/>
      <c r="E766" s="20"/>
      <c r="F766" s="20">
        <v>17</v>
      </c>
      <c r="G766" s="20">
        <v>100</v>
      </c>
      <c r="H766" s="20"/>
      <c r="I766" s="20"/>
      <c r="J766" s="20">
        <v>17</v>
      </c>
      <c r="K766" s="20">
        <v>100</v>
      </c>
      <c r="L766" s="20"/>
      <c r="M766" s="20"/>
      <c r="O766" s="321" t="s">
        <v>122</v>
      </c>
      <c r="P766" s="322"/>
      <c r="Q766" s="322"/>
      <c r="R766" s="322"/>
      <c r="S766" s="322"/>
      <c r="T766" s="322"/>
      <c r="U766" s="322"/>
      <c r="V766" s="322"/>
      <c r="W766" s="322"/>
      <c r="X766" s="322"/>
      <c r="Y766" s="322"/>
      <c r="Z766" s="322"/>
      <c r="AA766" s="323"/>
    </row>
    <row r="767" spans="1:27">
      <c r="A767" s="29" t="s">
        <v>111</v>
      </c>
      <c r="B767" s="20">
        <v>0</v>
      </c>
      <c r="C767" s="20">
        <v>0</v>
      </c>
      <c r="D767" s="20"/>
      <c r="E767" s="20"/>
      <c r="F767" s="20">
        <v>0</v>
      </c>
      <c r="G767" s="20">
        <v>0</v>
      </c>
      <c r="H767" s="20"/>
      <c r="I767" s="20"/>
      <c r="J767" s="20">
        <v>0</v>
      </c>
      <c r="K767" s="20">
        <v>0</v>
      </c>
      <c r="L767" s="20"/>
      <c r="M767" s="20"/>
      <c r="O767" s="20"/>
      <c r="P767" s="327">
        <v>2001</v>
      </c>
      <c r="Q767" s="327"/>
      <c r="R767" s="327">
        <v>2004</v>
      </c>
      <c r="S767" s="327"/>
      <c r="T767" s="327">
        <v>2007</v>
      </c>
      <c r="U767" s="327"/>
      <c r="V767" s="327">
        <v>2010</v>
      </c>
      <c r="W767" s="327"/>
      <c r="X767" s="327">
        <v>2013</v>
      </c>
      <c r="Y767" s="327"/>
      <c r="Z767" s="327">
        <v>2016</v>
      </c>
      <c r="AA767" s="327"/>
    </row>
    <row r="768" spans="1:27">
      <c r="A768" s="2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O768" s="20"/>
      <c r="P768" s="51" t="s">
        <v>118</v>
      </c>
      <c r="Q768" s="51" t="s">
        <v>1</v>
      </c>
      <c r="R768" s="51" t="s">
        <v>118</v>
      </c>
      <c r="S768" s="51" t="s">
        <v>1</v>
      </c>
      <c r="T768" s="51" t="s">
        <v>118</v>
      </c>
      <c r="U768" s="51" t="s">
        <v>1</v>
      </c>
      <c r="V768" s="51" t="s">
        <v>118</v>
      </c>
      <c r="W768" s="51" t="s">
        <v>1</v>
      </c>
      <c r="X768" s="51" t="s">
        <v>118</v>
      </c>
      <c r="Y768" s="51" t="s">
        <v>1</v>
      </c>
      <c r="Z768" s="51" t="s">
        <v>118</v>
      </c>
      <c r="AA768" s="51" t="s">
        <v>1</v>
      </c>
    </row>
    <row r="769" spans="1:27">
      <c r="A769" s="130" t="s">
        <v>112</v>
      </c>
      <c r="B769" s="20"/>
      <c r="C769" s="20"/>
      <c r="D769" s="20">
        <v>15</v>
      </c>
      <c r="E769" s="20">
        <v>100</v>
      </c>
      <c r="F769" s="20"/>
      <c r="G769" s="20"/>
      <c r="H769" s="20">
        <v>16</v>
      </c>
      <c r="I769" s="188">
        <v>94.1</v>
      </c>
      <c r="J769" s="20"/>
      <c r="K769" s="20"/>
      <c r="L769" s="20">
        <v>15</v>
      </c>
      <c r="M769" s="20">
        <v>100</v>
      </c>
      <c r="O769" s="130" t="s">
        <v>191</v>
      </c>
      <c r="P769" s="140"/>
      <c r="Q769" s="140"/>
      <c r="R769" s="140">
        <v>15</v>
      </c>
      <c r="S769" s="140">
        <v>0</v>
      </c>
      <c r="T769" s="24"/>
      <c r="U769" s="24"/>
      <c r="V769" s="140"/>
      <c r="W769" s="140"/>
      <c r="X769" s="24"/>
      <c r="Y769" s="24"/>
      <c r="Z769" s="140"/>
      <c r="AA769" s="140"/>
    </row>
    <row r="770" spans="1:27">
      <c r="A770" s="130" t="s">
        <v>113</v>
      </c>
      <c r="B770" s="20"/>
      <c r="C770" s="20"/>
      <c r="D770" s="20">
        <v>0</v>
      </c>
      <c r="E770" s="20">
        <v>0</v>
      </c>
      <c r="F770" s="20"/>
      <c r="G770" s="20"/>
      <c r="H770" s="20">
        <v>4</v>
      </c>
      <c r="I770" s="146">
        <v>0.25</v>
      </c>
      <c r="J770" s="20"/>
      <c r="K770" s="20"/>
      <c r="L770" s="20">
        <v>6</v>
      </c>
      <c r="M770" s="20">
        <f>L770*M769/L769</f>
        <v>40</v>
      </c>
      <c r="O770" s="47" t="s">
        <v>125</v>
      </c>
      <c r="P770" s="141"/>
      <c r="Q770" s="142"/>
      <c r="R770" s="141">
        <v>1</v>
      </c>
      <c r="S770" s="142">
        <v>0</v>
      </c>
      <c r="T770" s="32"/>
      <c r="U770" s="40"/>
      <c r="V770" s="141"/>
      <c r="W770" s="141"/>
      <c r="X770" s="32"/>
      <c r="Y770" s="32"/>
      <c r="Z770" s="141"/>
      <c r="AA770" s="141"/>
    </row>
    <row r="771" spans="1:27">
      <c r="H771" s="280" t="s">
        <v>820</v>
      </c>
      <c r="I771" s="284"/>
      <c r="O771" s="130" t="s">
        <v>188</v>
      </c>
      <c r="P771" s="140"/>
      <c r="Q771" s="140"/>
      <c r="R771" s="24"/>
      <c r="S771" s="24"/>
      <c r="T771" s="24"/>
      <c r="U771" s="24"/>
      <c r="V771" s="24">
        <v>16</v>
      </c>
      <c r="W771" s="24">
        <v>4</v>
      </c>
      <c r="X771" s="24"/>
      <c r="Y771" s="24"/>
      <c r="Z771" s="140"/>
      <c r="AA771" s="140"/>
    </row>
    <row r="772" spans="1:27">
      <c r="H772" s="284" t="s">
        <v>821</v>
      </c>
      <c r="I772" s="284"/>
      <c r="J772" s="284"/>
      <c r="O772" s="47" t="s">
        <v>125</v>
      </c>
      <c r="P772" s="141"/>
      <c r="Q772" s="149"/>
      <c r="R772" s="32"/>
      <c r="S772" s="32"/>
      <c r="T772" s="32"/>
      <c r="U772" s="32"/>
      <c r="V772" s="32">
        <v>0.94099999999999995</v>
      </c>
      <c r="W772" s="32">
        <v>0.25</v>
      </c>
      <c r="X772" s="32"/>
      <c r="Y772" s="32"/>
      <c r="Z772" s="141"/>
      <c r="AA772" s="141"/>
    </row>
    <row r="773" spans="1:27">
      <c r="A773" s="35" t="s">
        <v>127</v>
      </c>
      <c r="O773" s="130" t="s">
        <v>198</v>
      </c>
      <c r="P773" s="140"/>
      <c r="Q773" s="140"/>
      <c r="R773" s="24"/>
      <c r="S773" s="24"/>
      <c r="T773" s="24"/>
      <c r="U773" s="24"/>
      <c r="V773" s="140"/>
      <c r="W773" s="140"/>
      <c r="X773" s="24"/>
      <c r="Y773" s="24"/>
      <c r="Z773" s="24">
        <v>15</v>
      </c>
      <c r="AA773" s="24">
        <v>6</v>
      </c>
    </row>
    <row r="774" spans="1:27">
      <c r="O774" s="47" t="s">
        <v>125</v>
      </c>
      <c r="P774" s="141"/>
      <c r="Q774" s="149"/>
      <c r="R774" s="32"/>
      <c r="S774" s="32"/>
      <c r="T774" s="32"/>
      <c r="U774" s="32"/>
      <c r="V774" s="141"/>
      <c r="W774" s="141"/>
      <c r="X774" s="53"/>
      <c r="Y774" s="53"/>
      <c r="Z774" s="32">
        <v>1</v>
      </c>
      <c r="AA774" s="32">
        <v>0.4</v>
      </c>
    </row>
    <row r="775" spans="1:27">
      <c r="A775" s="328" t="s">
        <v>130</v>
      </c>
      <c r="B775" s="328"/>
      <c r="C775" s="328"/>
      <c r="D775" s="328"/>
      <c r="E775" s="328"/>
      <c r="F775" s="328"/>
      <c r="G775" s="328"/>
      <c r="H775" s="328"/>
      <c r="I775" s="328"/>
      <c r="J775" s="328"/>
      <c r="K775" s="328"/>
      <c r="L775" s="328"/>
      <c r="M775" s="328"/>
    </row>
    <row r="776" spans="1:27">
      <c r="A776" s="20"/>
      <c r="B776" s="327">
        <v>2001</v>
      </c>
      <c r="C776" s="327"/>
      <c r="D776" s="327">
        <v>2004</v>
      </c>
      <c r="E776" s="327"/>
      <c r="F776" s="327">
        <v>2007</v>
      </c>
      <c r="G776" s="327"/>
      <c r="H776" s="327">
        <v>2010</v>
      </c>
      <c r="I776" s="327"/>
      <c r="J776" s="327">
        <v>2013</v>
      </c>
      <c r="K776" s="327"/>
      <c r="L776" s="327">
        <v>2016</v>
      </c>
      <c r="M776" s="327"/>
    </row>
    <row r="777" spans="1:27">
      <c r="A777" s="20"/>
      <c r="B777" s="51" t="s">
        <v>114</v>
      </c>
      <c r="C777" s="51" t="s">
        <v>115</v>
      </c>
      <c r="D777" s="51" t="s">
        <v>114</v>
      </c>
      <c r="E777" s="51" t="s">
        <v>115</v>
      </c>
      <c r="F777" s="51" t="s">
        <v>114</v>
      </c>
      <c r="G777" s="51" t="s">
        <v>115</v>
      </c>
      <c r="H777" s="51" t="s">
        <v>114</v>
      </c>
      <c r="I777" s="51" t="s">
        <v>115</v>
      </c>
      <c r="J777" s="51" t="s">
        <v>114</v>
      </c>
      <c r="K777" s="51" t="s">
        <v>115</v>
      </c>
      <c r="L777" s="51" t="s">
        <v>114</v>
      </c>
      <c r="M777" s="51" t="s">
        <v>115</v>
      </c>
    </row>
    <row r="778" spans="1:27">
      <c r="A778" s="130" t="s">
        <v>110</v>
      </c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20">
        <v>15</v>
      </c>
      <c r="M778" s="20">
        <v>100</v>
      </c>
    </row>
    <row r="779" spans="1:27">
      <c r="A779" s="29" t="s">
        <v>111</v>
      </c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20">
        <v>0</v>
      </c>
      <c r="M779" s="20">
        <v>0</v>
      </c>
    </row>
    <row r="780" spans="1:27">
      <c r="A780" s="29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20"/>
      <c r="M780" s="20"/>
    </row>
    <row r="781" spans="1:27">
      <c r="A781" s="130" t="s">
        <v>112</v>
      </c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20"/>
      <c r="M781" s="20"/>
    </row>
    <row r="782" spans="1:27">
      <c r="A782" s="130" t="s">
        <v>113</v>
      </c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20"/>
      <c r="M782" s="20"/>
    </row>
    <row r="786" spans="1:30" s="152" customFormat="1">
      <c r="A786" s="153" t="s">
        <v>21</v>
      </c>
      <c r="H786" s="153" t="s">
        <v>701</v>
      </c>
      <c r="AD786" s="15"/>
    </row>
    <row r="788" spans="1:30">
      <c r="A788" s="329" t="s">
        <v>572</v>
      </c>
      <c r="B788" s="330"/>
      <c r="C788" s="330"/>
      <c r="D788" s="330"/>
      <c r="E788" s="330"/>
      <c r="F788" s="330"/>
      <c r="G788" s="331"/>
      <c r="I788" s="358" t="s">
        <v>21</v>
      </c>
      <c r="J788" s="358"/>
      <c r="K788" s="358"/>
      <c r="L788" s="358"/>
      <c r="M788" s="358"/>
      <c r="N788" s="358"/>
      <c r="O788" s="358"/>
    </row>
    <row r="789" spans="1:30">
      <c r="A789" s="128" t="s">
        <v>129</v>
      </c>
      <c r="B789" s="44">
        <v>45</v>
      </c>
      <c r="C789" s="44">
        <v>45</v>
      </c>
      <c r="D789" s="44">
        <v>45</v>
      </c>
      <c r="E789" s="44">
        <v>45</v>
      </c>
      <c r="F789" s="44">
        <v>45</v>
      </c>
      <c r="G789" s="44">
        <v>45</v>
      </c>
      <c r="I789" s="89"/>
      <c r="J789" s="89" t="s">
        <v>137</v>
      </c>
      <c r="K789" s="89" t="s">
        <v>138</v>
      </c>
      <c r="L789" s="89" t="s">
        <v>139</v>
      </c>
      <c r="M789" s="89" t="s">
        <v>140</v>
      </c>
      <c r="N789" s="89" t="s">
        <v>141</v>
      </c>
      <c r="O789" s="89" t="s">
        <v>142</v>
      </c>
    </row>
    <row r="790" spans="1:30">
      <c r="A790" s="129" t="s">
        <v>103</v>
      </c>
      <c r="B790" s="51">
        <v>2000</v>
      </c>
      <c r="C790" s="51">
        <v>2003</v>
      </c>
      <c r="D790" s="51">
        <v>2006</v>
      </c>
      <c r="E790" s="51">
        <v>2009</v>
      </c>
      <c r="F790" s="51">
        <v>2012</v>
      </c>
      <c r="G790" s="51">
        <v>2015</v>
      </c>
      <c r="I790" s="89" t="s">
        <v>143</v>
      </c>
      <c r="J790" s="24">
        <v>45</v>
      </c>
      <c r="K790" s="24">
        <v>45</v>
      </c>
      <c r="L790" s="24">
        <v>45</v>
      </c>
      <c r="M790" s="24">
        <v>45</v>
      </c>
      <c r="N790" s="24">
        <v>45</v>
      </c>
      <c r="O790" s="24">
        <v>45</v>
      </c>
    </row>
    <row r="791" spans="1:30">
      <c r="A791" s="29">
        <v>0</v>
      </c>
      <c r="B791" s="96">
        <v>45</v>
      </c>
      <c r="C791" s="96"/>
      <c r="D791" s="96"/>
      <c r="E791" s="96"/>
      <c r="F791" s="177">
        <v>5</v>
      </c>
      <c r="G791" s="177">
        <v>3</v>
      </c>
      <c r="I791" s="90">
        <v>0</v>
      </c>
      <c r="J791" s="24">
        <v>45</v>
      </c>
      <c r="K791" s="24"/>
      <c r="L791" s="24"/>
      <c r="M791" s="24"/>
      <c r="N791" s="24">
        <v>5</v>
      </c>
      <c r="O791" s="24">
        <v>3</v>
      </c>
    </row>
    <row r="792" spans="1:30">
      <c r="A792" s="29">
        <v>1</v>
      </c>
      <c r="B792" s="96"/>
      <c r="C792" s="96">
        <v>45</v>
      </c>
      <c r="D792" s="96">
        <v>7</v>
      </c>
      <c r="E792" s="177">
        <v>33</v>
      </c>
      <c r="F792" s="177">
        <v>37</v>
      </c>
      <c r="G792" s="96">
        <v>42</v>
      </c>
      <c r="I792" s="90">
        <v>1</v>
      </c>
      <c r="J792" s="24"/>
      <c r="K792" s="24">
        <v>45</v>
      </c>
      <c r="L792" s="24">
        <v>7</v>
      </c>
      <c r="M792" s="176">
        <v>33</v>
      </c>
      <c r="N792" s="24">
        <v>37</v>
      </c>
      <c r="O792" s="24">
        <v>42</v>
      </c>
    </row>
    <row r="793" spans="1:30">
      <c r="A793" s="29">
        <v>2</v>
      </c>
      <c r="B793" s="96"/>
      <c r="C793" s="96"/>
      <c r="D793" s="96">
        <v>38</v>
      </c>
      <c r="E793" s="177">
        <v>12</v>
      </c>
      <c r="F793" s="177">
        <v>3</v>
      </c>
      <c r="G793" s="96"/>
      <c r="I793" s="90">
        <v>2</v>
      </c>
      <c r="J793" s="24"/>
      <c r="K793" s="24"/>
      <c r="L793" s="24">
        <v>38</v>
      </c>
      <c r="M793" s="176">
        <v>12</v>
      </c>
      <c r="N793" s="24">
        <v>3</v>
      </c>
      <c r="O793" s="24"/>
    </row>
    <row r="794" spans="1:30">
      <c r="A794" s="29">
        <v>3</v>
      </c>
      <c r="B794" s="24"/>
      <c r="C794" s="24"/>
      <c r="D794" s="24"/>
      <c r="E794" s="24"/>
      <c r="F794" s="24"/>
      <c r="G794" s="24"/>
      <c r="I794" s="90">
        <v>3</v>
      </c>
      <c r="J794" s="24"/>
      <c r="K794" s="24"/>
      <c r="L794" s="24"/>
      <c r="M794" s="24"/>
      <c r="N794" s="24"/>
      <c r="O794" s="24"/>
    </row>
    <row r="795" spans="1:30">
      <c r="A795" s="29" t="s">
        <v>104</v>
      </c>
      <c r="B795" s="24"/>
      <c r="C795" s="24"/>
      <c r="D795" s="24"/>
      <c r="E795" s="24"/>
      <c r="F795" s="24"/>
      <c r="G795" s="24"/>
      <c r="I795" s="90" t="s">
        <v>104</v>
      </c>
      <c r="J795" s="24"/>
      <c r="K795" s="24"/>
      <c r="L795" s="24"/>
      <c r="M795" s="24"/>
      <c r="N795" s="24"/>
      <c r="O795" s="24"/>
    </row>
    <row r="796" spans="1:30">
      <c r="J796" s="24" t="s">
        <v>280</v>
      </c>
      <c r="K796" s="53"/>
      <c r="L796" s="24" t="s">
        <v>281</v>
      </c>
      <c r="M796" s="53"/>
      <c r="N796" s="24" t="s">
        <v>280</v>
      </c>
      <c r="O796" s="53"/>
    </row>
    <row r="797" spans="1:30">
      <c r="A797" s="329" t="s">
        <v>574</v>
      </c>
      <c r="B797" s="330"/>
      <c r="C797" s="330"/>
      <c r="D797" s="330"/>
      <c r="E797" s="330"/>
      <c r="F797" s="330"/>
      <c r="G797" s="331"/>
      <c r="J797" s="91" t="s">
        <v>677</v>
      </c>
      <c r="L797" s="94" t="s">
        <v>678</v>
      </c>
      <c r="N797" s="94" t="s">
        <v>646</v>
      </c>
    </row>
    <row r="798" spans="1:30">
      <c r="A798" s="21"/>
      <c r="B798" s="51">
        <v>2000</v>
      </c>
      <c r="C798" s="51">
        <v>2003</v>
      </c>
      <c r="D798" s="51">
        <v>2006</v>
      </c>
      <c r="E798" s="51">
        <v>2009</v>
      </c>
      <c r="F798" s="51">
        <v>2012</v>
      </c>
      <c r="G798" s="51">
        <v>2015</v>
      </c>
      <c r="J798" s="94" t="s">
        <v>679</v>
      </c>
      <c r="L798" s="94" t="s">
        <v>680</v>
      </c>
      <c r="N798" s="94" t="s">
        <v>648</v>
      </c>
    </row>
    <row r="799" spans="1:30">
      <c r="A799" s="130" t="s">
        <v>106</v>
      </c>
      <c r="B799" s="24">
        <v>45</v>
      </c>
      <c r="C799" s="24">
        <v>21</v>
      </c>
      <c r="D799" s="24">
        <v>8</v>
      </c>
      <c r="E799" s="24">
        <v>7</v>
      </c>
      <c r="F799" s="24">
        <v>9</v>
      </c>
      <c r="G799" s="24">
        <v>14</v>
      </c>
    </row>
    <row r="800" spans="1:30">
      <c r="A800" s="29" t="s">
        <v>107</v>
      </c>
      <c r="B800" s="24"/>
      <c r="C800" s="24">
        <v>24</v>
      </c>
      <c r="D800" s="24">
        <v>37</v>
      </c>
      <c r="E800" s="24">
        <v>38</v>
      </c>
      <c r="F800" s="24">
        <v>36</v>
      </c>
      <c r="G800" s="24">
        <v>31</v>
      </c>
    </row>
    <row r="801" spans="1:27">
      <c r="A801" s="27"/>
      <c r="B801" s="28"/>
      <c r="C801" s="28"/>
      <c r="D801" s="28"/>
      <c r="E801" s="28"/>
      <c r="F801" s="28"/>
      <c r="G801" s="28"/>
    </row>
    <row r="802" spans="1:27">
      <c r="A802" s="27"/>
      <c r="B802" s="28"/>
      <c r="C802" s="28"/>
      <c r="D802" s="28"/>
      <c r="E802" s="28"/>
      <c r="F802" s="28"/>
      <c r="G802" s="28"/>
    </row>
    <row r="803" spans="1:27">
      <c r="A803" s="332" t="s">
        <v>109</v>
      </c>
      <c r="B803" s="332"/>
      <c r="C803" s="332"/>
      <c r="D803" s="332"/>
      <c r="E803" s="332"/>
      <c r="F803" s="332"/>
      <c r="G803" s="332"/>
      <c r="H803" s="332"/>
      <c r="I803" s="332"/>
      <c r="J803" s="332"/>
      <c r="K803" s="332"/>
      <c r="L803" s="332"/>
      <c r="M803" s="332"/>
    </row>
    <row r="804" spans="1:27">
      <c r="A804" s="20"/>
      <c r="B804" s="327">
        <v>2000</v>
      </c>
      <c r="C804" s="327"/>
      <c r="D804" s="327">
        <v>2003</v>
      </c>
      <c r="E804" s="327"/>
      <c r="F804" s="327">
        <v>2006</v>
      </c>
      <c r="G804" s="327"/>
      <c r="H804" s="327">
        <v>2009</v>
      </c>
      <c r="I804" s="327"/>
      <c r="J804" s="327">
        <v>2012</v>
      </c>
      <c r="K804" s="327"/>
      <c r="L804" s="327">
        <v>2015</v>
      </c>
      <c r="M804" s="327"/>
    </row>
    <row r="805" spans="1:27">
      <c r="A805" s="20"/>
      <c r="B805" s="51" t="s">
        <v>114</v>
      </c>
      <c r="C805" s="51" t="s">
        <v>115</v>
      </c>
      <c r="D805" s="51" t="s">
        <v>114</v>
      </c>
      <c r="E805" s="51" t="s">
        <v>115</v>
      </c>
      <c r="F805" s="51" t="s">
        <v>114</v>
      </c>
      <c r="G805" s="51" t="s">
        <v>115</v>
      </c>
      <c r="H805" s="51" t="s">
        <v>114</v>
      </c>
      <c r="I805" s="51" t="s">
        <v>115</v>
      </c>
      <c r="J805" s="51" t="s">
        <v>114</v>
      </c>
      <c r="K805" s="51" t="s">
        <v>115</v>
      </c>
      <c r="L805" s="51" t="s">
        <v>114</v>
      </c>
      <c r="M805" s="51" t="s">
        <v>115</v>
      </c>
    </row>
    <row r="806" spans="1:27">
      <c r="A806" s="130" t="s">
        <v>110</v>
      </c>
      <c r="B806" s="20">
        <v>45</v>
      </c>
      <c r="C806" s="20">
        <v>100</v>
      </c>
      <c r="D806" s="20">
        <v>45</v>
      </c>
      <c r="E806" s="20">
        <v>100</v>
      </c>
      <c r="F806" s="20">
        <v>45</v>
      </c>
      <c r="G806" s="20">
        <v>100</v>
      </c>
      <c r="H806" s="20">
        <v>45</v>
      </c>
      <c r="I806" s="20">
        <v>100</v>
      </c>
      <c r="J806" s="20">
        <v>45</v>
      </c>
      <c r="K806" s="20">
        <v>100</v>
      </c>
      <c r="L806" s="20">
        <v>45</v>
      </c>
      <c r="M806" s="20">
        <v>100</v>
      </c>
    </row>
    <row r="807" spans="1:27">
      <c r="A807" s="29" t="s">
        <v>111</v>
      </c>
      <c r="B807" s="20">
        <v>21</v>
      </c>
      <c r="C807" s="20">
        <v>46.6</v>
      </c>
      <c r="D807" s="20">
        <v>11</v>
      </c>
      <c r="E807" s="20">
        <v>24.4</v>
      </c>
      <c r="F807" s="20">
        <v>8</v>
      </c>
      <c r="G807" s="20">
        <v>17.8</v>
      </c>
      <c r="H807" s="20">
        <v>2</v>
      </c>
      <c r="I807" s="146" t="s">
        <v>577</v>
      </c>
      <c r="J807" s="20">
        <v>1</v>
      </c>
      <c r="K807" s="20">
        <v>2.2200000000000002</v>
      </c>
      <c r="L807" s="20">
        <v>4</v>
      </c>
      <c r="M807" s="20">
        <v>8.8800000000000008</v>
      </c>
    </row>
    <row r="808" spans="1:27">
      <c r="A808" s="2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</row>
    <row r="809" spans="1:27">
      <c r="A809" s="130" t="s">
        <v>112</v>
      </c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</row>
    <row r="810" spans="1:27">
      <c r="A810" s="130" t="s">
        <v>113</v>
      </c>
      <c r="B810" s="20"/>
      <c r="C810" s="20"/>
      <c r="D810" s="20"/>
      <c r="E810" s="20"/>
      <c r="F810" s="20"/>
      <c r="G810" s="20"/>
      <c r="H810" s="20"/>
      <c r="I810" s="146"/>
      <c r="J810" s="20"/>
      <c r="K810" s="20"/>
      <c r="L810" s="20"/>
      <c r="M810" s="20"/>
    </row>
    <row r="813" spans="1:27">
      <c r="A813" s="326" t="s">
        <v>116</v>
      </c>
      <c r="B813" s="326"/>
      <c r="C813" s="326"/>
      <c r="D813" s="326"/>
      <c r="E813" s="326"/>
      <c r="F813" s="326"/>
      <c r="G813" s="326"/>
      <c r="H813" s="326"/>
      <c r="I813" s="326"/>
      <c r="J813" s="326"/>
      <c r="K813" s="326"/>
      <c r="L813" s="326"/>
      <c r="M813" s="326"/>
      <c r="O813" s="326" t="s">
        <v>121</v>
      </c>
      <c r="P813" s="326"/>
      <c r="Q813" s="326"/>
      <c r="R813" s="326"/>
      <c r="S813" s="326"/>
      <c r="T813" s="326"/>
      <c r="U813" s="326"/>
      <c r="V813" s="326"/>
      <c r="W813" s="326"/>
      <c r="X813" s="326"/>
      <c r="Y813" s="326"/>
      <c r="Z813" s="326"/>
      <c r="AA813" s="326"/>
    </row>
    <row r="814" spans="1:27">
      <c r="A814" s="20"/>
      <c r="B814" s="327">
        <v>2000</v>
      </c>
      <c r="C814" s="327"/>
      <c r="D814" s="327">
        <v>2003</v>
      </c>
      <c r="E814" s="327"/>
      <c r="F814" s="327">
        <v>2006</v>
      </c>
      <c r="G814" s="327"/>
      <c r="H814" s="327">
        <v>2009</v>
      </c>
      <c r="I814" s="327"/>
      <c r="J814" s="327">
        <v>2012</v>
      </c>
      <c r="K814" s="327"/>
      <c r="L814" s="327">
        <v>2015</v>
      </c>
      <c r="M814" s="327"/>
      <c r="O814" s="20"/>
      <c r="P814" s="327">
        <v>2000</v>
      </c>
      <c r="Q814" s="327"/>
      <c r="R814" s="327">
        <v>2003</v>
      </c>
      <c r="S814" s="327"/>
      <c r="T814" s="327">
        <v>2006</v>
      </c>
      <c r="U814" s="327"/>
      <c r="V814" s="327">
        <v>2009</v>
      </c>
      <c r="W814" s="327"/>
      <c r="X814" s="327">
        <v>2012</v>
      </c>
      <c r="Y814" s="327"/>
      <c r="Z814" s="327">
        <v>2015</v>
      </c>
      <c r="AA814" s="327"/>
    </row>
    <row r="815" spans="1:27">
      <c r="A815" s="20"/>
      <c r="B815" s="51" t="s">
        <v>114</v>
      </c>
      <c r="C815" s="51" t="s">
        <v>115</v>
      </c>
      <c r="D815" s="51" t="s">
        <v>114</v>
      </c>
      <c r="E815" s="51" t="s">
        <v>115</v>
      </c>
      <c r="F815" s="51" t="s">
        <v>114</v>
      </c>
      <c r="G815" s="51" t="s">
        <v>115</v>
      </c>
      <c r="H815" s="51" t="s">
        <v>114</v>
      </c>
      <c r="I815" s="51" t="s">
        <v>115</v>
      </c>
      <c r="J815" s="51" t="s">
        <v>114</v>
      </c>
      <c r="K815" s="51" t="s">
        <v>115</v>
      </c>
      <c r="L815" s="51" t="s">
        <v>114</v>
      </c>
      <c r="M815" s="51" t="s">
        <v>115</v>
      </c>
      <c r="O815" s="20"/>
      <c r="P815" s="51" t="s">
        <v>118</v>
      </c>
      <c r="Q815" s="51" t="s">
        <v>1</v>
      </c>
      <c r="R815" s="51" t="s">
        <v>118</v>
      </c>
      <c r="S815" s="51" t="s">
        <v>1</v>
      </c>
      <c r="T815" s="51" t="s">
        <v>118</v>
      </c>
      <c r="U815" s="51" t="s">
        <v>1</v>
      </c>
      <c r="V815" s="51" t="s">
        <v>118</v>
      </c>
      <c r="W815" s="51" t="s">
        <v>1</v>
      </c>
      <c r="X815" s="51" t="s">
        <v>118</v>
      </c>
      <c r="Y815" s="51" t="s">
        <v>1</v>
      </c>
      <c r="Z815" s="51" t="s">
        <v>118</v>
      </c>
      <c r="AA815" s="51" t="s">
        <v>1</v>
      </c>
    </row>
    <row r="816" spans="1:27">
      <c r="A816" s="130" t="s">
        <v>110</v>
      </c>
      <c r="B816" s="20">
        <v>45</v>
      </c>
      <c r="C816" s="20">
        <v>100</v>
      </c>
      <c r="D816" s="20"/>
      <c r="E816" s="20"/>
      <c r="F816" s="20">
        <v>7</v>
      </c>
      <c r="G816" s="20">
        <v>15.55</v>
      </c>
      <c r="H816" s="20">
        <v>5</v>
      </c>
      <c r="I816" s="20">
        <v>11.1</v>
      </c>
      <c r="J816" s="20">
        <v>5</v>
      </c>
      <c r="K816" s="20">
        <v>11.11</v>
      </c>
      <c r="L816" s="20">
        <v>3</v>
      </c>
      <c r="M816" s="20">
        <v>6.66</v>
      </c>
      <c r="O816" s="130" t="s">
        <v>58</v>
      </c>
      <c r="P816" s="24"/>
      <c r="Q816" s="24"/>
      <c r="R816" s="140">
        <v>45</v>
      </c>
      <c r="S816" s="140">
        <v>24</v>
      </c>
      <c r="T816" s="24">
        <v>38</v>
      </c>
      <c r="U816" s="24">
        <v>19</v>
      </c>
      <c r="V816" s="24"/>
      <c r="W816" s="24"/>
      <c r="X816" s="24"/>
      <c r="Y816" s="24"/>
      <c r="Z816" s="24">
        <v>42</v>
      </c>
      <c r="AA816" s="176">
        <v>31</v>
      </c>
    </row>
    <row r="817" spans="1:27">
      <c r="A817" s="29" t="s">
        <v>111</v>
      </c>
      <c r="B817" s="20">
        <v>18</v>
      </c>
      <c r="C817" s="20">
        <f>B817*C816/B816</f>
        <v>40</v>
      </c>
      <c r="D817" s="20"/>
      <c r="E817" s="20"/>
      <c r="F817" s="20">
        <v>0</v>
      </c>
      <c r="G817" s="20">
        <v>0</v>
      </c>
      <c r="H817" s="20">
        <v>4</v>
      </c>
      <c r="I817" s="172">
        <v>80</v>
      </c>
      <c r="J817" s="20">
        <v>5</v>
      </c>
      <c r="K817" s="172">
        <v>100</v>
      </c>
      <c r="L817" s="20">
        <v>3</v>
      </c>
      <c r="M817" s="20">
        <v>6.66</v>
      </c>
      <c r="O817" s="48" t="s">
        <v>125</v>
      </c>
      <c r="P817" s="53"/>
      <c r="Q817" s="53"/>
      <c r="R817" s="143">
        <v>100</v>
      </c>
      <c r="S817" s="145" t="s">
        <v>578</v>
      </c>
      <c r="T817" s="53">
        <v>84.44</v>
      </c>
      <c r="U817" s="53">
        <f>T817*U816/T816</f>
        <v>42.22</v>
      </c>
      <c r="V817" s="53"/>
      <c r="W817" s="53"/>
      <c r="X817" s="53"/>
      <c r="Y817" s="53"/>
      <c r="Z817" s="171">
        <v>93.3</v>
      </c>
      <c r="AA817" s="171">
        <v>73.8</v>
      </c>
    </row>
    <row r="818" spans="1:27">
      <c r="A818" s="2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O818" s="130" t="s">
        <v>753</v>
      </c>
      <c r="P818" s="34"/>
      <c r="Q818" s="34"/>
      <c r="R818" s="144"/>
      <c r="S818" s="144"/>
      <c r="T818" s="34"/>
      <c r="U818" s="34"/>
      <c r="V818" s="184">
        <v>32</v>
      </c>
      <c r="W818" s="34">
        <v>29</v>
      </c>
      <c r="X818" s="34"/>
      <c r="Y818" s="34"/>
      <c r="Z818" s="34"/>
      <c r="AA818" s="34"/>
    </row>
    <row r="819" spans="1:27">
      <c r="A819" s="130" t="s">
        <v>112</v>
      </c>
      <c r="B819" s="20"/>
      <c r="C819" s="20"/>
      <c r="D819" s="20">
        <v>45</v>
      </c>
      <c r="E819" s="20">
        <v>100</v>
      </c>
      <c r="F819" s="20">
        <v>38</v>
      </c>
      <c r="G819" s="20">
        <v>84.45</v>
      </c>
      <c r="H819" s="20">
        <v>40</v>
      </c>
      <c r="I819" s="20">
        <v>88.9</v>
      </c>
      <c r="J819" s="20">
        <v>40</v>
      </c>
      <c r="K819" s="20">
        <v>88.89</v>
      </c>
      <c r="L819" s="20">
        <v>42</v>
      </c>
      <c r="M819" s="20">
        <v>93.34</v>
      </c>
      <c r="O819" s="48" t="s">
        <v>125</v>
      </c>
      <c r="P819" s="53"/>
      <c r="Q819" s="53"/>
      <c r="R819" s="143"/>
      <c r="S819" s="143"/>
      <c r="T819" s="53"/>
      <c r="U819" s="53"/>
      <c r="V819" s="171">
        <v>71.099999999999994</v>
      </c>
      <c r="W819" s="171">
        <v>90.6</v>
      </c>
      <c r="X819" s="53"/>
      <c r="Y819" s="53"/>
      <c r="Z819" s="53"/>
      <c r="AA819" s="53"/>
    </row>
    <row r="820" spans="1:27">
      <c r="A820" s="130" t="s">
        <v>113</v>
      </c>
      <c r="B820" s="20"/>
      <c r="C820" s="20"/>
      <c r="D820" s="20">
        <v>24</v>
      </c>
      <c r="E820" s="20">
        <v>53.34</v>
      </c>
      <c r="F820" s="20">
        <v>19</v>
      </c>
      <c r="G820" s="20">
        <f>F820*G819/F819</f>
        <v>42.225000000000001</v>
      </c>
      <c r="H820" s="20">
        <v>36</v>
      </c>
      <c r="I820" s="20">
        <f>H820*I819/H819</f>
        <v>80.010000000000005</v>
      </c>
      <c r="J820" s="20">
        <v>36</v>
      </c>
      <c r="K820" s="172">
        <v>90</v>
      </c>
      <c r="L820" s="20">
        <v>31</v>
      </c>
      <c r="M820" s="20">
        <v>68.900000000000006</v>
      </c>
      <c r="O820" s="129" t="s">
        <v>516</v>
      </c>
      <c r="P820" s="34"/>
      <c r="Q820" s="34"/>
      <c r="R820" s="144"/>
      <c r="S820" s="144"/>
      <c r="T820" s="34"/>
      <c r="U820" s="34"/>
      <c r="V820" s="34">
        <v>8</v>
      </c>
      <c r="W820" s="34">
        <v>7</v>
      </c>
      <c r="X820" s="179">
        <v>30</v>
      </c>
      <c r="Y820" s="34">
        <v>26</v>
      </c>
      <c r="Z820" s="34"/>
      <c r="AA820" s="34"/>
    </row>
    <row r="821" spans="1:27">
      <c r="O821" s="48" t="s">
        <v>125</v>
      </c>
      <c r="P821" s="53"/>
      <c r="Q821" s="53"/>
      <c r="R821" s="143"/>
      <c r="S821" s="143"/>
      <c r="T821" s="53"/>
      <c r="U821" s="53"/>
      <c r="V821" s="53">
        <v>17.78</v>
      </c>
      <c r="W821" s="53">
        <v>15.55</v>
      </c>
      <c r="X821" s="171">
        <v>66.7</v>
      </c>
      <c r="Y821" s="171">
        <v>86.7</v>
      </c>
      <c r="Z821" s="53"/>
      <c r="AA821" s="53"/>
    </row>
    <row r="822" spans="1:27">
      <c r="O822" s="129" t="s">
        <v>464</v>
      </c>
      <c r="P822" s="34"/>
      <c r="Q822" s="34"/>
      <c r="R822" s="144"/>
      <c r="S822" s="144"/>
      <c r="T822" s="34"/>
      <c r="U822" s="34"/>
      <c r="V822" s="34"/>
      <c r="W822" s="34"/>
      <c r="X822" s="178">
        <v>7</v>
      </c>
      <c r="Y822" s="34">
        <v>7</v>
      </c>
      <c r="Z822" s="34"/>
      <c r="AA822" s="34"/>
    </row>
    <row r="823" spans="1:27">
      <c r="A823" s="339" t="s">
        <v>117</v>
      </c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O823" s="48" t="s">
        <v>125</v>
      </c>
      <c r="P823" s="53"/>
      <c r="Q823" s="53"/>
      <c r="R823" s="143"/>
      <c r="S823" s="143"/>
      <c r="T823" s="53"/>
      <c r="U823" s="53"/>
      <c r="V823" s="53"/>
      <c r="W823" s="53"/>
      <c r="X823" s="53">
        <v>15.6</v>
      </c>
      <c r="Y823" s="53">
        <v>100</v>
      </c>
      <c r="Z823" s="53"/>
      <c r="AA823" s="53"/>
    </row>
    <row r="824" spans="1:27">
      <c r="A824" s="20"/>
      <c r="B824" s="327">
        <v>2000</v>
      </c>
      <c r="C824" s="327"/>
      <c r="D824" s="327">
        <v>2003</v>
      </c>
      <c r="E824" s="327"/>
      <c r="F824" s="327">
        <v>2006</v>
      </c>
      <c r="G824" s="327"/>
      <c r="H824" s="327">
        <v>2009</v>
      </c>
      <c r="I824" s="327"/>
      <c r="J824" s="327">
        <v>2012</v>
      </c>
      <c r="K824" s="327"/>
      <c r="L824" s="327">
        <v>2015</v>
      </c>
      <c r="M824" s="327"/>
      <c r="O824" s="129" t="s">
        <v>150</v>
      </c>
      <c r="P824" s="34"/>
      <c r="Q824" s="34"/>
      <c r="R824" s="144"/>
      <c r="S824" s="144"/>
      <c r="T824" s="34"/>
      <c r="U824" s="34"/>
      <c r="V824" s="34"/>
      <c r="W824" s="34"/>
      <c r="X824" s="178">
        <v>3</v>
      </c>
      <c r="Y824" s="34">
        <v>3</v>
      </c>
      <c r="Z824" s="34"/>
      <c r="AA824" s="34"/>
    </row>
    <row r="825" spans="1:27">
      <c r="A825" s="20"/>
      <c r="B825" s="51" t="s">
        <v>114</v>
      </c>
      <c r="C825" s="51" t="s">
        <v>115</v>
      </c>
      <c r="D825" s="51" t="s">
        <v>114</v>
      </c>
      <c r="E825" s="51" t="s">
        <v>115</v>
      </c>
      <c r="F825" s="51" t="s">
        <v>114</v>
      </c>
      <c r="G825" s="51" t="s">
        <v>115</v>
      </c>
      <c r="H825" s="51" t="s">
        <v>114</v>
      </c>
      <c r="I825" s="51" t="s">
        <v>115</v>
      </c>
      <c r="J825" s="51" t="s">
        <v>114</v>
      </c>
      <c r="K825" s="51" t="s">
        <v>115</v>
      </c>
      <c r="L825" s="51" t="s">
        <v>114</v>
      </c>
      <c r="M825" s="51" t="s">
        <v>115</v>
      </c>
      <c r="O825" s="48" t="s">
        <v>125</v>
      </c>
      <c r="P825" s="53"/>
      <c r="Q825" s="53"/>
      <c r="R825" s="143"/>
      <c r="S825" s="143"/>
      <c r="T825" s="53"/>
      <c r="U825" s="53"/>
      <c r="V825" s="53"/>
      <c r="W825" s="53"/>
      <c r="X825" s="53">
        <v>6.7</v>
      </c>
      <c r="Y825" s="53">
        <v>100</v>
      </c>
      <c r="Z825" s="53"/>
      <c r="AA825" s="53"/>
    </row>
    <row r="826" spans="1:27">
      <c r="A826" s="130" t="s">
        <v>110</v>
      </c>
      <c r="B826" s="20">
        <v>45</v>
      </c>
      <c r="C826" s="20">
        <v>100</v>
      </c>
      <c r="D826" s="20">
        <v>45</v>
      </c>
      <c r="E826" s="20">
        <v>100</v>
      </c>
      <c r="F826" s="20"/>
      <c r="G826" s="20"/>
      <c r="H826" s="20">
        <v>28</v>
      </c>
      <c r="I826" s="20">
        <v>62.2</v>
      </c>
      <c r="J826" s="20">
        <v>45</v>
      </c>
      <c r="K826" s="20">
        <v>100</v>
      </c>
      <c r="L826" s="20">
        <v>45</v>
      </c>
      <c r="M826" s="20">
        <v>100</v>
      </c>
    </row>
    <row r="827" spans="1:27">
      <c r="A827" s="29" t="s">
        <v>111</v>
      </c>
      <c r="B827" s="20">
        <v>6</v>
      </c>
      <c r="C827" s="20">
        <v>13.3</v>
      </c>
      <c r="D827" s="20">
        <v>10</v>
      </c>
      <c r="E827" s="20">
        <v>22.22</v>
      </c>
      <c r="F827" s="20"/>
      <c r="G827" s="20"/>
      <c r="H827" s="20">
        <v>1</v>
      </c>
      <c r="I827" s="20">
        <v>2.2200000000000002</v>
      </c>
      <c r="J827" s="20">
        <v>3</v>
      </c>
      <c r="K827" s="20">
        <v>6.67</v>
      </c>
      <c r="L827" s="20">
        <v>6</v>
      </c>
      <c r="M827" s="20">
        <v>13.34</v>
      </c>
      <c r="O827" s="321" t="s">
        <v>122</v>
      </c>
      <c r="P827" s="322"/>
      <c r="Q827" s="322"/>
      <c r="R827" s="322"/>
      <c r="S827" s="322"/>
      <c r="T827" s="322"/>
      <c r="U827" s="322"/>
      <c r="V827" s="322"/>
      <c r="W827" s="322"/>
      <c r="X827" s="322"/>
      <c r="Y827" s="322"/>
      <c r="Z827" s="322"/>
      <c r="AA827" s="323"/>
    </row>
    <row r="828" spans="1:27">
      <c r="A828" s="2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O828" s="20"/>
      <c r="P828" s="327">
        <v>2000</v>
      </c>
      <c r="Q828" s="327"/>
      <c r="R828" s="327">
        <v>2003</v>
      </c>
      <c r="S828" s="327"/>
      <c r="T828" s="327">
        <v>2006</v>
      </c>
      <c r="U828" s="327"/>
      <c r="V828" s="327">
        <v>2009</v>
      </c>
      <c r="W828" s="327"/>
      <c r="X828" s="327">
        <v>2012</v>
      </c>
      <c r="Y828" s="327"/>
      <c r="Z828" s="327">
        <v>2015</v>
      </c>
      <c r="AA828" s="327"/>
    </row>
    <row r="829" spans="1:27">
      <c r="A829" s="130" t="s">
        <v>112</v>
      </c>
      <c r="B829" s="20"/>
      <c r="C829" s="20"/>
      <c r="D829" s="20"/>
      <c r="E829" s="20"/>
      <c r="F829" s="20">
        <v>45</v>
      </c>
      <c r="G829" s="20">
        <v>100</v>
      </c>
      <c r="H829" s="20">
        <v>17</v>
      </c>
      <c r="I829" s="20">
        <v>37.770000000000003</v>
      </c>
      <c r="J829" s="20"/>
      <c r="K829" s="20"/>
      <c r="L829" s="20"/>
      <c r="M829" s="20"/>
      <c r="O829" s="20"/>
      <c r="P829" s="51" t="s">
        <v>118</v>
      </c>
      <c r="Q829" s="51" t="s">
        <v>1</v>
      </c>
      <c r="R829" s="51" t="s">
        <v>118</v>
      </c>
      <c r="S829" s="51" t="s">
        <v>1</v>
      </c>
      <c r="T829" s="51" t="s">
        <v>118</v>
      </c>
      <c r="U829" s="51" t="s">
        <v>1</v>
      </c>
      <c r="V829" s="51" t="s">
        <v>118</v>
      </c>
      <c r="W829" s="51" t="s">
        <v>1</v>
      </c>
      <c r="X829" s="51" t="s">
        <v>118</v>
      </c>
      <c r="Y829" s="51" t="s">
        <v>1</v>
      </c>
      <c r="Z829" s="51" t="s">
        <v>118</v>
      </c>
      <c r="AA829" s="51" t="s">
        <v>1</v>
      </c>
    </row>
    <row r="830" spans="1:27">
      <c r="A830" s="130" t="s">
        <v>113</v>
      </c>
      <c r="B830" s="20"/>
      <c r="C830" s="20"/>
      <c r="D830" s="20"/>
      <c r="E830" s="20"/>
      <c r="F830" s="20">
        <v>18</v>
      </c>
      <c r="G830" s="20">
        <f>F830*G829/F829</f>
        <v>40</v>
      </c>
      <c r="H830" s="20">
        <v>2</v>
      </c>
      <c r="I830" s="146">
        <v>4.4400000000000002E-2</v>
      </c>
      <c r="J830" s="20"/>
      <c r="K830" s="20"/>
      <c r="L830" s="20"/>
      <c r="M830" s="20"/>
      <c r="O830" s="130" t="s">
        <v>59</v>
      </c>
      <c r="P830" s="140"/>
      <c r="Q830" s="140"/>
      <c r="R830" s="140"/>
      <c r="S830" s="140"/>
      <c r="T830" s="24">
        <v>45</v>
      </c>
      <c r="U830" s="24">
        <v>18</v>
      </c>
      <c r="V830" s="140">
        <v>17</v>
      </c>
      <c r="W830" s="140">
        <v>2</v>
      </c>
      <c r="X830" s="24"/>
      <c r="Y830" s="24"/>
      <c r="Z830" s="140"/>
      <c r="AA830" s="140"/>
    </row>
    <row r="831" spans="1:27">
      <c r="O831" s="47" t="s">
        <v>125</v>
      </c>
      <c r="P831" s="141"/>
      <c r="Q831" s="142"/>
      <c r="R831" s="141"/>
      <c r="S831" s="142"/>
      <c r="T831" s="32">
        <v>1</v>
      </c>
      <c r="U831" s="40">
        <f>U830*T831/T830</f>
        <v>0.4</v>
      </c>
      <c r="V831" s="141">
        <v>0.37780000000000002</v>
      </c>
      <c r="W831" s="141">
        <f>W830*V831/V830</f>
        <v>4.4447058823529416E-2</v>
      </c>
      <c r="X831" s="32"/>
      <c r="Y831" s="32"/>
      <c r="Z831" s="141"/>
      <c r="AA831" s="141"/>
    </row>
    <row r="832" spans="1:27">
      <c r="A832" s="35" t="s">
        <v>127</v>
      </c>
    </row>
    <row r="835" spans="1:30">
      <c r="A835" s="328" t="s">
        <v>130</v>
      </c>
      <c r="B835" s="328"/>
      <c r="C835" s="328"/>
      <c r="D835" s="328"/>
      <c r="E835" s="328"/>
      <c r="F835" s="328"/>
      <c r="G835" s="328"/>
      <c r="H835" s="328"/>
      <c r="I835" s="328"/>
      <c r="J835" s="328"/>
      <c r="K835" s="328"/>
      <c r="L835" s="328"/>
      <c r="M835" s="328"/>
    </row>
    <row r="836" spans="1:30">
      <c r="A836" s="20"/>
      <c r="B836" s="327">
        <v>2000</v>
      </c>
      <c r="C836" s="327"/>
      <c r="D836" s="327">
        <v>2003</v>
      </c>
      <c r="E836" s="327"/>
      <c r="F836" s="327">
        <v>2006</v>
      </c>
      <c r="G836" s="327"/>
      <c r="H836" s="327">
        <v>2009</v>
      </c>
      <c r="I836" s="327"/>
      <c r="J836" s="327">
        <v>2012</v>
      </c>
      <c r="K836" s="327"/>
      <c r="L836" s="327">
        <v>2015</v>
      </c>
      <c r="M836" s="327"/>
    </row>
    <row r="837" spans="1:30">
      <c r="A837" s="20"/>
      <c r="B837" s="51" t="s">
        <v>114</v>
      </c>
      <c r="C837" s="51" t="s">
        <v>115</v>
      </c>
      <c r="D837" s="51" t="s">
        <v>114</v>
      </c>
      <c r="E837" s="51" t="s">
        <v>115</v>
      </c>
      <c r="F837" s="51" t="s">
        <v>114</v>
      </c>
      <c r="G837" s="51" t="s">
        <v>115</v>
      </c>
      <c r="H837" s="51" t="s">
        <v>114</v>
      </c>
      <c r="I837" s="51" t="s">
        <v>115</v>
      </c>
      <c r="J837" s="51" t="s">
        <v>114</v>
      </c>
      <c r="K837" s="51" t="s">
        <v>115</v>
      </c>
      <c r="L837" s="51" t="s">
        <v>114</v>
      </c>
      <c r="M837" s="51" t="s">
        <v>115</v>
      </c>
    </row>
    <row r="838" spans="1:30">
      <c r="A838" s="130" t="s">
        <v>110</v>
      </c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20">
        <v>45</v>
      </c>
      <c r="M838" s="20">
        <v>100</v>
      </c>
    </row>
    <row r="839" spans="1:30">
      <c r="A839" s="29" t="s">
        <v>111</v>
      </c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20">
        <v>1</v>
      </c>
      <c r="M839" s="20">
        <v>2.2200000000000002</v>
      </c>
    </row>
    <row r="840" spans="1:30">
      <c r="A840" s="29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20"/>
      <c r="M840" s="20"/>
    </row>
    <row r="841" spans="1:30">
      <c r="A841" s="130" t="s">
        <v>112</v>
      </c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20"/>
      <c r="M841" s="20"/>
    </row>
    <row r="842" spans="1:30">
      <c r="A842" s="130" t="s">
        <v>113</v>
      </c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20"/>
      <c r="M842" s="20"/>
    </row>
    <row r="846" spans="1:30" s="152" customFormat="1">
      <c r="A846" s="153" t="s">
        <v>579</v>
      </c>
      <c r="H846" s="153" t="s">
        <v>701</v>
      </c>
      <c r="AD846" s="15"/>
    </row>
    <row r="848" spans="1:30">
      <c r="A848" s="329" t="s">
        <v>580</v>
      </c>
      <c r="B848" s="330"/>
      <c r="C848" s="330"/>
      <c r="D848" s="330"/>
      <c r="E848" s="330"/>
      <c r="F848" s="330"/>
      <c r="G848" s="331"/>
      <c r="I848" s="358" t="s">
        <v>579</v>
      </c>
      <c r="J848" s="358"/>
      <c r="K848" s="358"/>
      <c r="L848" s="358"/>
      <c r="M848" s="358"/>
      <c r="N848" s="358"/>
      <c r="O848" s="358"/>
    </row>
    <row r="849" spans="1:15">
      <c r="A849" s="128" t="s">
        <v>129</v>
      </c>
      <c r="B849" s="44">
        <v>22</v>
      </c>
      <c r="C849" s="44">
        <v>22</v>
      </c>
      <c r="D849" s="44">
        <v>22</v>
      </c>
      <c r="E849" s="44">
        <v>22</v>
      </c>
      <c r="F849" s="44">
        <v>22</v>
      </c>
      <c r="G849" s="44">
        <v>22</v>
      </c>
      <c r="I849" s="89"/>
      <c r="J849" s="169" t="s">
        <v>137</v>
      </c>
      <c r="K849" s="169" t="s">
        <v>138</v>
      </c>
      <c r="L849" s="169" t="s">
        <v>139</v>
      </c>
      <c r="M849" s="169" t="s">
        <v>140</v>
      </c>
      <c r="N849" s="169" t="s">
        <v>141</v>
      </c>
      <c r="O849" s="169" t="s">
        <v>142</v>
      </c>
    </row>
    <row r="850" spans="1:15">
      <c r="A850" s="129" t="s">
        <v>103</v>
      </c>
      <c r="B850" s="51">
        <v>2000</v>
      </c>
      <c r="C850" s="51">
        <v>2003</v>
      </c>
      <c r="D850" s="51">
        <v>2006</v>
      </c>
      <c r="E850" s="51">
        <v>2009</v>
      </c>
      <c r="F850" s="51">
        <v>2012</v>
      </c>
      <c r="G850" s="51">
        <v>2015</v>
      </c>
      <c r="I850" s="89" t="s">
        <v>143</v>
      </c>
      <c r="J850" s="24">
        <v>22</v>
      </c>
      <c r="K850" s="24">
        <v>22</v>
      </c>
      <c r="L850" s="24">
        <v>22</v>
      </c>
      <c r="M850" s="24">
        <v>22</v>
      </c>
      <c r="N850" s="24">
        <v>22</v>
      </c>
      <c r="O850" s="24">
        <v>22</v>
      </c>
    </row>
    <row r="851" spans="1:15">
      <c r="A851" s="29">
        <v>0</v>
      </c>
      <c r="B851" s="96"/>
      <c r="C851" s="96">
        <v>22</v>
      </c>
      <c r="D851" s="177">
        <v>1</v>
      </c>
      <c r="E851" s="96">
        <v>22</v>
      </c>
      <c r="F851" s="96">
        <v>15</v>
      </c>
      <c r="G851" s="96">
        <v>14</v>
      </c>
      <c r="I851" s="90">
        <v>0</v>
      </c>
      <c r="J851" s="24"/>
      <c r="K851" s="24">
        <v>22</v>
      </c>
      <c r="L851" s="24">
        <v>1</v>
      </c>
      <c r="M851" s="24">
        <v>22</v>
      </c>
      <c r="N851" s="24">
        <v>15</v>
      </c>
      <c r="O851" s="24">
        <v>14</v>
      </c>
    </row>
    <row r="852" spans="1:15">
      <c r="A852" s="29">
        <v>1</v>
      </c>
      <c r="B852" s="96">
        <v>22</v>
      </c>
      <c r="C852" s="96"/>
      <c r="D852" s="177">
        <v>15</v>
      </c>
      <c r="E852" s="96"/>
      <c r="F852" s="96">
        <v>7</v>
      </c>
      <c r="G852" s="96">
        <v>8</v>
      </c>
      <c r="I852" s="90">
        <v>1</v>
      </c>
      <c r="J852" s="24">
        <v>22</v>
      </c>
      <c r="K852" s="24"/>
      <c r="L852" s="24">
        <v>15</v>
      </c>
      <c r="M852" s="24"/>
      <c r="N852" s="24">
        <v>7</v>
      </c>
      <c r="O852" s="24">
        <v>8</v>
      </c>
    </row>
    <row r="853" spans="1:15">
      <c r="A853" s="29">
        <v>2</v>
      </c>
      <c r="B853" s="96"/>
      <c r="C853" s="96"/>
      <c r="D853" s="177">
        <v>6</v>
      </c>
      <c r="E853" s="96"/>
      <c r="F853" s="96"/>
      <c r="G853" s="96"/>
      <c r="I853" s="90">
        <v>2</v>
      </c>
      <c r="J853" s="24"/>
      <c r="K853" s="24"/>
      <c r="L853" s="24">
        <v>6</v>
      </c>
      <c r="M853" s="24"/>
      <c r="N853" s="24"/>
      <c r="O853" s="24"/>
    </row>
    <row r="854" spans="1:15">
      <c r="A854" s="29">
        <v>3</v>
      </c>
      <c r="B854" s="24"/>
      <c r="C854" s="24"/>
      <c r="D854" s="24"/>
      <c r="E854" s="24"/>
      <c r="F854" s="24"/>
      <c r="G854" s="24"/>
      <c r="I854" s="90">
        <v>3</v>
      </c>
      <c r="J854" s="24"/>
      <c r="K854" s="24"/>
      <c r="L854" s="24"/>
      <c r="M854" s="24"/>
      <c r="N854" s="24"/>
      <c r="O854" s="24"/>
    </row>
    <row r="855" spans="1:15">
      <c r="A855" s="29" t="s">
        <v>104</v>
      </c>
      <c r="B855" s="24"/>
      <c r="C855" s="24"/>
      <c r="D855" s="24"/>
      <c r="E855" s="24"/>
      <c r="F855" s="24"/>
      <c r="G855" s="24"/>
      <c r="I855" s="90" t="s">
        <v>104</v>
      </c>
      <c r="J855" s="24"/>
      <c r="K855" s="24"/>
      <c r="L855" s="24"/>
      <c r="M855" s="24"/>
      <c r="N855" s="24"/>
      <c r="O855" s="24"/>
    </row>
    <row r="856" spans="1:15">
      <c r="J856" s="24"/>
      <c r="K856" s="53"/>
      <c r="L856" s="24" t="s">
        <v>280</v>
      </c>
      <c r="M856" s="53"/>
      <c r="N856" s="24" t="s">
        <v>280</v>
      </c>
      <c r="O856" s="53"/>
    </row>
    <row r="857" spans="1:15">
      <c r="A857" s="329" t="s">
        <v>582</v>
      </c>
      <c r="B857" s="330"/>
      <c r="C857" s="330"/>
      <c r="D857" s="330"/>
      <c r="E857" s="330"/>
      <c r="F857" s="330"/>
      <c r="G857" s="331"/>
      <c r="L857" s="100" t="s">
        <v>681</v>
      </c>
      <c r="N857" s="100" t="s">
        <v>682</v>
      </c>
    </row>
    <row r="858" spans="1:15">
      <c r="A858" s="21"/>
      <c r="B858" s="51">
        <v>2000</v>
      </c>
      <c r="C858" s="51">
        <v>2003</v>
      </c>
      <c r="D858" s="51">
        <v>2006</v>
      </c>
      <c r="E858" s="51">
        <v>2009</v>
      </c>
      <c r="F858" s="51">
        <v>2012</v>
      </c>
      <c r="G858" s="51">
        <v>2015</v>
      </c>
      <c r="L858" s="100" t="s">
        <v>683</v>
      </c>
    </row>
    <row r="859" spans="1:15">
      <c r="A859" s="130" t="s">
        <v>106</v>
      </c>
      <c r="B859" s="24">
        <v>22</v>
      </c>
      <c r="C859" s="24">
        <v>22</v>
      </c>
      <c r="D859" s="24">
        <v>22</v>
      </c>
      <c r="E859" s="24">
        <v>22</v>
      </c>
      <c r="F859" s="24">
        <v>19</v>
      </c>
      <c r="G859" s="24">
        <v>20</v>
      </c>
    </row>
    <row r="860" spans="1:15">
      <c r="A860" s="29" t="s">
        <v>107</v>
      </c>
      <c r="B860" s="24"/>
      <c r="C860" s="24"/>
      <c r="D860" s="24"/>
      <c r="E860" s="24"/>
      <c r="F860" s="24">
        <v>3</v>
      </c>
      <c r="G860" s="24">
        <v>2</v>
      </c>
    </row>
    <row r="861" spans="1:15">
      <c r="A861" s="27"/>
      <c r="B861" s="28"/>
      <c r="C861" s="28"/>
      <c r="D861" s="28"/>
      <c r="E861" s="28"/>
      <c r="F861" s="28"/>
      <c r="G861" s="28"/>
    </row>
    <row r="862" spans="1:15">
      <c r="A862" s="27"/>
      <c r="B862" s="28"/>
      <c r="C862" s="28"/>
      <c r="D862" s="28"/>
      <c r="E862" s="28"/>
      <c r="F862" s="28"/>
      <c r="G862" s="28"/>
    </row>
    <row r="863" spans="1:15">
      <c r="A863" s="332" t="s">
        <v>109</v>
      </c>
      <c r="B863" s="332"/>
      <c r="C863" s="332"/>
      <c r="D863" s="332"/>
      <c r="E863" s="332"/>
      <c r="F863" s="332"/>
      <c r="G863" s="332"/>
      <c r="H863" s="332"/>
      <c r="I863" s="332"/>
      <c r="J863" s="332"/>
      <c r="K863" s="332"/>
      <c r="L863" s="332"/>
      <c r="M863" s="332"/>
    </row>
    <row r="864" spans="1:15">
      <c r="A864" s="20"/>
      <c r="B864" s="327">
        <v>2000</v>
      </c>
      <c r="C864" s="327"/>
      <c r="D864" s="327">
        <v>2003</v>
      </c>
      <c r="E864" s="327"/>
      <c r="F864" s="327">
        <v>2006</v>
      </c>
      <c r="G864" s="327"/>
      <c r="H864" s="327">
        <v>2009</v>
      </c>
      <c r="I864" s="327"/>
      <c r="J864" s="327">
        <v>2012</v>
      </c>
      <c r="K864" s="327"/>
      <c r="L864" s="327">
        <v>2015</v>
      </c>
      <c r="M864" s="327"/>
    </row>
    <row r="865" spans="1:27">
      <c r="A865" s="20"/>
      <c r="B865" s="51" t="s">
        <v>114</v>
      </c>
      <c r="C865" s="51" t="s">
        <v>115</v>
      </c>
      <c r="D865" s="51" t="s">
        <v>114</v>
      </c>
      <c r="E865" s="51" t="s">
        <v>115</v>
      </c>
      <c r="F865" s="51" t="s">
        <v>114</v>
      </c>
      <c r="G865" s="51" t="s">
        <v>115</v>
      </c>
      <c r="H865" s="51" t="s">
        <v>114</v>
      </c>
      <c r="I865" s="51" t="s">
        <v>115</v>
      </c>
      <c r="J865" s="51" t="s">
        <v>114</v>
      </c>
      <c r="K865" s="51" t="s">
        <v>115</v>
      </c>
      <c r="L865" s="51" t="s">
        <v>114</v>
      </c>
      <c r="M865" s="51" t="s">
        <v>115</v>
      </c>
    </row>
    <row r="866" spans="1:27">
      <c r="A866" s="130" t="s">
        <v>110</v>
      </c>
      <c r="B866" s="20">
        <v>22</v>
      </c>
      <c r="C866" s="20">
        <v>100</v>
      </c>
      <c r="D866" s="20">
        <v>22</v>
      </c>
      <c r="E866" s="20">
        <v>100</v>
      </c>
      <c r="F866" s="20">
        <v>22</v>
      </c>
      <c r="G866" s="20">
        <v>100</v>
      </c>
      <c r="H866" s="20">
        <v>22</v>
      </c>
      <c r="I866" s="20">
        <v>100</v>
      </c>
      <c r="J866" s="20">
        <v>22</v>
      </c>
      <c r="K866" s="20">
        <v>100</v>
      </c>
      <c r="L866" s="20">
        <v>22</v>
      </c>
      <c r="M866" s="20">
        <v>100</v>
      </c>
    </row>
    <row r="867" spans="1:27">
      <c r="A867" s="29" t="s">
        <v>111</v>
      </c>
      <c r="B867" s="20">
        <v>22</v>
      </c>
      <c r="C867" s="20">
        <v>100</v>
      </c>
      <c r="D867" s="20">
        <v>18</v>
      </c>
      <c r="E867" s="20">
        <v>81.8</v>
      </c>
      <c r="F867" s="20">
        <v>22</v>
      </c>
      <c r="G867" s="20">
        <v>100</v>
      </c>
      <c r="H867" s="20">
        <v>22</v>
      </c>
      <c r="I867" s="146">
        <v>1</v>
      </c>
      <c r="J867" s="20">
        <v>18</v>
      </c>
      <c r="K867" s="20">
        <v>81.8</v>
      </c>
      <c r="L867" s="20">
        <v>19</v>
      </c>
      <c r="M867" s="20">
        <v>86.36</v>
      </c>
    </row>
    <row r="868" spans="1:27">
      <c r="A868" s="2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</row>
    <row r="871" spans="1:27">
      <c r="A871" s="326" t="s">
        <v>116</v>
      </c>
      <c r="B871" s="326"/>
      <c r="C871" s="326"/>
      <c r="D871" s="326"/>
      <c r="E871" s="326"/>
      <c r="F871" s="326"/>
      <c r="G871" s="326"/>
      <c r="H871" s="326"/>
      <c r="I871" s="326"/>
      <c r="J871" s="326"/>
      <c r="K871" s="326"/>
      <c r="L871" s="326"/>
      <c r="M871" s="326"/>
      <c r="O871" s="326" t="s">
        <v>121</v>
      </c>
      <c r="P871" s="326"/>
      <c r="Q871" s="326"/>
      <c r="R871" s="326"/>
      <c r="S871" s="326"/>
      <c r="T871" s="326"/>
      <c r="U871" s="326"/>
      <c r="V871" s="326"/>
      <c r="W871" s="326"/>
      <c r="X871" s="326"/>
      <c r="Y871" s="326"/>
      <c r="Z871" s="326"/>
      <c r="AA871" s="326"/>
    </row>
    <row r="872" spans="1:27">
      <c r="A872" s="20"/>
      <c r="B872" s="327">
        <v>2000</v>
      </c>
      <c r="C872" s="327"/>
      <c r="D872" s="327">
        <v>2003</v>
      </c>
      <c r="E872" s="327"/>
      <c r="F872" s="327">
        <v>2006</v>
      </c>
      <c r="G872" s="327"/>
      <c r="H872" s="327">
        <v>2009</v>
      </c>
      <c r="I872" s="327"/>
      <c r="J872" s="327">
        <v>2012</v>
      </c>
      <c r="K872" s="327"/>
      <c r="L872" s="327">
        <v>2015</v>
      </c>
      <c r="M872" s="327"/>
      <c r="O872" s="20"/>
      <c r="P872" s="327">
        <v>2000</v>
      </c>
      <c r="Q872" s="327"/>
      <c r="R872" s="327">
        <v>2003</v>
      </c>
      <c r="S872" s="327"/>
      <c r="T872" s="327">
        <v>2006</v>
      </c>
      <c r="U872" s="327"/>
      <c r="V872" s="327">
        <v>2009</v>
      </c>
      <c r="W872" s="327"/>
      <c r="X872" s="327">
        <v>2012</v>
      </c>
      <c r="Y872" s="327"/>
      <c r="Z872" s="327">
        <v>2015</v>
      </c>
      <c r="AA872" s="327"/>
    </row>
    <row r="873" spans="1:27">
      <c r="A873" s="20"/>
      <c r="B873" s="51" t="s">
        <v>114</v>
      </c>
      <c r="C873" s="51" t="s">
        <v>115</v>
      </c>
      <c r="D873" s="51" t="s">
        <v>114</v>
      </c>
      <c r="E873" s="51" t="s">
        <v>115</v>
      </c>
      <c r="F873" s="51" t="s">
        <v>114</v>
      </c>
      <c r="G873" s="51" t="s">
        <v>115</v>
      </c>
      <c r="H873" s="51" t="s">
        <v>114</v>
      </c>
      <c r="I873" s="51" t="s">
        <v>115</v>
      </c>
      <c r="J873" s="51" t="s">
        <v>114</v>
      </c>
      <c r="K873" s="51" t="s">
        <v>115</v>
      </c>
      <c r="L873" s="51" t="s">
        <v>114</v>
      </c>
      <c r="M873" s="51" t="s">
        <v>115</v>
      </c>
      <c r="O873" s="20"/>
      <c r="P873" s="51" t="s">
        <v>118</v>
      </c>
      <c r="Q873" s="51" t="s">
        <v>1</v>
      </c>
      <c r="R873" s="51" t="s">
        <v>118</v>
      </c>
      <c r="S873" s="51" t="s">
        <v>1</v>
      </c>
      <c r="T873" s="51" t="s">
        <v>118</v>
      </c>
      <c r="U873" s="51" t="s">
        <v>1</v>
      </c>
      <c r="V873" s="51" t="s">
        <v>118</v>
      </c>
      <c r="W873" s="51" t="s">
        <v>1</v>
      </c>
      <c r="X873" s="51" t="s">
        <v>118</v>
      </c>
      <c r="Y873" s="51" t="s">
        <v>1</v>
      </c>
      <c r="Z873" s="51" t="s">
        <v>118</v>
      </c>
      <c r="AA873" s="51" t="s">
        <v>1</v>
      </c>
    </row>
    <row r="874" spans="1:27">
      <c r="A874" s="130" t="s">
        <v>110</v>
      </c>
      <c r="B874" s="20">
        <v>22</v>
      </c>
      <c r="C874" s="20">
        <v>100</v>
      </c>
      <c r="D874" s="20">
        <v>22</v>
      </c>
      <c r="E874" s="20">
        <v>100</v>
      </c>
      <c r="F874" s="20">
        <v>17</v>
      </c>
      <c r="G874" s="20">
        <v>77.27</v>
      </c>
      <c r="H874" s="20">
        <v>22</v>
      </c>
      <c r="I874" s="20">
        <v>100</v>
      </c>
      <c r="J874" s="20">
        <v>15</v>
      </c>
      <c r="K874" s="20">
        <v>68.180000000000007</v>
      </c>
      <c r="L874" s="20">
        <v>14</v>
      </c>
      <c r="M874" s="20">
        <v>63.63</v>
      </c>
      <c r="O874" s="130" t="s">
        <v>58</v>
      </c>
      <c r="P874" s="24"/>
      <c r="Q874" s="24"/>
      <c r="R874" s="140"/>
      <c r="S874" s="140"/>
      <c r="T874" s="24">
        <v>5</v>
      </c>
      <c r="U874" s="24">
        <v>0</v>
      </c>
      <c r="V874" s="24"/>
      <c r="W874" s="24"/>
      <c r="X874" s="24">
        <v>7</v>
      </c>
      <c r="Y874" s="176">
        <v>3</v>
      </c>
      <c r="Z874" s="24">
        <v>8</v>
      </c>
      <c r="AA874" s="176">
        <v>2</v>
      </c>
    </row>
    <row r="875" spans="1:27">
      <c r="A875" s="29" t="s">
        <v>111</v>
      </c>
      <c r="B875" s="20">
        <v>0</v>
      </c>
      <c r="C875" s="20">
        <v>0</v>
      </c>
      <c r="D875" s="20">
        <v>3</v>
      </c>
      <c r="E875" s="20">
        <v>13.63</v>
      </c>
      <c r="F875" s="20">
        <v>0</v>
      </c>
      <c r="G875" s="20">
        <v>0</v>
      </c>
      <c r="H875" s="20">
        <v>0</v>
      </c>
      <c r="I875" s="20">
        <v>0</v>
      </c>
      <c r="J875" s="20">
        <v>1</v>
      </c>
      <c r="K875" s="20">
        <v>4.54</v>
      </c>
      <c r="L875" s="20">
        <v>1</v>
      </c>
      <c r="M875" s="20">
        <v>4.54</v>
      </c>
      <c r="O875" s="48" t="s">
        <v>125</v>
      </c>
      <c r="P875" s="53"/>
      <c r="Q875" s="53"/>
      <c r="R875" s="56"/>
      <c r="S875" s="166"/>
      <c r="T875" s="53">
        <v>22.72</v>
      </c>
      <c r="U875" s="53">
        <v>0</v>
      </c>
      <c r="V875" s="53"/>
      <c r="W875" s="53"/>
      <c r="X875" s="53">
        <v>31.81</v>
      </c>
      <c r="Y875" s="171">
        <v>42.9</v>
      </c>
      <c r="Z875" s="53">
        <v>36.36</v>
      </c>
      <c r="AA875" s="171">
        <v>25</v>
      </c>
    </row>
    <row r="876" spans="1:27">
      <c r="A876" s="2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</row>
    <row r="877" spans="1:27">
      <c r="A877" s="130" t="s">
        <v>112</v>
      </c>
      <c r="B877" s="20"/>
      <c r="C877" s="20"/>
      <c r="D877" s="20"/>
      <c r="E877" s="20"/>
      <c r="F877" s="20">
        <v>5</v>
      </c>
      <c r="G877" s="20">
        <v>22.73</v>
      </c>
      <c r="H877" s="20"/>
      <c r="I877" s="20"/>
      <c r="J877" s="20">
        <v>7</v>
      </c>
      <c r="K877" s="20">
        <v>31.82</v>
      </c>
      <c r="L877" s="20">
        <v>8</v>
      </c>
      <c r="M877" s="20">
        <v>36.369999999999997</v>
      </c>
    </row>
    <row r="878" spans="1:27">
      <c r="A878" s="130" t="s">
        <v>113</v>
      </c>
      <c r="B878" s="20"/>
      <c r="C878" s="20"/>
      <c r="D878" s="20"/>
      <c r="E878" s="20"/>
      <c r="F878" s="20">
        <v>0</v>
      </c>
      <c r="G878" s="20">
        <v>0</v>
      </c>
      <c r="H878" s="20"/>
      <c r="I878" s="20"/>
      <c r="J878" s="20">
        <v>3</v>
      </c>
      <c r="K878" s="20">
        <v>13.63</v>
      </c>
      <c r="L878" s="20">
        <v>2</v>
      </c>
      <c r="M878" s="20">
        <v>9.09</v>
      </c>
      <c r="O878" s="321" t="s">
        <v>122</v>
      </c>
      <c r="P878" s="322"/>
      <c r="Q878" s="322"/>
      <c r="R878" s="322"/>
      <c r="S878" s="322"/>
      <c r="T878" s="322"/>
      <c r="U878" s="322"/>
      <c r="V878" s="322"/>
      <c r="W878" s="322"/>
      <c r="X878" s="322"/>
      <c r="Y878" s="322"/>
      <c r="Z878" s="322"/>
      <c r="AA878" s="323"/>
    </row>
    <row r="879" spans="1:27">
      <c r="O879" s="20"/>
      <c r="P879" s="327">
        <v>2000</v>
      </c>
      <c r="Q879" s="327"/>
      <c r="R879" s="327">
        <v>2003</v>
      </c>
      <c r="S879" s="327"/>
      <c r="T879" s="327">
        <v>2006</v>
      </c>
      <c r="U879" s="327"/>
      <c r="V879" s="327">
        <v>2009</v>
      </c>
      <c r="W879" s="327"/>
      <c r="X879" s="327">
        <v>2012</v>
      </c>
      <c r="Y879" s="327"/>
      <c r="Z879" s="327">
        <v>2015</v>
      </c>
      <c r="AA879" s="327"/>
    </row>
    <row r="880" spans="1:27">
      <c r="O880" s="20"/>
      <c r="P880" s="51" t="s">
        <v>118</v>
      </c>
      <c r="Q880" s="51" t="s">
        <v>1</v>
      </c>
      <c r="R880" s="51" t="s">
        <v>118</v>
      </c>
      <c r="S880" s="51" t="s">
        <v>1</v>
      </c>
      <c r="T880" s="51" t="s">
        <v>118</v>
      </c>
      <c r="U880" s="51" t="s">
        <v>1</v>
      </c>
      <c r="V880" s="51" t="s">
        <v>118</v>
      </c>
      <c r="W880" s="51" t="s">
        <v>1</v>
      </c>
      <c r="X880" s="51" t="s">
        <v>118</v>
      </c>
      <c r="Y880" s="51" t="s">
        <v>1</v>
      </c>
      <c r="Z880" s="51" t="s">
        <v>118</v>
      </c>
      <c r="AA880" s="51" t="s">
        <v>1</v>
      </c>
    </row>
    <row r="881" spans="1:27">
      <c r="A881" s="339" t="s">
        <v>117</v>
      </c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O881" s="130" t="s">
        <v>583</v>
      </c>
      <c r="P881" s="140">
        <v>22</v>
      </c>
      <c r="Q881" s="140">
        <v>0</v>
      </c>
      <c r="R881" s="140"/>
      <c r="S881" s="140"/>
      <c r="T881" s="24"/>
      <c r="U881" s="24"/>
      <c r="V881" s="140"/>
      <c r="W881" s="140"/>
      <c r="X881" s="24"/>
      <c r="Y881" s="24"/>
      <c r="Z881" s="140"/>
      <c r="AA881" s="140"/>
    </row>
    <row r="882" spans="1:27">
      <c r="A882" s="20"/>
      <c r="B882" s="327">
        <v>2000</v>
      </c>
      <c r="C882" s="327"/>
      <c r="D882" s="327">
        <v>2003</v>
      </c>
      <c r="E882" s="327"/>
      <c r="F882" s="327">
        <v>2006</v>
      </c>
      <c r="G882" s="327"/>
      <c r="H882" s="327">
        <v>2009</v>
      </c>
      <c r="I882" s="327"/>
      <c r="J882" s="327">
        <v>2012</v>
      </c>
      <c r="K882" s="327"/>
      <c r="L882" s="327">
        <v>2015</v>
      </c>
      <c r="M882" s="327"/>
      <c r="O882" s="47" t="s">
        <v>125</v>
      </c>
      <c r="P882" s="141">
        <v>1</v>
      </c>
      <c r="Q882" s="142">
        <v>0</v>
      </c>
      <c r="R882" s="141"/>
      <c r="S882" s="142"/>
      <c r="T882" s="32"/>
      <c r="U882" s="40"/>
      <c r="V882" s="141"/>
      <c r="W882" s="141"/>
      <c r="X882" s="32"/>
      <c r="Y882" s="32"/>
      <c r="Z882" s="141"/>
      <c r="AA882" s="141"/>
    </row>
    <row r="883" spans="1:27">
      <c r="A883" s="20"/>
      <c r="B883" s="51" t="s">
        <v>114</v>
      </c>
      <c r="C883" s="51" t="s">
        <v>115</v>
      </c>
      <c r="D883" s="51" t="s">
        <v>114</v>
      </c>
      <c r="E883" s="51" t="s">
        <v>115</v>
      </c>
      <c r="F883" s="51" t="s">
        <v>114</v>
      </c>
      <c r="G883" s="51" t="s">
        <v>115</v>
      </c>
      <c r="H883" s="51" t="s">
        <v>114</v>
      </c>
      <c r="I883" s="51" t="s">
        <v>115</v>
      </c>
      <c r="J883" s="51" t="s">
        <v>114</v>
      </c>
      <c r="K883" s="51" t="s">
        <v>115</v>
      </c>
      <c r="L883" s="51" t="s">
        <v>114</v>
      </c>
      <c r="M883" s="51" t="s">
        <v>115</v>
      </c>
      <c r="O883" s="130" t="s">
        <v>59</v>
      </c>
      <c r="P883" s="140"/>
      <c r="Q883" s="140"/>
      <c r="R883" s="24"/>
      <c r="S883" s="24"/>
      <c r="T883" s="24">
        <v>22</v>
      </c>
      <c r="U883" s="24">
        <v>0</v>
      </c>
      <c r="V883" s="24"/>
      <c r="W883" s="24"/>
      <c r="X883" s="24"/>
      <c r="Y883" s="24"/>
      <c r="Z883" s="140"/>
      <c r="AA883" s="140"/>
    </row>
    <row r="884" spans="1:27">
      <c r="A884" s="130" t="s">
        <v>110</v>
      </c>
      <c r="B884" s="20"/>
      <c r="C884" s="20"/>
      <c r="D884" s="20">
        <v>22</v>
      </c>
      <c r="E884" s="20">
        <v>100</v>
      </c>
      <c r="F884" s="20"/>
      <c r="G884" s="20"/>
      <c r="H884" s="20">
        <v>22</v>
      </c>
      <c r="I884" s="20">
        <v>100</v>
      </c>
      <c r="J884" s="20">
        <v>22</v>
      </c>
      <c r="K884" s="20">
        <v>100</v>
      </c>
      <c r="L884" s="20">
        <v>22</v>
      </c>
      <c r="M884" s="20">
        <v>100</v>
      </c>
      <c r="O884" s="47" t="s">
        <v>125</v>
      </c>
      <c r="P884" s="141"/>
      <c r="Q884" s="149"/>
      <c r="R884" s="32"/>
      <c r="S884" s="32"/>
      <c r="T884" s="32">
        <v>1</v>
      </c>
      <c r="U884" s="32">
        <v>0</v>
      </c>
      <c r="V884" s="32"/>
      <c r="W884" s="32"/>
      <c r="X884" s="32"/>
      <c r="Y884" s="32"/>
      <c r="Z884" s="141"/>
      <c r="AA884" s="141"/>
    </row>
    <row r="885" spans="1:27">
      <c r="A885" s="29" t="s">
        <v>111</v>
      </c>
      <c r="B885" s="20"/>
      <c r="C885" s="20"/>
      <c r="D885" s="20">
        <v>1</v>
      </c>
      <c r="E885" s="20">
        <v>4.54</v>
      </c>
      <c r="F885" s="20"/>
      <c r="G885" s="20"/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</row>
    <row r="886" spans="1:27">
      <c r="A886" s="2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</row>
    <row r="887" spans="1:27">
      <c r="A887" s="130" t="s">
        <v>112</v>
      </c>
      <c r="B887" s="20">
        <v>22</v>
      </c>
      <c r="C887" s="20">
        <v>100</v>
      </c>
      <c r="D887" s="20"/>
      <c r="E887" s="20"/>
      <c r="F887" s="172">
        <v>21</v>
      </c>
      <c r="G887" s="172">
        <v>95.5</v>
      </c>
      <c r="H887" s="20"/>
      <c r="I887" s="20"/>
      <c r="J887" s="20"/>
      <c r="K887" s="20"/>
      <c r="L887" s="20"/>
      <c r="M887" s="20"/>
    </row>
    <row r="888" spans="1:27">
      <c r="A888" s="130" t="s">
        <v>113</v>
      </c>
      <c r="B888" s="20">
        <v>0</v>
      </c>
      <c r="C888" s="20">
        <v>0</v>
      </c>
      <c r="D888" s="20"/>
      <c r="E888" s="20"/>
      <c r="F888" s="20">
        <v>0</v>
      </c>
      <c r="G888" s="20">
        <v>0</v>
      </c>
      <c r="H888" s="20"/>
      <c r="I888" s="146"/>
      <c r="J888" s="20"/>
      <c r="K888" s="20"/>
      <c r="L888" s="20"/>
      <c r="M888" s="20"/>
    </row>
    <row r="889" spans="1:27">
      <c r="F889" s="180" t="s">
        <v>702</v>
      </c>
      <c r="G889" s="180"/>
    </row>
    <row r="890" spans="1:27">
      <c r="A890" s="35" t="s">
        <v>127</v>
      </c>
    </row>
    <row r="893" spans="1:27">
      <c r="A893" s="328" t="s">
        <v>130</v>
      </c>
      <c r="B893" s="328"/>
      <c r="C893" s="328"/>
      <c r="D893" s="328"/>
      <c r="E893" s="328"/>
      <c r="F893" s="328"/>
      <c r="G893" s="328"/>
      <c r="H893" s="328"/>
      <c r="I893" s="328"/>
      <c r="J893" s="328"/>
      <c r="K893" s="328"/>
      <c r="L893" s="328"/>
      <c r="M893" s="328"/>
    </row>
    <row r="894" spans="1:27">
      <c r="A894" s="20"/>
      <c r="B894" s="327">
        <v>2000</v>
      </c>
      <c r="C894" s="327"/>
      <c r="D894" s="327">
        <v>2003</v>
      </c>
      <c r="E894" s="327"/>
      <c r="F894" s="327">
        <v>2006</v>
      </c>
      <c r="G894" s="327"/>
      <c r="H894" s="327">
        <v>2009</v>
      </c>
      <c r="I894" s="327"/>
      <c r="J894" s="327">
        <v>2012</v>
      </c>
      <c r="K894" s="327"/>
      <c r="L894" s="327">
        <v>2015</v>
      </c>
      <c r="M894" s="327"/>
    </row>
    <row r="895" spans="1:27">
      <c r="A895" s="20"/>
      <c r="B895" s="51" t="s">
        <v>114</v>
      </c>
      <c r="C895" s="51" t="s">
        <v>115</v>
      </c>
      <c r="D895" s="51" t="s">
        <v>114</v>
      </c>
      <c r="E895" s="51" t="s">
        <v>115</v>
      </c>
      <c r="F895" s="51" t="s">
        <v>114</v>
      </c>
      <c r="G895" s="51" t="s">
        <v>115</v>
      </c>
      <c r="H895" s="51" t="s">
        <v>114</v>
      </c>
      <c r="I895" s="51" t="s">
        <v>115</v>
      </c>
      <c r="J895" s="51" t="s">
        <v>114</v>
      </c>
      <c r="K895" s="51" t="s">
        <v>115</v>
      </c>
      <c r="L895" s="51" t="s">
        <v>114</v>
      </c>
      <c r="M895" s="51" t="s">
        <v>115</v>
      </c>
    </row>
    <row r="896" spans="1:27">
      <c r="A896" s="130" t="s">
        <v>110</v>
      </c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20">
        <v>22</v>
      </c>
      <c r="M896" s="20">
        <v>100</v>
      </c>
    </row>
    <row r="897" spans="1:30">
      <c r="A897" s="29" t="s">
        <v>111</v>
      </c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20">
        <v>0</v>
      </c>
      <c r="M897" s="20">
        <v>0</v>
      </c>
    </row>
    <row r="898" spans="1:30">
      <c r="A898" s="29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20"/>
      <c r="M898" s="20"/>
    </row>
    <row r="899" spans="1:30">
      <c r="A899" s="130" t="s">
        <v>112</v>
      </c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20"/>
      <c r="M899" s="20"/>
    </row>
    <row r="900" spans="1:30">
      <c r="A900" s="130" t="s">
        <v>113</v>
      </c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20"/>
      <c r="M900" s="20"/>
    </row>
    <row r="904" spans="1:30" s="152" customFormat="1">
      <c r="A904" s="153" t="s">
        <v>585</v>
      </c>
      <c r="H904" s="153" t="s">
        <v>701</v>
      </c>
      <c r="AD904" s="15"/>
    </row>
    <row r="906" spans="1:30">
      <c r="A906" s="329" t="s">
        <v>586</v>
      </c>
      <c r="B906" s="330"/>
      <c r="C906" s="330"/>
      <c r="D906" s="330"/>
      <c r="E906" s="330"/>
      <c r="F906" s="330"/>
      <c r="G906" s="331"/>
      <c r="I906" s="358" t="s">
        <v>585</v>
      </c>
      <c r="J906" s="358"/>
      <c r="K906" s="358"/>
      <c r="L906" s="358"/>
      <c r="M906" s="358"/>
      <c r="N906" s="358"/>
      <c r="O906" s="358"/>
    </row>
    <row r="907" spans="1:30">
      <c r="A907" s="128" t="s">
        <v>129</v>
      </c>
      <c r="B907" s="165"/>
      <c r="C907" s="44">
        <v>28</v>
      </c>
      <c r="D907" s="44">
        <v>28</v>
      </c>
      <c r="E907" s="165"/>
      <c r="F907" s="44">
        <v>28</v>
      </c>
      <c r="G907" s="44">
        <v>28</v>
      </c>
      <c r="I907" s="89"/>
      <c r="J907" s="89" t="s">
        <v>137</v>
      </c>
      <c r="K907" s="89" t="s">
        <v>138</v>
      </c>
      <c r="L907" s="89" t="s">
        <v>139</v>
      </c>
      <c r="M907" s="89" t="s">
        <v>140</v>
      </c>
      <c r="N907" s="89" t="s">
        <v>141</v>
      </c>
      <c r="O907" s="89" t="s">
        <v>142</v>
      </c>
    </row>
    <row r="908" spans="1:30">
      <c r="A908" s="129" t="s">
        <v>103</v>
      </c>
      <c r="B908" s="158"/>
      <c r="C908" s="51">
        <v>2005</v>
      </c>
      <c r="D908" s="51">
        <v>2008</v>
      </c>
      <c r="E908" s="158"/>
      <c r="F908" s="51">
        <v>2012</v>
      </c>
      <c r="G908" s="51">
        <v>2015</v>
      </c>
      <c r="I908" s="89" t="s">
        <v>143</v>
      </c>
      <c r="J908" s="24"/>
      <c r="K908" s="24">
        <v>28</v>
      </c>
      <c r="L908" s="24">
        <v>28</v>
      </c>
      <c r="M908" s="24"/>
      <c r="N908" s="24">
        <v>28</v>
      </c>
      <c r="O908" s="24">
        <v>28</v>
      </c>
    </row>
    <row r="909" spans="1:30">
      <c r="A909" s="29">
        <v>0</v>
      </c>
      <c r="B909" s="135"/>
      <c r="C909" s="24">
        <v>21</v>
      </c>
      <c r="D909" s="24">
        <v>17</v>
      </c>
      <c r="E909" s="135"/>
      <c r="F909" s="24">
        <v>14</v>
      </c>
      <c r="G909" s="24"/>
      <c r="I909" s="90">
        <v>0</v>
      </c>
      <c r="J909" s="24"/>
      <c r="K909" s="24">
        <v>21</v>
      </c>
      <c r="L909" s="24">
        <v>17</v>
      </c>
      <c r="M909" s="24"/>
      <c r="N909" s="24">
        <v>14</v>
      </c>
      <c r="O909" s="24"/>
    </row>
    <row r="910" spans="1:30">
      <c r="A910" s="29">
        <v>1</v>
      </c>
      <c r="B910" s="135"/>
      <c r="C910" s="24">
        <v>7</v>
      </c>
      <c r="D910" s="24">
        <v>4</v>
      </c>
      <c r="E910" s="135"/>
      <c r="F910" s="24">
        <v>7</v>
      </c>
      <c r="G910" s="24">
        <v>15</v>
      </c>
      <c r="I910" s="90">
        <v>1</v>
      </c>
      <c r="J910" s="24"/>
      <c r="K910" s="24">
        <v>7</v>
      </c>
      <c r="L910" s="24">
        <v>4</v>
      </c>
      <c r="M910" s="24"/>
      <c r="N910" s="24">
        <v>7</v>
      </c>
      <c r="O910" s="24">
        <v>15</v>
      </c>
    </row>
    <row r="911" spans="1:30">
      <c r="A911" s="29">
        <v>2</v>
      </c>
      <c r="B911" s="135"/>
      <c r="C911" s="24"/>
      <c r="D911" s="24">
        <v>7</v>
      </c>
      <c r="E911" s="135"/>
      <c r="F911" s="24">
        <v>7</v>
      </c>
      <c r="G911" s="24">
        <v>13</v>
      </c>
      <c r="I911" s="90">
        <v>2</v>
      </c>
      <c r="J911" s="24"/>
      <c r="K911" s="24"/>
      <c r="L911" s="24">
        <v>7</v>
      </c>
      <c r="M911" s="24"/>
      <c r="N911" s="24">
        <v>7</v>
      </c>
      <c r="O911" s="24">
        <v>13</v>
      </c>
    </row>
    <row r="912" spans="1:30">
      <c r="A912" s="29">
        <v>3</v>
      </c>
      <c r="B912" s="135"/>
      <c r="C912" s="96"/>
      <c r="D912" s="24"/>
      <c r="E912" s="135"/>
      <c r="F912" s="24"/>
      <c r="G912" s="24"/>
      <c r="I912" s="90">
        <v>3</v>
      </c>
      <c r="J912" s="24"/>
      <c r="K912" s="24"/>
      <c r="L912" s="24"/>
      <c r="M912" s="24"/>
      <c r="N912" s="24"/>
      <c r="O912" s="24"/>
    </row>
    <row r="913" spans="1:27">
      <c r="A913" s="29" t="s">
        <v>104</v>
      </c>
      <c r="B913" s="135"/>
      <c r="C913" s="96"/>
      <c r="D913" s="24"/>
      <c r="E913" s="135"/>
      <c r="F913" s="24"/>
      <c r="G913" s="24"/>
      <c r="I913" s="90" t="s">
        <v>104</v>
      </c>
      <c r="J913" s="24"/>
      <c r="K913" s="24"/>
      <c r="L913" s="24"/>
      <c r="M913" s="24"/>
      <c r="N913" s="24"/>
      <c r="O913" s="24"/>
    </row>
    <row r="914" spans="1:27">
      <c r="J914" s="53"/>
      <c r="K914" s="24" t="s">
        <v>280</v>
      </c>
      <c r="L914" s="53"/>
      <c r="N914" s="24" t="s">
        <v>280</v>
      </c>
      <c r="O914" s="24" t="s">
        <v>182</v>
      </c>
    </row>
    <row r="915" spans="1:27">
      <c r="A915" s="329" t="s">
        <v>644</v>
      </c>
      <c r="B915" s="330"/>
      <c r="C915" s="330"/>
      <c r="D915" s="330"/>
      <c r="E915" s="330"/>
      <c r="F915" s="330"/>
      <c r="G915" s="331"/>
      <c r="K915" s="94" t="s">
        <v>646</v>
      </c>
      <c r="N915" s="94" t="s">
        <v>646</v>
      </c>
      <c r="O915" s="100" t="s">
        <v>647</v>
      </c>
    </row>
    <row r="916" spans="1:27">
      <c r="A916" s="21"/>
      <c r="B916" s="158"/>
      <c r="C916" s="51">
        <v>2005</v>
      </c>
      <c r="D916" s="51">
        <v>2008</v>
      </c>
      <c r="E916" s="158"/>
      <c r="F916" s="51">
        <v>2012</v>
      </c>
      <c r="G916" s="51">
        <v>2015</v>
      </c>
      <c r="N916" s="100" t="s">
        <v>648</v>
      </c>
    </row>
    <row r="917" spans="1:27">
      <c r="A917" s="130" t="s">
        <v>106</v>
      </c>
      <c r="B917" s="135"/>
      <c r="C917" s="24">
        <v>21</v>
      </c>
      <c r="D917" s="24">
        <v>26</v>
      </c>
      <c r="E917" s="135"/>
      <c r="F917" s="24">
        <v>17</v>
      </c>
      <c r="G917" s="24">
        <v>7</v>
      </c>
    </row>
    <row r="918" spans="1:27">
      <c r="A918" s="29" t="s">
        <v>107</v>
      </c>
      <c r="B918" s="135"/>
      <c r="C918" s="24">
        <v>7</v>
      </c>
      <c r="D918" s="24">
        <v>2</v>
      </c>
      <c r="E918" s="135"/>
      <c r="F918" s="24">
        <v>11</v>
      </c>
      <c r="G918" s="24">
        <v>21</v>
      </c>
    </row>
    <row r="919" spans="1:27">
      <c r="A919" s="27"/>
      <c r="B919" s="28"/>
      <c r="C919" s="28"/>
      <c r="D919" s="28"/>
      <c r="E919" s="28"/>
      <c r="F919" s="28"/>
      <c r="G919" s="28"/>
    </row>
    <row r="920" spans="1:27">
      <c r="A920" s="27"/>
      <c r="B920" s="28"/>
      <c r="C920" s="28"/>
      <c r="D920" s="28"/>
      <c r="E920" s="28"/>
      <c r="F920" s="28"/>
      <c r="G920" s="28"/>
    </row>
    <row r="921" spans="1:27">
      <c r="A921" s="332" t="s">
        <v>109</v>
      </c>
      <c r="B921" s="332"/>
      <c r="C921" s="332"/>
      <c r="D921" s="332"/>
      <c r="E921" s="332"/>
      <c r="F921" s="332"/>
      <c r="G921" s="332"/>
      <c r="H921" s="332"/>
      <c r="I921" s="332"/>
      <c r="J921" s="332"/>
      <c r="K921" s="332"/>
      <c r="L921" s="332"/>
      <c r="M921" s="332"/>
    </row>
    <row r="922" spans="1:27">
      <c r="A922" s="20"/>
      <c r="B922" s="358"/>
      <c r="C922" s="358"/>
      <c r="D922" s="52">
        <v>2005</v>
      </c>
      <c r="E922" s="52"/>
      <c r="F922" s="327">
        <v>2008</v>
      </c>
      <c r="G922" s="327"/>
      <c r="H922" s="358"/>
      <c r="I922" s="358"/>
      <c r="J922" s="324">
        <v>2012</v>
      </c>
      <c r="K922" s="325"/>
      <c r="L922" s="324">
        <v>2015</v>
      </c>
      <c r="M922" s="325"/>
    </row>
    <row r="923" spans="1:27">
      <c r="A923" s="20"/>
      <c r="B923" s="158" t="s">
        <v>114</v>
      </c>
      <c r="C923" s="158" t="s">
        <v>115</v>
      </c>
      <c r="D923" s="51" t="s">
        <v>114</v>
      </c>
      <c r="E923" s="51" t="s">
        <v>115</v>
      </c>
      <c r="F923" s="51" t="s">
        <v>114</v>
      </c>
      <c r="G923" s="51" t="s">
        <v>115</v>
      </c>
      <c r="H923" s="158" t="s">
        <v>114</v>
      </c>
      <c r="I923" s="158" t="s">
        <v>115</v>
      </c>
      <c r="J923" s="51" t="s">
        <v>114</v>
      </c>
      <c r="K923" s="51" t="s">
        <v>115</v>
      </c>
      <c r="L923" s="51" t="s">
        <v>114</v>
      </c>
      <c r="M923" s="51" t="s">
        <v>115</v>
      </c>
    </row>
    <row r="924" spans="1:27">
      <c r="A924" s="130" t="s">
        <v>110</v>
      </c>
      <c r="B924" s="46"/>
      <c r="C924" s="46"/>
      <c r="D924" s="20">
        <v>28</v>
      </c>
      <c r="E924" s="20">
        <v>100</v>
      </c>
      <c r="F924" s="20">
        <v>28</v>
      </c>
      <c r="G924" s="20">
        <v>100</v>
      </c>
      <c r="H924" s="46"/>
      <c r="I924" s="46"/>
      <c r="J924" s="20">
        <v>28</v>
      </c>
      <c r="K924" s="20">
        <v>100</v>
      </c>
      <c r="L924" s="20">
        <v>27</v>
      </c>
      <c r="M924" s="20">
        <v>96.42</v>
      </c>
    </row>
    <row r="925" spans="1:27">
      <c r="A925" s="29" t="s">
        <v>111</v>
      </c>
      <c r="B925" s="46"/>
      <c r="C925" s="46"/>
      <c r="D925" s="20">
        <v>1</v>
      </c>
      <c r="E925" s="20">
        <v>3.57</v>
      </c>
      <c r="F925" s="20">
        <v>1</v>
      </c>
      <c r="G925" s="20">
        <v>3.57</v>
      </c>
      <c r="H925" s="46"/>
      <c r="I925" s="46"/>
      <c r="J925" s="20">
        <v>0</v>
      </c>
      <c r="K925" s="20">
        <v>0</v>
      </c>
      <c r="L925" s="20">
        <v>0</v>
      </c>
      <c r="M925" s="146">
        <v>0</v>
      </c>
    </row>
    <row r="927" spans="1:27">
      <c r="A927" s="326" t="s">
        <v>116</v>
      </c>
      <c r="B927" s="326"/>
      <c r="C927" s="326"/>
      <c r="D927" s="326"/>
      <c r="E927" s="326"/>
      <c r="F927" s="326"/>
      <c r="G927" s="326"/>
      <c r="H927" s="326"/>
      <c r="I927" s="326"/>
      <c r="J927" s="326"/>
      <c r="K927" s="326"/>
      <c r="L927" s="326"/>
      <c r="M927" s="326"/>
      <c r="O927" s="326" t="s">
        <v>121</v>
      </c>
      <c r="P927" s="326"/>
      <c r="Q927" s="326"/>
      <c r="R927" s="326"/>
      <c r="S927" s="326"/>
      <c r="T927" s="326"/>
      <c r="U927" s="326"/>
      <c r="V927" s="326"/>
      <c r="W927" s="326"/>
      <c r="X927" s="326"/>
      <c r="Y927" s="326"/>
      <c r="Z927" s="326"/>
      <c r="AA927" s="326"/>
    </row>
    <row r="928" spans="1:27">
      <c r="A928" s="20"/>
      <c r="B928" s="358"/>
      <c r="C928" s="358"/>
      <c r="D928" s="52">
        <v>2005</v>
      </c>
      <c r="E928" s="52"/>
      <c r="F928" s="327">
        <v>2008</v>
      </c>
      <c r="G928" s="327"/>
      <c r="H928" s="358"/>
      <c r="I928" s="358"/>
      <c r="J928" s="324">
        <v>2012</v>
      </c>
      <c r="K928" s="325"/>
      <c r="L928" s="324">
        <v>2015</v>
      </c>
      <c r="M928" s="325"/>
      <c r="O928" s="20"/>
      <c r="P928" s="358"/>
      <c r="Q928" s="358"/>
      <c r="R928" s="324">
        <v>2005</v>
      </c>
      <c r="S928" s="325"/>
      <c r="T928" s="327">
        <v>2008</v>
      </c>
      <c r="U928" s="327"/>
      <c r="V928" s="358"/>
      <c r="W928" s="358"/>
      <c r="X928" s="324">
        <v>2012</v>
      </c>
      <c r="Y928" s="325"/>
      <c r="Z928" s="324">
        <v>2015</v>
      </c>
      <c r="AA928" s="325"/>
    </row>
    <row r="929" spans="1:27">
      <c r="A929" s="20"/>
      <c r="B929" s="158" t="s">
        <v>114</v>
      </c>
      <c r="C929" s="158" t="s">
        <v>115</v>
      </c>
      <c r="D929" s="51" t="s">
        <v>114</v>
      </c>
      <c r="E929" s="51" t="s">
        <v>115</v>
      </c>
      <c r="F929" s="51" t="s">
        <v>114</v>
      </c>
      <c r="G929" s="51" t="s">
        <v>115</v>
      </c>
      <c r="H929" s="158" t="s">
        <v>114</v>
      </c>
      <c r="I929" s="158" t="s">
        <v>115</v>
      </c>
      <c r="J929" s="51" t="s">
        <v>114</v>
      </c>
      <c r="K929" s="51" t="s">
        <v>115</v>
      </c>
      <c r="L929" s="51" t="s">
        <v>114</v>
      </c>
      <c r="M929" s="51" t="s">
        <v>115</v>
      </c>
      <c r="O929" s="20"/>
      <c r="P929" s="158" t="s">
        <v>118</v>
      </c>
      <c r="Q929" s="158" t="s">
        <v>1</v>
      </c>
      <c r="R929" s="51" t="s">
        <v>118</v>
      </c>
      <c r="S929" s="51" t="s">
        <v>1</v>
      </c>
      <c r="T929" s="51" t="s">
        <v>118</v>
      </c>
      <c r="U929" s="51" t="s">
        <v>1</v>
      </c>
      <c r="V929" s="158" t="s">
        <v>118</v>
      </c>
      <c r="W929" s="158" t="s">
        <v>1</v>
      </c>
      <c r="X929" s="51" t="s">
        <v>118</v>
      </c>
      <c r="Y929" s="51" t="s">
        <v>1</v>
      </c>
      <c r="Z929" s="51" t="s">
        <v>118</v>
      </c>
      <c r="AA929" s="51" t="s">
        <v>1</v>
      </c>
    </row>
    <row r="930" spans="1:27">
      <c r="A930" s="130" t="s">
        <v>110</v>
      </c>
      <c r="B930" s="46"/>
      <c r="C930" s="46"/>
      <c r="D930" s="20">
        <v>28</v>
      </c>
      <c r="E930" s="20">
        <v>100</v>
      </c>
      <c r="F930" s="20">
        <v>20</v>
      </c>
      <c r="G930" s="20">
        <v>71.42</v>
      </c>
      <c r="H930" s="46"/>
      <c r="I930" s="46"/>
      <c r="J930" s="20">
        <v>17</v>
      </c>
      <c r="K930" s="20">
        <v>60.71</v>
      </c>
      <c r="L930" s="20"/>
      <c r="M930" s="20"/>
      <c r="O930" s="130" t="s">
        <v>58</v>
      </c>
      <c r="P930" s="135"/>
      <c r="Q930" s="135"/>
      <c r="R930" s="24"/>
      <c r="S930" s="24"/>
      <c r="T930" s="140">
        <v>8</v>
      </c>
      <c r="U930" s="140">
        <v>2</v>
      </c>
      <c r="V930" s="135"/>
      <c r="W930" s="135"/>
      <c r="X930" s="24">
        <v>11</v>
      </c>
      <c r="Y930" s="24">
        <v>2</v>
      </c>
      <c r="Z930" s="24">
        <v>28</v>
      </c>
      <c r="AA930" s="24">
        <v>17</v>
      </c>
    </row>
    <row r="931" spans="1:27">
      <c r="A931" s="29" t="s">
        <v>111</v>
      </c>
      <c r="B931" s="46"/>
      <c r="C931" s="46"/>
      <c r="D931" s="20">
        <v>11</v>
      </c>
      <c r="E931" s="20">
        <v>39.28</v>
      </c>
      <c r="F931" s="20">
        <v>11</v>
      </c>
      <c r="G931" s="20">
        <v>39.28</v>
      </c>
      <c r="H931" s="46"/>
      <c r="I931" s="46"/>
      <c r="J931" s="20">
        <v>4</v>
      </c>
      <c r="K931" s="20">
        <v>14.28</v>
      </c>
      <c r="L931" s="20"/>
      <c r="M931" s="20"/>
      <c r="O931" s="48" t="s">
        <v>125</v>
      </c>
      <c r="P931" s="118"/>
      <c r="Q931" s="118"/>
      <c r="R931" s="56"/>
      <c r="S931" s="56"/>
      <c r="T931" s="56">
        <v>28.57</v>
      </c>
      <c r="U931" s="166" t="s">
        <v>593</v>
      </c>
      <c r="V931" s="118"/>
      <c r="W931" s="167"/>
      <c r="X931" s="53">
        <v>39.28</v>
      </c>
      <c r="Y931" s="53">
        <v>7.14</v>
      </c>
      <c r="Z931" s="53">
        <v>100</v>
      </c>
      <c r="AA931" s="53">
        <v>60.71</v>
      </c>
    </row>
    <row r="932" spans="1:27">
      <c r="A932" s="29"/>
      <c r="B932" s="46"/>
      <c r="C932" s="46"/>
      <c r="D932" s="20"/>
      <c r="E932" s="20"/>
      <c r="F932" s="20"/>
      <c r="G932" s="20"/>
      <c r="H932" s="46"/>
      <c r="I932" s="46"/>
      <c r="J932" s="20"/>
      <c r="K932" s="20"/>
      <c r="L932" s="20"/>
      <c r="M932" s="20"/>
    </row>
    <row r="933" spans="1:27">
      <c r="A933" s="130" t="s">
        <v>112</v>
      </c>
      <c r="B933" s="46"/>
      <c r="C933" s="46"/>
      <c r="D933" s="20"/>
      <c r="E933" s="20"/>
      <c r="F933" s="20">
        <v>8</v>
      </c>
      <c r="G933" s="20">
        <v>28.58</v>
      </c>
      <c r="H933" s="46"/>
      <c r="I933" s="46"/>
      <c r="J933" s="20">
        <v>11</v>
      </c>
      <c r="K933" s="20">
        <v>39.29</v>
      </c>
      <c r="L933" s="20">
        <v>28</v>
      </c>
      <c r="M933" s="20">
        <v>100</v>
      </c>
    </row>
    <row r="934" spans="1:27">
      <c r="A934" s="130" t="s">
        <v>113</v>
      </c>
      <c r="B934" s="46"/>
      <c r="C934" s="46"/>
      <c r="D934" s="20"/>
      <c r="E934" s="20"/>
      <c r="F934" s="20">
        <v>2</v>
      </c>
      <c r="G934" s="20">
        <v>7.14</v>
      </c>
      <c r="H934" s="46"/>
      <c r="I934" s="46"/>
      <c r="J934" s="20">
        <v>2</v>
      </c>
      <c r="K934" s="20">
        <v>7.14</v>
      </c>
      <c r="L934" s="20">
        <v>17</v>
      </c>
      <c r="M934" s="20">
        <v>60.71</v>
      </c>
      <c r="O934" s="321" t="s">
        <v>122</v>
      </c>
      <c r="P934" s="322"/>
      <c r="Q934" s="322"/>
      <c r="R934" s="322"/>
      <c r="S934" s="322"/>
      <c r="T934" s="322"/>
      <c r="U934" s="322"/>
      <c r="V934" s="322"/>
      <c r="W934" s="322"/>
      <c r="X934" s="322"/>
      <c r="Y934" s="322"/>
      <c r="Z934" s="322"/>
      <c r="AA934" s="323"/>
    </row>
    <row r="935" spans="1:27">
      <c r="O935" s="20"/>
      <c r="P935" s="358"/>
      <c r="Q935" s="358"/>
      <c r="R935" s="324">
        <v>2005</v>
      </c>
      <c r="S935" s="325"/>
      <c r="T935" s="327">
        <v>2008</v>
      </c>
      <c r="U935" s="327"/>
      <c r="V935" s="358"/>
      <c r="W935" s="358"/>
      <c r="X935" s="324">
        <v>2012</v>
      </c>
      <c r="Y935" s="325"/>
      <c r="Z935" s="324">
        <v>2015</v>
      </c>
      <c r="AA935" s="325"/>
    </row>
    <row r="936" spans="1:27">
      <c r="O936" s="20"/>
      <c r="P936" s="158" t="s">
        <v>118</v>
      </c>
      <c r="Q936" s="158" t="s">
        <v>1</v>
      </c>
      <c r="R936" s="51" t="s">
        <v>118</v>
      </c>
      <c r="S936" s="51" t="s">
        <v>1</v>
      </c>
      <c r="T936" s="51" t="s">
        <v>118</v>
      </c>
      <c r="U936" s="51" t="s">
        <v>1</v>
      </c>
      <c r="V936" s="158" t="s">
        <v>118</v>
      </c>
      <c r="W936" s="158" t="s">
        <v>1</v>
      </c>
      <c r="X936" s="51" t="s">
        <v>118</v>
      </c>
      <c r="Y936" s="51" t="s">
        <v>1</v>
      </c>
      <c r="Z936" s="51" t="s">
        <v>118</v>
      </c>
      <c r="AA936" s="51" t="s">
        <v>1</v>
      </c>
    </row>
    <row r="937" spans="1:27">
      <c r="A937" s="339" t="s">
        <v>117</v>
      </c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O937" s="130" t="s">
        <v>592</v>
      </c>
      <c r="P937" s="135"/>
      <c r="Q937" s="135"/>
      <c r="R937" s="140">
        <v>7</v>
      </c>
      <c r="S937" s="140">
        <v>7</v>
      </c>
      <c r="T937" s="140"/>
      <c r="U937" s="140"/>
      <c r="V937" s="135"/>
      <c r="W937" s="135"/>
      <c r="X937" s="24"/>
      <c r="Y937" s="24"/>
      <c r="Z937" s="140"/>
      <c r="AA937" s="140"/>
    </row>
    <row r="938" spans="1:27">
      <c r="A938" s="20"/>
      <c r="B938" s="358"/>
      <c r="C938" s="358"/>
      <c r="D938" s="52">
        <v>2005</v>
      </c>
      <c r="E938" s="52"/>
      <c r="F938" s="327">
        <v>2008</v>
      </c>
      <c r="G938" s="327"/>
      <c r="H938" s="358"/>
      <c r="I938" s="358"/>
      <c r="J938" s="324">
        <v>2012</v>
      </c>
      <c r="K938" s="325"/>
      <c r="L938" s="324">
        <v>2015</v>
      </c>
      <c r="M938" s="325"/>
      <c r="O938" s="47" t="s">
        <v>125</v>
      </c>
      <c r="P938" s="136"/>
      <c r="Q938" s="136"/>
      <c r="R938" s="141">
        <v>0.25</v>
      </c>
      <c r="S938" s="141">
        <v>0.25</v>
      </c>
      <c r="T938" s="141"/>
      <c r="U938" s="142"/>
      <c r="V938" s="136"/>
      <c r="W938" s="137"/>
      <c r="X938" s="32"/>
      <c r="Y938" s="40"/>
      <c r="Z938" s="141"/>
      <c r="AA938" s="141"/>
    </row>
    <row r="939" spans="1:27">
      <c r="A939" s="20"/>
      <c r="B939" s="158" t="s">
        <v>114</v>
      </c>
      <c r="C939" s="158" t="s">
        <v>115</v>
      </c>
      <c r="D939" s="51" t="s">
        <v>114</v>
      </c>
      <c r="E939" s="51" t="s">
        <v>115</v>
      </c>
      <c r="F939" s="51" t="s">
        <v>114</v>
      </c>
      <c r="G939" s="51" t="s">
        <v>115</v>
      </c>
      <c r="H939" s="158" t="s">
        <v>114</v>
      </c>
      <c r="I939" s="158" t="s">
        <v>115</v>
      </c>
      <c r="J939" s="51" t="s">
        <v>114</v>
      </c>
      <c r="K939" s="51" t="s">
        <v>115</v>
      </c>
      <c r="L939" s="51" t="s">
        <v>114</v>
      </c>
      <c r="M939" s="51" t="s">
        <v>115</v>
      </c>
      <c r="O939" s="130" t="s">
        <v>590</v>
      </c>
      <c r="P939" s="135"/>
      <c r="Q939" s="135"/>
      <c r="R939" s="96"/>
      <c r="S939" s="96"/>
      <c r="T939" s="140"/>
      <c r="U939" s="140"/>
      <c r="V939" s="135"/>
      <c r="W939" s="135"/>
      <c r="X939" s="24">
        <v>10</v>
      </c>
      <c r="Y939" s="24">
        <v>9</v>
      </c>
      <c r="Z939" s="24"/>
      <c r="AA939" s="24"/>
    </row>
    <row r="940" spans="1:27">
      <c r="A940" s="130" t="s">
        <v>110</v>
      </c>
      <c r="B940" s="46"/>
      <c r="C940" s="46"/>
      <c r="D940" s="20">
        <v>21</v>
      </c>
      <c r="E940" s="20">
        <v>75</v>
      </c>
      <c r="F940" s="20">
        <v>28</v>
      </c>
      <c r="G940" s="20">
        <v>100</v>
      </c>
      <c r="H940" s="46"/>
      <c r="I940" s="46"/>
      <c r="J940" s="20">
        <v>18</v>
      </c>
      <c r="K940" s="20">
        <v>64.28</v>
      </c>
      <c r="L940" s="20">
        <v>14</v>
      </c>
      <c r="M940" s="20">
        <v>50</v>
      </c>
      <c r="O940" s="47" t="s">
        <v>125</v>
      </c>
      <c r="P940" s="136"/>
      <c r="Q940" s="148"/>
      <c r="R940" s="38"/>
      <c r="S940" s="38"/>
      <c r="T940" s="141"/>
      <c r="U940" s="149"/>
      <c r="V940" s="136"/>
      <c r="W940" s="136"/>
      <c r="X940" s="40">
        <v>0.35709999999999997</v>
      </c>
      <c r="Y940" s="40">
        <v>0.32129999999999997</v>
      </c>
      <c r="Z940" s="32"/>
      <c r="AA940" s="32"/>
    </row>
    <row r="941" spans="1:27">
      <c r="A941" s="29" t="s">
        <v>111</v>
      </c>
      <c r="B941" s="46"/>
      <c r="C941" s="46"/>
      <c r="D941" s="20">
        <v>9</v>
      </c>
      <c r="E941" s="20">
        <v>32.14</v>
      </c>
      <c r="F941" s="20">
        <v>13</v>
      </c>
      <c r="G941" s="20">
        <v>46.42</v>
      </c>
      <c r="H941" s="46"/>
      <c r="I941" s="46"/>
      <c r="J941" s="20">
        <v>13</v>
      </c>
      <c r="K941" s="20">
        <v>46.42</v>
      </c>
      <c r="L941" s="20">
        <v>7</v>
      </c>
      <c r="M941" s="20">
        <v>50</v>
      </c>
      <c r="O941" s="130" t="s">
        <v>276</v>
      </c>
      <c r="P941" s="135"/>
      <c r="Q941" s="135"/>
      <c r="R941" s="96"/>
      <c r="S941" s="96"/>
      <c r="T941" s="140"/>
      <c r="U941" s="140"/>
      <c r="V941" s="135"/>
      <c r="W941" s="135"/>
      <c r="X941" s="24"/>
      <c r="Y941" s="24"/>
      <c r="Z941" s="140">
        <v>13</v>
      </c>
      <c r="AA941" s="140">
        <v>4</v>
      </c>
    </row>
    <row r="942" spans="1:27">
      <c r="A942" s="29"/>
      <c r="B942" s="46"/>
      <c r="C942" s="46"/>
      <c r="D942" s="20"/>
      <c r="E942" s="20"/>
      <c r="F942" s="20"/>
      <c r="G942" s="20"/>
      <c r="H942" s="46"/>
      <c r="I942" s="46"/>
      <c r="J942" s="20"/>
      <c r="K942" s="20"/>
      <c r="L942" s="20"/>
      <c r="M942" s="20"/>
      <c r="O942" s="47" t="s">
        <v>125</v>
      </c>
      <c r="P942" s="136"/>
      <c r="Q942" s="148"/>
      <c r="R942" s="38"/>
      <c r="S942" s="38"/>
      <c r="T942" s="38"/>
      <c r="U942" s="85"/>
      <c r="V942" s="136"/>
      <c r="W942" s="136"/>
      <c r="X942" s="38"/>
      <c r="Y942" s="38"/>
      <c r="Z942" s="85">
        <v>0.4642</v>
      </c>
      <c r="AA942" s="85">
        <v>0.14280000000000001</v>
      </c>
    </row>
    <row r="943" spans="1:27">
      <c r="A943" s="130" t="s">
        <v>112</v>
      </c>
      <c r="B943" s="46"/>
      <c r="C943" s="46"/>
      <c r="D943" s="20">
        <v>7</v>
      </c>
      <c r="E943" s="20">
        <v>25</v>
      </c>
      <c r="F943" s="20"/>
      <c r="G943" s="20"/>
      <c r="H943" s="46"/>
      <c r="I943" s="46"/>
      <c r="J943" s="20">
        <v>10</v>
      </c>
      <c r="K943" s="20">
        <v>35.72</v>
      </c>
      <c r="L943" s="20">
        <v>13</v>
      </c>
      <c r="M943" s="188">
        <v>46.43</v>
      </c>
    </row>
    <row r="944" spans="1:27">
      <c r="A944" s="130" t="s">
        <v>113</v>
      </c>
      <c r="B944" s="46"/>
      <c r="C944" s="46"/>
      <c r="D944" s="20">
        <v>7</v>
      </c>
      <c r="E944" s="20">
        <v>25</v>
      </c>
      <c r="F944" s="20"/>
      <c r="G944" s="20"/>
      <c r="H944" s="46"/>
      <c r="I944" s="46"/>
      <c r="J944" s="20">
        <v>9</v>
      </c>
      <c r="K944" s="20">
        <v>32.14</v>
      </c>
      <c r="L944" s="20">
        <v>4</v>
      </c>
      <c r="M944" s="285">
        <v>14.28</v>
      </c>
    </row>
    <row r="945" spans="1:30">
      <c r="L945" s="280" t="s">
        <v>826</v>
      </c>
      <c r="M945" s="280"/>
      <c r="O945" s="340" t="s">
        <v>597</v>
      </c>
      <c r="P945" s="341"/>
      <c r="Q945" s="341"/>
      <c r="R945" s="341"/>
      <c r="S945" s="341"/>
      <c r="T945" s="341"/>
      <c r="U945" s="341"/>
      <c r="V945" s="341"/>
      <c r="W945" s="341"/>
      <c r="X945" s="341"/>
      <c r="Y945" s="341"/>
      <c r="Z945" s="341"/>
      <c r="AA945" s="342"/>
    </row>
    <row r="946" spans="1:30">
      <c r="A946" s="35" t="s">
        <v>127</v>
      </c>
      <c r="O946" s="20"/>
      <c r="P946" s="358"/>
      <c r="Q946" s="358"/>
      <c r="R946" s="324">
        <v>2005</v>
      </c>
      <c r="S946" s="325"/>
      <c r="T946" s="327">
        <v>2008</v>
      </c>
      <c r="U946" s="327"/>
      <c r="V946" s="358"/>
      <c r="W946" s="358"/>
      <c r="X946" s="324">
        <v>2012</v>
      </c>
      <c r="Y946" s="325"/>
      <c r="Z946" s="324">
        <v>2015</v>
      </c>
      <c r="AA946" s="325"/>
    </row>
    <row r="947" spans="1:30">
      <c r="O947" s="20"/>
      <c r="P947" s="158" t="s">
        <v>118</v>
      </c>
      <c r="Q947" s="158" t="s">
        <v>1</v>
      </c>
      <c r="R947" s="51" t="s">
        <v>118</v>
      </c>
      <c r="S947" s="51" t="s">
        <v>1</v>
      </c>
      <c r="T947" s="51" t="s">
        <v>118</v>
      </c>
      <c r="U947" s="51" t="s">
        <v>1</v>
      </c>
      <c r="V947" s="158" t="s">
        <v>118</v>
      </c>
      <c r="W947" s="158" t="s">
        <v>1</v>
      </c>
      <c r="X947" s="51" t="s">
        <v>118</v>
      </c>
      <c r="Y947" s="51" t="s">
        <v>1</v>
      </c>
      <c r="Z947" s="51" t="s">
        <v>118</v>
      </c>
      <c r="AA947" s="51" t="s">
        <v>1</v>
      </c>
    </row>
    <row r="948" spans="1:30">
      <c r="O948" s="130" t="s">
        <v>455</v>
      </c>
      <c r="P948" s="135"/>
      <c r="Q948" s="135"/>
      <c r="R948" s="140"/>
      <c r="S948" s="140"/>
      <c r="T948" s="140">
        <v>11</v>
      </c>
      <c r="U948" s="140">
        <v>1</v>
      </c>
      <c r="V948" s="135"/>
      <c r="W948" s="135"/>
      <c r="X948" s="24"/>
      <c r="Y948" s="24"/>
      <c r="Z948" s="140"/>
      <c r="AA948" s="140"/>
    </row>
    <row r="949" spans="1:30">
      <c r="A949" s="328" t="s">
        <v>130</v>
      </c>
      <c r="B949" s="328"/>
      <c r="C949" s="328"/>
      <c r="D949" s="328"/>
      <c r="E949" s="328"/>
      <c r="F949" s="328"/>
      <c r="G949" s="328"/>
      <c r="H949" s="328"/>
      <c r="I949" s="328"/>
      <c r="J949" s="328"/>
      <c r="K949" s="328"/>
      <c r="L949" s="328"/>
      <c r="M949" s="328"/>
      <c r="O949" s="47" t="s">
        <v>125</v>
      </c>
      <c r="P949" s="136"/>
      <c r="Q949" s="136"/>
      <c r="R949" s="38"/>
      <c r="S949" s="38"/>
      <c r="T949" s="38">
        <v>0.39279999999999998</v>
      </c>
      <c r="U949" s="157">
        <v>3.54</v>
      </c>
      <c r="V949" s="136"/>
      <c r="W949" s="137"/>
      <c r="X949" s="38"/>
      <c r="Y949" s="85"/>
      <c r="Z949" s="141"/>
      <c r="AA949" s="141"/>
    </row>
    <row r="950" spans="1:30">
      <c r="A950" s="20"/>
      <c r="B950" s="327"/>
      <c r="C950" s="327"/>
      <c r="D950" s="54">
        <v>2005</v>
      </c>
      <c r="E950" s="55"/>
      <c r="F950" s="324">
        <v>2008</v>
      </c>
      <c r="G950" s="325"/>
      <c r="H950" s="324"/>
      <c r="I950" s="325"/>
      <c r="J950" s="324">
        <v>2012</v>
      </c>
      <c r="K950" s="325"/>
      <c r="L950" s="327">
        <v>2015</v>
      </c>
      <c r="M950" s="327"/>
      <c r="O950" s="35" t="s">
        <v>127</v>
      </c>
    </row>
    <row r="951" spans="1:30">
      <c r="A951" s="20"/>
      <c r="B951" s="51" t="s">
        <v>114</v>
      </c>
      <c r="C951" s="51" t="s">
        <v>115</v>
      </c>
      <c r="D951" s="51" t="s">
        <v>114</v>
      </c>
      <c r="E951" s="51" t="s">
        <v>115</v>
      </c>
      <c r="F951" s="51" t="s">
        <v>114</v>
      </c>
      <c r="G951" s="51" t="s">
        <v>115</v>
      </c>
      <c r="H951" s="51" t="s">
        <v>114</v>
      </c>
      <c r="I951" s="51" t="s">
        <v>115</v>
      </c>
      <c r="J951" s="51" t="s">
        <v>114</v>
      </c>
      <c r="K951" s="51" t="s">
        <v>115</v>
      </c>
      <c r="L951" s="51" t="s">
        <v>114</v>
      </c>
      <c r="M951" s="51" t="s">
        <v>115</v>
      </c>
    </row>
    <row r="952" spans="1:30">
      <c r="A952" s="130" t="s">
        <v>110</v>
      </c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20">
        <v>28</v>
      </c>
      <c r="M952" s="20">
        <v>100</v>
      </c>
    </row>
    <row r="953" spans="1:30">
      <c r="A953" s="29" t="s">
        <v>111</v>
      </c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20">
        <v>0</v>
      </c>
      <c r="M953" s="20">
        <v>0</v>
      </c>
    </row>
    <row r="954" spans="1:30">
      <c r="A954" s="29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20"/>
      <c r="M954" s="20"/>
    </row>
    <row r="955" spans="1:30">
      <c r="A955" s="130" t="s">
        <v>112</v>
      </c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128"/>
      <c r="M955" s="20"/>
    </row>
    <row r="956" spans="1:30">
      <c r="A956" s="130" t="s">
        <v>113</v>
      </c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20"/>
      <c r="M956" s="20"/>
    </row>
    <row r="960" spans="1:30" s="152" customFormat="1">
      <c r="A960" s="153" t="s">
        <v>599</v>
      </c>
      <c r="H960" s="153" t="s">
        <v>701</v>
      </c>
      <c r="AD960" s="15"/>
    </row>
    <row r="962" spans="1:15">
      <c r="A962" s="329" t="s">
        <v>600</v>
      </c>
      <c r="B962" s="330"/>
      <c r="C962" s="330"/>
      <c r="D962" s="330"/>
      <c r="E962" s="330"/>
      <c r="F962" s="330"/>
      <c r="G962" s="331"/>
      <c r="I962" s="358" t="s">
        <v>599</v>
      </c>
      <c r="J962" s="358"/>
      <c r="K962" s="358"/>
      <c r="L962" s="358"/>
      <c r="M962" s="358"/>
      <c r="N962" s="358"/>
      <c r="O962" s="358"/>
    </row>
    <row r="963" spans="1:15">
      <c r="A963" s="128" t="s">
        <v>129</v>
      </c>
      <c r="B963" s="44">
        <v>18</v>
      </c>
      <c r="C963" s="44">
        <v>18</v>
      </c>
      <c r="D963" s="44">
        <v>18</v>
      </c>
      <c r="E963" s="44">
        <v>18</v>
      </c>
      <c r="F963" s="44">
        <v>18</v>
      </c>
      <c r="G963" s="44">
        <v>18</v>
      </c>
      <c r="I963" s="89"/>
      <c r="J963" s="89" t="s">
        <v>137</v>
      </c>
      <c r="K963" s="89" t="s">
        <v>138</v>
      </c>
      <c r="L963" s="89" t="s">
        <v>139</v>
      </c>
      <c r="M963" s="89" t="s">
        <v>140</v>
      </c>
      <c r="N963" s="89" t="s">
        <v>141</v>
      </c>
      <c r="O963" s="89" t="s">
        <v>142</v>
      </c>
    </row>
    <row r="964" spans="1:15">
      <c r="A964" s="129" t="s">
        <v>103</v>
      </c>
      <c r="B964" s="51">
        <v>2002</v>
      </c>
      <c r="C964" s="51">
        <v>2005</v>
      </c>
      <c r="D964" s="51">
        <v>2008</v>
      </c>
      <c r="E964" s="51">
        <v>2010</v>
      </c>
      <c r="F964" s="51">
        <v>2013</v>
      </c>
      <c r="G964" s="51">
        <v>2016</v>
      </c>
      <c r="I964" s="89" t="s">
        <v>143</v>
      </c>
      <c r="J964" s="24">
        <v>18</v>
      </c>
      <c r="K964" s="24">
        <v>18</v>
      </c>
      <c r="L964" s="24">
        <v>18</v>
      </c>
      <c r="M964" s="24">
        <v>18</v>
      </c>
      <c r="N964" s="24">
        <v>18</v>
      </c>
      <c r="O964" s="24">
        <v>18</v>
      </c>
    </row>
    <row r="965" spans="1:15">
      <c r="A965" s="29">
        <v>0</v>
      </c>
      <c r="B965" s="96">
        <v>18</v>
      </c>
      <c r="C965" s="96">
        <v>2</v>
      </c>
      <c r="D965" s="96">
        <v>6</v>
      </c>
      <c r="E965" s="96">
        <v>4</v>
      </c>
      <c r="F965" s="177">
        <v>12</v>
      </c>
      <c r="G965" s="177">
        <v>12</v>
      </c>
      <c r="I965" s="90">
        <v>0</v>
      </c>
      <c r="J965" s="24">
        <v>18</v>
      </c>
      <c r="K965" s="24">
        <v>2</v>
      </c>
      <c r="L965" s="24">
        <v>6</v>
      </c>
      <c r="M965" s="24">
        <v>4</v>
      </c>
      <c r="N965" s="24">
        <v>12</v>
      </c>
      <c r="O965" s="24">
        <v>12</v>
      </c>
    </row>
    <row r="966" spans="1:15">
      <c r="A966" s="29">
        <v>1</v>
      </c>
      <c r="B966" s="96"/>
      <c r="C966" s="96">
        <v>16</v>
      </c>
      <c r="D966" s="96">
        <v>12</v>
      </c>
      <c r="E966" s="96">
        <v>6</v>
      </c>
      <c r="F966" s="96">
        <v>6</v>
      </c>
      <c r="G966" s="96">
        <v>6</v>
      </c>
      <c r="I966" s="90">
        <v>1</v>
      </c>
      <c r="J966" s="24"/>
      <c r="K966" s="24">
        <v>16</v>
      </c>
      <c r="L966" s="24">
        <v>12</v>
      </c>
      <c r="M966" s="24">
        <v>6</v>
      </c>
      <c r="N966" s="24">
        <v>6</v>
      </c>
      <c r="O966" s="24">
        <v>6</v>
      </c>
    </row>
    <row r="967" spans="1:15">
      <c r="A967" s="29">
        <v>2</v>
      </c>
      <c r="B967" s="96"/>
      <c r="C967" s="96"/>
      <c r="D967" s="96"/>
      <c r="E967" s="96">
        <v>8</v>
      </c>
      <c r="F967" s="96"/>
      <c r="G967" s="96"/>
      <c r="I967" s="90">
        <v>2</v>
      </c>
      <c r="J967" s="24"/>
      <c r="K967" s="24"/>
      <c r="L967" s="24"/>
      <c r="M967" s="24">
        <v>8</v>
      </c>
      <c r="N967" s="24"/>
      <c r="O967" s="24"/>
    </row>
    <row r="968" spans="1:15">
      <c r="A968" s="29">
        <v>3</v>
      </c>
      <c r="B968" s="24"/>
      <c r="C968" s="24"/>
      <c r="D968" s="24"/>
      <c r="E968" s="24"/>
      <c r="F968" s="24"/>
      <c r="G968" s="24"/>
      <c r="I968" s="90">
        <v>3</v>
      </c>
      <c r="J968" s="24"/>
      <c r="K968" s="24"/>
      <c r="L968" s="24"/>
      <c r="M968" s="24"/>
      <c r="N968" s="24"/>
      <c r="O968" s="24"/>
    </row>
    <row r="969" spans="1:15">
      <c r="A969" s="29" t="s">
        <v>104</v>
      </c>
      <c r="B969" s="24"/>
      <c r="C969" s="24"/>
      <c r="D969" s="24"/>
      <c r="E969" s="24"/>
      <c r="F969" s="24"/>
      <c r="G969" s="24"/>
      <c r="I969" s="90" t="s">
        <v>104</v>
      </c>
      <c r="J969" s="24"/>
      <c r="K969" s="24"/>
      <c r="L969" s="24"/>
      <c r="M969" s="24"/>
      <c r="N969" s="24"/>
      <c r="O969" s="24"/>
    </row>
    <row r="970" spans="1:15">
      <c r="J970" s="53"/>
      <c r="K970" s="24" t="s">
        <v>161</v>
      </c>
      <c r="L970" s="53"/>
      <c r="M970" s="24" t="s">
        <v>280</v>
      </c>
      <c r="N970" s="53"/>
      <c r="O970" s="24" t="s">
        <v>161</v>
      </c>
    </row>
    <row r="971" spans="1:15">
      <c r="A971" s="329" t="s">
        <v>601</v>
      </c>
      <c r="B971" s="330"/>
      <c r="C971" s="330"/>
      <c r="D971" s="330"/>
      <c r="E971" s="330"/>
      <c r="F971" s="330"/>
      <c r="G971" s="331"/>
      <c r="J971" s="53"/>
      <c r="K971" s="119" t="s">
        <v>684</v>
      </c>
      <c r="L971" s="53"/>
      <c r="M971" s="92" t="s">
        <v>685</v>
      </c>
      <c r="N971" s="53"/>
      <c r="O971" s="93" t="s">
        <v>686</v>
      </c>
    </row>
    <row r="972" spans="1:15">
      <c r="A972" s="21"/>
      <c r="B972" s="51">
        <v>2002</v>
      </c>
      <c r="C972" s="51">
        <v>2005</v>
      </c>
      <c r="D972" s="51">
        <v>2008</v>
      </c>
      <c r="E972" s="51">
        <v>2010</v>
      </c>
      <c r="F972" s="51">
        <v>2013</v>
      </c>
      <c r="G972" s="51">
        <v>2016</v>
      </c>
    </row>
    <row r="973" spans="1:15">
      <c r="A973" s="130" t="s">
        <v>106</v>
      </c>
      <c r="B973" s="24">
        <v>18</v>
      </c>
      <c r="C973" s="24">
        <v>2</v>
      </c>
      <c r="D973" s="24">
        <v>6</v>
      </c>
      <c r="E973" s="24">
        <v>5</v>
      </c>
      <c r="F973" s="24">
        <v>12</v>
      </c>
      <c r="G973" s="24">
        <v>13</v>
      </c>
    </row>
    <row r="974" spans="1:15">
      <c r="A974" s="29" t="s">
        <v>107</v>
      </c>
      <c r="B974" s="24"/>
      <c r="C974" s="24">
        <v>16</v>
      </c>
      <c r="D974" s="24">
        <v>12</v>
      </c>
      <c r="E974" s="24">
        <v>13</v>
      </c>
      <c r="F974" s="24">
        <v>6</v>
      </c>
      <c r="G974" s="24">
        <v>5</v>
      </c>
    </row>
    <row r="975" spans="1:15">
      <c r="A975" s="27"/>
      <c r="B975" s="28"/>
      <c r="C975" s="28"/>
      <c r="D975" s="28"/>
      <c r="E975" s="28"/>
      <c r="F975" s="28"/>
      <c r="G975" s="28"/>
    </row>
    <row r="976" spans="1:15">
      <c r="A976" s="27"/>
      <c r="B976" s="28"/>
      <c r="C976" s="28"/>
      <c r="D976" s="28"/>
      <c r="E976" s="28"/>
      <c r="F976" s="28"/>
      <c r="G976" s="28"/>
    </row>
    <row r="977" spans="1:27">
      <c r="A977" s="332" t="s">
        <v>109</v>
      </c>
      <c r="B977" s="332"/>
      <c r="C977" s="332"/>
      <c r="D977" s="332"/>
      <c r="E977" s="332"/>
      <c r="F977" s="332"/>
      <c r="G977" s="332"/>
      <c r="H977" s="332"/>
      <c r="I977" s="332"/>
      <c r="J977" s="332"/>
      <c r="K977" s="332"/>
      <c r="L977" s="332"/>
      <c r="M977" s="332"/>
      <c r="O977" s="332" t="s">
        <v>120</v>
      </c>
      <c r="P977" s="332"/>
      <c r="Q977" s="332"/>
      <c r="R977" s="332"/>
      <c r="S977" s="332"/>
      <c r="T977" s="332"/>
      <c r="U977" s="332"/>
      <c r="V977" s="332"/>
      <c r="W977" s="332"/>
      <c r="X977" s="332"/>
      <c r="Y977" s="332"/>
      <c r="Z977" s="332"/>
      <c r="AA977" s="332"/>
    </row>
    <row r="978" spans="1:27">
      <c r="A978" s="20"/>
      <c r="B978" s="327">
        <v>2002</v>
      </c>
      <c r="C978" s="327"/>
      <c r="D978" s="327">
        <v>2005</v>
      </c>
      <c r="E978" s="327"/>
      <c r="F978" s="327">
        <v>2008</v>
      </c>
      <c r="G978" s="327"/>
      <c r="H978" s="327">
        <v>2010</v>
      </c>
      <c r="I978" s="327"/>
      <c r="J978" s="327">
        <v>2013</v>
      </c>
      <c r="K978" s="327"/>
      <c r="L978" s="327">
        <v>2016</v>
      </c>
      <c r="M978" s="327"/>
      <c r="O978" s="20"/>
      <c r="P978" s="327">
        <v>2002</v>
      </c>
      <c r="Q978" s="327"/>
      <c r="R978" s="327">
        <v>2005</v>
      </c>
      <c r="S978" s="327"/>
      <c r="T978" s="327">
        <v>2008</v>
      </c>
      <c r="U978" s="327"/>
      <c r="V978" s="327">
        <v>2010</v>
      </c>
      <c r="W978" s="327"/>
      <c r="X978" s="327">
        <v>2013</v>
      </c>
      <c r="Y978" s="327"/>
      <c r="Z978" s="327">
        <v>2016</v>
      </c>
      <c r="AA978" s="327"/>
    </row>
    <row r="979" spans="1:27">
      <c r="A979" s="20"/>
      <c r="B979" s="51" t="s">
        <v>114</v>
      </c>
      <c r="C979" s="51" t="s">
        <v>115</v>
      </c>
      <c r="D979" s="51" t="s">
        <v>114</v>
      </c>
      <c r="E979" s="51" t="s">
        <v>115</v>
      </c>
      <c r="F979" s="51" t="s">
        <v>114</v>
      </c>
      <c r="G979" s="51" t="s">
        <v>115</v>
      </c>
      <c r="H979" s="51" t="s">
        <v>114</v>
      </c>
      <c r="I979" s="51" t="s">
        <v>115</v>
      </c>
      <c r="J979" s="51" t="s">
        <v>114</v>
      </c>
      <c r="K979" s="51" t="s">
        <v>115</v>
      </c>
      <c r="L979" s="51" t="s">
        <v>114</v>
      </c>
      <c r="M979" s="51" t="s">
        <v>115</v>
      </c>
      <c r="O979" s="20"/>
      <c r="P979" s="51" t="s">
        <v>118</v>
      </c>
      <c r="Q979" s="51" t="s">
        <v>1</v>
      </c>
      <c r="R979" s="51" t="s">
        <v>118</v>
      </c>
      <c r="S979" s="51" t="s">
        <v>1</v>
      </c>
      <c r="T979" s="51" t="s">
        <v>118</v>
      </c>
      <c r="U979" s="51" t="s">
        <v>1</v>
      </c>
      <c r="V979" s="51" t="s">
        <v>118</v>
      </c>
      <c r="W979" s="51" t="s">
        <v>1</v>
      </c>
      <c r="X979" s="51" t="s">
        <v>118</v>
      </c>
      <c r="Y979" s="51" t="s">
        <v>1</v>
      </c>
      <c r="Z979" s="51" t="s">
        <v>118</v>
      </c>
      <c r="AA979" s="51" t="s">
        <v>1</v>
      </c>
    </row>
    <row r="980" spans="1:27">
      <c r="A980" s="130" t="s">
        <v>110</v>
      </c>
      <c r="B980" s="20">
        <v>18</v>
      </c>
      <c r="C980" s="20">
        <v>100</v>
      </c>
      <c r="D980" s="20">
        <v>18</v>
      </c>
      <c r="E980" s="20">
        <v>100</v>
      </c>
      <c r="F980" s="20">
        <v>18</v>
      </c>
      <c r="G980" s="20">
        <v>100</v>
      </c>
      <c r="H980" s="20">
        <v>6</v>
      </c>
      <c r="I980" s="20">
        <v>33.299999999999997</v>
      </c>
      <c r="J980" s="20">
        <v>18</v>
      </c>
      <c r="K980" s="20">
        <v>100</v>
      </c>
      <c r="L980" s="20">
        <v>18</v>
      </c>
      <c r="M980" s="20">
        <v>100</v>
      </c>
      <c r="O980" s="130" t="s">
        <v>193</v>
      </c>
      <c r="P980" s="140"/>
      <c r="Q980" s="140"/>
      <c r="R980" s="140"/>
      <c r="S980" s="140"/>
      <c r="T980" s="24"/>
      <c r="U980" s="24"/>
      <c r="V980" s="24">
        <v>12</v>
      </c>
      <c r="W980" s="24">
        <v>3</v>
      </c>
      <c r="X980" s="24"/>
      <c r="Y980" s="24"/>
      <c r="Z980" s="24"/>
      <c r="AA980" s="24"/>
    </row>
    <row r="981" spans="1:27">
      <c r="A981" s="29" t="s">
        <v>111</v>
      </c>
      <c r="B981" s="20">
        <v>0</v>
      </c>
      <c r="C981" s="20">
        <v>0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146">
        <v>0</v>
      </c>
      <c r="J981" s="20">
        <v>0</v>
      </c>
      <c r="K981" s="20">
        <v>0</v>
      </c>
      <c r="L981" s="20">
        <v>5</v>
      </c>
      <c r="M981" s="20">
        <v>27.78</v>
      </c>
      <c r="O981" s="47" t="s">
        <v>125</v>
      </c>
      <c r="P981" s="141"/>
      <c r="Q981" s="142"/>
      <c r="R981" s="141"/>
      <c r="S981" s="142"/>
      <c r="T981" s="32"/>
      <c r="U981" s="32"/>
      <c r="V981" s="24">
        <v>66.7</v>
      </c>
      <c r="W981" s="238" t="s">
        <v>602</v>
      </c>
      <c r="X981" s="32"/>
      <c r="Y981" s="32"/>
      <c r="Z981" s="32"/>
      <c r="AA981" s="32"/>
    </row>
    <row r="982" spans="1:27">
      <c r="A982" s="2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O982" s="130"/>
      <c r="P982" s="140"/>
      <c r="Q982" s="140"/>
      <c r="R982" s="24"/>
      <c r="S982" s="24"/>
      <c r="T982" s="24"/>
      <c r="U982" s="24"/>
      <c r="V982" s="24"/>
      <c r="W982" s="24"/>
      <c r="X982" s="24"/>
      <c r="Y982" s="24"/>
      <c r="Z982" s="24"/>
      <c r="AA982" s="24"/>
    </row>
    <row r="983" spans="1:27">
      <c r="A983" s="130" t="s">
        <v>112</v>
      </c>
      <c r="B983" s="20"/>
      <c r="C983" s="20"/>
      <c r="D983" s="20"/>
      <c r="E983" s="20"/>
      <c r="F983" s="20"/>
      <c r="G983" s="20"/>
      <c r="H983" s="20">
        <v>12</v>
      </c>
      <c r="I983" s="20">
        <v>66.7</v>
      </c>
      <c r="J983" s="20"/>
      <c r="K983" s="20"/>
      <c r="L983" s="20"/>
      <c r="M983" s="20"/>
    </row>
    <row r="984" spans="1:27">
      <c r="A984" s="130" t="s">
        <v>113</v>
      </c>
      <c r="B984" s="20"/>
      <c r="C984" s="20"/>
      <c r="D984" s="20"/>
      <c r="E984" s="20"/>
      <c r="F984" s="20"/>
      <c r="G984" s="20"/>
      <c r="H984" s="20">
        <v>3</v>
      </c>
      <c r="I984" s="146" t="s">
        <v>602</v>
      </c>
      <c r="J984" s="20"/>
      <c r="K984" s="20"/>
      <c r="L984" s="20"/>
      <c r="M984" s="20"/>
    </row>
    <row r="985" spans="1:27">
      <c r="H985" s="284" t="s">
        <v>823</v>
      </c>
      <c r="I985" s="284"/>
      <c r="J985" s="284"/>
      <c r="O985" s="326" t="s">
        <v>121</v>
      </c>
      <c r="P985" s="326"/>
      <c r="Q985" s="326"/>
      <c r="R985" s="326"/>
      <c r="S985" s="326"/>
      <c r="T985" s="326"/>
      <c r="U985" s="326"/>
      <c r="V985" s="326"/>
      <c r="W985" s="326"/>
      <c r="X985" s="326"/>
      <c r="Y985" s="326"/>
      <c r="Z985" s="326"/>
      <c r="AA985" s="326"/>
    </row>
    <row r="986" spans="1:27">
      <c r="O986" s="20"/>
      <c r="P986" s="327">
        <v>2002</v>
      </c>
      <c r="Q986" s="327"/>
      <c r="R986" s="327">
        <v>2005</v>
      </c>
      <c r="S986" s="327"/>
      <c r="T986" s="327">
        <v>2008</v>
      </c>
      <c r="U986" s="327"/>
      <c r="V986" s="327">
        <v>2010</v>
      </c>
      <c r="W986" s="327"/>
      <c r="X986" s="327">
        <v>2013</v>
      </c>
      <c r="Y986" s="327"/>
      <c r="Z986" s="327">
        <v>2016</v>
      </c>
      <c r="AA986" s="327"/>
    </row>
    <row r="987" spans="1:27">
      <c r="A987" s="326" t="s">
        <v>116</v>
      </c>
      <c r="B987" s="326"/>
      <c r="C987" s="326"/>
      <c r="D987" s="326"/>
      <c r="E987" s="326"/>
      <c r="F987" s="326"/>
      <c r="G987" s="326"/>
      <c r="H987" s="326"/>
      <c r="I987" s="326"/>
      <c r="J987" s="326"/>
      <c r="K987" s="326"/>
      <c r="L987" s="326"/>
      <c r="M987" s="326"/>
      <c r="O987" s="20"/>
      <c r="P987" s="51" t="s">
        <v>118</v>
      </c>
      <c r="Q987" s="51" t="s">
        <v>1</v>
      </c>
      <c r="R987" s="51" t="s">
        <v>118</v>
      </c>
      <c r="S987" s="51" t="s">
        <v>1</v>
      </c>
      <c r="T987" s="51" t="s">
        <v>118</v>
      </c>
      <c r="U987" s="51" t="s">
        <v>1</v>
      </c>
      <c r="V987" s="51" t="s">
        <v>118</v>
      </c>
      <c r="W987" s="51" t="s">
        <v>1</v>
      </c>
      <c r="X987" s="51" t="s">
        <v>118</v>
      </c>
      <c r="Y987" s="51" t="s">
        <v>1</v>
      </c>
      <c r="Z987" s="51" t="s">
        <v>118</v>
      </c>
      <c r="AA987" s="51" t="s">
        <v>1</v>
      </c>
    </row>
    <row r="988" spans="1:27">
      <c r="A988" s="20"/>
      <c r="B988" s="327">
        <v>2002</v>
      </c>
      <c r="C988" s="327"/>
      <c r="D988" s="327">
        <v>2005</v>
      </c>
      <c r="E988" s="327"/>
      <c r="F988" s="327">
        <v>2008</v>
      </c>
      <c r="G988" s="327"/>
      <c r="H988" s="327">
        <v>2010</v>
      </c>
      <c r="I988" s="327"/>
      <c r="J988" s="327">
        <v>2013</v>
      </c>
      <c r="K988" s="327"/>
      <c r="L988" s="327">
        <v>2016</v>
      </c>
      <c r="M988" s="327"/>
      <c r="O988" s="130" t="s">
        <v>58</v>
      </c>
      <c r="P988" s="24"/>
      <c r="Q988" s="24"/>
      <c r="R988" s="140">
        <v>16</v>
      </c>
      <c r="S988" s="140">
        <v>16</v>
      </c>
      <c r="T988" s="24"/>
      <c r="U988" s="24"/>
      <c r="V988" s="24"/>
      <c r="W988" s="24"/>
      <c r="X988" s="24">
        <v>6</v>
      </c>
      <c r="Y988" s="24">
        <v>6</v>
      </c>
      <c r="Z988" s="24"/>
      <c r="AA988" s="24"/>
    </row>
    <row r="989" spans="1:27">
      <c r="A989" s="20"/>
      <c r="B989" s="51" t="s">
        <v>114</v>
      </c>
      <c r="C989" s="51" t="s">
        <v>115</v>
      </c>
      <c r="D989" s="51" t="s">
        <v>114</v>
      </c>
      <c r="E989" s="51" t="s">
        <v>115</v>
      </c>
      <c r="F989" s="51" t="s">
        <v>114</v>
      </c>
      <c r="G989" s="51" t="s">
        <v>115</v>
      </c>
      <c r="H989" s="51" t="s">
        <v>114</v>
      </c>
      <c r="I989" s="51" t="s">
        <v>115</v>
      </c>
      <c r="J989" s="51" t="s">
        <v>114</v>
      </c>
      <c r="K989" s="51" t="s">
        <v>115</v>
      </c>
      <c r="L989" s="51" t="s">
        <v>114</v>
      </c>
      <c r="M989" s="51" t="s">
        <v>115</v>
      </c>
      <c r="O989" s="48" t="s">
        <v>125</v>
      </c>
      <c r="P989" s="53"/>
      <c r="Q989" s="53"/>
      <c r="R989" s="24">
        <v>88.89</v>
      </c>
      <c r="S989" s="176">
        <v>100</v>
      </c>
      <c r="T989" s="53"/>
      <c r="U989" s="53"/>
      <c r="V989" s="53"/>
      <c r="W989" s="53"/>
      <c r="X989" s="24">
        <v>33.299999999999997</v>
      </c>
      <c r="Y989" s="176">
        <v>100</v>
      </c>
      <c r="Z989" s="53"/>
      <c r="AA989" s="53"/>
    </row>
    <row r="990" spans="1:27">
      <c r="A990" s="130" t="s">
        <v>110</v>
      </c>
      <c r="B990" s="20">
        <v>18</v>
      </c>
      <c r="C990" s="20">
        <v>100</v>
      </c>
      <c r="D990" s="20">
        <v>2</v>
      </c>
      <c r="E990" s="20">
        <v>11.11</v>
      </c>
      <c r="F990" s="20">
        <v>6</v>
      </c>
      <c r="G990" s="20">
        <v>33.299999999999997</v>
      </c>
      <c r="H990" s="20">
        <v>6</v>
      </c>
      <c r="I990" s="20">
        <v>33.299999999999997</v>
      </c>
      <c r="J990" s="20">
        <v>12</v>
      </c>
      <c r="K990" s="20">
        <v>66.7</v>
      </c>
      <c r="L990" s="20">
        <v>12</v>
      </c>
      <c r="M990" s="20">
        <v>66.7</v>
      </c>
      <c r="O990" s="130" t="s">
        <v>150</v>
      </c>
      <c r="P990" s="34"/>
      <c r="Q990" s="34"/>
      <c r="R990" s="144"/>
      <c r="S990" s="144"/>
      <c r="T990" s="34">
        <v>12</v>
      </c>
      <c r="U990" s="34">
        <v>12</v>
      </c>
      <c r="V990" s="34"/>
      <c r="W990" s="34"/>
      <c r="X990" s="34"/>
      <c r="Y990" s="34"/>
      <c r="Z990" s="34"/>
      <c r="AA990" s="34"/>
    </row>
    <row r="991" spans="1:27">
      <c r="A991" s="29" t="s">
        <v>111</v>
      </c>
      <c r="B991" s="20">
        <v>18</v>
      </c>
      <c r="C991" s="20">
        <v>100</v>
      </c>
      <c r="D991" s="20">
        <v>2</v>
      </c>
      <c r="E991" s="172">
        <v>100</v>
      </c>
      <c r="F991" s="20">
        <v>6</v>
      </c>
      <c r="G991" s="172">
        <v>100</v>
      </c>
      <c r="H991" s="20">
        <v>5</v>
      </c>
      <c r="I991" s="172">
        <v>83.3</v>
      </c>
      <c r="J991" s="20">
        <v>12</v>
      </c>
      <c r="K991" s="172">
        <v>100</v>
      </c>
      <c r="L991" s="20">
        <v>7</v>
      </c>
      <c r="M991" s="172">
        <v>58.3</v>
      </c>
      <c r="O991" s="48" t="s">
        <v>125</v>
      </c>
      <c r="P991" s="53"/>
      <c r="Q991" s="53"/>
      <c r="R991" s="143"/>
      <c r="S991" s="143"/>
      <c r="T991" s="24">
        <v>66.7</v>
      </c>
      <c r="U991" s="176">
        <v>100</v>
      </c>
      <c r="V991" s="53"/>
      <c r="W991" s="53"/>
      <c r="X991" s="53"/>
      <c r="Y991" s="53"/>
      <c r="Z991" s="53"/>
      <c r="AA991" s="53"/>
    </row>
    <row r="992" spans="1:27">
      <c r="A992" s="2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O992" s="129" t="s">
        <v>65</v>
      </c>
      <c r="P992" s="34"/>
      <c r="Q992" s="34"/>
      <c r="R992" s="144"/>
      <c r="S992" s="144"/>
      <c r="T992" s="34"/>
      <c r="U992" s="34"/>
      <c r="V992" s="34">
        <v>12</v>
      </c>
      <c r="W992" s="34">
        <v>10</v>
      </c>
      <c r="X992" s="147"/>
      <c r="Y992" s="34"/>
      <c r="Z992" s="34">
        <v>6</v>
      </c>
      <c r="AA992" s="34">
        <v>5</v>
      </c>
    </row>
    <row r="993" spans="1:27">
      <c r="A993" s="130" t="s">
        <v>112</v>
      </c>
      <c r="B993" s="20"/>
      <c r="C993" s="20"/>
      <c r="D993" s="20">
        <v>16</v>
      </c>
      <c r="E993" s="20">
        <v>88.89</v>
      </c>
      <c r="F993" s="20">
        <v>12</v>
      </c>
      <c r="G993" s="20">
        <v>66.7</v>
      </c>
      <c r="H993" s="20">
        <v>12</v>
      </c>
      <c r="I993" s="20">
        <v>66.7</v>
      </c>
      <c r="J993" s="20">
        <v>6</v>
      </c>
      <c r="K993" s="20">
        <v>33.299999999999997</v>
      </c>
      <c r="L993" s="20">
        <v>6</v>
      </c>
      <c r="M993" s="20">
        <v>33.299999999999997</v>
      </c>
      <c r="O993" s="48" t="s">
        <v>125</v>
      </c>
      <c r="P993" s="53"/>
      <c r="Q993" s="53"/>
      <c r="R993" s="143"/>
      <c r="S993" s="143"/>
      <c r="T993" s="53"/>
      <c r="U993" s="53"/>
      <c r="V993" s="24">
        <v>66.7</v>
      </c>
      <c r="W993" s="176">
        <v>83.3</v>
      </c>
      <c r="X993" s="53"/>
      <c r="Y993" s="53"/>
      <c r="Z993" s="24">
        <v>33.299999999999997</v>
      </c>
      <c r="AA993" s="176">
        <v>83.3</v>
      </c>
    </row>
    <row r="994" spans="1:27">
      <c r="A994" s="130" t="s">
        <v>113</v>
      </c>
      <c r="B994" s="20"/>
      <c r="C994" s="20"/>
      <c r="D994" s="20">
        <v>16</v>
      </c>
      <c r="E994" s="172">
        <v>100</v>
      </c>
      <c r="F994" s="20">
        <v>12</v>
      </c>
      <c r="G994" s="172">
        <v>100</v>
      </c>
      <c r="H994" s="20">
        <v>10</v>
      </c>
      <c r="I994" s="172">
        <v>83.3</v>
      </c>
      <c r="J994" s="20">
        <v>6</v>
      </c>
      <c r="K994" s="172">
        <v>100</v>
      </c>
      <c r="L994" s="20">
        <v>5</v>
      </c>
      <c r="M994" s="172">
        <v>83.3</v>
      </c>
      <c r="O994" s="129"/>
      <c r="P994" s="34"/>
      <c r="Q994" s="34"/>
      <c r="R994" s="144"/>
      <c r="S994" s="144"/>
      <c r="T994" s="34"/>
      <c r="U994" s="34"/>
      <c r="V994" s="34"/>
      <c r="W994" s="34"/>
      <c r="X994" s="147"/>
      <c r="Y994" s="34"/>
      <c r="Z994" s="34"/>
      <c r="AA994" s="34"/>
    </row>
    <row r="997" spans="1:27">
      <c r="A997" s="339" t="s">
        <v>117</v>
      </c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</row>
    <row r="998" spans="1:27">
      <c r="A998" s="20"/>
      <c r="B998" s="327">
        <v>2002</v>
      </c>
      <c r="C998" s="327"/>
      <c r="D998" s="327">
        <v>2005</v>
      </c>
      <c r="E998" s="327"/>
      <c r="F998" s="327">
        <v>2008</v>
      </c>
      <c r="G998" s="327"/>
      <c r="H998" s="327">
        <v>2010</v>
      </c>
      <c r="I998" s="327"/>
      <c r="J998" s="327">
        <v>2013</v>
      </c>
      <c r="K998" s="327"/>
      <c r="L998" s="327">
        <v>2016</v>
      </c>
      <c r="M998" s="327"/>
      <c r="O998" s="321" t="s">
        <v>122</v>
      </c>
      <c r="P998" s="322"/>
      <c r="Q998" s="322"/>
      <c r="R998" s="322"/>
      <c r="S998" s="322"/>
      <c r="T998" s="322"/>
      <c r="U998" s="322"/>
      <c r="V998" s="322"/>
      <c r="W998" s="322"/>
      <c r="X998" s="322"/>
      <c r="Y998" s="322"/>
      <c r="Z998" s="322"/>
      <c r="AA998" s="323"/>
    </row>
    <row r="999" spans="1:27">
      <c r="A999" s="20"/>
      <c r="B999" s="51" t="s">
        <v>114</v>
      </c>
      <c r="C999" s="51" t="s">
        <v>115</v>
      </c>
      <c r="D999" s="51" t="s">
        <v>114</v>
      </c>
      <c r="E999" s="51" t="s">
        <v>115</v>
      </c>
      <c r="F999" s="51" t="s">
        <v>114</v>
      </c>
      <c r="G999" s="51" t="s">
        <v>115</v>
      </c>
      <c r="H999" s="51" t="s">
        <v>114</v>
      </c>
      <c r="I999" s="51" t="s">
        <v>115</v>
      </c>
      <c r="J999" s="51" t="s">
        <v>114</v>
      </c>
      <c r="K999" s="51" t="s">
        <v>115</v>
      </c>
      <c r="L999" s="51" t="s">
        <v>114</v>
      </c>
      <c r="M999" s="51" t="s">
        <v>115</v>
      </c>
      <c r="O999" s="20"/>
      <c r="P999" s="327">
        <v>2002</v>
      </c>
      <c r="Q999" s="327"/>
      <c r="R999" s="327">
        <v>2005</v>
      </c>
      <c r="S999" s="327"/>
      <c r="T999" s="327">
        <v>2008</v>
      </c>
      <c r="U999" s="327"/>
      <c r="V999" s="327">
        <v>2010</v>
      </c>
      <c r="W999" s="327"/>
      <c r="X999" s="327">
        <v>2013</v>
      </c>
      <c r="Y999" s="327"/>
      <c r="Z999" s="327">
        <v>2016</v>
      </c>
      <c r="AA999" s="327"/>
    </row>
    <row r="1000" spans="1:27">
      <c r="A1000" s="130" t="s">
        <v>110</v>
      </c>
      <c r="B1000" s="20">
        <v>18</v>
      </c>
      <c r="C1000" s="20">
        <v>100</v>
      </c>
      <c r="D1000" s="20">
        <v>18</v>
      </c>
      <c r="E1000" s="20">
        <v>100</v>
      </c>
      <c r="F1000" s="20">
        <v>18</v>
      </c>
      <c r="G1000" s="20">
        <v>100</v>
      </c>
      <c r="H1000" s="20">
        <v>4</v>
      </c>
      <c r="I1000" s="20">
        <v>33.299999999999997</v>
      </c>
      <c r="J1000" s="20">
        <v>18</v>
      </c>
      <c r="K1000" s="20">
        <v>100</v>
      </c>
      <c r="L1000" s="20">
        <v>18</v>
      </c>
      <c r="M1000" s="20">
        <v>100</v>
      </c>
      <c r="O1000" s="20"/>
      <c r="P1000" s="51" t="s">
        <v>118</v>
      </c>
      <c r="Q1000" s="51" t="s">
        <v>1</v>
      </c>
      <c r="R1000" s="51" t="s">
        <v>118</v>
      </c>
      <c r="S1000" s="51" t="s">
        <v>1</v>
      </c>
      <c r="T1000" s="51" t="s">
        <v>118</v>
      </c>
      <c r="U1000" s="51" t="s">
        <v>1</v>
      </c>
      <c r="V1000" s="51" t="s">
        <v>118</v>
      </c>
      <c r="W1000" s="51" t="s">
        <v>1</v>
      </c>
      <c r="X1000" s="51" t="s">
        <v>118</v>
      </c>
      <c r="Y1000" s="51" t="s">
        <v>1</v>
      </c>
      <c r="Z1000" s="51" t="s">
        <v>118</v>
      </c>
      <c r="AA1000" s="51" t="s">
        <v>1</v>
      </c>
    </row>
    <row r="1001" spans="1:27">
      <c r="A1001" s="29" t="s">
        <v>111</v>
      </c>
      <c r="B1001" s="20">
        <v>0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1</v>
      </c>
      <c r="M1001" s="20">
        <v>5.55</v>
      </c>
      <c r="O1001" s="130" t="s">
        <v>193</v>
      </c>
      <c r="P1001" s="140"/>
      <c r="Q1001" s="140"/>
      <c r="R1001" s="140"/>
      <c r="S1001" s="140"/>
      <c r="T1001" s="24"/>
      <c r="U1001" s="24"/>
      <c r="V1001" s="140">
        <v>12</v>
      </c>
      <c r="W1001" s="140">
        <v>3</v>
      </c>
      <c r="X1001" s="24"/>
      <c r="Y1001" s="24"/>
      <c r="Z1001" s="140"/>
      <c r="AA1001" s="140"/>
    </row>
    <row r="1002" spans="1:27">
      <c r="A1002" s="2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O1002" s="47" t="s">
        <v>125</v>
      </c>
      <c r="P1002" s="141"/>
      <c r="Q1002" s="141"/>
      <c r="R1002" s="141"/>
      <c r="S1002" s="142"/>
      <c r="T1002" s="32"/>
      <c r="U1002" s="40"/>
      <c r="V1002" s="20">
        <v>66.7</v>
      </c>
      <c r="W1002" s="146" t="s">
        <v>602</v>
      </c>
      <c r="X1002" s="32"/>
      <c r="Y1002" s="32"/>
      <c r="Z1002" s="141"/>
      <c r="AA1002" s="141"/>
    </row>
    <row r="1003" spans="1:27">
      <c r="A1003" s="130" t="s">
        <v>112</v>
      </c>
      <c r="B1003" s="20"/>
      <c r="C1003" s="20"/>
      <c r="D1003" s="20"/>
      <c r="E1003" s="20"/>
      <c r="F1003" s="20"/>
      <c r="G1003" s="20"/>
      <c r="H1003" s="20">
        <v>12</v>
      </c>
      <c r="I1003" s="20">
        <v>66.7</v>
      </c>
      <c r="J1003" s="20"/>
      <c r="K1003" s="20"/>
      <c r="L1003" s="20"/>
      <c r="M1003" s="20"/>
      <c r="O1003" s="130"/>
      <c r="P1003" s="140"/>
      <c r="Q1003" s="140"/>
      <c r="R1003" s="24"/>
      <c r="S1003" s="24"/>
      <c r="T1003" s="24"/>
      <c r="U1003" s="24"/>
      <c r="V1003" s="24"/>
      <c r="W1003" s="24"/>
      <c r="X1003" s="24"/>
      <c r="Y1003" s="24"/>
      <c r="Z1003" s="140"/>
      <c r="AA1003" s="140"/>
    </row>
    <row r="1004" spans="1:27">
      <c r="A1004" s="130" t="s">
        <v>113</v>
      </c>
      <c r="B1004" s="20"/>
      <c r="C1004" s="20"/>
      <c r="D1004" s="20"/>
      <c r="E1004" s="20"/>
      <c r="F1004" s="20"/>
      <c r="G1004" s="20"/>
      <c r="H1004" s="20">
        <v>3</v>
      </c>
      <c r="I1004" s="146" t="s">
        <v>602</v>
      </c>
      <c r="J1004" s="20"/>
      <c r="K1004" s="20"/>
      <c r="L1004" s="20"/>
      <c r="M1004" s="20"/>
    </row>
    <row r="1005" spans="1:27">
      <c r="H1005" s="280" t="s">
        <v>822</v>
      </c>
      <c r="I1005" s="284"/>
    </row>
    <row r="1006" spans="1:27">
      <c r="H1006" s="284" t="s">
        <v>823</v>
      </c>
      <c r="I1006" s="284"/>
      <c r="J1006" s="284"/>
    </row>
    <row r="1007" spans="1:27">
      <c r="A1007" s="35" t="s">
        <v>127</v>
      </c>
    </row>
    <row r="1009" spans="1:30">
      <c r="A1009" s="328" t="s">
        <v>130</v>
      </c>
      <c r="B1009" s="328"/>
      <c r="C1009" s="328"/>
      <c r="D1009" s="328"/>
      <c r="E1009" s="328"/>
      <c r="F1009" s="328"/>
      <c r="G1009" s="328"/>
      <c r="H1009" s="328"/>
      <c r="I1009" s="328"/>
      <c r="J1009" s="328"/>
      <c r="K1009" s="328"/>
      <c r="L1009" s="328"/>
      <c r="M1009" s="328"/>
    </row>
    <row r="1010" spans="1:30">
      <c r="A1010" s="20"/>
      <c r="B1010" s="327">
        <v>2002</v>
      </c>
      <c r="C1010" s="327"/>
      <c r="D1010" s="327">
        <v>2005</v>
      </c>
      <c r="E1010" s="327"/>
      <c r="F1010" s="327">
        <v>2008</v>
      </c>
      <c r="G1010" s="327"/>
      <c r="H1010" s="327">
        <v>2010</v>
      </c>
      <c r="I1010" s="327"/>
      <c r="J1010" s="327">
        <v>2013</v>
      </c>
      <c r="K1010" s="327"/>
      <c r="L1010" s="327">
        <v>2016</v>
      </c>
      <c r="M1010" s="327"/>
    </row>
    <row r="1011" spans="1:30">
      <c r="A1011" s="20"/>
      <c r="B1011" s="51" t="s">
        <v>114</v>
      </c>
      <c r="C1011" s="51" t="s">
        <v>115</v>
      </c>
      <c r="D1011" s="51" t="s">
        <v>114</v>
      </c>
      <c r="E1011" s="51" t="s">
        <v>115</v>
      </c>
      <c r="F1011" s="51" t="s">
        <v>114</v>
      </c>
      <c r="G1011" s="51" t="s">
        <v>115</v>
      </c>
      <c r="H1011" s="51" t="s">
        <v>114</v>
      </c>
      <c r="I1011" s="51" t="s">
        <v>115</v>
      </c>
      <c r="J1011" s="51" t="s">
        <v>114</v>
      </c>
      <c r="K1011" s="51" t="s">
        <v>115</v>
      </c>
      <c r="L1011" s="51" t="s">
        <v>114</v>
      </c>
      <c r="M1011" s="51" t="s">
        <v>115</v>
      </c>
    </row>
    <row r="1012" spans="1:30">
      <c r="A1012" s="130" t="s">
        <v>110</v>
      </c>
      <c r="B1012" s="46"/>
      <c r="C1012" s="46"/>
      <c r="D1012" s="46"/>
      <c r="E1012" s="46"/>
      <c r="F1012" s="46"/>
      <c r="G1012" s="46"/>
      <c r="H1012" s="46"/>
      <c r="I1012" s="46"/>
      <c r="J1012" s="46"/>
      <c r="K1012" s="46"/>
      <c r="L1012" s="20">
        <v>18</v>
      </c>
      <c r="M1012" s="20">
        <v>100</v>
      </c>
    </row>
    <row r="1013" spans="1:30">
      <c r="A1013" s="29" t="s">
        <v>111</v>
      </c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20">
        <v>0</v>
      </c>
      <c r="M1013" s="20">
        <v>0</v>
      </c>
    </row>
    <row r="1014" spans="1:30">
      <c r="A1014" s="29"/>
      <c r="B1014" s="46"/>
      <c r="C1014" s="46"/>
      <c r="D1014" s="46"/>
      <c r="E1014" s="46"/>
      <c r="F1014" s="46"/>
      <c r="G1014" s="46"/>
      <c r="H1014" s="46"/>
      <c r="I1014" s="46"/>
      <c r="J1014" s="46"/>
      <c r="K1014" s="46"/>
      <c r="L1014" s="20"/>
      <c r="M1014" s="20"/>
    </row>
    <row r="1015" spans="1:30">
      <c r="A1015" s="130" t="s">
        <v>112</v>
      </c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128"/>
      <c r="M1015" s="20"/>
    </row>
    <row r="1016" spans="1:30">
      <c r="A1016" s="130" t="s">
        <v>113</v>
      </c>
      <c r="B1016" s="46"/>
      <c r="C1016" s="46"/>
      <c r="D1016" s="46"/>
      <c r="E1016" s="46"/>
      <c r="F1016" s="46"/>
      <c r="G1016" s="46"/>
      <c r="H1016" s="46"/>
      <c r="I1016" s="46"/>
      <c r="J1016" s="46"/>
      <c r="K1016" s="46"/>
      <c r="L1016" s="20"/>
      <c r="M1016" s="20"/>
    </row>
    <row r="1020" spans="1:30" s="152" customFormat="1">
      <c r="A1020" s="153" t="s">
        <v>603</v>
      </c>
      <c r="H1020" s="153" t="s">
        <v>701</v>
      </c>
      <c r="AD1020" s="15"/>
    </row>
    <row r="1022" spans="1:30">
      <c r="A1022" s="329" t="s">
        <v>604</v>
      </c>
      <c r="B1022" s="330"/>
      <c r="C1022" s="330"/>
      <c r="D1022" s="330"/>
      <c r="E1022" s="330"/>
      <c r="F1022" s="330"/>
      <c r="G1022" s="331"/>
      <c r="I1022" s="358" t="s">
        <v>603</v>
      </c>
      <c r="J1022" s="358"/>
      <c r="K1022" s="358"/>
      <c r="L1022" s="358"/>
      <c r="M1022" s="358"/>
      <c r="N1022" s="358"/>
      <c r="O1022" s="358"/>
    </row>
    <row r="1023" spans="1:30">
      <c r="A1023" s="128" t="s">
        <v>129</v>
      </c>
      <c r="B1023" s="44">
        <v>20</v>
      </c>
      <c r="C1023" s="44">
        <v>20</v>
      </c>
      <c r="D1023" s="44">
        <v>20</v>
      </c>
      <c r="E1023" s="44">
        <v>20</v>
      </c>
      <c r="F1023" s="44">
        <v>20</v>
      </c>
      <c r="G1023" s="44">
        <v>20</v>
      </c>
      <c r="I1023" s="89"/>
      <c r="J1023" s="89" t="s">
        <v>137</v>
      </c>
      <c r="K1023" s="89" t="s">
        <v>138</v>
      </c>
      <c r="L1023" s="89" t="s">
        <v>139</v>
      </c>
      <c r="M1023" s="89" t="s">
        <v>140</v>
      </c>
      <c r="N1023" s="89" t="s">
        <v>141</v>
      </c>
      <c r="O1023" s="89" t="s">
        <v>142</v>
      </c>
    </row>
    <row r="1024" spans="1:30">
      <c r="A1024" s="129" t="s">
        <v>103</v>
      </c>
      <c r="B1024" s="51">
        <v>2000</v>
      </c>
      <c r="C1024" s="51">
        <v>2003</v>
      </c>
      <c r="D1024" s="51">
        <v>2006</v>
      </c>
      <c r="E1024" s="51">
        <v>2009</v>
      </c>
      <c r="F1024" s="51">
        <v>2012</v>
      </c>
      <c r="G1024" s="51">
        <v>2015</v>
      </c>
      <c r="I1024" s="89" t="s">
        <v>143</v>
      </c>
      <c r="J1024" s="24">
        <v>20</v>
      </c>
      <c r="K1024" s="24">
        <v>20</v>
      </c>
      <c r="L1024" s="24">
        <v>20</v>
      </c>
      <c r="M1024" s="24">
        <v>20</v>
      </c>
      <c r="N1024" s="24">
        <v>20</v>
      </c>
      <c r="O1024" s="24">
        <v>20</v>
      </c>
    </row>
    <row r="1025" spans="1:15">
      <c r="A1025" s="29">
        <v>0</v>
      </c>
      <c r="B1025" s="24">
        <v>20</v>
      </c>
      <c r="C1025" s="24"/>
      <c r="D1025" s="24">
        <v>20</v>
      </c>
      <c r="E1025" s="24"/>
      <c r="F1025" s="24"/>
      <c r="G1025" s="24">
        <v>1</v>
      </c>
      <c r="I1025" s="90">
        <v>0</v>
      </c>
      <c r="J1025" s="24">
        <v>20</v>
      </c>
      <c r="K1025" s="24"/>
      <c r="L1025" s="24">
        <v>20</v>
      </c>
      <c r="M1025" s="24"/>
      <c r="N1025" s="24"/>
      <c r="O1025" s="24">
        <v>1</v>
      </c>
    </row>
    <row r="1026" spans="1:15">
      <c r="A1026" s="29">
        <v>1</v>
      </c>
      <c r="B1026" s="24"/>
      <c r="C1026" s="24">
        <v>20</v>
      </c>
      <c r="D1026" s="24"/>
      <c r="E1026" s="24">
        <v>20</v>
      </c>
      <c r="F1026" s="24">
        <v>20</v>
      </c>
      <c r="G1026" s="24">
        <v>19</v>
      </c>
      <c r="I1026" s="90">
        <v>1</v>
      </c>
      <c r="J1026" s="24"/>
      <c r="K1026" s="24">
        <v>20</v>
      </c>
      <c r="L1026" s="24"/>
      <c r="M1026" s="24">
        <v>20</v>
      </c>
      <c r="N1026" s="24">
        <v>20</v>
      </c>
      <c r="O1026" s="24">
        <v>19</v>
      </c>
    </row>
    <row r="1027" spans="1:15">
      <c r="A1027" s="29">
        <v>2</v>
      </c>
      <c r="B1027" s="24"/>
      <c r="C1027" s="24"/>
      <c r="D1027" s="24"/>
      <c r="E1027" s="24"/>
      <c r="F1027" s="24"/>
      <c r="G1027" s="24"/>
      <c r="I1027" s="90">
        <v>2</v>
      </c>
      <c r="J1027" s="24"/>
      <c r="K1027" s="24"/>
      <c r="L1027" s="24"/>
      <c r="M1027" s="24"/>
      <c r="N1027" s="24"/>
      <c r="O1027" s="24"/>
    </row>
    <row r="1028" spans="1:15">
      <c r="A1028" s="29">
        <v>3</v>
      </c>
      <c r="B1028" s="24"/>
      <c r="C1028" s="24"/>
      <c r="D1028" s="24"/>
      <c r="E1028" s="24"/>
      <c r="F1028" s="24"/>
      <c r="G1028" s="24"/>
      <c r="I1028" s="90">
        <v>3</v>
      </c>
      <c r="J1028" s="24"/>
      <c r="K1028" s="24"/>
      <c r="L1028" s="24"/>
      <c r="M1028" s="24"/>
      <c r="N1028" s="24"/>
      <c r="O1028" s="24"/>
    </row>
    <row r="1029" spans="1:15">
      <c r="A1029" s="29" t="s">
        <v>104</v>
      </c>
      <c r="B1029" s="24"/>
      <c r="C1029" s="24"/>
      <c r="D1029" s="24"/>
      <c r="E1029" s="24"/>
      <c r="F1029" s="24"/>
      <c r="G1029" s="24"/>
      <c r="I1029" s="90" t="s">
        <v>104</v>
      </c>
      <c r="J1029" s="24"/>
      <c r="K1029" s="24"/>
      <c r="L1029" s="24"/>
      <c r="M1029" s="24"/>
      <c r="N1029" s="24"/>
      <c r="O1029" s="24"/>
    </row>
    <row r="1030" spans="1:15">
      <c r="J1030" s="24" t="s">
        <v>687</v>
      </c>
      <c r="K1030" s="92" t="s">
        <v>605</v>
      </c>
      <c r="L1030" s="24" t="s">
        <v>161</v>
      </c>
      <c r="M1030" s="53"/>
      <c r="N1030" s="24" t="s">
        <v>145</v>
      </c>
      <c r="O1030" s="53"/>
    </row>
    <row r="1031" spans="1:15">
      <c r="A1031" s="329" t="s">
        <v>608</v>
      </c>
      <c r="B1031" s="330"/>
      <c r="C1031" s="330"/>
      <c r="D1031" s="330"/>
      <c r="E1031" s="330"/>
      <c r="F1031" s="330"/>
      <c r="G1031" s="331"/>
      <c r="J1031" s="53"/>
      <c r="K1031" s="92" t="s">
        <v>688</v>
      </c>
      <c r="L1031" s="93" t="s">
        <v>689</v>
      </c>
      <c r="M1031" s="53"/>
      <c r="N1031" s="92" t="s">
        <v>58</v>
      </c>
      <c r="O1031" s="53"/>
    </row>
    <row r="1032" spans="1:15">
      <c r="A1032" s="21"/>
      <c r="B1032" s="51">
        <v>2000</v>
      </c>
      <c r="C1032" s="51">
        <v>2003</v>
      </c>
      <c r="D1032" s="51">
        <v>2006</v>
      </c>
      <c r="E1032" s="51">
        <v>2009</v>
      </c>
      <c r="F1032" s="51">
        <v>2012</v>
      </c>
      <c r="G1032" s="51">
        <v>2015</v>
      </c>
    </row>
    <row r="1033" spans="1:15">
      <c r="A1033" s="130" t="s">
        <v>106</v>
      </c>
      <c r="B1033" s="24">
        <v>20</v>
      </c>
      <c r="C1033" s="24">
        <v>20</v>
      </c>
      <c r="D1033" s="24">
        <v>20</v>
      </c>
      <c r="E1033" s="24">
        <v>8</v>
      </c>
      <c r="F1033" s="24">
        <v>8</v>
      </c>
      <c r="G1033" s="24">
        <v>11</v>
      </c>
      <c r="H1033" t="s">
        <v>703</v>
      </c>
    </row>
    <row r="1034" spans="1:15">
      <c r="A1034" s="29" t="s">
        <v>107</v>
      </c>
      <c r="B1034" s="24"/>
      <c r="C1034" s="24"/>
      <c r="D1034" s="24"/>
      <c r="E1034" s="24">
        <v>12</v>
      </c>
      <c r="F1034" s="24">
        <v>12</v>
      </c>
      <c r="G1034" s="24">
        <v>9</v>
      </c>
    </row>
    <row r="1035" spans="1:15">
      <c r="A1035" s="27"/>
      <c r="B1035" s="28"/>
      <c r="C1035" s="28"/>
      <c r="D1035" s="28"/>
      <c r="E1035" s="28"/>
      <c r="F1035" s="28"/>
      <c r="G1035" s="28"/>
    </row>
    <row r="1036" spans="1:15">
      <c r="A1036" s="27"/>
      <c r="B1036" s="28"/>
      <c r="C1036" s="28"/>
      <c r="D1036" s="28"/>
      <c r="E1036" s="28"/>
      <c r="F1036" s="28"/>
      <c r="G1036" s="28"/>
    </row>
    <row r="1037" spans="1:15">
      <c r="A1037" s="332" t="s">
        <v>109</v>
      </c>
      <c r="B1037" s="332"/>
      <c r="C1037" s="332"/>
      <c r="D1037" s="332"/>
      <c r="E1037" s="332"/>
      <c r="F1037" s="332"/>
      <c r="G1037" s="332"/>
      <c r="H1037" s="332"/>
      <c r="I1037" s="332"/>
      <c r="J1037" s="332"/>
      <c r="K1037" s="332"/>
      <c r="L1037" s="332"/>
      <c r="M1037" s="332"/>
    </row>
    <row r="1038" spans="1:15">
      <c r="A1038" s="20"/>
      <c r="B1038" s="327">
        <v>2000</v>
      </c>
      <c r="C1038" s="327"/>
      <c r="D1038" s="327">
        <v>2003</v>
      </c>
      <c r="E1038" s="327"/>
      <c r="F1038" s="327">
        <v>2006</v>
      </c>
      <c r="G1038" s="327"/>
      <c r="H1038" s="327">
        <v>2009</v>
      </c>
      <c r="I1038" s="327"/>
      <c r="J1038" s="327">
        <v>2012</v>
      </c>
      <c r="K1038" s="327"/>
      <c r="L1038" s="327">
        <v>2015</v>
      </c>
      <c r="M1038" s="327"/>
    </row>
    <row r="1039" spans="1:15">
      <c r="A1039" s="20"/>
      <c r="B1039" s="51" t="s">
        <v>114</v>
      </c>
      <c r="C1039" s="51" t="s">
        <v>115</v>
      </c>
      <c r="D1039" s="51" t="s">
        <v>114</v>
      </c>
      <c r="E1039" s="51" t="s">
        <v>115</v>
      </c>
      <c r="F1039" s="51" t="s">
        <v>114</v>
      </c>
      <c r="G1039" s="51" t="s">
        <v>115</v>
      </c>
      <c r="H1039" s="51" t="s">
        <v>114</v>
      </c>
      <c r="I1039" s="51" t="s">
        <v>115</v>
      </c>
      <c r="J1039" s="51" t="s">
        <v>114</v>
      </c>
      <c r="K1039" s="51" t="s">
        <v>115</v>
      </c>
      <c r="L1039" s="51" t="s">
        <v>114</v>
      </c>
      <c r="M1039" s="51" t="s">
        <v>115</v>
      </c>
    </row>
    <row r="1040" spans="1:15">
      <c r="A1040" s="130" t="s">
        <v>110</v>
      </c>
      <c r="B1040" s="20">
        <v>20</v>
      </c>
      <c r="C1040" s="20">
        <v>100</v>
      </c>
      <c r="D1040" s="20">
        <v>20</v>
      </c>
      <c r="E1040" s="20">
        <v>100</v>
      </c>
      <c r="F1040" s="20">
        <v>20</v>
      </c>
      <c r="G1040" s="20">
        <v>100</v>
      </c>
      <c r="H1040" s="20">
        <v>20</v>
      </c>
      <c r="I1040" s="20">
        <v>100</v>
      </c>
      <c r="J1040" s="20">
        <v>20</v>
      </c>
      <c r="K1040" s="20">
        <v>100</v>
      </c>
      <c r="L1040" s="20">
        <v>20</v>
      </c>
      <c r="M1040" s="20">
        <v>100</v>
      </c>
    </row>
    <row r="1041" spans="1:27">
      <c r="A1041" s="29" t="s">
        <v>111</v>
      </c>
      <c r="B1041" s="20">
        <v>14</v>
      </c>
      <c r="C1041" s="20">
        <f>B1041*C1040/B1040</f>
        <v>70</v>
      </c>
      <c r="D1041" s="20">
        <v>6</v>
      </c>
      <c r="E1041" s="20">
        <f>D1041*E1040/D1040</f>
        <v>30</v>
      </c>
      <c r="F1041" s="20">
        <v>19</v>
      </c>
      <c r="G1041" s="20">
        <f>F1041*G1040/F1040</f>
        <v>95</v>
      </c>
      <c r="H1041" s="20">
        <v>8</v>
      </c>
      <c r="I1041" s="146">
        <v>0.4</v>
      </c>
      <c r="J1041" s="20">
        <v>0</v>
      </c>
      <c r="K1041" s="20">
        <v>0</v>
      </c>
      <c r="L1041" s="20">
        <v>0</v>
      </c>
      <c r="M1041" s="20">
        <v>0</v>
      </c>
    </row>
    <row r="1042" spans="1:27">
      <c r="A1042" s="2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</row>
    <row r="1043" spans="1:27">
      <c r="A1043" s="130" t="s">
        <v>112</v>
      </c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</row>
    <row r="1044" spans="1:27">
      <c r="A1044" s="130" t="s">
        <v>113</v>
      </c>
      <c r="B1044" s="20"/>
      <c r="C1044" s="20"/>
      <c r="D1044" s="20"/>
      <c r="E1044" s="20"/>
      <c r="F1044" s="20"/>
      <c r="G1044" s="20"/>
      <c r="H1044" s="20"/>
      <c r="I1044" s="146"/>
      <c r="J1044" s="20"/>
      <c r="K1044" s="20"/>
      <c r="L1044" s="20"/>
      <c r="M1044" s="20"/>
    </row>
    <row r="1047" spans="1:27">
      <c r="A1047" s="326" t="s">
        <v>116</v>
      </c>
      <c r="B1047" s="326"/>
      <c r="C1047" s="326"/>
      <c r="D1047" s="326"/>
      <c r="E1047" s="326"/>
      <c r="F1047" s="326"/>
      <c r="G1047" s="326"/>
      <c r="H1047" s="326"/>
      <c r="I1047" s="326"/>
      <c r="J1047" s="326"/>
      <c r="K1047" s="326"/>
      <c r="L1047" s="326"/>
      <c r="M1047" s="326"/>
      <c r="O1047" s="326" t="s">
        <v>121</v>
      </c>
      <c r="P1047" s="326"/>
      <c r="Q1047" s="326"/>
      <c r="R1047" s="326"/>
      <c r="S1047" s="326"/>
      <c r="T1047" s="326"/>
      <c r="U1047" s="326"/>
      <c r="V1047" s="326"/>
      <c r="W1047" s="326"/>
      <c r="X1047" s="326"/>
      <c r="Y1047" s="326"/>
      <c r="Z1047" s="326"/>
      <c r="AA1047" s="326"/>
    </row>
    <row r="1048" spans="1:27">
      <c r="A1048" s="20"/>
      <c r="B1048" s="327">
        <v>2000</v>
      </c>
      <c r="C1048" s="327"/>
      <c r="D1048" s="327">
        <v>2003</v>
      </c>
      <c r="E1048" s="327"/>
      <c r="F1048" s="327">
        <v>2006</v>
      </c>
      <c r="G1048" s="327"/>
      <c r="H1048" s="327">
        <v>2009</v>
      </c>
      <c r="I1048" s="327"/>
      <c r="J1048" s="327">
        <v>2012</v>
      </c>
      <c r="K1048" s="327"/>
      <c r="L1048" s="327">
        <v>2015</v>
      </c>
      <c r="M1048" s="327"/>
      <c r="O1048" s="20"/>
      <c r="P1048" s="327">
        <v>2000</v>
      </c>
      <c r="Q1048" s="327"/>
      <c r="R1048" s="327">
        <v>2003</v>
      </c>
      <c r="S1048" s="327"/>
      <c r="T1048" s="327">
        <v>2006</v>
      </c>
      <c r="U1048" s="327"/>
      <c r="V1048" s="327">
        <v>2009</v>
      </c>
      <c r="W1048" s="327"/>
      <c r="X1048" s="327">
        <v>2012</v>
      </c>
      <c r="Y1048" s="327"/>
      <c r="Z1048" s="327">
        <v>2015</v>
      </c>
      <c r="AA1048" s="327"/>
    </row>
    <row r="1049" spans="1:27">
      <c r="A1049" s="20"/>
      <c r="B1049" s="51" t="s">
        <v>114</v>
      </c>
      <c r="C1049" s="51" t="s">
        <v>115</v>
      </c>
      <c r="D1049" s="51" t="s">
        <v>114</v>
      </c>
      <c r="E1049" s="51" t="s">
        <v>115</v>
      </c>
      <c r="F1049" s="51" t="s">
        <v>114</v>
      </c>
      <c r="G1049" s="51" t="s">
        <v>115</v>
      </c>
      <c r="H1049" s="51" t="s">
        <v>114</v>
      </c>
      <c r="I1049" s="51" t="s">
        <v>115</v>
      </c>
      <c r="J1049" s="51" t="s">
        <v>114</v>
      </c>
      <c r="K1049" s="51" t="s">
        <v>115</v>
      </c>
      <c r="L1049" s="51" t="s">
        <v>114</v>
      </c>
      <c r="M1049" s="51" t="s">
        <v>115</v>
      </c>
      <c r="O1049" s="20"/>
      <c r="P1049" s="51" t="s">
        <v>118</v>
      </c>
      <c r="Q1049" s="51" t="s">
        <v>1</v>
      </c>
      <c r="R1049" s="51" t="s">
        <v>118</v>
      </c>
      <c r="S1049" s="51" t="s">
        <v>1</v>
      </c>
      <c r="T1049" s="51" t="s">
        <v>118</v>
      </c>
      <c r="U1049" s="51" t="s">
        <v>1</v>
      </c>
      <c r="V1049" s="51" t="s">
        <v>118</v>
      </c>
      <c r="W1049" s="51" t="s">
        <v>1</v>
      </c>
      <c r="X1049" s="51" t="s">
        <v>118</v>
      </c>
      <c r="Y1049" s="51" t="s">
        <v>1</v>
      </c>
      <c r="Z1049" s="51" t="s">
        <v>118</v>
      </c>
      <c r="AA1049" s="51" t="s">
        <v>1</v>
      </c>
    </row>
    <row r="1050" spans="1:27">
      <c r="A1050" s="130" t="s">
        <v>110</v>
      </c>
      <c r="B1050" s="20">
        <v>20</v>
      </c>
      <c r="C1050" s="20">
        <v>100</v>
      </c>
      <c r="D1050" s="20">
        <v>20</v>
      </c>
      <c r="E1050" s="20">
        <v>100</v>
      </c>
      <c r="F1050" s="20">
        <v>20</v>
      </c>
      <c r="G1050" s="20">
        <v>100</v>
      </c>
      <c r="H1050" s="20"/>
      <c r="I1050" s="20"/>
      <c r="J1050" s="20"/>
      <c r="K1050" s="20"/>
      <c r="L1050" s="20">
        <v>1</v>
      </c>
      <c r="M1050" s="20">
        <v>5</v>
      </c>
      <c r="O1050" s="130" t="s">
        <v>150</v>
      </c>
      <c r="P1050" s="24"/>
      <c r="Q1050" s="24"/>
      <c r="R1050" s="140"/>
      <c r="S1050" s="140"/>
      <c r="T1050" s="24"/>
      <c r="U1050" s="24"/>
      <c r="V1050" s="24">
        <v>20</v>
      </c>
      <c r="W1050" s="24">
        <v>12</v>
      </c>
      <c r="X1050" s="24"/>
      <c r="Y1050" s="24"/>
      <c r="Z1050" s="24"/>
      <c r="AA1050" s="24"/>
    </row>
    <row r="1051" spans="1:27">
      <c r="A1051" s="29" t="s">
        <v>111</v>
      </c>
      <c r="B1051" s="20">
        <v>6</v>
      </c>
      <c r="C1051" s="20">
        <f>B1051*C1050/B1050</f>
        <v>30</v>
      </c>
      <c r="D1051" s="20">
        <v>14</v>
      </c>
      <c r="E1051" s="20">
        <f>D1051*E1050/D1050</f>
        <v>70</v>
      </c>
      <c r="F1051" s="20">
        <v>1</v>
      </c>
      <c r="G1051" s="20">
        <f>F1051*G1050/F1050</f>
        <v>5</v>
      </c>
      <c r="H1051" s="20"/>
      <c r="I1051" s="20"/>
      <c r="J1051" s="20"/>
      <c r="K1051" s="20"/>
      <c r="L1051" s="20">
        <v>1</v>
      </c>
      <c r="M1051" s="172">
        <v>100</v>
      </c>
      <c r="O1051" s="48" t="s">
        <v>125</v>
      </c>
      <c r="P1051" s="53"/>
      <c r="Q1051" s="53"/>
      <c r="R1051" s="77"/>
      <c r="S1051" s="77"/>
      <c r="T1051" s="53"/>
      <c r="U1051" s="53"/>
      <c r="V1051" s="53">
        <v>100</v>
      </c>
      <c r="W1051" s="53">
        <v>60</v>
      </c>
      <c r="X1051" s="20"/>
      <c r="Y1051" s="20"/>
      <c r="Z1051" s="53"/>
      <c r="AA1051" s="53"/>
    </row>
    <row r="1052" spans="1:27">
      <c r="A1052" s="2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O1052" s="130" t="s">
        <v>464</v>
      </c>
      <c r="P1052" s="34"/>
      <c r="Q1052" s="34"/>
      <c r="R1052" s="144"/>
      <c r="S1052" s="144"/>
      <c r="T1052" s="34"/>
      <c r="U1052" s="34"/>
      <c r="V1052" s="34"/>
      <c r="W1052" s="34"/>
      <c r="X1052" s="34">
        <v>20</v>
      </c>
      <c r="Y1052" s="34">
        <v>12</v>
      </c>
      <c r="Z1052" s="34">
        <v>19</v>
      </c>
      <c r="AA1052" s="34">
        <v>9</v>
      </c>
    </row>
    <row r="1053" spans="1:27">
      <c r="A1053" s="130" t="s">
        <v>112</v>
      </c>
      <c r="B1053" s="20"/>
      <c r="C1053" s="20"/>
      <c r="D1053" s="20"/>
      <c r="E1053" s="20"/>
      <c r="F1053" s="20"/>
      <c r="G1053" s="20"/>
      <c r="H1053" s="20">
        <v>20</v>
      </c>
      <c r="I1053" s="20">
        <v>100</v>
      </c>
      <c r="J1053" s="20">
        <v>20</v>
      </c>
      <c r="K1053" s="20">
        <v>100</v>
      </c>
      <c r="L1053" s="20">
        <v>19</v>
      </c>
      <c r="M1053" s="20">
        <v>95</v>
      </c>
      <c r="O1053" s="48" t="s">
        <v>125</v>
      </c>
      <c r="P1053" s="53"/>
      <c r="Q1053" s="53"/>
      <c r="R1053" s="143"/>
      <c r="S1053" s="143"/>
      <c r="T1053" s="20"/>
      <c r="U1053" s="20"/>
      <c r="V1053" s="53"/>
      <c r="W1053" s="53"/>
      <c r="X1053" s="53">
        <v>100</v>
      </c>
      <c r="Y1053" s="53">
        <v>60</v>
      </c>
      <c r="Z1053" s="53">
        <v>95</v>
      </c>
      <c r="AA1053" s="171">
        <v>47.4</v>
      </c>
    </row>
    <row r="1054" spans="1:27">
      <c r="A1054" s="130" t="s">
        <v>113</v>
      </c>
      <c r="B1054" s="20"/>
      <c r="C1054" s="20"/>
      <c r="D1054" s="20"/>
      <c r="E1054" s="20"/>
      <c r="F1054" s="20"/>
      <c r="G1054" s="20"/>
      <c r="H1054" s="20">
        <v>12</v>
      </c>
      <c r="I1054" s="20">
        <f>H1054*I1053/H1053</f>
        <v>60</v>
      </c>
      <c r="J1054" s="20">
        <v>12</v>
      </c>
      <c r="K1054" s="20">
        <v>60</v>
      </c>
      <c r="L1054" s="20">
        <v>9</v>
      </c>
      <c r="M1054" s="172">
        <v>47.4</v>
      </c>
      <c r="O1054" s="129"/>
      <c r="P1054" s="34"/>
      <c r="Q1054" s="34"/>
      <c r="R1054" s="144"/>
      <c r="S1054" s="144"/>
      <c r="T1054" s="34"/>
      <c r="U1054" s="34"/>
      <c r="V1054" s="34"/>
      <c r="W1054" s="34"/>
      <c r="X1054" s="147"/>
      <c r="Y1054" s="34"/>
      <c r="Z1054" s="34"/>
      <c r="AA1054" s="34"/>
    </row>
    <row r="1057" spans="1:13">
      <c r="A1057" s="321" t="s">
        <v>117</v>
      </c>
      <c r="B1057" s="322"/>
      <c r="C1057" s="322"/>
      <c r="D1057" s="322"/>
      <c r="E1057" s="322"/>
      <c r="F1057" s="322"/>
      <c r="G1057" s="322"/>
      <c r="H1057" s="322"/>
      <c r="I1057" s="322"/>
      <c r="J1057" s="322"/>
      <c r="K1057" s="322"/>
      <c r="L1057" s="322"/>
      <c r="M1057" s="323"/>
    </row>
    <row r="1058" spans="1:13">
      <c r="A1058" s="20"/>
      <c r="B1058" s="324">
        <v>2000</v>
      </c>
      <c r="C1058" s="325"/>
      <c r="D1058" s="324">
        <v>2003</v>
      </c>
      <c r="E1058" s="325"/>
      <c r="F1058" s="324">
        <v>2006</v>
      </c>
      <c r="G1058" s="325"/>
      <c r="H1058" s="324">
        <v>2009</v>
      </c>
      <c r="I1058" s="325"/>
      <c r="J1058" s="324">
        <v>2012</v>
      </c>
      <c r="K1058" s="325"/>
      <c r="L1058" s="324">
        <v>2015</v>
      </c>
      <c r="M1058" s="325"/>
    </row>
    <row r="1059" spans="1:13">
      <c r="A1059" s="20"/>
      <c r="B1059" s="51" t="s">
        <v>114</v>
      </c>
      <c r="C1059" s="51" t="s">
        <v>115</v>
      </c>
      <c r="D1059" s="51" t="s">
        <v>114</v>
      </c>
      <c r="E1059" s="51" t="s">
        <v>115</v>
      </c>
      <c r="F1059" s="51" t="s">
        <v>114</v>
      </c>
      <c r="G1059" s="51" t="s">
        <v>115</v>
      </c>
      <c r="H1059" s="51" t="s">
        <v>114</v>
      </c>
      <c r="I1059" s="51" t="s">
        <v>115</v>
      </c>
      <c r="J1059" s="51" t="s">
        <v>114</v>
      </c>
      <c r="K1059" s="51" t="s">
        <v>115</v>
      </c>
      <c r="L1059" s="51" t="s">
        <v>114</v>
      </c>
      <c r="M1059" s="51" t="s">
        <v>115</v>
      </c>
    </row>
    <row r="1060" spans="1:13">
      <c r="A1060" s="130" t="s">
        <v>110</v>
      </c>
      <c r="B1060" s="20">
        <v>20</v>
      </c>
      <c r="C1060" s="20">
        <v>100</v>
      </c>
      <c r="D1060" s="20">
        <v>20</v>
      </c>
      <c r="E1060" s="20">
        <v>100</v>
      </c>
      <c r="F1060" s="20">
        <v>20</v>
      </c>
      <c r="G1060" s="20">
        <v>100</v>
      </c>
      <c r="H1060" s="20">
        <v>20</v>
      </c>
      <c r="I1060" s="20">
        <v>100</v>
      </c>
      <c r="J1060" s="20">
        <v>20</v>
      </c>
      <c r="K1060" s="20">
        <v>100</v>
      </c>
      <c r="L1060" s="20">
        <v>20</v>
      </c>
      <c r="M1060" s="20">
        <v>100</v>
      </c>
    </row>
    <row r="1061" spans="1:13">
      <c r="A1061" s="29" t="s">
        <v>111</v>
      </c>
      <c r="B1061" s="20">
        <v>0</v>
      </c>
      <c r="C1061" s="20">
        <v>0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</row>
    <row r="1062" spans="1:13">
      <c r="A1062" s="2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</row>
    <row r="1063" spans="1:13">
      <c r="A1063" s="130" t="s">
        <v>112</v>
      </c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</row>
    <row r="1064" spans="1:13">
      <c r="A1064" s="130" t="s">
        <v>113</v>
      </c>
      <c r="B1064" s="20"/>
      <c r="C1064" s="20"/>
      <c r="D1064" s="20"/>
      <c r="E1064" s="20"/>
      <c r="F1064" s="20"/>
      <c r="G1064" s="20"/>
      <c r="H1064" s="20"/>
      <c r="I1064" s="146"/>
      <c r="J1064" s="20"/>
      <c r="K1064" s="20"/>
      <c r="L1064" s="20"/>
      <c r="M1064" s="20"/>
    </row>
    <row r="1066" spans="1:13">
      <c r="A1066" s="35" t="s">
        <v>127</v>
      </c>
    </row>
    <row r="1069" spans="1:13">
      <c r="A1069" s="328" t="s">
        <v>130</v>
      </c>
      <c r="B1069" s="328"/>
      <c r="C1069" s="328"/>
      <c r="D1069" s="328"/>
      <c r="E1069" s="328"/>
      <c r="F1069" s="328"/>
      <c r="G1069" s="328"/>
      <c r="H1069" s="328"/>
      <c r="I1069" s="328"/>
      <c r="J1069" s="328"/>
      <c r="K1069" s="328"/>
      <c r="L1069" s="328"/>
      <c r="M1069" s="328"/>
    </row>
    <row r="1070" spans="1:13">
      <c r="A1070" s="20"/>
      <c r="B1070" s="327">
        <v>2000</v>
      </c>
      <c r="C1070" s="327"/>
      <c r="D1070" s="327">
        <v>2003</v>
      </c>
      <c r="E1070" s="327"/>
      <c r="F1070" s="327">
        <v>2006</v>
      </c>
      <c r="G1070" s="327"/>
      <c r="H1070" s="327">
        <v>2009</v>
      </c>
      <c r="I1070" s="327"/>
      <c r="J1070" s="327">
        <v>2012</v>
      </c>
      <c r="K1070" s="327"/>
      <c r="L1070" s="327">
        <v>2015</v>
      </c>
      <c r="M1070" s="327"/>
    </row>
    <row r="1071" spans="1:13">
      <c r="A1071" s="20"/>
      <c r="B1071" s="51" t="s">
        <v>114</v>
      </c>
      <c r="C1071" s="51" t="s">
        <v>115</v>
      </c>
      <c r="D1071" s="51" t="s">
        <v>114</v>
      </c>
      <c r="E1071" s="51" t="s">
        <v>115</v>
      </c>
      <c r="F1071" s="51" t="s">
        <v>114</v>
      </c>
      <c r="G1071" s="51" t="s">
        <v>115</v>
      </c>
      <c r="H1071" s="51" t="s">
        <v>114</v>
      </c>
      <c r="I1071" s="51" t="s">
        <v>115</v>
      </c>
      <c r="J1071" s="51" t="s">
        <v>114</v>
      </c>
      <c r="K1071" s="51" t="s">
        <v>115</v>
      </c>
      <c r="L1071" s="51" t="s">
        <v>114</v>
      </c>
      <c r="M1071" s="51" t="s">
        <v>115</v>
      </c>
    </row>
    <row r="1072" spans="1:13">
      <c r="A1072" s="130" t="s">
        <v>110</v>
      </c>
      <c r="B1072" s="46"/>
      <c r="C1072" s="46"/>
      <c r="D1072" s="46"/>
      <c r="E1072" s="46"/>
      <c r="F1072" s="46"/>
      <c r="G1072" s="46"/>
      <c r="H1072" s="46"/>
      <c r="I1072" s="46"/>
      <c r="J1072" s="46"/>
      <c r="K1072" s="46"/>
      <c r="L1072" s="20">
        <v>20</v>
      </c>
      <c r="M1072" s="20">
        <v>100</v>
      </c>
    </row>
    <row r="1073" spans="1:13">
      <c r="A1073" s="29" t="s">
        <v>111</v>
      </c>
      <c r="B1073" s="46"/>
      <c r="C1073" s="46"/>
      <c r="D1073" s="46"/>
      <c r="E1073" s="46"/>
      <c r="F1073" s="46"/>
      <c r="G1073" s="46"/>
      <c r="H1073" s="46"/>
      <c r="I1073" s="46"/>
      <c r="J1073" s="46"/>
      <c r="K1073" s="46"/>
      <c r="L1073" s="20">
        <v>0</v>
      </c>
      <c r="M1073" s="20">
        <v>0</v>
      </c>
    </row>
    <row r="1074" spans="1:13">
      <c r="A1074" s="29"/>
      <c r="B1074" s="46"/>
      <c r="C1074" s="46"/>
      <c r="D1074" s="46"/>
      <c r="E1074" s="46"/>
      <c r="F1074" s="46"/>
      <c r="G1074" s="46"/>
      <c r="H1074" s="46"/>
      <c r="I1074" s="46"/>
      <c r="J1074" s="46"/>
      <c r="K1074" s="46"/>
      <c r="L1074" s="20"/>
      <c r="M1074" s="20"/>
    </row>
    <row r="1075" spans="1:13">
      <c r="A1075" s="130" t="s">
        <v>112</v>
      </c>
      <c r="B1075" s="46"/>
      <c r="C1075" s="46"/>
      <c r="D1075" s="46"/>
      <c r="E1075" s="46"/>
      <c r="F1075" s="46"/>
      <c r="G1075" s="46"/>
      <c r="H1075" s="46"/>
      <c r="I1075" s="46"/>
      <c r="J1075" s="46"/>
      <c r="K1075" s="46"/>
      <c r="L1075" s="128"/>
      <c r="M1075" s="20"/>
    </row>
    <row r="1076" spans="1:13">
      <c r="A1076" s="130" t="s">
        <v>113</v>
      </c>
      <c r="B1076" s="46"/>
      <c r="C1076" s="46"/>
      <c r="D1076" s="46"/>
      <c r="E1076" s="46"/>
      <c r="F1076" s="46"/>
      <c r="G1076" s="46"/>
      <c r="H1076" s="46"/>
      <c r="I1076" s="46"/>
      <c r="J1076" s="46"/>
      <c r="K1076" s="46"/>
      <c r="L1076" s="20"/>
      <c r="M1076" s="20"/>
    </row>
    <row r="1080" spans="1:13">
      <c r="A1080" s="336" t="s">
        <v>609</v>
      </c>
      <c r="B1080" s="337"/>
      <c r="C1080" s="337"/>
      <c r="D1080" s="337"/>
      <c r="E1080" s="337"/>
      <c r="F1080" s="337"/>
      <c r="G1080" s="337"/>
      <c r="H1080" s="337"/>
      <c r="I1080" s="337"/>
      <c r="J1080" s="337"/>
      <c r="K1080" s="337"/>
      <c r="L1080" s="337"/>
      <c r="M1080" s="338"/>
    </row>
    <row r="1081" spans="1:13">
      <c r="A1081" s="20"/>
      <c r="B1081" s="324">
        <v>2000</v>
      </c>
      <c r="C1081" s="325"/>
      <c r="D1081" s="324">
        <v>2003</v>
      </c>
      <c r="E1081" s="325"/>
      <c r="F1081" s="324">
        <v>2006</v>
      </c>
      <c r="G1081" s="325"/>
      <c r="H1081" s="324">
        <v>2009</v>
      </c>
      <c r="I1081" s="325"/>
      <c r="J1081" s="324">
        <v>2012</v>
      </c>
      <c r="K1081" s="325"/>
      <c r="L1081" s="324">
        <v>2015</v>
      </c>
      <c r="M1081" s="325"/>
    </row>
    <row r="1082" spans="1:13">
      <c r="A1082" s="20"/>
      <c r="B1082" s="51" t="s">
        <v>114</v>
      </c>
      <c r="C1082" s="51" t="s">
        <v>115</v>
      </c>
      <c r="D1082" s="51" t="s">
        <v>114</v>
      </c>
      <c r="E1082" s="51" t="s">
        <v>115</v>
      </c>
      <c r="F1082" s="51" t="s">
        <v>114</v>
      </c>
      <c r="G1082" s="51" t="s">
        <v>115</v>
      </c>
      <c r="H1082" s="51" t="s">
        <v>114</v>
      </c>
      <c r="I1082" s="51" t="s">
        <v>115</v>
      </c>
      <c r="J1082" s="51" t="s">
        <v>114</v>
      </c>
      <c r="K1082" s="51" t="s">
        <v>115</v>
      </c>
      <c r="L1082" s="51" t="s">
        <v>114</v>
      </c>
      <c r="M1082" s="51" t="s">
        <v>115</v>
      </c>
    </row>
    <row r="1083" spans="1:13">
      <c r="A1083" s="130" t="s">
        <v>110</v>
      </c>
      <c r="B1083" s="20"/>
      <c r="C1083" s="20"/>
      <c r="D1083" s="20"/>
      <c r="E1083" s="20"/>
      <c r="F1083" s="20"/>
      <c r="G1083" s="20"/>
      <c r="H1083" s="20"/>
      <c r="I1083" s="20"/>
      <c r="J1083" s="20">
        <v>20</v>
      </c>
      <c r="K1083" s="20">
        <v>100</v>
      </c>
      <c r="L1083" s="20">
        <v>20</v>
      </c>
      <c r="M1083" s="20">
        <v>100</v>
      </c>
    </row>
    <row r="1084" spans="1:13">
      <c r="A1084" s="29" t="s">
        <v>111</v>
      </c>
      <c r="B1084" s="20"/>
      <c r="C1084" s="20"/>
      <c r="D1084" s="20"/>
      <c r="E1084" s="20"/>
      <c r="F1084" s="20"/>
      <c r="G1084" s="20"/>
      <c r="H1084" s="20"/>
      <c r="I1084" s="20"/>
      <c r="J1084" s="20">
        <v>8</v>
      </c>
      <c r="K1084" s="20">
        <f>J1084*K1083/J1083</f>
        <v>40</v>
      </c>
      <c r="L1084" s="20">
        <v>9</v>
      </c>
      <c r="M1084" s="20">
        <f>L1084*M1083/L1083</f>
        <v>45</v>
      </c>
    </row>
    <row r="1085" spans="1:13">
      <c r="A1085" s="2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</row>
    <row r="1086" spans="1:13">
      <c r="A1086" s="130" t="s">
        <v>112</v>
      </c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</row>
    <row r="1087" spans="1:13">
      <c r="A1087" s="130" t="s">
        <v>113</v>
      </c>
      <c r="B1087" s="20"/>
      <c r="C1087" s="20"/>
      <c r="D1087" s="20"/>
      <c r="E1087" s="20"/>
      <c r="F1087" s="20"/>
      <c r="G1087" s="20"/>
      <c r="H1087" s="20"/>
      <c r="I1087" s="146"/>
      <c r="J1087" s="20"/>
      <c r="K1087" s="20"/>
      <c r="L1087" s="20"/>
      <c r="M1087" s="20"/>
    </row>
    <row r="1089" spans="1:30">
      <c r="A1089" s="35" t="s">
        <v>127</v>
      </c>
    </row>
    <row r="1091" spans="1:30">
      <c r="A1091" s="182" t="s">
        <v>703</v>
      </c>
      <c r="B1091" s="182"/>
      <c r="C1091" s="182"/>
      <c r="D1091" s="182"/>
      <c r="E1091" s="182"/>
      <c r="F1091" s="182"/>
      <c r="G1091" s="182"/>
      <c r="H1091" s="182"/>
    </row>
    <row r="1093" spans="1:30" s="152" customFormat="1">
      <c r="A1093" s="153" t="s">
        <v>610</v>
      </c>
      <c r="H1093" s="153" t="s">
        <v>701</v>
      </c>
      <c r="AD1093" s="15"/>
    </row>
    <row r="1095" spans="1:30">
      <c r="A1095" s="329" t="s">
        <v>611</v>
      </c>
      <c r="B1095" s="330"/>
      <c r="C1095" s="330"/>
      <c r="D1095" s="330"/>
      <c r="E1095" s="330"/>
      <c r="F1095" s="330"/>
      <c r="G1095" s="331"/>
      <c r="I1095" s="358" t="s">
        <v>610</v>
      </c>
      <c r="J1095" s="358"/>
      <c r="K1095" s="358"/>
      <c r="L1095" s="358"/>
      <c r="M1095" s="358"/>
      <c r="N1095" s="358"/>
      <c r="O1095" s="358"/>
    </row>
    <row r="1096" spans="1:30">
      <c r="A1096" s="128" t="s">
        <v>129</v>
      </c>
      <c r="B1096" s="44">
        <v>24</v>
      </c>
      <c r="C1096" s="44">
        <v>24</v>
      </c>
      <c r="D1096" s="44">
        <v>24</v>
      </c>
      <c r="E1096" s="165"/>
      <c r="F1096" s="44">
        <v>24</v>
      </c>
      <c r="G1096" s="44">
        <v>24</v>
      </c>
      <c r="I1096" s="89"/>
      <c r="J1096" s="89" t="s">
        <v>137</v>
      </c>
      <c r="K1096" s="89" t="s">
        <v>138</v>
      </c>
      <c r="L1096" s="89" t="s">
        <v>139</v>
      </c>
      <c r="M1096" s="89" t="s">
        <v>140</v>
      </c>
      <c r="N1096" s="89" t="s">
        <v>141</v>
      </c>
      <c r="O1096" s="89" t="s">
        <v>142</v>
      </c>
    </row>
    <row r="1097" spans="1:30">
      <c r="A1097" s="129" t="s">
        <v>103</v>
      </c>
      <c r="B1097" s="51">
        <v>2001</v>
      </c>
      <c r="C1097" s="51">
        <v>2004</v>
      </c>
      <c r="D1097" s="51">
        <v>2007</v>
      </c>
      <c r="E1097" s="158"/>
      <c r="F1097" s="51">
        <v>2011</v>
      </c>
      <c r="G1097" s="51">
        <v>2015</v>
      </c>
      <c r="I1097" s="89" t="s">
        <v>143</v>
      </c>
      <c r="J1097" s="24">
        <v>24</v>
      </c>
      <c r="K1097" s="24">
        <v>24</v>
      </c>
      <c r="L1097" s="24">
        <v>24</v>
      </c>
      <c r="M1097" s="24"/>
      <c r="N1097" s="24">
        <v>24</v>
      </c>
      <c r="O1097" s="24">
        <v>24</v>
      </c>
    </row>
    <row r="1098" spans="1:30">
      <c r="A1098" s="29">
        <v>0</v>
      </c>
      <c r="B1098" s="24"/>
      <c r="C1098" s="24"/>
      <c r="D1098" s="24"/>
      <c r="E1098" s="135"/>
      <c r="F1098" s="24"/>
      <c r="G1098" s="24"/>
      <c r="I1098" s="90">
        <v>0</v>
      </c>
      <c r="J1098" s="24"/>
      <c r="K1098" s="24"/>
      <c r="L1098" s="24"/>
      <c r="M1098" s="24"/>
      <c r="N1098" s="24"/>
      <c r="O1098" s="24"/>
    </row>
    <row r="1099" spans="1:30">
      <c r="A1099" s="29">
        <v>1</v>
      </c>
      <c r="B1099" s="24">
        <v>24</v>
      </c>
      <c r="C1099" s="24"/>
      <c r="D1099" s="24">
        <v>14</v>
      </c>
      <c r="E1099" s="135"/>
      <c r="F1099" s="24"/>
      <c r="G1099" s="24">
        <v>4</v>
      </c>
      <c r="I1099" s="90">
        <v>1</v>
      </c>
      <c r="J1099" s="24">
        <v>24</v>
      </c>
      <c r="K1099" s="24"/>
      <c r="L1099" s="24">
        <v>14</v>
      </c>
      <c r="M1099" s="24"/>
      <c r="N1099" s="24"/>
      <c r="O1099" s="24">
        <v>4</v>
      </c>
    </row>
    <row r="1100" spans="1:30">
      <c r="A1100" s="29">
        <v>2</v>
      </c>
      <c r="B1100" s="24"/>
      <c r="C1100" s="24">
        <v>24</v>
      </c>
      <c r="D1100" s="24">
        <v>10</v>
      </c>
      <c r="E1100" s="135"/>
      <c r="F1100" s="96"/>
      <c r="G1100" s="24">
        <v>17</v>
      </c>
      <c r="I1100" s="90">
        <v>2</v>
      </c>
      <c r="J1100" s="24"/>
      <c r="K1100" s="24">
        <v>24</v>
      </c>
      <c r="L1100" s="24">
        <v>10</v>
      </c>
      <c r="M1100" s="24"/>
      <c r="N1100" s="24"/>
      <c r="O1100" s="24">
        <v>17</v>
      </c>
    </row>
    <row r="1101" spans="1:30">
      <c r="A1101" s="29">
        <v>3</v>
      </c>
      <c r="B1101" s="24"/>
      <c r="C1101" s="24"/>
      <c r="D1101" s="24"/>
      <c r="E1101" s="135"/>
      <c r="F1101" s="96">
        <v>24</v>
      </c>
      <c r="G1101" s="24">
        <v>3</v>
      </c>
      <c r="I1101" s="90">
        <v>3</v>
      </c>
      <c r="J1101" s="24"/>
      <c r="K1101" s="24"/>
      <c r="L1101" s="24"/>
      <c r="M1101" s="24"/>
      <c r="N1101" s="176">
        <v>24</v>
      </c>
      <c r="O1101" s="24">
        <v>3</v>
      </c>
    </row>
    <row r="1102" spans="1:30">
      <c r="A1102" s="29" t="s">
        <v>104</v>
      </c>
      <c r="B1102" s="24"/>
      <c r="C1102" s="24"/>
      <c r="D1102" s="24"/>
      <c r="E1102" s="135"/>
      <c r="F1102" s="24"/>
      <c r="G1102" s="24"/>
      <c r="I1102" s="90" t="s">
        <v>104</v>
      </c>
      <c r="J1102" s="24"/>
      <c r="K1102" s="24"/>
      <c r="L1102" s="24"/>
      <c r="M1102" s="24"/>
      <c r="N1102" s="24"/>
      <c r="O1102" s="24"/>
    </row>
    <row r="1103" spans="1:30">
      <c r="J1103" s="24" t="s">
        <v>145</v>
      </c>
      <c r="K1103" s="53"/>
      <c r="L1103" s="24" t="s">
        <v>280</v>
      </c>
      <c r="M1103" s="53"/>
      <c r="N1103" s="24" t="s">
        <v>281</v>
      </c>
      <c r="O1103" s="24" t="s">
        <v>280</v>
      </c>
    </row>
    <row r="1104" spans="1:30">
      <c r="A1104" s="329" t="s">
        <v>645</v>
      </c>
      <c r="B1104" s="330"/>
      <c r="C1104" s="330"/>
      <c r="D1104" s="330"/>
      <c r="E1104" s="330"/>
      <c r="F1104" s="330"/>
      <c r="G1104" s="331"/>
      <c r="J1104" s="91" t="s">
        <v>612</v>
      </c>
      <c r="K1104" s="53"/>
      <c r="L1104" s="94" t="s">
        <v>690</v>
      </c>
      <c r="M1104" s="53"/>
      <c r="N1104" s="99" t="s">
        <v>691</v>
      </c>
      <c r="O1104" s="93" t="s">
        <v>692</v>
      </c>
    </row>
    <row r="1105" spans="1:27">
      <c r="A1105" s="21"/>
      <c r="B1105" s="51">
        <v>2001</v>
      </c>
      <c r="C1105" s="51">
        <v>2004</v>
      </c>
      <c r="D1105" s="51">
        <v>2007</v>
      </c>
      <c r="E1105" s="158"/>
      <c r="F1105" s="51">
        <v>2011</v>
      </c>
      <c r="G1105" s="51">
        <v>2015</v>
      </c>
      <c r="L1105" s="92" t="s">
        <v>693</v>
      </c>
    </row>
    <row r="1106" spans="1:27">
      <c r="A1106" s="130" t="s">
        <v>106</v>
      </c>
      <c r="B1106" s="24">
        <v>11</v>
      </c>
      <c r="C1106" s="24">
        <v>2</v>
      </c>
      <c r="D1106" s="24">
        <v>11</v>
      </c>
      <c r="E1106" s="135"/>
      <c r="F1106" s="24"/>
      <c r="G1106" s="24">
        <v>4</v>
      </c>
    </row>
    <row r="1107" spans="1:27">
      <c r="A1107" s="29" t="s">
        <v>107</v>
      </c>
      <c r="B1107" s="24">
        <v>13</v>
      </c>
      <c r="C1107" s="24">
        <v>22</v>
      </c>
      <c r="D1107" s="24">
        <v>13</v>
      </c>
      <c r="E1107" s="135"/>
      <c r="F1107" s="24">
        <v>24</v>
      </c>
      <c r="G1107" s="24">
        <v>20</v>
      </c>
    </row>
    <row r="1108" spans="1:27">
      <c r="A1108" s="27"/>
      <c r="B1108" s="28"/>
      <c r="C1108" s="28"/>
      <c r="D1108" s="28"/>
      <c r="E1108" s="28"/>
      <c r="F1108" s="28"/>
      <c r="G1108" s="28"/>
    </row>
    <row r="1109" spans="1:27">
      <c r="A1109" s="27"/>
      <c r="B1109" s="28"/>
      <c r="C1109" s="28"/>
      <c r="D1109" s="28"/>
      <c r="E1109" s="28"/>
      <c r="F1109" s="28"/>
      <c r="G1109" s="28"/>
    </row>
    <row r="1110" spans="1:27">
      <c r="A1110" s="332" t="s">
        <v>109</v>
      </c>
      <c r="B1110" s="332"/>
      <c r="C1110" s="332"/>
      <c r="D1110" s="332"/>
      <c r="E1110" s="332"/>
      <c r="F1110" s="332"/>
      <c r="G1110" s="332"/>
      <c r="H1110" s="332"/>
      <c r="I1110" s="332"/>
      <c r="J1110" s="332"/>
      <c r="K1110" s="332"/>
      <c r="L1110" s="332"/>
      <c r="M1110" s="332"/>
      <c r="O1110" s="332" t="s">
        <v>120</v>
      </c>
      <c r="P1110" s="332"/>
      <c r="Q1110" s="332"/>
      <c r="R1110" s="332"/>
      <c r="S1110" s="332"/>
      <c r="T1110" s="332"/>
      <c r="U1110" s="332"/>
      <c r="V1110" s="332"/>
      <c r="W1110" s="332"/>
      <c r="X1110" s="332"/>
      <c r="Y1110" s="332"/>
      <c r="Z1110" s="332"/>
      <c r="AA1110" s="332"/>
    </row>
    <row r="1111" spans="1:27">
      <c r="A1111" s="20"/>
      <c r="B1111" s="327">
        <v>2001</v>
      </c>
      <c r="C1111" s="327"/>
      <c r="D1111" s="327">
        <v>2004</v>
      </c>
      <c r="E1111" s="327"/>
      <c r="F1111" s="327">
        <v>2007</v>
      </c>
      <c r="G1111" s="327"/>
      <c r="H1111" s="358"/>
      <c r="I1111" s="358"/>
      <c r="J1111" s="327">
        <v>2011</v>
      </c>
      <c r="K1111" s="327"/>
      <c r="L1111" s="324">
        <v>2015</v>
      </c>
      <c r="M1111" s="325"/>
      <c r="O1111" s="20"/>
      <c r="P1111" s="327">
        <v>2001</v>
      </c>
      <c r="Q1111" s="327"/>
      <c r="R1111" s="327">
        <v>2004</v>
      </c>
      <c r="S1111" s="327"/>
      <c r="T1111" s="327">
        <v>2007</v>
      </c>
      <c r="U1111" s="327"/>
      <c r="V1111" s="358"/>
      <c r="W1111" s="358"/>
      <c r="X1111" s="327">
        <v>2011</v>
      </c>
      <c r="Y1111" s="327"/>
      <c r="Z1111" s="324">
        <v>2015</v>
      </c>
      <c r="AA1111" s="325"/>
    </row>
    <row r="1112" spans="1:27">
      <c r="A1112" s="20"/>
      <c r="B1112" s="51" t="s">
        <v>114</v>
      </c>
      <c r="C1112" s="51" t="s">
        <v>115</v>
      </c>
      <c r="D1112" s="51" t="s">
        <v>114</v>
      </c>
      <c r="E1112" s="51" t="s">
        <v>115</v>
      </c>
      <c r="F1112" s="51" t="s">
        <v>114</v>
      </c>
      <c r="G1112" s="51" t="s">
        <v>115</v>
      </c>
      <c r="H1112" s="158" t="s">
        <v>114</v>
      </c>
      <c r="I1112" s="158" t="s">
        <v>115</v>
      </c>
      <c r="J1112" s="51" t="s">
        <v>114</v>
      </c>
      <c r="K1112" s="51" t="s">
        <v>115</v>
      </c>
      <c r="L1112" s="51" t="s">
        <v>114</v>
      </c>
      <c r="M1112" s="51" t="s">
        <v>115</v>
      </c>
      <c r="O1112" s="20"/>
      <c r="P1112" s="51" t="s">
        <v>118</v>
      </c>
      <c r="Q1112" s="51" t="s">
        <v>1</v>
      </c>
      <c r="R1112" s="51" t="s">
        <v>118</v>
      </c>
      <c r="S1112" s="51" t="s">
        <v>1</v>
      </c>
      <c r="T1112" s="51" t="s">
        <v>118</v>
      </c>
      <c r="U1112" s="51" t="s">
        <v>1</v>
      </c>
      <c r="V1112" s="158" t="s">
        <v>118</v>
      </c>
      <c r="W1112" s="158" t="s">
        <v>1</v>
      </c>
      <c r="X1112" s="51" t="s">
        <v>118</v>
      </c>
      <c r="Y1112" s="51" t="s">
        <v>1</v>
      </c>
      <c r="Z1112" s="51" t="s">
        <v>118</v>
      </c>
      <c r="AA1112" s="51" t="s">
        <v>1</v>
      </c>
    </row>
    <row r="1113" spans="1:27">
      <c r="A1113" s="130" t="s">
        <v>110</v>
      </c>
      <c r="B1113" s="20">
        <v>24</v>
      </c>
      <c r="C1113" s="20">
        <v>100</v>
      </c>
      <c r="D1113" s="20">
        <v>24</v>
      </c>
      <c r="E1113" s="20">
        <v>100</v>
      </c>
      <c r="F1113" s="20">
        <v>15</v>
      </c>
      <c r="G1113" s="20">
        <v>62.5</v>
      </c>
      <c r="H1113" s="46"/>
      <c r="I1113" s="46"/>
      <c r="J1113" s="20"/>
      <c r="K1113" s="20"/>
      <c r="L1113" s="20">
        <v>23</v>
      </c>
      <c r="M1113" s="20">
        <v>95.83</v>
      </c>
      <c r="O1113" s="130" t="s">
        <v>288</v>
      </c>
      <c r="P1113" s="140"/>
      <c r="Q1113" s="140"/>
      <c r="R1113" s="140"/>
      <c r="S1113" s="140"/>
      <c r="T1113" s="24">
        <v>9</v>
      </c>
      <c r="U1113" s="24">
        <v>2</v>
      </c>
      <c r="V1113" s="135"/>
      <c r="W1113" s="135"/>
      <c r="X1113" s="24"/>
      <c r="Y1113" s="24"/>
      <c r="Z1113" s="24"/>
      <c r="AA1113" s="24"/>
    </row>
    <row r="1114" spans="1:27">
      <c r="A1114" s="29" t="s">
        <v>111</v>
      </c>
      <c r="B1114" s="20">
        <v>1</v>
      </c>
      <c r="C1114" s="20">
        <v>4.17</v>
      </c>
      <c r="D1114" s="20">
        <v>2</v>
      </c>
      <c r="E1114" s="20">
        <v>8.34</v>
      </c>
      <c r="F1114" s="20">
        <v>5</v>
      </c>
      <c r="G1114" s="20">
        <v>20.83</v>
      </c>
      <c r="H1114" s="46"/>
      <c r="I1114" s="183"/>
      <c r="J1114" s="20"/>
      <c r="K1114" s="146"/>
      <c r="L1114" s="20">
        <v>2</v>
      </c>
      <c r="M1114" s="20">
        <v>8.33</v>
      </c>
      <c r="O1114" s="47" t="s">
        <v>125</v>
      </c>
      <c r="P1114" s="141"/>
      <c r="Q1114" s="142"/>
      <c r="R1114" s="141"/>
      <c r="S1114" s="142"/>
      <c r="T1114" s="32">
        <v>0.375</v>
      </c>
      <c r="U1114" s="32">
        <f>U1113*T1114/T1113</f>
        <v>8.3333333333333329E-2</v>
      </c>
      <c r="V1114" s="46"/>
      <c r="W1114" s="183"/>
      <c r="X1114" s="20"/>
      <c r="Y1114" s="146"/>
      <c r="Z1114" s="32"/>
      <c r="AA1114" s="32"/>
    </row>
    <row r="1115" spans="1:27">
      <c r="A1115" s="29"/>
      <c r="B1115" s="20"/>
      <c r="C1115" s="20"/>
      <c r="D1115" s="20"/>
      <c r="E1115" s="20"/>
      <c r="F1115" s="20"/>
      <c r="G1115" s="20"/>
      <c r="H1115" s="46"/>
      <c r="I1115" s="46"/>
      <c r="J1115" s="20"/>
      <c r="K1115" s="20"/>
      <c r="L1115" s="20"/>
      <c r="M1115" s="20"/>
      <c r="O1115" s="130" t="s">
        <v>386</v>
      </c>
      <c r="P1115" s="140"/>
      <c r="Q1115" s="140"/>
      <c r="R1115" s="24"/>
      <c r="S1115" s="24"/>
      <c r="T1115" s="24"/>
      <c r="U1115" s="24"/>
      <c r="V1115" s="135"/>
      <c r="W1115" s="135"/>
      <c r="X1115" s="24">
        <v>24</v>
      </c>
      <c r="Y1115" s="24">
        <v>6</v>
      </c>
      <c r="Z1115" s="24"/>
      <c r="AA1115" s="24"/>
    </row>
    <row r="1116" spans="1:27">
      <c r="A1116" s="130" t="s">
        <v>112</v>
      </c>
      <c r="B1116" s="20"/>
      <c r="C1116" s="20"/>
      <c r="D1116" s="20"/>
      <c r="E1116" s="20"/>
      <c r="F1116" s="20">
        <v>9</v>
      </c>
      <c r="G1116" s="20">
        <v>37.5</v>
      </c>
      <c r="H1116" s="46"/>
      <c r="I1116" s="46"/>
      <c r="J1116" s="20">
        <v>24</v>
      </c>
      <c r="K1116" s="20">
        <v>100</v>
      </c>
      <c r="L1116" s="20">
        <v>1</v>
      </c>
      <c r="M1116" s="20">
        <v>4.17</v>
      </c>
      <c r="O1116" s="47" t="s">
        <v>125</v>
      </c>
      <c r="P1116" s="141"/>
      <c r="Q1116" s="142"/>
      <c r="R1116" s="32"/>
      <c r="S1116" s="32"/>
      <c r="T1116" s="32"/>
      <c r="U1116" s="32"/>
      <c r="V1116" s="136"/>
      <c r="W1116" s="136"/>
      <c r="X1116" s="32">
        <v>1</v>
      </c>
      <c r="Y1116" s="32">
        <f>Y1115*X1116/X1115</f>
        <v>0.25</v>
      </c>
      <c r="Z1116" s="32"/>
      <c r="AA1116" s="32"/>
    </row>
    <row r="1117" spans="1:27">
      <c r="A1117" s="130" t="s">
        <v>113</v>
      </c>
      <c r="B1117" s="20"/>
      <c r="C1117" s="20"/>
      <c r="D1117" s="20"/>
      <c r="E1117" s="20"/>
      <c r="F1117" s="20">
        <v>2</v>
      </c>
      <c r="G1117" s="20">
        <v>6.17</v>
      </c>
      <c r="H1117" s="46"/>
      <c r="I1117" s="183"/>
      <c r="J1117" s="20">
        <v>6</v>
      </c>
      <c r="K1117" s="146">
        <v>0.25</v>
      </c>
      <c r="L1117" s="20">
        <v>0</v>
      </c>
      <c r="M1117" s="20">
        <v>0</v>
      </c>
      <c r="O1117" s="130" t="s">
        <v>300</v>
      </c>
      <c r="P1117" s="140"/>
      <c r="Q1117" s="140"/>
      <c r="R1117" s="24"/>
      <c r="S1117" s="24"/>
      <c r="T1117" s="24"/>
      <c r="U1117" s="24"/>
      <c r="V1117" s="135"/>
      <c r="W1117" s="135"/>
      <c r="X1117" s="24"/>
      <c r="Y1117" s="24"/>
      <c r="Z1117" s="24">
        <v>1</v>
      </c>
      <c r="AA1117" s="24">
        <v>0</v>
      </c>
    </row>
    <row r="1118" spans="1:27">
      <c r="O1118" s="47" t="s">
        <v>125</v>
      </c>
      <c r="P1118" s="141"/>
      <c r="Q1118" s="142"/>
      <c r="R1118" s="32"/>
      <c r="S1118" s="32"/>
      <c r="T1118" s="32"/>
      <c r="U1118" s="32"/>
      <c r="V1118" s="136"/>
      <c r="W1118" s="136"/>
      <c r="X1118" s="32"/>
      <c r="Y1118" s="32"/>
      <c r="Z1118" s="32">
        <v>4.1700000000000001E-2</v>
      </c>
      <c r="AA1118" s="32">
        <v>0</v>
      </c>
    </row>
    <row r="1120" spans="1:27">
      <c r="A1120" s="326" t="s">
        <v>116</v>
      </c>
      <c r="B1120" s="326"/>
      <c r="C1120" s="326"/>
      <c r="D1120" s="326"/>
      <c r="E1120" s="326"/>
      <c r="F1120" s="326"/>
      <c r="G1120" s="326"/>
      <c r="H1120" s="326"/>
      <c r="I1120" s="326"/>
      <c r="J1120" s="326"/>
      <c r="K1120" s="326"/>
      <c r="L1120" s="326"/>
      <c r="M1120" s="326"/>
      <c r="O1120" s="35" t="s">
        <v>127</v>
      </c>
    </row>
    <row r="1121" spans="1:27">
      <c r="A1121" s="20"/>
      <c r="B1121" s="327">
        <v>2001</v>
      </c>
      <c r="C1121" s="327"/>
      <c r="D1121" s="327">
        <v>2004</v>
      </c>
      <c r="E1121" s="327"/>
      <c r="F1121" s="327">
        <v>2007</v>
      </c>
      <c r="G1121" s="327"/>
      <c r="H1121" s="358"/>
      <c r="I1121" s="358"/>
      <c r="J1121" s="327">
        <v>2011</v>
      </c>
      <c r="K1121" s="327"/>
      <c r="L1121" s="324">
        <v>2015</v>
      </c>
      <c r="M1121" s="325"/>
    </row>
    <row r="1122" spans="1:27">
      <c r="A1122" s="20"/>
      <c r="B1122" s="51" t="s">
        <v>114</v>
      </c>
      <c r="C1122" s="51" t="s">
        <v>115</v>
      </c>
      <c r="D1122" s="51" t="s">
        <v>114</v>
      </c>
      <c r="E1122" s="51" t="s">
        <v>115</v>
      </c>
      <c r="F1122" s="51" t="s">
        <v>114</v>
      </c>
      <c r="G1122" s="51" t="s">
        <v>115</v>
      </c>
      <c r="H1122" s="158" t="s">
        <v>114</v>
      </c>
      <c r="I1122" s="158" t="s">
        <v>115</v>
      </c>
      <c r="J1122" s="51" t="s">
        <v>114</v>
      </c>
      <c r="K1122" s="51" t="s">
        <v>115</v>
      </c>
      <c r="L1122" s="51" t="s">
        <v>114</v>
      </c>
      <c r="M1122" s="51" t="s">
        <v>115</v>
      </c>
    </row>
    <row r="1123" spans="1:27">
      <c r="A1123" s="130" t="s">
        <v>110</v>
      </c>
      <c r="B1123" s="20">
        <v>24</v>
      </c>
      <c r="C1123" s="20">
        <v>100</v>
      </c>
      <c r="D1123" s="20"/>
      <c r="E1123" s="20"/>
      <c r="F1123" s="20">
        <v>23</v>
      </c>
      <c r="G1123" s="20">
        <v>95.83</v>
      </c>
      <c r="H1123" s="46"/>
      <c r="I1123" s="46"/>
      <c r="J1123" s="20"/>
      <c r="K1123" s="20"/>
      <c r="L1123" s="20">
        <v>2</v>
      </c>
      <c r="M1123" s="20">
        <v>8.33</v>
      </c>
      <c r="O1123" s="326" t="s">
        <v>121</v>
      </c>
      <c r="P1123" s="326"/>
      <c r="Q1123" s="326"/>
      <c r="R1123" s="326"/>
      <c r="S1123" s="326"/>
      <c r="T1123" s="326"/>
      <c r="U1123" s="326"/>
      <c r="V1123" s="326"/>
      <c r="W1123" s="326"/>
      <c r="X1123" s="326"/>
      <c r="Y1123" s="326"/>
      <c r="Z1123" s="326"/>
      <c r="AA1123" s="326"/>
    </row>
    <row r="1124" spans="1:27">
      <c r="A1124" s="29" t="s">
        <v>111</v>
      </c>
      <c r="B1124" s="20">
        <v>10</v>
      </c>
      <c r="C1124" s="20">
        <v>41.67</v>
      </c>
      <c r="D1124" s="20"/>
      <c r="E1124" s="20"/>
      <c r="F1124" s="20">
        <v>6</v>
      </c>
      <c r="G1124" s="20">
        <v>25</v>
      </c>
      <c r="H1124" s="46"/>
      <c r="I1124" s="46"/>
      <c r="J1124" s="20"/>
      <c r="K1124" s="20"/>
      <c r="L1124" s="20">
        <v>1</v>
      </c>
      <c r="M1124" s="20">
        <v>4.17</v>
      </c>
      <c r="O1124" s="20"/>
      <c r="P1124" s="327">
        <v>2001</v>
      </c>
      <c r="Q1124" s="327"/>
      <c r="R1124" s="327">
        <v>2004</v>
      </c>
      <c r="S1124" s="327"/>
      <c r="T1124" s="327">
        <v>2007</v>
      </c>
      <c r="U1124" s="327"/>
      <c r="V1124" s="358"/>
      <c r="W1124" s="358"/>
      <c r="X1124" s="327">
        <v>2011</v>
      </c>
      <c r="Y1124" s="327"/>
      <c r="Z1124" s="324">
        <v>2015</v>
      </c>
      <c r="AA1124" s="325"/>
    </row>
    <row r="1125" spans="1:27">
      <c r="A1125" s="29"/>
      <c r="B1125" s="20"/>
      <c r="C1125" s="20"/>
      <c r="D1125" s="20"/>
      <c r="E1125" s="20"/>
      <c r="F1125" s="20"/>
      <c r="G1125" s="20"/>
      <c r="H1125" s="46"/>
      <c r="I1125" s="46"/>
      <c r="J1125" s="20"/>
      <c r="K1125" s="20"/>
      <c r="L1125" s="20"/>
      <c r="M1125" s="20"/>
      <c r="O1125" s="20"/>
      <c r="P1125" s="51" t="s">
        <v>118</v>
      </c>
      <c r="Q1125" s="51" t="s">
        <v>1</v>
      </c>
      <c r="R1125" s="51" t="s">
        <v>118</v>
      </c>
      <c r="S1125" s="51" t="s">
        <v>1</v>
      </c>
      <c r="T1125" s="51" t="s">
        <v>118</v>
      </c>
      <c r="U1125" s="51" t="s">
        <v>1</v>
      </c>
      <c r="V1125" s="158" t="s">
        <v>118</v>
      </c>
      <c r="W1125" s="158" t="s">
        <v>1</v>
      </c>
      <c r="X1125" s="51" t="s">
        <v>118</v>
      </c>
      <c r="Y1125" s="51" t="s">
        <v>1</v>
      </c>
      <c r="Z1125" s="51" t="s">
        <v>118</v>
      </c>
      <c r="AA1125" s="51" t="s">
        <v>1</v>
      </c>
    </row>
    <row r="1126" spans="1:27">
      <c r="A1126" s="130" t="s">
        <v>112</v>
      </c>
      <c r="B1126" s="20"/>
      <c r="C1126" s="20"/>
      <c r="D1126" s="20">
        <v>24</v>
      </c>
      <c r="E1126" s="20">
        <v>100</v>
      </c>
      <c r="F1126" s="20">
        <v>1</v>
      </c>
      <c r="G1126" s="20">
        <v>4.17</v>
      </c>
      <c r="H1126" s="46"/>
      <c r="I1126" s="46"/>
      <c r="J1126" s="20">
        <v>24</v>
      </c>
      <c r="K1126" s="20">
        <v>100</v>
      </c>
      <c r="L1126" s="20">
        <v>22</v>
      </c>
      <c r="M1126" s="20">
        <v>91.67</v>
      </c>
      <c r="O1126" s="130" t="s">
        <v>58</v>
      </c>
      <c r="P1126" s="24"/>
      <c r="Q1126" s="24"/>
      <c r="R1126" s="140">
        <v>24</v>
      </c>
      <c r="S1126" s="140">
        <v>11</v>
      </c>
      <c r="T1126" s="24"/>
      <c r="U1126" s="24"/>
      <c r="V1126" s="135"/>
      <c r="W1126" s="135"/>
      <c r="X1126" s="24">
        <v>24</v>
      </c>
      <c r="Y1126" s="24">
        <v>11</v>
      </c>
      <c r="Z1126" s="24">
        <v>22</v>
      </c>
      <c r="AA1126" s="24">
        <v>10</v>
      </c>
    </row>
    <row r="1127" spans="1:27">
      <c r="A1127" s="130" t="s">
        <v>113</v>
      </c>
      <c r="B1127" s="20"/>
      <c r="C1127" s="20"/>
      <c r="D1127" s="20">
        <v>11</v>
      </c>
      <c r="E1127" s="20">
        <v>45.83</v>
      </c>
      <c r="F1127" s="20">
        <v>0</v>
      </c>
      <c r="G1127" s="20">
        <v>0</v>
      </c>
      <c r="H1127" s="46"/>
      <c r="I1127" s="46"/>
      <c r="J1127" s="20">
        <v>11</v>
      </c>
      <c r="K1127" s="20">
        <v>45.83</v>
      </c>
      <c r="L1127" s="20">
        <v>10</v>
      </c>
      <c r="M1127" s="20">
        <v>41.67</v>
      </c>
      <c r="O1127" s="48" t="s">
        <v>125</v>
      </c>
      <c r="P1127" s="53"/>
      <c r="Q1127" s="53"/>
      <c r="R1127" s="24">
        <v>100</v>
      </c>
      <c r="S1127" s="24">
        <v>45.83</v>
      </c>
      <c r="T1127" s="53"/>
      <c r="U1127" s="53"/>
      <c r="V1127" s="118"/>
      <c r="W1127" s="118"/>
      <c r="X1127" s="53">
        <v>100</v>
      </c>
      <c r="Y1127" s="53">
        <v>45.83</v>
      </c>
      <c r="Z1127" s="20">
        <v>91.67</v>
      </c>
      <c r="AA1127" s="20">
        <v>41.67</v>
      </c>
    </row>
    <row r="1128" spans="1:27">
      <c r="O1128" s="130" t="s">
        <v>519</v>
      </c>
      <c r="P1128" s="34"/>
      <c r="Q1128" s="34"/>
      <c r="R1128" s="144"/>
      <c r="S1128" s="144"/>
      <c r="T1128" s="34">
        <v>1</v>
      </c>
      <c r="U1128" s="34">
        <v>0</v>
      </c>
      <c r="V1128" s="138"/>
      <c r="W1128" s="138"/>
      <c r="X1128" s="34"/>
      <c r="Y1128" s="34"/>
      <c r="Z1128" s="34"/>
      <c r="AA1128" s="34"/>
    </row>
    <row r="1129" spans="1:27">
      <c r="O1129" s="48" t="s">
        <v>125</v>
      </c>
      <c r="P1129" s="53"/>
      <c r="Q1129" s="53"/>
      <c r="R1129" s="143"/>
      <c r="S1129" s="143"/>
      <c r="T1129" s="24">
        <v>4.17</v>
      </c>
      <c r="U1129" s="24">
        <v>0</v>
      </c>
      <c r="V1129" s="118"/>
      <c r="W1129" s="118"/>
      <c r="X1129" s="53"/>
      <c r="Y1129" s="53"/>
      <c r="Z1129" s="53"/>
      <c r="AA1129" s="53"/>
    </row>
    <row r="1130" spans="1:27">
      <c r="A1130" s="321" t="s">
        <v>117</v>
      </c>
      <c r="B1130" s="322"/>
      <c r="C1130" s="322"/>
      <c r="D1130" s="322"/>
      <c r="E1130" s="322"/>
      <c r="F1130" s="322"/>
      <c r="G1130" s="322"/>
      <c r="H1130" s="322"/>
      <c r="I1130" s="322"/>
      <c r="J1130" s="322"/>
      <c r="K1130" s="322"/>
      <c r="L1130" s="322"/>
      <c r="M1130" s="323"/>
      <c r="O1130" s="129"/>
      <c r="P1130" s="34"/>
      <c r="Q1130" s="34"/>
      <c r="R1130" s="144"/>
      <c r="S1130" s="144"/>
      <c r="T1130" s="34"/>
      <c r="U1130" s="34"/>
      <c r="V1130" s="138"/>
      <c r="W1130" s="138"/>
      <c r="X1130" s="147"/>
      <c r="Y1130" s="34"/>
      <c r="Z1130" s="34"/>
      <c r="AA1130" s="34"/>
    </row>
    <row r="1131" spans="1:27">
      <c r="A1131" s="20"/>
      <c r="B1131" s="327">
        <v>2001</v>
      </c>
      <c r="C1131" s="327"/>
      <c r="D1131" s="327">
        <v>2004</v>
      </c>
      <c r="E1131" s="327"/>
      <c r="F1131" s="327">
        <v>2007</v>
      </c>
      <c r="G1131" s="327"/>
      <c r="H1131" s="358"/>
      <c r="I1131" s="358"/>
      <c r="J1131" s="327">
        <v>2011</v>
      </c>
      <c r="K1131" s="327"/>
      <c r="L1131" s="324">
        <v>2015</v>
      </c>
      <c r="M1131" s="325"/>
      <c r="V1131" s="79"/>
      <c r="W1131" s="79"/>
    </row>
    <row r="1132" spans="1:27">
      <c r="A1132" s="20"/>
      <c r="B1132" s="51" t="s">
        <v>114</v>
      </c>
      <c r="C1132" s="51" t="s">
        <v>115</v>
      </c>
      <c r="D1132" s="51" t="s">
        <v>114</v>
      </c>
      <c r="E1132" s="51" t="s">
        <v>115</v>
      </c>
      <c r="F1132" s="51" t="s">
        <v>114</v>
      </c>
      <c r="G1132" s="51" t="s">
        <v>115</v>
      </c>
      <c r="H1132" s="158" t="s">
        <v>114</v>
      </c>
      <c r="I1132" s="158" t="s">
        <v>115</v>
      </c>
      <c r="J1132" s="51" t="s">
        <v>114</v>
      </c>
      <c r="K1132" s="51" t="s">
        <v>115</v>
      </c>
      <c r="L1132" s="51" t="s">
        <v>114</v>
      </c>
      <c r="M1132" s="51" t="s">
        <v>115</v>
      </c>
    </row>
    <row r="1133" spans="1:27">
      <c r="A1133" s="130" t="s">
        <v>110</v>
      </c>
      <c r="B1133" s="20"/>
      <c r="C1133" s="20"/>
      <c r="D1133" s="20"/>
      <c r="E1133" s="20"/>
      <c r="F1133" s="20"/>
      <c r="G1133" s="20"/>
      <c r="H1133" s="46"/>
      <c r="I1133" s="46"/>
      <c r="J1133" s="20"/>
      <c r="K1133" s="20"/>
      <c r="L1133" s="20">
        <v>5</v>
      </c>
      <c r="M1133" s="20">
        <v>20.83</v>
      </c>
      <c r="O1133" s="321" t="s">
        <v>122</v>
      </c>
      <c r="P1133" s="322"/>
      <c r="Q1133" s="322"/>
      <c r="R1133" s="322"/>
      <c r="S1133" s="322"/>
      <c r="T1133" s="322"/>
      <c r="U1133" s="322"/>
      <c r="V1133" s="322"/>
      <c r="W1133" s="322"/>
      <c r="X1133" s="322"/>
      <c r="Y1133" s="322"/>
      <c r="Z1133" s="322"/>
      <c r="AA1133" s="323"/>
    </row>
    <row r="1134" spans="1:27">
      <c r="A1134" s="29" t="s">
        <v>111</v>
      </c>
      <c r="B1134" s="20"/>
      <c r="C1134" s="20"/>
      <c r="D1134" s="20"/>
      <c r="E1134" s="20"/>
      <c r="F1134" s="20"/>
      <c r="G1134" s="20"/>
      <c r="H1134" s="46"/>
      <c r="I1134" s="46"/>
      <c r="J1134" s="20"/>
      <c r="K1134" s="20"/>
      <c r="L1134" s="20">
        <v>1</v>
      </c>
      <c r="M1134" s="20">
        <v>4.17</v>
      </c>
      <c r="O1134" s="20"/>
      <c r="P1134" s="327">
        <v>2001</v>
      </c>
      <c r="Q1134" s="327"/>
      <c r="R1134" s="327">
        <v>2004</v>
      </c>
      <c r="S1134" s="327"/>
      <c r="T1134" s="327">
        <v>2007</v>
      </c>
      <c r="U1134" s="327"/>
      <c r="V1134" s="358"/>
      <c r="W1134" s="358"/>
      <c r="X1134" s="327">
        <v>2011</v>
      </c>
      <c r="Y1134" s="327"/>
      <c r="Z1134" s="324">
        <v>2015</v>
      </c>
      <c r="AA1134" s="325"/>
    </row>
    <row r="1135" spans="1:27">
      <c r="A1135" s="29"/>
      <c r="B1135" s="20"/>
      <c r="C1135" s="20"/>
      <c r="D1135" s="20"/>
      <c r="E1135" s="20"/>
      <c r="F1135" s="20"/>
      <c r="G1135" s="20"/>
      <c r="H1135" s="46"/>
      <c r="I1135" s="46"/>
      <c r="J1135" s="20"/>
      <c r="K1135" s="20"/>
      <c r="L1135" s="20"/>
      <c r="M1135" s="20"/>
      <c r="O1135" s="20"/>
      <c r="P1135" s="51" t="s">
        <v>118</v>
      </c>
      <c r="Q1135" s="51" t="s">
        <v>1</v>
      </c>
      <c r="R1135" s="51" t="s">
        <v>118</v>
      </c>
      <c r="S1135" s="51" t="s">
        <v>1</v>
      </c>
      <c r="T1135" s="51" t="s">
        <v>118</v>
      </c>
      <c r="U1135" s="51" t="s">
        <v>1</v>
      </c>
      <c r="V1135" s="158" t="s">
        <v>118</v>
      </c>
      <c r="W1135" s="158" t="s">
        <v>1</v>
      </c>
      <c r="X1135" s="51" t="s">
        <v>118</v>
      </c>
      <c r="Y1135" s="51" t="s">
        <v>1</v>
      </c>
      <c r="Z1135" s="51" t="s">
        <v>118</v>
      </c>
      <c r="AA1135" s="51" t="s">
        <v>1</v>
      </c>
    </row>
    <row r="1136" spans="1:27">
      <c r="A1136" s="130" t="s">
        <v>112</v>
      </c>
      <c r="B1136" s="20">
        <v>24</v>
      </c>
      <c r="C1136" s="20">
        <v>100</v>
      </c>
      <c r="D1136" s="20">
        <v>24</v>
      </c>
      <c r="E1136" s="20">
        <v>100</v>
      </c>
      <c r="F1136" s="20">
        <v>24</v>
      </c>
      <c r="G1136" s="20">
        <v>100</v>
      </c>
      <c r="H1136" s="46"/>
      <c r="I1136" s="46"/>
      <c r="J1136" s="20">
        <v>24</v>
      </c>
      <c r="K1136" s="20">
        <v>100</v>
      </c>
      <c r="L1136" s="20">
        <v>19</v>
      </c>
      <c r="M1136" s="20">
        <v>79.17</v>
      </c>
      <c r="O1136" s="130" t="s">
        <v>612</v>
      </c>
      <c r="P1136" s="140">
        <v>24</v>
      </c>
      <c r="Q1136" s="140">
        <v>13</v>
      </c>
      <c r="R1136" s="140"/>
      <c r="S1136" s="140"/>
      <c r="T1136" s="24"/>
      <c r="U1136" s="24"/>
      <c r="V1136" s="135"/>
      <c r="W1136" s="135"/>
      <c r="X1136" s="140"/>
      <c r="Y1136" s="140"/>
      <c r="Z1136" s="24"/>
      <c r="AA1136" s="24"/>
    </row>
    <row r="1137" spans="1:27">
      <c r="A1137" s="130" t="s">
        <v>113</v>
      </c>
      <c r="B1137" s="20">
        <v>13</v>
      </c>
      <c r="C1137" s="20">
        <v>54.17</v>
      </c>
      <c r="D1137" s="20">
        <v>11</v>
      </c>
      <c r="E1137" s="20">
        <v>45.83</v>
      </c>
      <c r="F1137" s="20">
        <v>11</v>
      </c>
      <c r="G1137" s="20">
        <v>45.83</v>
      </c>
      <c r="H1137" s="46"/>
      <c r="I1137" s="183"/>
      <c r="J1137" s="20">
        <v>7</v>
      </c>
      <c r="K1137" s="146" t="s">
        <v>617</v>
      </c>
      <c r="L1137" s="20">
        <v>10</v>
      </c>
      <c r="M1137" s="20">
        <v>41.67</v>
      </c>
      <c r="O1137" s="47" t="s">
        <v>125</v>
      </c>
      <c r="P1137" s="141">
        <v>1</v>
      </c>
      <c r="Q1137" s="141">
        <f>Q1136*P1137/P1136</f>
        <v>0.54166666666666663</v>
      </c>
      <c r="R1137" s="141"/>
      <c r="S1137" s="142"/>
      <c r="T1137" s="32"/>
      <c r="U1137" s="40"/>
      <c r="V1137" s="46"/>
      <c r="W1137" s="183"/>
      <c r="X1137" s="20"/>
      <c r="Y1137" s="146"/>
      <c r="Z1137" s="32"/>
      <c r="AA1137" s="32"/>
    </row>
    <row r="1138" spans="1:27">
      <c r="O1138" s="130" t="s">
        <v>620</v>
      </c>
      <c r="P1138" s="140"/>
      <c r="Q1138" s="140"/>
      <c r="R1138" s="24">
        <v>24</v>
      </c>
      <c r="S1138" s="24">
        <v>11</v>
      </c>
      <c r="T1138" s="24"/>
      <c r="U1138" s="24"/>
      <c r="V1138" s="135"/>
      <c r="W1138" s="135"/>
      <c r="X1138" s="24"/>
      <c r="Y1138" s="24"/>
      <c r="Z1138" s="24"/>
      <c r="AA1138" s="24"/>
    </row>
    <row r="1139" spans="1:27">
      <c r="A1139" s="35" t="s">
        <v>127</v>
      </c>
      <c r="O1139" s="47" t="s">
        <v>125</v>
      </c>
      <c r="P1139" s="141"/>
      <c r="Q1139" s="149"/>
      <c r="R1139" s="32">
        <v>1</v>
      </c>
      <c r="S1139" s="32">
        <f>S1138*R1139/R1138</f>
        <v>0.45833333333333331</v>
      </c>
      <c r="T1139" s="32"/>
      <c r="U1139" s="32"/>
      <c r="V1139" s="136"/>
      <c r="W1139" s="136"/>
      <c r="X1139" s="32"/>
      <c r="Y1139" s="32"/>
      <c r="Z1139" s="32"/>
      <c r="AA1139" s="32"/>
    </row>
    <row r="1140" spans="1:27">
      <c r="O1140" s="130" t="s">
        <v>191</v>
      </c>
      <c r="P1140" s="140"/>
      <c r="Q1140" s="140"/>
      <c r="R1140" s="24"/>
      <c r="S1140" s="24"/>
      <c r="T1140" s="24">
        <v>24</v>
      </c>
      <c r="U1140" s="24">
        <v>11</v>
      </c>
      <c r="V1140" s="135"/>
      <c r="W1140" s="135"/>
      <c r="X1140" s="140"/>
      <c r="Y1140" s="140"/>
      <c r="Z1140" s="24"/>
      <c r="AA1140" s="24"/>
    </row>
    <row r="1141" spans="1:27">
      <c r="O1141" s="47" t="s">
        <v>125</v>
      </c>
      <c r="P1141" s="141"/>
      <c r="Q1141" s="149"/>
      <c r="R1141" s="32"/>
      <c r="S1141" s="32"/>
      <c r="T1141" s="32">
        <v>1</v>
      </c>
      <c r="U1141" s="32">
        <f>U1140*T1141/T1140</f>
        <v>0.45833333333333331</v>
      </c>
      <c r="V1141" s="136"/>
      <c r="W1141" s="136"/>
      <c r="X1141" s="141"/>
      <c r="Y1141" s="141"/>
      <c r="Z1141" s="53"/>
      <c r="AA1141" s="53"/>
    </row>
    <row r="1142" spans="1:27">
      <c r="A1142" s="328" t="s">
        <v>130</v>
      </c>
      <c r="B1142" s="328"/>
      <c r="C1142" s="328"/>
      <c r="D1142" s="328"/>
      <c r="E1142" s="328"/>
      <c r="F1142" s="328"/>
      <c r="G1142" s="328"/>
      <c r="H1142" s="328"/>
      <c r="I1142" s="328"/>
      <c r="J1142" s="328"/>
      <c r="K1142" s="328"/>
      <c r="L1142" s="328"/>
      <c r="M1142" s="328"/>
      <c r="O1142" s="130" t="s">
        <v>59</v>
      </c>
      <c r="P1142" s="140"/>
      <c r="Q1142" s="140"/>
      <c r="R1142" s="24"/>
      <c r="S1142" s="24"/>
      <c r="T1142" s="24"/>
      <c r="U1142" s="24"/>
      <c r="V1142" s="135"/>
      <c r="W1142" s="135"/>
      <c r="X1142" s="140">
        <v>24</v>
      </c>
      <c r="Y1142" s="140">
        <v>7</v>
      </c>
      <c r="Z1142" s="24">
        <v>8</v>
      </c>
      <c r="AA1142" s="24">
        <v>5</v>
      </c>
    </row>
    <row r="1143" spans="1:27">
      <c r="A1143" s="20"/>
      <c r="B1143" s="329">
        <v>2001</v>
      </c>
      <c r="C1143" s="331"/>
      <c r="D1143" s="329">
        <v>2004</v>
      </c>
      <c r="E1143" s="331"/>
      <c r="F1143" s="329">
        <v>2007</v>
      </c>
      <c r="G1143" s="331"/>
      <c r="H1143" s="329"/>
      <c r="I1143" s="331"/>
      <c r="J1143" s="329">
        <v>2011</v>
      </c>
      <c r="K1143" s="331"/>
      <c r="L1143" s="324">
        <v>2015</v>
      </c>
      <c r="M1143" s="325"/>
      <c r="O1143" s="47" t="s">
        <v>125</v>
      </c>
      <c r="P1143" s="141"/>
      <c r="Q1143" s="149"/>
      <c r="R1143" s="32"/>
      <c r="S1143" s="32"/>
      <c r="T1143" s="32"/>
      <c r="U1143" s="32"/>
      <c r="V1143" s="136"/>
      <c r="W1143" s="136"/>
      <c r="X1143" s="141">
        <v>1</v>
      </c>
      <c r="Y1143" s="141">
        <f>Y1142*X1143/X1142</f>
        <v>0.29166666666666669</v>
      </c>
      <c r="Z1143" s="32">
        <v>0.33329999999999999</v>
      </c>
      <c r="AA1143" s="32">
        <f>AA1142*Z1143/Z1142</f>
        <v>0.20831249999999998</v>
      </c>
    </row>
    <row r="1144" spans="1:27">
      <c r="A1144" s="20"/>
      <c r="B1144" s="158" t="s">
        <v>114</v>
      </c>
      <c r="C1144" s="158" t="s">
        <v>115</v>
      </c>
      <c r="D1144" s="158" t="s">
        <v>114</v>
      </c>
      <c r="E1144" s="158" t="s">
        <v>115</v>
      </c>
      <c r="F1144" s="158" t="s">
        <v>114</v>
      </c>
      <c r="G1144" s="158" t="s">
        <v>115</v>
      </c>
      <c r="H1144" s="158" t="s">
        <v>114</v>
      </c>
      <c r="I1144" s="158" t="s">
        <v>115</v>
      </c>
      <c r="J1144" s="158" t="s">
        <v>114</v>
      </c>
      <c r="K1144" s="158" t="s">
        <v>115</v>
      </c>
      <c r="L1144" s="51" t="s">
        <v>114</v>
      </c>
      <c r="M1144" s="51" t="s">
        <v>115</v>
      </c>
      <c r="O1144" s="130" t="s">
        <v>613</v>
      </c>
      <c r="P1144" s="140"/>
      <c r="Q1144" s="140"/>
      <c r="R1144" s="24"/>
      <c r="S1144" s="24"/>
      <c r="T1144" s="24"/>
      <c r="U1144" s="24"/>
      <c r="V1144" s="135"/>
      <c r="W1144" s="135"/>
      <c r="X1144" s="140"/>
      <c r="Y1144" s="140"/>
      <c r="Z1144" s="24">
        <v>2</v>
      </c>
      <c r="AA1144" s="24">
        <v>2</v>
      </c>
    </row>
    <row r="1145" spans="1:27">
      <c r="A1145" s="130" t="s">
        <v>110</v>
      </c>
      <c r="B1145" s="46"/>
      <c r="C1145" s="46"/>
      <c r="D1145" s="46"/>
      <c r="E1145" s="46"/>
      <c r="F1145" s="46"/>
      <c r="G1145" s="46"/>
      <c r="H1145" s="46"/>
      <c r="I1145" s="46"/>
      <c r="J1145" s="46"/>
      <c r="K1145" s="46"/>
      <c r="L1145" s="20">
        <v>24</v>
      </c>
      <c r="M1145" s="20">
        <v>100</v>
      </c>
      <c r="O1145" s="47" t="s">
        <v>125</v>
      </c>
      <c r="P1145" s="32"/>
      <c r="Q1145" s="40"/>
      <c r="R1145" s="32"/>
      <c r="S1145" s="32"/>
      <c r="T1145" s="32"/>
      <c r="U1145" s="32"/>
      <c r="V1145" s="136"/>
      <c r="W1145" s="136"/>
      <c r="X1145" s="32"/>
      <c r="Y1145" s="32"/>
      <c r="Z1145" s="32">
        <v>8.3299999999999999E-2</v>
      </c>
      <c r="AA1145" s="32">
        <v>8.3299999999999999E-2</v>
      </c>
    </row>
    <row r="1146" spans="1:27">
      <c r="A1146" s="29" t="s">
        <v>111</v>
      </c>
      <c r="B1146" s="46"/>
      <c r="C1146" s="46"/>
      <c r="D1146" s="46"/>
      <c r="E1146" s="46"/>
      <c r="F1146" s="46"/>
      <c r="G1146" s="46"/>
      <c r="H1146" s="46"/>
      <c r="I1146" s="46"/>
      <c r="J1146" s="46"/>
      <c r="K1146" s="46"/>
      <c r="L1146" s="20">
        <v>0</v>
      </c>
      <c r="M1146" s="20">
        <v>0</v>
      </c>
      <c r="O1146" s="130" t="s">
        <v>616</v>
      </c>
      <c r="P1146" s="140"/>
      <c r="Q1146" s="140"/>
      <c r="R1146" s="24"/>
      <c r="S1146" s="24"/>
      <c r="T1146" s="24"/>
      <c r="U1146" s="24"/>
      <c r="V1146" s="135"/>
      <c r="W1146" s="135"/>
      <c r="X1146" s="140"/>
      <c r="Y1146" s="140"/>
      <c r="Z1146" s="24">
        <v>1</v>
      </c>
      <c r="AA1146" s="24">
        <v>0</v>
      </c>
    </row>
    <row r="1147" spans="1:27">
      <c r="A1147" s="29"/>
      <c r="B1147" s="46"/>
      <c r="C1147" s="46"/>
      <c r="D1147" s="46"/>
      <c r="E1147" s="46"/>
      <c r="F1147" s="46"/>
      <c r="G1147" s="46"/>
      <c r="H1147" s="46"/>
      <c r="I1147" s="46"/>
      <c r="J1147" s="46"/>
      <c r="K1147" s="46"/>
      <c r="L1147" s="20"/>
      <c r="M1147" s="20"/>
      <c r="O1147" s="47" t="s">
        <v>125</v>
      </c>
      <c r="P1147" s="32"/>
      <c r="Q1147" s="40"/>
      <c r="R1147" s="32"/>
      <c r="S1147" s="32"/>
      <c r="T1147" s="32"/>
      <c r="U1147" s="32"/>
      <c r="V1147" s="136"/>
      <c r="W1147" s="136"/>
      <c r="X1147" s="32"/>
      <c r="Y1147" s="32"/>
      <c r="Z1147" s="32" t="s">
        <v>623</v>
      </c>
      <c r="AA1147" s="32">
        <v>0</v>
      </c>
    </row>
    <row r="1148" spans="1:27">
      <c r="A1148" s="130" t="s">
        <v>112</v>
      </c>
      <c r="B1148" s="46"/>
      <c r="C1148" s="46"/>
      <c r="D1148" s="46"/>
      <c r="E1148" s="46"/>
      <c r="F1148" s="46"/>
      <c r="G1148" s="46"/>
      <c r="H1148" s="46"/>
      <c r="I1148" s="46"/>
      <c r="J1148" s="46"/>
      <c r="K1148" s="46"/>
      <c r="L1148" s="128"/>
      <c r="M1148" s="20"/>
      <c r="O1148" s="130" t="s">
        <v>615</v>
      </c>
      <c r="P1148" s="140"/>
      <c r="Q1148" s="140"/>
      <c r="R1148" s="24"/>
      <c r="S1148" s="24"/>
      <c r="T1148" s="24"/>
      <c r="U1148" s="24"/>
      <c r="V1148" s="135"/>
      <c r="W1148" s="135"/>
      <c r="X1148" s="140"/>
      <c r="Y1148" s="140"/>
      <c r="Z1148" s="24">
        <v>5</v>
      </c>
      <c r="AA1148" s="24">
        <v>1</v>
      </c>
    </row>
    <row r="1149" spans="1:27">
      <c r="A1149" s="130" t="s">
        <v>113</v>
      </c>
      <c r="B1149" s="46"/>
      <c r="C1149" s="46"/>
      <c r="D1149" s="46"/>
      <c r="E1149" s="46"/>
      <c r="F1149" s="46"/>
      <c r="G1149" s="46"/>
      <c r="H1149" s="46"/>
      <c r="I1149" s="46"/>
      <c r="J1149" s="46"/>
      <c r="K1149" s="46"/>
      <c r="L1149" s="20"/>
      <c r="M1149" s="20"/>
      <c r="O1149" s="47" t="s">
        <v>125</v>
      </c>
      <c r="P1149" s="32"/>
      <c r="Q1149" s="40"/>
      <c r="R1149" s="32"/>
      <c r="S1149" s="32"/>
      <c r="T1149" s="32"/>
      <c r="U1149" s="32"/>
      <c r="V1149" s="136"/>
      <c r="W1149" s="136"/>
      <c r="X1149" s="32"/>
      <c r="Y1149" s="32"/>
      <c r="Z1149" s="32">
        <v>0.2883</v>
      </c>
      <c r="AA1149" s="32">
        <f>Z1149*AA1148/Z1148</f>
        <v>5.7660000000000003E-2</v>
      </c>
    </row>
    <row r="1150" spans="1:27">
      <c r="O1150" s="130" t="s">
        <v>621</v>
      </c>
      <c r="P1150" s="140"/>
      <c r="Q1150" s="140"/>
      <c r="R1150" s="24"/>
      <c r="S1150" s="24"/>
      <c r="T1150" s="24"/>
      <c r="U1150" s="24"/>
      <c r="V1150" s="135"/>
      <c r="W1150" s="135"/>
      <c r="X1150" s="140"/>
      <c r="Y1150" s="140"/>
      <c r="Z1150" s="24">
        <v>3</v>
      </c>
      <c r="AA1150" s="24">
        <v>2</v>
      </c>
    </row>
    <row r="1151" spans="1:27">
      <c r="O1151" s="47" t="s">
        <v>125</v>
      </c>
      <c r="P1151" s="32"/>
      <c r="Q1151" s="40"/>
      <c r="R1151" s="32"/>
      <c r="S1151" s="32"/>
      <c r="T1151" s="32"/>
      <c r="U1151" s="32"/>
      <c r="V1151" s="136"/>
      <c r="W1151" s="136"/>
      <c r="X1151" s="32"/>
      <c r="Y1151" s="32"/>
      <c r="Z1151" s="32">
        <v>0.125</v>
      </c>
      <c r="AA1151" s="32">
        <f>AA1150*Z1151/Z1150</f>
        <v>8.3333333333333329E-2</v>
      </c>
    </row>
    <row r="1152" spans="1:27">
      <c r="O1152" s="35" t="s">
        <v>127</v>
      </c>
    </row>
    <row r="1156" spans="1:30" s="152" customFormat="1">
      <c r="A1156" s="153" t="s">
        <v>625</v>
      </c>
      <c r="H1156" s="153" t="s">
        <v>701</v>
      </c>
      <c r="AD1156" s="15"/>
    </row>
    <row r="1158" spans="1:30">
      <c r="A1158" s="329" t="s">
        <v>626</v>
      </c>
      <c r="B1158" s="330"/>
      <c r="C1158" s="330"/>
      <c r="D1158" s="330"/>
      <c r="E1158" s="330"/>
      <c r="F1158" s="330"/>
      <c r="G1158" s="331"/>
      <c r="I1158" s="358" t="s">
        <v>694</v>
      </c>
      <c r="J1158" s="358"/>
      <c r="K1158" s="358"/>
      <c r="L1158" s="358"/>
      <c r="M1158" s="358"/>
      <c r="N1158" s="358"/>
      <c r="O1158" s="358"/>
    </row>
    <row r="1159" spans="1:30">
      <c r="A1159" s="128" t="s">
        <v>129</v>
      </c>
      <c r="B1159" s="44">
        <v>18</v>
      </c>
      <c r="C1159" s="44">
        <v>18</v>
      </c>
      <c r="D1159" s="44">
        <v>18</v>
      </c>
      <c r="E1159" s="44">
        <v>18</v>
      </c>
      <c r="F1159" s="44">
        <v>18</v>
      </c>
      <c r="G1159" s="44">
        <v>18</v>
      </c>
      <c r="I1159" s="89"/>
      <c r="J1159" s="89" t="s">
        <v>137</v>
      </c>
      <c r="K1159" s="89" t="s">
        <v>138</v>
      </c>
      <c r="L1159" s="89" t="s">
        <v>139</v>
      </c>
      <c r="M1159" s="89" t="s">
        <v>140</v>
      </c>
      <c r="N1159" s="89" t="s">
        <v>141</v>
      </c>
      <c r="O1159" s="89" t="s">
        <v>142</v>
      </c>
    </row>
    <row r="1160" spans="1:30">
      <c r="A1160" s="129" t="s">
        <v>103</v>
      </c>
      <c r="B1160" s="51">
        <v>2000</v>
      </c>
      <c r="C1160" s="51">
        <v>2003</v>
      </c>
      <c r="D1160" s="51">
        <v>2006</v>
      </c>
      <c r="E1160" s="51">
        <v>2009</v>
      </c>
      <c r="F1160" s="51">
        <v>2012</v>
      </c>
      <c r="G1160" s="51">
        <v>2015</v>
      </c>
      <c r="I1160" s="89" t="s">
        <v>143</v>
      </c>
      <c r="J1160" s="24">
        <v>18</v>
      </c>
      <c r="K1160" s="24">
        <v>18</v>
      </c>
      <c r="L1160" s="24">
        <v>18</v>
      </c>
      <c r="M1160" s="24">
        <v>18</v>
      </c>
      <c r="N1160" s="24">
        <v>18</v>
      </c>
      <c r="O1160" s="24">
        <v>18</v>
      </c>
    </row>
    <row r="1161" spans="1:30">
      <c r="A1161" s="29">
        <v>0</v>
      </c>
      <c r="B1161" s="24"/>
      <c r="C1161" s="24"/>
      <c r="D1161" s="24"/>
      <c r="E1161" s="176">
        <v>14</v>
      </c>
      <c r="F1161" s="24"/>
      <c r="G1161" s="24">
        <v>13</v>
      </c>
      <c r="I1161" s="90">
        <v>0</v>
      </c>
      <c r="J1161" s="24"/>
      <c r="K1161" s="24"/>
      <c r="L1161" s="24"/>
      <c r="M1161" s="24">
        <v>14</v>
      </c>
      <c r="N1161" s="24"/>
      <c r="O1161" s="24">
        <v>13</v>
      </c>
    </row>
    <row r="1162" spans="1:30">
      <c r="A1162" s="29">
        <v>1</v>
      </c>
      <c r="B1162" s="24">
        <v>18</v>
      </c>
      <c r="C1162" s="24">
        <v>18</v>
      </c>
      <c r="D1162" s="24">
        <v>16</v>
      </c>
      <c r="E1162" s="24">
        <v>3</v>
      </c>
      <c r="F1162" s="24"/>
      <c r="G1162" s="24">
        <v>5</v>
      </c>
      <c r="I1162" s="90">
        <v>1</v>
      </c>
      <c r="J1162" s="24">
        <v>18</v>
      </c>
      <c r="K1162" s="24">
        <v>18</v>
      </c>
      <c r="L1162" s="24">
        <v>16</v>
      </c>
      <c r="M1162" s="24">
        <v>3</v>
      </c>
      <c r="N1162" s="24"/>
      <c r="O1162" s="24">
        <v>5</v>
      </c>
    </row>
    <row r="1163" spans="1:30">
      <c r="A1163" s="29">
        <v>2</v>
      </c>
      <c r="B1163" s="24"/>
      <c r="C1163" s="24"/>
      <c r="D1163" s="24">
        <v>2</v>
      </c>
      <c r="E1163" s="176">
        <v>1</v>
      </c>
      <c r="F1163" s="24">
        <v>18</v>
      </c>
      <c r="G1163" s="24"/>
      <c r="I1163" s="90">
        <v>2</v>
      </c>
      <c r="J1163" s="24"/>
      <c r="K1163" s="24"/>
      <c r="L1163" s="24">
        <v>2</v>
      </c>
      <c r="M1163" s="24">
        <v>1</v>
      </c>
      <c r="N1163" s="24">
        <v>18</v>
      </c>
      <c r="O1163" s="24"/>
    </row>
    <row r="1164" spans="1:30">
      <c r="A1164" s="29">
        <v>3</v>
      </c>
      <c r="B1164" s="24"/>
      <c r="C1164" s="24"/>
      <c r="D1164" s="24"/>
      <c r="E1164" s="24"/>
      <c r="F1164" s="24"/>
      <c r="G1164" s="24"/>
      <c r="I1164" s="90">
        <v>3</v>
      </c>
      <c r="J1164" s="24"/>
      <c r="K1164" s="24"/>
      <c r="L1164" s="24"/>
      <c r="M1164" s="24"/>
      <c r="N1164" s="24"/>
      <c r="O1164" s="24"/>
    </row>
    <row r="1165" spans="1:30">
      <c r="A1165" s="29" t="s">
        <v>104</v>
      </c>
      <c r="B1165" s="24"/>
      <c r="C1165" s="24"/>
      <c r="D1165" s="24"/>
      <c r="E1165" s="24"/>
      <c r="F1165" s="24"/>
      <c r="G1165" s="24"/>
      <c r="I1165" s="90" t="s">
        <v>104</v>
      </c>
      <c r="J1165" s="24"/>
      <c r="K1165" s="24"/>
      <c r="L1165" s="24"/>
      <c r="M1165" s="24"/>
      <c r="N1165" s="24"/>
      <c r="O1165" s="24"/>
    </row>
    <row r="1166" spans="1:30">
      <c r="J1166" s="24" t="s">
        <v>145</v>
      </c>
      <c r="K1166" s="53"/>
      <c r="L1166" s="24" t="s">
        <v>182</v>
      </c>
      <c r="M1166" s="53"/>
      <c r="N1166" s="24" t="s">
        <v>182</v>
      </c>
      <c r="O1166" s="53"/>
    </row>
    <row r="1167" spans="1:30">
      <c r="A1167" s="329" t="s">
        <v>630</v>
      </c>
      <c r="B1167" s="330"/>
      <c r="C1167" s="330"/>
      <c r="D1167" s="330"/>
      <c r="E1167" s="330"/>
      <c r="F1167" s="330"/>
      <c r="G1167" s="331"/>
      <c r="J1167" s="92" t="s">
        <v>695</v>
      </c>
      <c r="K1167" s="53"/>
      <c r="L1167" s="92" t="s">
        <v>696</v>
      </c>
      <c r="M1167" s="53"/>
      <c r="N1167" s="93" t="s">
        <v>697</v>
      </c>
      <c r="O1167" s="53"/>
    </row>
    <row r="1168" spans="1:30">
      <c r="A1168" s="21"/>
      <c r="B1168" s="51">
        <v>2000</v>
      </c>
      <c r="C1168" s="51">
        <v>2003</v>
      </c>
      <c r="D1168" s="51">
        <v>2006</v>
      </c>
      <c r="E1168" s="51">
        <v>2009</v>
      </c>
      <c r="F1168" s="51">
        <v>2012</v>
      </c>
      <c r="G1168" s="51">
        <v>2015</v>
      </c>
    </row>
    <row r="1169" spans="1:27">
      <c r="A1169" s="130" t="s">
        <v>106</v>
      </c>
      <c r="B1169" s="24">
        <v>18</v>
      </c>
      <c r="C1169" s="24">
        <v>14</v>
      </c>
      <c r="D1169" s="24">
        <v>9</v>
      </c>
      <c r="E1169" s="176">
        <v>16</v>
      </c>
      <c r="F1169" s="24">
        <v>1</v>
      </c>
      <c r="G1169" s="24">
        <v>16</v>
      </c>
    </row>
    <row r="1170" spans="1:27">
      <c r="A1170" s="29" t="s">
        <v>107</v>
      </c>
      <c r="B1170" s="24"/>
      <c r="C1170" s="24">
        <v>4</v>
      </c>
      <c r="D1170" s="24">
        <v>9</v>
      </c>
      <c r="E1170" s="176">
        <v>2</v>
      </c>
      <c r="F1170" s="24">
        <v>17</v>
      </c>
      <c r="G1170" s="24">
        <v>2</v>
      </c>
    </row>
    <row r="1171" spans="1:27">
      <c r="A1171" s="27"/>
      <c r="B1171" s="28"/>
      <c r="C1171" s="28"/>
      <c r="D1171" s="28"/>
      <c r="E1171" s="28"/>
      <c r="F1171" s="28"/>
      <c r="G1171" s="28"/>
    </row>
    <row r="1172" spans="1:27">
      <c r="A1172" s="27"/>
      <c r="B1172" s="28"/>
      <c r="C1172" s="28"/>
      <c r="D1172" s="28"/>
      <c r="E1172" s="28"/>
      <c r="F1172" s="28"/>
      <c r="G1172" s="28"/>
    </row>
    <row r="1173" spans="1:27">
      <c r="A1173" s="332" t="s">
        <v>109</v>
      </c>
      <c r="B1173" s="332"/>
      <c r="C1173" s="332"/>
      <c r="D1173" s="332"/>
      <c r="E1173" s="332"/>
      <c r="F1173" s="332"/>
      <c r="G1173" s="332"/>
      <c r="H1173" s="332"/>
      <c r="I1173" s="332"/>
      <c r="J1173" s="332"/>
      <c r="K1173" s="332"/>
      <c r="L1173" s="332"/>
      <c r="M1173" s="332"/>
    </row>
    <row r="1174" spans="1:27">
      <c r="A1174" s="20"/>
      <c r="B1174" s="327">
        <v>2000</v>
      </c>
      <c r="C1174" s="327"/>
      <c r="D1174" s="327">
        <v>2003</v>
      </c>
      <c r="E1174" s="327"/>
      <c r="F1174" s="327">
        <v>2006</v>
      </c>
      <c r="G1174" s="327"/>
      <c r="H1174" s="327">
        <v>2009</v>
      </c>
      <c r="I1174" s="327"/>
      <c r="J1174" s="327">
        <v>2012</v>
      </c>
      <c r="K1174" s="327"/>
      <c r="L1174" s="327">
        <v>2015</v>
      </c>
      <c r="M1174" s="327"/>
    </row>
    <row r="1175" spans="1:27">
      <c r="A1175" s="20"/>
      <c r="B1175" s="51" t="s">
        <v>114</v>
      </c>
      <c r="C1175" s="51" t="s">
        <v>115</v>
      </c>
      <c r="D1175" s="51" t="s">
        <v>114</v>
      </c>
      <c r="E1175" s="51" t="s">
        <v>115</v>
      </c>
      <c r="F1175" s="51" t="s">
        <v>114</v>
      </c>
      <c r="G1175" s="51" t="s">
        <v>115</v>
      </c>
      <c r="H1175" s="51" t="s">
        <v>114</v>
      </c>
      <c r="I1175" s="51" t="s">
        <v>115</v>
      </c>
      <c r="J1175" s="51" t="s">
        <v>114</v>
      </c>
      <c r="K1175" s="51" t="s">
        <v>115</v>
      </c>
      <c r="L1175" s="51" t="s">
        <v>114</v>
      </c>
      <c r="M1175" s="51" t="s">
        <v>115</v>
      </c>
    </row>
    <row r="1176" spans="1:27">
      <c r="A1176" s="130" t="s">
        <v>110</v>
      </c>
      <c r="B1176" s="20">
        <v>18</v>
      </c>
      <c r="C1176" s="20">
        <v>100</v>
      </c>
      <c r="D1176" s="20">
        <v>18</v>
      </c>
      <c r="E1176" s="20">
        <v>100</v>
      </c>
      <c r="F1176" s="20">
        <v>18</v>
      </c>
      <c r="G1176" s="20">
        <v>100</v>
      </c>
      <c r="H1176" s="20">
        <v>18</v>
      </c>
      <c r="I1176" s="20">
        <v>100</v>
      </c>
      <c r="J1176" s="20">
        <v>18</v>
      </c>
      <c r="K1176" s="20">
        <v>100</v>
      </c>
      <c r="L1176" s="20">
        <v>18</v>
      </c>
      <c r="M1176" s="20">
        <v>100</v>
      </c>
    </row>
    <row r="1177" spans="1:27">
      <c r="A1177" s="29" t="s">
        <v>111</v>
      </c>
      <c r="B1177" s="20">
        <v>10</v>
      </c>
      <c r="C1177" s="20">
        <v>55.55</v>
      </c>
      <c r="D1177" s="20">
        <v>9</v>
      </c>
      <c r="E1177" s="20">
        <v>50</v>
      </c>
      <c r="F1177" s="20">
        <v>9</v>
      </c>
      <c r="G1177" s="20">
        <v>50</v>
      </c>
      <c r="H1177" s="172">
        <v>3</v>
      </c>
      <c r="I1177" s="172">
        <v>16.7</v>
      </c>
      <c r="J1177" s="20">
        <v>0</v>
      </c>
      <c r="K1177" s="20">
        <v>0</v>
      </c>
      <c r="L1177" s="20">
        <v>3</v>
      </c>
      <c r="M1177" s="20">
        <v>16.66</v>
      </c>
    </row>
    <row r="1178" spans="1:27">
      <c r="A1178" s="2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</row>
    <row r="1179" spans="1:27">
      <c r="A1179" s="130" t="s">
        <v>112</v>
      </c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</row>
    <row r="1180" spans="1:27">
      <c r="A1180" s="130" t="s">
        <v>113</v>
      </c>
      <c r="B1180" s="20"/>
      <c r="C1180" s="20"/>
      <c r="D1180" s="20"/>
      <c r="E1180" s="20"/>
      <c r="F1180" s="20"/>
      <c r="G1180" s="20"/>
      <c r="H1180" s="20"/>
      <c r="I1180" s="146"/>
      <c r="J1180" s="20"/>
      <c r="K1180" s="20"/>
      <c r="L1180" s="20"/>
      <c r="M1180" s="20"/>
    </row>
    <row r="1182" spans="1:27">
      <c r="A1182" s="15"/>
    </row>
    <row r="1183" spans="1:27">
      <c r="A1183" s="326" t="s">
        <v>116</v>
      </c>
      <c r="B1183" s="326"/>
      <c r="C1183" s="326"/>
      <c r="D1183" s="326"/>
      <c r="E1183" s="326"/>
      <c r="F1183" s="326"/>
      <c r="G1183" s="326"/>
      <c r="H1183" s="326"/>
      <c r="I1183" s="326"/>
      <c r="J1183" s="326"/>
      <c r="K1183" s="326"/>
      <c r="L1183" s="326"/>
      <c r="M1183" s="326"/>
      <c r="O1183" s="326" t="s">
        <v>121</v>
      </c>
      <c r="P1183" s="326"/>
      <c r="Q1183" s="326"/>
      <c r="R1183" s="326"/>
      <c r="S1183" s="326"/>
      <c r="T1183" s="326"/>
      <c r="U1183" s="326"/>
      <c r="V1183" s="326"/>
      <c r="W1183" s="326"/>
      <c r="X1183" s="326"/>
      <c r="Y1183" s="326"/>
      <c r="Z1183" s="326"/>
      <c r="AA1183" s="326"/>
    </row>
    <row r="1184" spans="1:27">
      <c r="A1184" s="20"/>
      <c r="B1184" s="327">
        <v>2000</v>
      </c>
      <c r="C1184" s="327"/>
      <c r="D1184" s="327">
        <v>2003</v>
      </c>
      <c r="E1184" s="327"/>
      <c r="F1184" s="327">
        <v>2006</v>
      </c>
      <c r="G1184" s="327"/>
      <c r="H1184" s="327">
        <v>2009</v>
      </c>
      <c r="I1184" s="327"/>
      <c r="J1184" s="327">
        <v>2012</v>
      </c>
      <c r="K1184" s="327"/>
      <c r="L1184" s="327">
        <v>2015</v>
      </c>
      <c r="M1184" s="327"/>
      <c r="O1184" s="20"/>
      <c r="P1184" s="324">
        <v>2000</v>
      </c>
      <c r="Q1184" s="325"/>
      <c r="R1184" s="324">
        <v>2003</v>
      </c>
      <c r="S1184" s="325"/>
      <c r="T1184" s="324">
        <v>2006</v>
      </c>
      <c r="U1184" s="325"/>
      <c r="V1184" s="324">
        <v>2009</v>
      </c>
      <c r="W1184" s="325"/>
      <c r="X1184" s="324">
        <v>2012</v>
      </c>
      <c r="Y1184" s="325"/>
      <c r="Z1184" s="324">
        <v>2015</v>
      </c>
      <c r="AA1184" s="325"/>
    </row>
    <row r="1185" spans="1:27">
      <c r="A1185" s="20"/>
      <c r="B1185" s="51" t="s">
        <v>114</v>
      </c>
      <c r="C1185" s="51" t="s">
        <v>115</v>
      </c>
      <c r="D1185" s="51" t="s">
        <v>114</v>
      </c>
      <c r="E1185" s="51" t="s">
        <v>115</v>
      </c>
      <c r="F1185" s="51" t="s">
        <v>114</v>
      </c>
      <c r="G1185" s="51" t="s">
        <v>115</v>
      </c>
      <c r="H1185" s="51" t="s">
        <v>114</v>
      </c>
      <c r="I1185" s="51" t="s">
        <v>115</v>
      </c>
      <c r="J1185" s="51" t="s">
        <v>114</v>
      </c>
      <c r="K1185" s="51" t="s">
        <v>115</v>
      </c>
      <c r="L1185" s="51" t="s">
        <v>114</v>
      </c>
      <c r="M1185" s="51" t="s">
        <v>115</v>
      </c>
      <c r="O1185" s="20"/>
      <c r="P1185" s="51" t="s">
        <v>118</v>
      </c>
      <c r="Q1185" s="51" t="s">
        <v>1</v>
      </c>
      <c r="R1185" s="51" t="s">
        <v>118</v>
      </c>
      <c r="S1185" s="51" t="s">
        <v>1</v>
      </c>
      <c r="T1185" s="51" t="s">
        <v>118</v>
      </c>
      <c r="U1185" s="51" t="s">
        <v>1</v>
      </c>
      <c r="V1185" s="51" t="s">
        <v>118</v>
      </c>
      <c r="W1185" s="51" t="s">
        <v>1</v>
      </c>
      <c r="X1185" s="51" t="s">
        <v>118</v>
      </c>
      <c r="Y1185" s="51" t="s">
        <v>1</v>
      </c>
      <c r="Z1185" s="51" t="s">
        <v>118</v>
      </c>
      <c r="AA1185" s="51" t="s">
        <v>1</v>
      </c>
    </row>
    <row r="1186" spans="1:27">
      <c r="A1186" s="130" t="s">
        <v>110</v>
      </c>
      <c r="B1186" s="20">
        <v>18</v>
      </c>
      <c r="C1186" s="20">
        <v>100</v>
      </c>
      <c r="D1186" s="20">
        <v>18</v>
      </c>
      <c r="E1186" s="20">
        <v>100</v>
      </c>
      <c r="F1186" s="20">
        <v>17</v>
      </c>
      <c r="G1186" s="20">
        <v>94.44</v>
      </c>
      <c r="H1186" s="20">
        <v>16</v>
      </c>
      <c r="I1186" s="20">
        <v>88.9</v>
      </c>
      <c r="J1186" s="20"/>
      <c r="K1186" s="20"/>
      <c r="L1186" s="20">
        <v>13</v>
      </c>
      <c r="M1186" s="20">
        <v>72.22</v>
      </c>
      <c r="O1186" s="130" t="s">
        <v>493</v>
      </c>
      <c r="P1186" s="24"/>
      <c r="Q1186" s="24"/>
      <c r="R1186" s="140"/>
      <c r="S1186" s="140"/>
      <c r="T1186" s="24">
        <v>1</v>
      </c>
      <c r="U1186" s="24">
        <v>0</v>
      </c>
      <c r="V1186" s="24"/>
      <c r="W1186" s="24"/>
      <c r="X1186" s="24"/>
      <c r="Y1186" s="24"/>
      <c r="Z1186" s="24"/>
      <c r="AA1186" s="24"/>
    </row>
    <row r="1187" spans="1:27">
      <c r="A1187" s="29" t="s">
        <v>111</v>
      </c>
      <c r="B1187" s="20">
        <v>8</v>
      </c>
      <c r="C1187" s="20">
        <v>44.44</v>
      </c>
      <c r="D1187" s="20">
        <v>5</v>
      </c>
      <c r="E1187" s="20">
        <v>27.77</v>
      </c>
      <c r="F1187" s="20">
        <v>0</v>
      </c>
      <c r="G1187" s="20">
        <v>0</v>
      </c>
      <c r="H1187" s="20">
        <v>13</v>
      </c>
      <c r="I1187" s="172">
        <v>81.3</v>
      </c>
      <c r="J1187" s="20"/>
      <c r="K1187" s="20"/>
      <c r="L1187" s="20">
        <v>3</v>
      </c>
      <c r="M1187" s="20">
        <v>16.670000000000002</v>
      </c>
      <c r="O1187" s="48" t="s">
        <v>125</v>
      </c>
      <c r="P1187" s="53"/>
      <c r="Q1187" s="53"/>
      <c r="R1187" s="20"/>
      <c r="S1187" s="20"/>
      <c r="T1187" s="53">
        <v>5.55</v>
      </c>
      <c r="U1187" s="53">
        <v>0</v>
      </c>
      <c r="V1187" s="53"/>
      <c r="W1187" s="53"/>
      <c r="X1187" s="20"/>
      <c r="Y1187" s="20"/>
      <c r="Z1187" s="53"/>
      <c r="AA1187" s="53"/>
    </row>
    <row r="1188" spans="1:27">
      <c r="A1188" s="2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O1188" s="130" t="s">
        <v>297</v>
      </c>
      <c r="P1188" s="34"/>
      <c r="Q1188" s="34"/>
      <c r="R1188" s="144"/>
      <c r="S1188" s="144"/>
      <c r="T1188" s="34"/>
      <c r="U1188" s="34"/>
      <c r="V1188" s="34">
        <v>2</v>
      </c>
      <c r="W1188" s="184">
        <v>2</v>
      </c>
      <c r="X1188" s="34"/>
      <c r="Y1188" s="34"/>
      <c r="Z1188" s="34"/>
      <c r="AA1188" s="34"/>
    </row>
    <row r="1189" spans="1:27">
      <c r="A1189" s="130" t="s">
        <v>112</v>
      </c>
      <c r="B1189" s="20"/>
      <c r="C1189" s="20"/>
      <c r="D1189" s="20"/>
      <c r="E1189" s="20"/>
      <c r="F1189" s="20">
        <v>1</v>
      </c>
      <c r="G1189" s="20">
        <v>5.56</v>
      </c>
      <c r="H1189" s="20">
        <v>2</v>
      </c>
      <c r="I1189" s="20">
        <v>11.1</v>
      </c>
      <c r="J1189" s="20">
        <v>18</v>
      </c>
      <c r="K1189" s="20">
        <v>100</v>
      </c>
      <c r="L1189" s="20">
        <v>5</v>
      </c>
      <c r="M1189" s="20">
        <v>27.78</v>
      </c>
      <c r="O1189" s="48" t="s">
        <v>125</v>
      </c>
      <c r="P1189" s="53"/>
      <c r="Q1189" s="53"/>
      <c r="R1189" s="143"/>
      <c r="S1189" s="143"/>
      <c r="T1189" s="20"/>
      <c r="U1189" s="20"/>
      <c r="V1189" s="53">
        <v>11.11</v>
      </c>
      <c r="W1189" s="171">
        <v>100</v>
      </c>
      <c r="X1189" s="53"/>
      <c r="Y1189" s="53"/>
      <c r="Z1189" s="53"/>
      <c r="AA1189" s="53"/>
    </row>
    <row r="1190" spans="1:27">
      <c r="A1190" s="130" t="s">
        <v>113</v>
      </c>
      <c r="B1190" s="20"/>
      <c r="C1190" s="20"/>
      <c r="D1190" s="20"/>
      <c r="E1190" s="20"/>
      <c r="F1190" s="20">
        <v>0</v>
      </c>
      <c r="G1190" s="20">
        <v>0</v>
      </c>
      <c r="H1190" s="20">
        <v>2</v>
      </c>
      <c r="I1190" s="172">
        <v>100</v>
      </c>
      <c r="J1190" s="20">
        <v>3</v>
      </c>
      <c r="K1190" s="20">
        <v>16.66</v>
      </c>
      <c r="L1190" s="20">
        <v>2</v>
      </c>
      <c r="M1190" s="20">
        <v>11.11</v>
      </c>
      <c r="O1190" s="129" t="s">
        <v>335</v>
      </c>
      <c r="P1190" s="34"/>
      <c r="Q1190" s="34"/>
      <c r="R1190" s="144"/>
      <c r="S1190" s="144"/>
      <c r="T1190" s="34"/>
      <c r="U1190" s="34"/>
      <c r="V1190" s="34"/>
      <c r="W1190" s="34"/>
      <c r="X1190" s="179">
        <v>18</v>
      </c>
      <c r="Y1190" s="184">
        <v>3</v>
      </c>
      <c r="Z1190" s="34"/>
      <c r="AA1190" s="34"/>
    </row>
    <row r="1191" spans="1:27">
      <c r="O1191" s="48" t="s">
        <v>125</v>
      </c>
      <c r="P1191" s="53"/>
      <c r="Q1191" s="53"/>
      <c r="R1191" s="143"/>
      <c r="S1191" s="143"/>
      <c r="T1191" s="53"/>
      <c r="U1191" s="53"/>
      <c r="V1191" s="20"/>
      <c r="W1191" s="20"/>
      <c r="X1191" s="184">
        <v>100</v>
      </c>
      <c r="Y1191" s="171">
        <v>16.7</v>
      </c>
      <c r="Z1191" s="20"/>
      <c r="AA1191" s="20"/>
    </row>
    <row r="1192" spans="1:27">
      <c r="O1192" s="129" t="s">
        <v>65</v>
      </c>
      <c r="P1192" s="34"/>
      <c r="Q1192" s="34"/>
      <c r="R1192" s="144"/>
      <c r="S1192" s="144"/>
      <c r="T1192" s="34"/>
      <c r="U1192" s="34"/>
      <c r="V1192" s="34"/>
      <c r="W1192" s="34"/>
      <c r="X1192" s="147"/>
      <c r="Y1192" s="34"/>
      <c r="Z1192" s="34">
        <v>5</v>
      </c>
      <c r="AA1192" s="34">
        <v>2</v>
      </c>
    </row>
    <row r="1193" spans="1:27">
      <c r="A1193" s="321" t="s">
        <v>117</v>
      </c>
      <c r="B1193" s="322"/>
      <c r="C1193" s="322"/>
      <c r="D1193" s="322"/>
      <c r="E1193" s="322"/>
      <c r="F1193" s="322"/>
      <c r="G1193" s="322"/>
      <c r="H1193" s="322"/>
      <c r="I1193" s="322"/>
      <c r="J1193" s="322"/>
      <c r="K1193" s="322"/>
      <c r="L1193" s="322"/>
      <c r="M1193" s="323"/>
      <c r="O1193" s="48" t="s">
        <v>125</v>
      </c>
      <c r="P1193" s="53"/>
      <c r="Q1193" s="53"/>
      <c r="R1193" s="143"/>
      <c r="S1193" s="143"/>
      <c r="T1193" s="53"/>
      <c r="U1193" s="53"/>
      <c r="V1193" s="53"/>
      <c r="W1193" s="53"/>
      <c r="X1193" s="34"/>
      <c r="Y1193" s="53"/>
      <c r="Z1193" s="53">
        <v>27.77</v>
      </c>
      <c r="AA1193" s="53">
        <v>11.1</v>
      </c>
    </row>
    <row r="1194" spans="1:27">
      <c r="A1194" s="20"/>
      <c r="B1194" s="327">
        <v>2000</v>
      </c>
      <c r="C1194" s="327"/>
      <c r="D1194" s="327">
        <v>2003</v>
      </c>
      <c r="E1194" s="327"/>
      <c r="F1194" s="327">
        <v>2006</v>
      </c>
      <c r="G1194" s="327"/>
      <c r="H1194" s="327">
        <v>2009</v>
      </c>
      <c r="I1194" s="327"/>
      <c r="J1194" s="327">
        <v>2012</v>
      </c>
      <c r="K1194" s="327"/>
      <c r="L1194" s="327">
        <v>2015</v>
      </c>
      <c r="M1194" s="327"/>
      <c r="O1194" s="129"/>
      <c r="P1194" s="34"/>
      <c r="Q1194" s="34"/>
      <c r="R1194" s="144"/>
      <c r="S1194" s="144"/>
      <c r="T1194" s="34"/>
      <c r="U1194" s="34"/>
      <c r="V1194" s="34"/>
      <c r="W1194" s="34"/>
      <c r="X1194" s="147"/>
      <c r="Y1194" s="34"/>
      <c r="Z1194" s="34"/>
      <c r="AA1194" s="34"/>
    </row>
    <row r="1195" spans="1:27">
      <c r="A1195" s="20"/>
      <c r="B1195" s="51" t="s">
        <v>114</v>
      </c>
      <c r="C1195" s="51" t="s">
        <v>115</v>
      </c>
      <c r="D1195" s="51" t="s">
        <v>114</v>
      </c>
      <c r="E1195" s="51" t="s">
        <v>115</v>
      </c>
      <c r="F1195" s="51" t="s">
        <v>114</v>
      </c>
      <c r="G1195" s="51" t="s">
        <v>115</v>
      </c>
      <c r="H1195" s="51" t="s">
        <v>114</v>
      </c>
      <c r="I1195" s="51" t="s">
        <v>115</v>
      </c>
      <c r="J1195" s="51" t="s">
        <v>114</v>
      </c>
      <c r="K1195" s="51" t="s">
        <v>115</v>
      </c>
      <c r="L1195" s="51" t="s">
        <v>114</v>
      </c>
      <c r="M1195" s="51" t="s">
        <v>115</v>
      </c>
      <c r="O1195" s="48" t="s">
        <v>125</v>
      </c>
      <c r="P1195" s="53"/>
      <c r="Q1195" s="53"/>
      <c r="R1195" s="143"/>
      <c r="S1195" s="143"/>
      <c r="T1195" s="53"/>
      <c r="U1195" s="53"/>
      <c r="V1195" s="53"/>
      <c r="W1195" s="53"/>
      <c r="X1195" s="53"/>
      <c r="Y1195" s="53"/>
      <c r="Z1195" s="53"/>
      <c r="AA1195" s="53"/>
    </row>
    <row r="1196" spans="1:27">
      <c r="A1196" s="130" t="s">
        <v>110</v>
      </c>
      <c r="B1196" s="20"/>
      <c r="C1196" s="20"/>
      <c r="D1196" s="20">
        <v>18</v>
      </c>
      <c r="E1196" s="20">
        <v>100</v>
      </c>
      <c r="F1196" s="20"/>
      <c r="G1196" s="20"/>
      <c r="H1196" s="20">
        <v>15</v>
      </c>
      <c r="I1196" s="20">
        <v>83.33</v>
      </c>
      <c r="J1196" s="20"/>
      <c r="K1196" s="20"/>
      <c r="L1196" s="20">
        <v>18</v>
      </c>
      <c r="M1196" s="20">
        <v>100</v>
      </c>
    </row>
    <row r="1197" spans="1:27">
      <c r="A1197" s="29" t="s">
        <v>111</v>
      </c>
      <c r="B1197" s="20"/>
      <c r="C1197" s="20"/>
      <c r="D1197" s="20">
        <v>0</v>
      </c>
      <c r="E1197" s="20">
        <v>0</v>
      </c>
      <c r="F1197" s="20"/>
      <c r="G1197" s="20"/>
      <c r="H1197" s="20">
        <v>0</v>
      </c>
      <c r="I1197" s="20">
        <v>0</v>
      </c>
      <c r="J1197" s="20"/>
      <c r="K1197" s="20"/>
      <c r="L1197" s="20">
        <v>8</v>
      </c>
      <c r="M1197" s="20">
        <v>44.44</v>
      </c>
    </row>
    <row r="1198" spans="1:27">
      <c r="A1198" s="2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</row>
    <row r="1199" spans="1:27">
      <c r="A1199" s="130" t="s">
        <v>112</v>
      </c>
      <c r="B1199" s="20">
        <v>18</v>
      </c>
      <c r="C1199" s="20">
        <v>100</v>
      </c>
      <c r="D1199" s="20"/>
      <c r="E1199" s="20"/>
      <c r="F1199" s="20">
        <v>18</v>
      </c>
      <c r="G1199" s="20">
        <v>100</v>
      </c>
      <c r="H1199" s="20">
        <v>3</v>
      </c>
      <c r="I1199" s="20">
        <v>16.670000000000002</v>
      </c>
      <c r="J1199" s="20">
        <v>18</v>
      </c>
      <c r="K1199" s="20">
        <v>100</v>
      </c>
      <c r="L1199" s="20"/>
      <c r="M1199" s="20"/>
      <c r="O1199" s="321" t="s">
        <v>122</v>
      </c>
      <c r="P1199" s="322"/>
      <c r="Q1199" s="322"/>
      <c r="R1199" s="322"/>
      <c r="S1199" s="322"/>
      <c r="T1199" s="322"/>
      <c r="U1199" s="322"/>
      <c r="V1199" s="322"/>
      <c r="W1199" s="322"/>
      <c r="X1199" s="322"/>
      <c r="Y1199" s="322"/>
      <c r="Z1199" s="322"/>
      <c r="AA1199" s="323"/>
    </row>
    <row r="1200" spans="1:27">
      <c r="A1200" s="130" t="s">
        <v>113</v>
      </c>
      <c r="B1200" s="20">
        <v>0</v>
      </c>
      <c r="C1200" s="20">
        <v>0</v>
      </c>
      <c r="D1200" s="20"/>
      <c r="E1200" s="20"/>
      <c r="F1200" s="20">
        <v>9</v>
      </c>
      <c r="G1200" s="20">
        <v>50</v>
      </c>
      <c r="H1200" s="20">
        <v>0</v>
      </c>
      <c r="I1200" s="20">
        <v>0</v>
      </c>
      <c r="J1200" s="20">
        <v>14</v>
      </c>
      <c r="K1200" s="20">
        <v>77.77</v>
      </c>
      <c r="L1200" s="20"/>
      <c r="M1200" s="20"/>
      <c r="O1200" s="20"/>
      <c r="P1200" s="324">
        <v>2000</v>
      </c>
      <c r="Q1200" s="325"/>
      <c r="R1200" s="324">
        <v>2003</v>
      </c>
      <c r="S1200" s="325"/>
      <c r="T1200" s="324">
        <v>2006</v>
      </c>
      <c r="U1200" s="325"/>
      <c r="V1200" s="324">
        <v>2009</v>
      </c>
      <c r="W1200" s="325"/>
      <c r="X1200" s="324">
        <v>2012</v>
      </c>
      <c r="Y1200" s="325"/>
      <c r="Z1200" s="324">
        <v>2015</v>
      </c>
      <c r="AA1200" s="325"/>
    </row>
    <row r="1201" spans="1:27">
      <c r="O1201" s="20"/>
      <c r="P1201" s="51" t="s">
        <v>118</v>
      </c>
      <c r="Q1201" s="51" t="s">
        <v>1</v>
      </c>
      <c r="R1201" s="51" t="s">
        <v>118</v>
      </c>
      <c r="S1201" s="51" t="s">
        <v>1</v>
      </c>
      <c r="T1201" s="51" t="s">
        <v>118</v>
      </c>
      <c r="U1201" s="51" t="s">
        <v>1</v>
      </c>
      <c r="V1201" s="51" t="s">
        <v>118</v>
      </c>
      <c r="W1201" s="51" t="s">
        <v>1</v>
      </c>
      <c r="X1201" s="51" t="s">
        <v>118</v>
      </c>
      <c r="Y1201" s="51" t="s">
        <v>1</v>
      </c>
      <c r="Z1201" s="51" t="s">
        <v>118</v>
      </c>
      <c r="AA1201" s="51" t="s">
        <v>1</v>
      </c>
    </row>
    <row r="1202" spans="1:27">
      <c r="A1202" s="35" t="s">
        <v>127</v>
      </c>
      <c r="O1202" s="130" t="s">
        <v>627</v>
      </c>
      <c r="P1202" s="140">
        <v>18</v>
      </c>
      <c r="Q1202" s="140">
        <v>0</v>
      </c>
      <c r="R1202" s="140"/>
      <c r="S1202" s="140"/>
      <c r="T1202" s="24"/>
      <c r="U1202" s="24"/>
      <c r="V1202" s="140"/>
      <c r="W1202" s="140"/>
      <c r="X1202" s="24"/>
      <c r="Y1202" s="24"/>
      <c r="Z1202" s="140"/>
      <c r="AA1202" s="140"/>
    </row>
    <row r="1203" spans="1:27">
      <c r="O1203" s="47" t="s">
        <v>125</v>
      </c>
      <c r="P1203" s="141">
        <v>1</v>
      </c>
      <c r="Q1203" s="141">
        <v>0</v>
      </c>
      <c r="R1203" s="141"/>
      <c r="S1203" s="142"/>
      <c r="T1203" s="32"/>
      <c r="U1203" s="40"/>
      <c r="V1203" s="20"/>
      <c r="W1203" s="146"/>
      <c r="X1203" s="32"/>
      <c r="Y1203" s="32"/>
      <c r="Z1203" s="141"/>
      <c r="AA1203" s="141"/>
    </row>
    <row r="1204" spans="1:27">
      <c r="O1204" s="130" t="s">
        <v>191</v>
      </c>
      <c r="P1204" s="140"/>
      <c r="Q1204" s="140"/>
      <c r="R1204" s="24"/>
      <c r="S1204" s="24"/>
      <c r="T1204" s="24">
        <v>18</v>
      </c>
      <c r="U1204" s="24">
        <v>9</v>
      </c>
      <c r="V1204" s="24"/>
      <c r="W1204" s="24"/>
      <c r="X1204" s="24"/>
      <c r="Y1204" s="24"/>
      <c r="Z1204" s="140"/>
      <c r="AA1204" s="140"/>
    </row>
    <row r="1205" spans="1:27">
      <c r="A1205" s="328" t="s">
        <v>130</v>
      </c>
      <c r="B1205" s="328"/>
      <c r="C1205" s="328"/>
      <c r="D1205" s="328"/>
      <c r="E1205" s="328"/>
      <c r="F1205" s="328"/>
      <c r="G1205" s="328"/>
      <c r="H1205" s="328"/>
      <c r="I1205" s="328"/>
      <c r="J1205" s="328"/>
      <c r="K1205" s="328"/>
      <c r="L1205" s="328"/>
      <c r="M1205" s="328"/>
      <c r="O1205" s="47" t="s">
        <v>125</v>
      </c>
      <c r="P1205" s="141"/>
      <c r="Q1205" s="149"/>
      <c r="R1205" s="32"/>
      <c r="S1205" s="32"/>
      <c r="T1205" s="32">
        <v>1</v>
      </c>
      <c r="U1205" s="32">
        <v>0.5</v>
      </c>
      <c r="V1205" s="32"/>
      <c r="W1205" s="32"/>
      <c r="X1205" s="32"/>
      <c r="Y1205" s="32"/>
      <c r="Z1205" s="141"/>
      <c r="AA1205" s="141"/>
    </row>
    <row r="1206" spans="1:27">
      <c r="A1206" s="20"/>
      <c r="B1206" s="327">
        <v>2000</v>
      </c>
      <c r="C1206" s="327"/>
      <c r="D1206" s="327">
        <v>2003</v>
      </c>
      <c r="E1206" s="327"/>
      <c r="F1206" s="327">
        <v>2006</v>
      </c>
      <c r="G1206" s="327"/>
      <c r="H1206" s="327">
        <v>2009</v>
      </c>
      <c r="I1206" s="327"/>
      <c r="J1206" s="327">
        <v>2012</v>
      </c>
      <c r="K1206" s="327"/>
      <c r="L1206" s="327">
        <v>2015</v>
      </c>
      <c r="M1206" s="327"/>
      <c r="O1206" s="130" t="s">
        <v>276</v>
      </c>
      <c r="P1206" s="140"/>
      <c r="Q1206" s="140"/>
      <c r="R1206" s="24"/>
      <c r="S1206" s="24"/>
      <c r="T1206" s="24"/>
      <c r="U1206" s="24"/>
      <c r="V1206" s="140">
        <v>2</v>
      </c>
      <c r="W1206" s="140">
        <v>0</v>
      </c>
      <c r="X1206" s="24"/>
      <c r="Y1206" s="24"/>
      <c r="Z1206" s="24"/>
      <c r="AA1206" s="24"/>
    </row>
    <row r="1207" spans="1:27">
      <c r="A1207" s="20"/>
      <c r="B1207" s="51" t="s">
        <v>114</v>
      </c>
      <c r="C1207" s="51" t="s">
        <v>115</v>
      </c>
      <c r="D1207" s="51" t="s">
        <v>114</v>
      </c>
      <c r="E1207" s="51" t="s">
        <v>115</v>
      </c>
      <c r="F1207" s="51" t="s">
        <v>114</v>
      </c>
      <c r="G1207" s="51" t="s">
        <v>115</v>
      </c>
      <c r="H1207" s="51" t="s">
        <v>114</v>
      </c>
      <c r="I1207" s="51" t="s">
        <v>115</v>
      </c>
      <c r="J1207" s="51" t="s">
        <v>114</v>
      </c>
      <c r="K1207" s="51" t="s">
        <v>115</v>
      </c>
      <c r="L1207" s="51" t="s">
        <v>114</v>
      </c>
      <c r="M1207" s="51" t="s">
        <v>115</v>
      </c>
      <c r="O1207" s="47" t="s">
        <v>125</v>
      </c>
      <c r="P1207" s="141"/>
      <c r="Q1207" s="149"/>
      <c r="R1207" s="32"/>
      <c r="S1207" s="32"/>
      <c r="T1207" s="32"/>
      <c r="U1207" s="32"/>
      <c r="V1207" s="141" t="s">
        <v>635</v>
      </c>
      <c r="W1207" s="141">
        <v>0</v>
      </c>
      <c r="X1207" s="53"/>
      <c r="Y1207" s="53"/>
      <c r="Z1207" s="32"/>
      <c r="AA1207" s="32"/>
    </row>
    <row r="1208" spans="1:27">
      <c r="A1208" s="130" t="s">
        <v>110</v>
      </c>
      <c r="B1208" s="46"/>
      <c r="C1208" s="46"/>
      <c r="D1208" s="46"/>
      <c r="E1208" s="46"/>
      <c r="F1208" s="46"/>
      <c r="G1208" s="46"/>
      <c r="H1208" s="46"/>
      <c r="I1208" s="46"/>
      <c r="J1208" s="46"/>
      <c r="K1208" s="46"/>
      <c r="L1208" s="20">
        <v>18</v>
      </c>
      <c r="M1208" s="20">
        <v>100</v>
      </c>
      <c r="O1208" s="130" t="s">
        <v>89</v>
      </c>
      <c r="P1208" s="140"/>
      <c r="Q1208" s="140"/>
      <c r="R1208" s="24"/>
      <c r="S1208" s="24"/>
      <c r="T1208" s="24"/>
      <c r="U1208" s="24"/>
      <c r="V1208" s="140">
        <v>1</v>
      </c>
      <c r="W1208" s="140">
        <v>0</v>
      </c>
      <c r="X1208" s="24"/>
      <c r="Y1208" s="24"/>
      <c r="Z1208" s="140"/>
      <c r="AA1208" s="140"/>
    </row>
    <row r="1209" spans="1:27">
      <c r="A1209" s="29" t="s">
        <v>111</v>
      </c>
      <c r="B1209" s="46"/>
      <c r="C1209" s="46"/>
      <c r="D1209" s="46"/>
      <c r="E1209" s="46"/>
      <c r="F1209" s="46"/>
      <c r="G1209" s="46"/>
      <c r="H1209" s="46"/>
      <c r="I1209" s="46"/>
      <c r="J1209" s="46"/>
      <c r="K1209" s="46"/>
      <c r="L1209" s="20">
        <v>0</v>
      </c>
      <c r="M1209" s="20">
        <v>0</v>
      </c>
      <c r="O1209" s="47" t="s">
        <v>125</v>
      </c>
      <c r="P1209" s="141"/>
      <c r="Q1209" s="149"/>
      <c r="R1209" s="32"/>
      <c r="S1209" s="32"/>
      <c r="T1209" s="32"/>
      <c r="U1209" s="32"/>
      <c r="V1209" s="141" t="s">
        <v>637</v>
      </c>
      <c r="W1209" s="141">
        <v>0</v>
      </c>
      <c r="X1209" s="32"/>
      <c r="Y1209" s="32"/>
      <c r="Z1209" s="141"/>
      <c r="AA1209" s="141"/>
    </row>
    <row r="1210" spans="1:27">
      <c r="A1210" s="29"/>
      <c r="B1210" s="46"/>
      <c r="C1210" s="46"/>
      <c r="D1210" s="46"/>
      <c r="E1210" s="46"/>
      <c r="F1210" s="46"/>
      <c r="G1210" s="46"/>
      <c r="H1210" s="46"/>
      <c r="I1210" s="46"/>
      <c r="J1210" s="46"/>
      <c r="K1210" s="46"/>
      <c r="L1210" s="20"/>
      <c r="M1210" s="20"/>
      <c r="O1210" s="130" t="s">
        <v>351</v>
      </c>
      <c r="P1210" s="140"/>
      <c r="Q1210" s="140"/>
      <c r="R1210" s="24"/>
      <c r="S1210" s="24"/>
      <c r="T1210" s="24"/>
      <c r="U1210" s="24"/>
      <c r="V1210" s="140"/>
      <c r="W1210" s="140"/>
      <c r="X1210" s="24">
        <v>6</v>
      </c>
      <c r="Y1210" s="24">
        <v>4</v>
      </c>
      <c r="Z1210" s="140"/>
      <c r="AA1210" s="140"/>
    </row>
    <row r="1211" spans="1:27">
      <c r="A1211" s="130" t="s">
        <v>112</v>
      </c>
      <c r="B1211" s="46"/>
      <c r="C1211" s="46"/>
      <c r="D1211" s="46"/>
      <c r="E1211" s="46"/>
      <c r="F1211" s="46"/>
      <c r="G1211" s="46"/>
      <c r="H1211" s="46"/>
      <c r="I1211" s="46"/>
      <c r="J1211" s="46"/>
      <c r="K1211" s="46"/>
      <c r="L1211" s="128"/>
      <c r="M1211" s="20"/>
      <c r="O1211" s="47" t="s">
        <v>125</v>
      </c>
      <c r="P1211" s="32"/>
      <c r="Q1211" s="40"/>
      <c r="R1211" s="32"/>
      <c r="S1211" s="32"/>
      <c r="T1211" s="32"/>
      <c r="U1211" s="32"/>
      <c r="V1211" s="32"/>
      <c r="W1211" s="32"/>
      <c r="X1211" s="32" t="s">
        <v>633</v>
      </c>
      <c r="Y1211" s="32" t="s">
        <v>632</v>
      </c>
      <c r="Z1211" s="32"/>
      <c r="AA1211" s="32"/>
    </row>
    <row r="1212" spans="1:27">
      <c r="A1212" s="130" t="s">
        <v>113</v>
      </c>
      <c r="B1212" s="46"/>
      <c r="C1212" s="46"/>
      <c r="D1212" s="46"/>
      <c r="E1212" s="46"/>
      <c r="F1212" s="46"/>
      <c r="G1212" s="46"/>
      <c r="H1212" s="46"/>
      <c r="I1212" s="46"/>
      <c r="J1212" s="46"/>
      <c r="K1212" s="46"/>
      <c r="L1212" s="20"/>
      <c r="M1212" s="20"/>
      <c r="O1212" s="130" t="s">
        <v>91</v>
      </c>
      <c r="P1212" s="140"/>
      <c r="Q1212" s="140"/>
      <c r="R1212" s="24"/>
      <c r="S1212" s="24"/>
      <c r="T1212" s="24"/>
      <c r="U1212" s="24"/>
      <c r="V1212" s="140"/>
      <c r="W1212" s="140"/>
      <c r="X1212" s="24">
        <v>12</v>
      </c>
      <c r="Y1212" s="24">
        <v>10</v>
      </c>
      <c r="Z1212" s="140"/>
      <c r="AA1212" s="140"/>
    </row>
    <row r="1213" spans="1:27">
      <c r="O1213" s="47" t="s">
        <v>125</v>
      </c>
      <c r="P1213" s="38"/>
      <c r="Q1213" s="85"/>
      <c r="R1213" s="38"/>
      <c r="S1213" s="38"/>
      <c r="T1213" s="38"/>
      <c r="U1213" s="38"/>
      <c r="V1213" s="38"/>
      <c r="W1213" s="38"/>
      <c r="X1213" s="38" t="s">
        <v>634</v>
      </c>
      <c r="Y1213" s="38" t="s">
        <v>638</v>
      </c>
      <c r="Z1213" s="38"/>
      <c r="AA1213" s="38"/>
    </row>
    <row r="1214" spans="1:27">
      <c r="O1214" s="154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  <c r="AA1214" s="81"/>
    </row>
    <row r="1215" spans="1:27">
      <c r="O1215" s="35" t="s">
        <v>127</v>
      </c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O1216" t="s">
        <v>639</v>
      </c>
    </row>
    <row r="1217" spans="1:30">
      <c r="O1217" t="s">
        <v>640</v>
      </c>
    </row>
    <row r="1220" spans="1:30" s="152" customFormat="1">
      <c r="A1220" s="153" t="s">
        <v>134</v>
      </c>
      <c r="AD1220" s="15"/>
    </row>
    <row r="1222" spans="1:30">
      <c r="A1222" s="329" t="s">
        <v>132</v>
      </c>
      <c r="B1222" s="330"/>
      <c r="C1222" s="330"/>
      <c r="D1222" s="330"/>
      <c r="E1222" s="330"/>
      <c r="F1222" s="330"/>
      <c r="G1222" s="331"/>
      <c r="I1222" s="343" t="s">
        <v>136</v>
      </c>
      <c r="J1222" s="343"/>
      <c r="K1222" s="343"/>
      <c r="L1222" s="343"/>
      <c r="M1222" s="343"/>
      <c r="N1222" s="343"/>
      <c r="O1222" s="343"/>
    </row>
    <row r="1223" spans="1:30">
      <c r="A1223" s="20" t="s">
        <v>129</v>
      </c>
      <c r="B1223" s="44">
        <v>18</v>
      </c>
      <c r="C1223" s="44">
        <v>18</v>
      </c>
      <c r="D1223" s="44">
        <v>18</v>
      </c>
      <c r="E1223" s="44">
        <v>18</v>
      </c>
      <c r="F1223" s="44">
        <v>18</v>
      </c>
      <c r="G1223" s="185"/>
      <c r="J1223" s="30" t="s">
        <v>137</v>
      </c>
      <c r="K1223" s="30" t="s">
        <v>138</v>
      </c>
      <c r="L1223" s="30" t="s">
        <v>139</v>
      </c>
      <c r="M1223" s="30" t="s">
        <v>140</v>
      </c>
      <c r="N1223" s="30" t="s">
        <v>141</v>
      </c>
      <c r="O1223" s="30" t="s">
        <v>142</v>
      </c>
    </row>
    <row r="1224" spans="1:30">
      <c r="A1224" s="21" t="s">
        <v>103</v>
      </c>
      <c r="B1224" s="51">
        <v>2002</v>
      </c>
      <c r="C1224" s="51">
        <v>2005</v>
      </c>
      <c r="D1224" s="51">
        <v>2008</v>
      </c>
      <c r="E1224" s="51">
        <v>2011</v>
      </c>
      <c r="F1224" s="51">
        <v>2014</v>
      </c>
      <c r="G1224" s="51">
        <v>2017</v>
      </c>
      <c r="I1224" s="21" t="s">
        <v>143</v>
      </c>
      <c r="J1224" s="24"/>
      <c r="K1224" s="24">
        <v>18</v>
      </c>
      <c r="L1224" s="24">
        <v>18</v>
      </c>
      <c r="M1224" s="24">
        <v>18</v>
      </c>
      <c r="N1224" s="24">
        <v>18</v>
      </c>
      <c r="O1224" s="24">
        <v>18</v>
      </c>
    </row>
    <row r="1225" spans="1:30">
      <c r="A1225" s="29">
        <v>0</v>
      </c>
      <c r="B1225" s="24">
        <v>18</v>
      </c>
      <c r="C1225" s="24"/>
      <c r="D1225" s="24"/>
      <c r="E1225" s="24"/>
      <c r="F1225" s="24"/>
      <c r="G1225" s="24"/>
      <c r="I1225" s="20">
        <v>0</v>
      </c>
      <c r="J1225" s="24"/>
      <c r="K1225" s="24">
        <v>18</v>
      </c>
      <c r="L1225" s="24"/>
      <c r="M1225" s="24"/>
      <c r="N1225" s="24"/>
      <c r="O1225" s="24"/>
    </row>
    <row r="1226" spans="1:30">
      <c r="A1226" s="29">
        <v>1</v>
      </c>
      <c r="B1226" s="24"/>
      <c r="C1226" s="24">
        <v>18</v>
      </c>
      <c r="D1226" s="24"/>
      <c r="E1226" s="24"/>
      <c r="F1226" s="24">
        <v>18</v>
      </c>
      <c r="G1226" s="24"/>
      <c r="I1226" s="20">
        <v>1</v>
      </c>
      <c r="J1226" s="24"/>
      <c r="K1226" s="24"/>
      <c r="L1226" s="24">
        <v>18</v>
      </c>
      <c r="M1226" s="24"/>
      <c r="N1226" s="24"/>
      <c r="O1226" s="24">
        <v>18</v>
      </c>
    </row>
    <row r="1227" spans="1:30">
      <c r="A1227" s="29">
        <v>2</v>
      </c>
      <c r="B1227" s="24"/>
      <c r="C1227" s="24"/>
      <c r="D1227" s="24"/>
      <c r="E1227" s="24">
        <v>18</v>
      </c>
      <c r="F1227" s="24"/>
      <c r="G1227" s="24"/>
      <c r="I1227" s="20">
        <v>2</v>
      </c>
      <c r="J1227" s="24"/>
      <c r="K1227" s="24"/>
      <c r="L1227" s="24"/>
      <c r="M1227" s="24"/>
      <c r="N1227" s="24">
        <v>18</v>
      </c>
      <c r="O1227" s="24"/>
      <c r="P1227" t="s">
        <v>153</v>
      </c>
    </row>
    <row r="1228" spans="1:30">
      <c r="A1228" s="29">
        <v>3</v>
      </c>
      <c r="B1228" s="24"/>
      <c r="C1228" s="24"/>
      <c r="D1228" s="24">
        <v>18</v>
      </c>
      <c r="E1228" s="24"/>
      <c r="F1228" s="24"/>
      <c r="G1228" s="24"/>
      <c r="I1228" s="20">
        <v>3</v>
      </c>
      <c r="J1228" s="24"/>
      <c r="K1228" s="24"/>
      <c r="L1228" s="24"/>
      <c r="M1228" s="24">
        <v>18</v>
      </c>
      <c r="N1228" s="24"/>
      <c r="O1228" s="24"/>
      <c r="P1228" t="s">
        <v>151</v>
      </c>
    </row>
    <row r="1229" spans="1:30">
      <c r="A1229" s="29" t="s">
        <v>104</v>
      </c>
      <c r="B1229" s="24"/>
      <c r="C1229" s="24"/>
      <c r="D1229" s="24"/>
      <c r="E1229" s="24"/>
      <c r="F1229" s="24"/>
      <c r="G1229" s="24"/>
      <c r="I1229" s="62" t="s">
        <v>104</v>
      </c>
      <c r="J1229" s="24"/>
      <c r="K1229" s="24"/>
      <c r="L1229" s="24"/>
      <c r="M1229" s="24"/>
      <c r="N1229" s="24"/>
      <c r="O1229" s="24"/>
    </row>
    <row r="1230" spans="1:30">
      <c r="J1230" s="61" t="s">
        <v>144</v>
      </c>
      <c r="K1230" s="61"/>
      <c r="L1230" s="61" t="s">
        <v>145</v>
      </c>
      <c r="M1230" s="61"/>
      <c r="N1230" s="61" t="s">
        <v>145</v>
      </c>
      <c r="O1230" s="61"/>
    </row>
    <row r="1231" spans="1:30">
      <c r="A1231" s="324" t="s">
        <v>133</v>
      </c>
      <c r="B1231" s="359"/>
      <c r="C1231" s="359"/>
      <c r="D1231" s="359"/>
      <c r="E1231" s="359"/>
      <c r="F1231" s="359"/>
      <c r="G1231" s="325"/>
      <c r="J1231" s="61"/>
      <c r="K1231" s="61"/>
      <c r="L1231" s="61" t="s">
        <v>146</v>
      </c>
      <c r="M1231" s="61"/>
      <c r="N1231" s="61" t="s">
        <v>65</v>
      </c>
      <c r="O1231" s="61"/>
    </row>
    <row r="1232" spans="1:30">
      <c r="A1232" s="21"/>
      <c r="B1232" s="51">
        <v>2002</v>
      </c>
      <c r="C1232" s="51">
        <v>2005</v>
      </c>
      <c r="D1232" s="51">
        <v>2008</v>
      </c>
      <c r="E1232" s="51">
        <v>2011</v>
      </c>
      <c r="F1232" s="51">
        <v>2014</v>
      </c>
      <c r="G1232" s="51">
        <v>2017</v>
      </c>
    </row>
    <row r="1233" spans="1:27">
      <c r="A1233" s="29" t="s">
        <v>106</v>
      </c>
      <c r="B1233" s="24">
        <v>18</v>
      </c>
      <c r="C1233" s="24">
        <v>16</v>
      </c>
      <c r="D1233" s="24">
        <v>1</v>
      </c>
      <c r="E1233" s="24">
        <v>4</v>
      </c>
      <c r="F1233" s="24">
        <v>3</v>
      </c>
      <c r="G1233" s="24"/>
    </row>
    <row r="1234" spans="1:27">
      <c r="A1234" s="29" t="s">
        <v>107</v>
      </c>
      <c r="B1234" s="24"/>
      <c r="C1234" s="24">
        <v>2</v>
      </c>
      <c r="D1234" s="24">
        <v>17</v>
      </c>
      <c r="E1234" s="24">
        <v>14</v>
      </c>
      <c r="F1234" s="24">
        <v>15</v>
      </c>
      <c r="G1234" s="24"/>
    </row>
    <row r="1235" spans="1:27">
      <c r="A1235" s="27"/>
      <c r="B1235" s="28"/>
      <c r="C1235" s="28"/>
      <c r="D1235" s="28"/>
      <c r="E1235" s="28"/>
      <c r="F1235" s="28"/>
      <c r="G1235" s="28"/>
    </row>
    <row r="1236" spans="1:27">
      <c r="A1236" s="27"/>
      <c r="B1236" s="28"/>
      <c r="C1236" s="28"/>
      <c r="D1236" s="28"/>
      <c r="E1236" s="28"/>
      <c r="F1236" s="28"/>
      <c r="G1236" s="28"/>
    </row>
    <row r="1237" spans="1:27">
      <c r="A1237" s="354" t="s">
        <v>109</v>
      </c>
      <c r="B1237" s="354"/>
      <c r="C1237" s="354"/>
      <c r="D1237" s="354"/>
      <c r="E1237" s="354"/>
      <c r="F1237" s="354"/>
      <c r="G1237" s="354"/>
      <c r="H1237" s="354"/>
      <c r="I1237" s="354"/>
      <c r="J1237" s="354"/>
      <c r="K1237" s="354"/>
      <c r="L1237" s="354"/>
      <c r="M1237" s="354"/>
      <c r="O1237" s="355" t="s">
        <v>120</v>
      </c>
      <c r="P1237" s="356"/>
      <c r="Q1237" s="356"/>
      <c r="R1237" s="356"/>
      <c r="S1237" s="356"/>
      <c r="T1237" s="356"/>
      <c r="U1237" s="356"/>
      <c r="V1237" s="356"/>
      <c r="W1237" s="356"/>
      <c r="X1237" s="356"/>
      <c r="Y1237" s="356"/>
      <c r="Z1237" s="356"/>
      <c r="AA1237" s="357"/>
    </row>
    <row r="1238" spans="1:27">
      <c r="A1238" s="20"/>
      <c r="B1238" s="327">
        <v>2002</v>
      </c>
      <c r="C1238" s="327"/>
      <c r="D1238" s="327">
        <v>2005</v>
      </c>
      <c r="E1238" s="327"/>
      <c r="F1238" s="327">
        <v>2008</v>
      </c>
      <c r="G1238" s="327"/>
      <c r="H1238" s="327">
        <v>2011</v>
      </c>
      <c r="I1238" s="327"/>
      <c r="J1238" s="327">
        <v>2014</v>
      </c>
      <c r="K1238" s="327"/>
      <c r="L1238" s="327">
        <v>2017</v>
      </c>
      <c r="M1238" s="327"/>
      <c r="O1238" s="20"/>
      <c r="P1238" s="52">
        <v>2002</v>
      </c>
      <c r="Q1238" s="52"/>
      <c r="R1238" s="52">
        <v>2005</v>
      </c>
      <c r="S1238" s="52"/>
      <c r="T1238" s="52">
        <v>2008</v>
      </c>
      <c r="U1238" s="52"/>
      <c r="V1238" s="52">
        <v>2011</v>
      </c>
      <c r="W1238" s="52"/>
      <c r="X1238" s="52">
        <v>2014</v>
      </c>
      <c r="Y1238" s="52"/>
      <c r="Z1238" s="52">
        <v>2017</v>
      </c>
      <c r="AA1238" s="52"/>
    </row>
    <row r="1239" spans="1:27">
      <c r="A1239" s="20"/>
      <c r="B1239" s="51" t="s">
        <v>114</v>
      </c>
      <c r="C1239" s="51" t="s">
        <v>115</v>
      </c>
      <c r="D1239" s="51" t="s">
        <v>114</v>
      </c>
      <c r="E1239" s="51" t="s">
        <v>115</v>
      </c>
      <c r="F1239" s="51" t="s">
        <v>114</v>
      </c>
      <c r="G1239" s="51" t="s">
        <v>115</v>
      </c>
      <c r="H1239" s="51" t="s">
        <v>114</v>
      </c>
      <c r="I1239" s="51" t="s">
        <v>115</v>
      </c>
      <c r="J1239" s="51" t="s">
        <v>114</v>
      </c>
      <c r="K1239" s="51" t="s">
        <v>115</v>
      </c>
      <c r="L1239" s="51" t="s">
        <v>114</v>
      </c>
      <c r="M1239" s="51" t="s">
        <v>115</v>
      </c>
      <c r="O1239" s="20"/>
      <c r="P1239" s="51" t="s">
        <v>118</v>
      </c>
      <c r="Q1239" s="51" t="s">
        <v>1</v>
      </c>
      <c r="R1239" s="51" t="s">
        <v>118</v>
      </c>
      <c r="S1239" s="51" t="s">
        <v>1</v>
      </c>
      <c r="T1239" s="51" t="s">
        <v>118</v>
      </c>
      <c r="U1239" s="51" t="s">
        <v>1</v>
      </c>
      <c r="V1239" s="51" t="s">
        <v>118</v>
      </c>
      <c r="W1239" s="51" t="s">
        <v>1</v>
      </c>
      <c r="X1239" s="51" t="s">
        <v>118</v>
      </c>
      <c r="Y1239" s="51" t="s">
        <v>1</v>
      </c>
      <c r="Z1239" s="51" t="s">
        <v>118</v>
      </c>
      <c r="AA1239" s="51" t="s">
        <v>1</v>
      </c>
    </row>
    <row r="1240" spans="1:27">
      <c r="A1240" s="29" t="s">
        <v>110</v>
      </c>
      <c r="B1240" s="20">
        <v>18</v>
      </c>
      <c r="C1240" s="20">
        <v>100</v>
      </c>
      <c r="D1240" s="20">
        <v>18</v>
      </c>
      <c r="E1240" s="20">
        <v>100</v>
      </c>
      <c r="F1240" s="20">
        <v>18</v>
      </c>
      <c r="G1240" s="20">
        <v>100</v>
      </c>
      <c r="H1240" s="20">
        <v>18</v>
      </c>
      <c r="I1240" s="20">
        <v>100</v>
      </c>
      <c r="J1240" s="20">
        <v>18</v>
      </c>
      <c r="K1240" s="20">
        <v>100</v>
      </c>
      <c r="L1240" s="20"/>
      <c r="M1240" s="20"/>
      <c r="O1240" s="29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</row>
    <row r="1241" spans="1:27">
      <c r="A1241" s="29" t="s">
        <v>111</v>
      </c>
      <c r="B1241" s="20">
        <v>0</v>
      </c>
      <c r="C1241" s="20">
        <v>0</v>
      </c>
      <c r="D1241" s="20">
        <v>0</v>
      </c>
      <c r="E1241" s="20">
        <v>0</v>
      </c>
      <c r="F1241" s="20">
        <v>1</v>
      </c>
      <c r="G1241" s="20">
        <v>6</v>
      </c>
      <c r="H1241" s="20">
        <v>4</v>
      </c>
      <c r="I1241" s="20">
        <v>22</v>
      </c>
      <c r="J1241" s="20">
        <v>2</v>
      </c>
      <c r="K1241" s="20">
        <v>11</v>
      </c>
      <c r="L1241" s="20"/>
      <c r="M1241" s="20"/>
      <c r="O1241" s="47" t="s">
        <v>125</v>
      </c>
      <c r="P1241" s="32"/>
      <c r="Q1241" s="33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</row>
    <row r="1242" spans="1:27">
      <c r="A1242" s="2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</row>
    <row r="1243" spans="1:27">
      <c r="A1243" s="29" t="s">
        <v>112</v>
      </c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O1243" s="35" t="s">
        <v>127</v>
      </c>
    </row>
    <row r="1244" spans="1:27">
      <c r="A1244" s="29" t="s">
        <v>113</v>
      </c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</row>
    <row r="1247" spans="1:27">
      <c r="A1247" s="354" t="s">
        <v>116</v>
      </c>
      <c r="B1247" s="354"/>
      <c r="C1247" s="354"/>
      <c r="D1247" s="354"/>
      <c r="E1247" s="354"/>
      <c r="F1247" s="354"/>
      <c r="G1247" s="354"/>
      <c r="H1247" s="354"/>
      <c r="I1247" s="354"/>
      <c r="J1247" s="354"/>
      <c r="K1247" s="354"/>
      <c r="L1247" s="354"/>
      <c r="M1247" s="354"/>
      <c r="O1247" s="355" t="s">
        <v>121</v>
      </c>
      <c r="P1247" s="356"/>
      <c r="Q1247" s="356"/>
      <c r="R1247" s="356"/>
      <c r="S1247" s="356"/>
      <c r="T1247" s="356"/>
      <c r="U1247" s="356"/>
      <c r="V1247" s="356"/>
      <c r="W1247" s="356"/>
      <c r="X1247" s="356"/>
      <c r="Y1247" s="356"/>
      <c r="Z1247" s="356"/>
      <c r="AA1247" s="357"/>
    </row>
    <row r="1248" spans="1:27">
      <c r="A1248" s="20"/>
      <c r="B1248" s="327">
        <v>2002</v>
      </c>
      <c r="C1248" s="327"/>
      <c r="D1248" s="327">
        <v>2005</v>
      </c>
      <c r="E1248" s="327"/>
      <c r="F1248" s="327">
        <v>2008</v>
      </c>
      <c r="G1248" s="327"/>
      <c r="H1248" s="327">
        <v>2011</v>
      </c>
      <c r="I1248" s="327"/>
      <c r="J1248" s="327">
        <v>2014</v>
      </c>
      <c r="K1248" s="327"/>
      <c r="L1248" s="327">
        <v>2017</v>
      </c>
      <c r="M1248" s="327"/>
      <c r="O1248" s="20"/>
      <c r="P1248" s="324">
        <v>2002</v>
      </c>
      <c r="Q1248" s="325"/>
      <c r="R1248" s="324">
        <v>2005</v>
      </c>
      <c r="S1248" s="325"/>
      <c r="T1248" s="324">
        <v>2008</v>
      </c>
      <c r="U1248" s="325"/>
      <c r="V1248" s="324">
        <v>2011</v>
      </c>
      <c r="W1248" s="325"/>
      <c r="X1248" s="324">
        <v>2014</v>
      </c>
      <c r="Y1248" s="325"/>
      <c r="Z1248" s="324">
        <v>2017</v>
      </c>
      <c r="AA1248" s="325"/>
    </row>
    <row r="1249" spans="1:27">
      <c r="A1249" s="20"/>
      <c r="B1249" s="51" t="s">
        <v>114</v>
      </c>
      <c r="C1249" s="51" t="s">
        <v>115</v>
      </c>
      <c r="D1249" s="51" t="s">
        <v>114</v>
      </c>
      <c r="E1249" s="51" t="s">
        <v>115</v>
      </c>
      <c r="F1249" s="51" t="s">
        <v>114</v>
      </c>
      <c r="G1249" s="51" t="s">
        <v>115</v>
      </c>
      <c r="H1249" s="51" t="s">
        <v>114</v>
      </c>
      <c r="I1249" s="51" t="s">
        <v>115</v>
      </c>
      <c r="J1249" s="51" t="s">
        <v>114</v>
      </c>
      <c r="K1249" s="51" t="s">
        <v>115</v>
      </c>
      <c r="L1249" s="51" t="s">
        <v>114</v>
      </c>
      <c r="M1249" s="51" t="s">
        <v>115</v>
      </c>
      <c r="O1249" s="20"/>
      <c r="P1249" s="51" t="s">
        <v>118</v>
      </c>
      <c r="Q1249" s="51" t="s">
        <v>1</v>
      </c>
      <c r="R1249" s="51" t="s">
        <v>118</v>
      </c>
      <c r="S1249" s="51" t="s">
        <v>1</v>
      </c>
      <c r="T1249" s="51" t="s">
        <v>118</v>
      </c>
      <c r="U1249" s="51" t="s">
        <v>1</v>
      </c>
      <c r="V1249" s="51" t="s">
        <v>118</v>
      </c>
      <c r="W1249" s="51" t="s">
        <v>1</v>
      </c>
      <c r="X1249" s="51" t="s">
        <v>118</v>
      </c>
      <c r="Y1249" s="51" t="s">
        <v>1</v>
      </c>
      <c r="Z1249" s="51" t="s">
        <v>118</v>
      </c>
      <c r="AA1249" s="51" t="s">
        <v>1</v>
      </c>
    </row>
    <row r="1250" spans="1:27">
      <c r="A1250" s="29" t="s">
        <v>110</v>
      </c>
      <c r="B1250" s="20">
        <v>18</v>
      </c>
      <c r="C1250" s="20">
        <v>100</v>
      </c>
      <c r="D1250" s="20">
        <v>18</v>
      </c>
      <c r="E1250" s="20">
        <v>100</v>
      </c>
      <c r="F1250" s="20"/>
      <c r="G1250" s="20"/>
      <c r="H1250" s="20"/>
      <c r="I1250" s="20"/>
      <c r="J1250" s="20"/>
      <c r="K1250" s="20"/>
      <c r="L1250" s="20"/>
      <c r="M1250" s="20"/>
      <c r="O1250" s="29" t="s">
        <v>150</v>
      </c>
      <c r="P1250" s="24"/>
      <c r="Q1250" s="24"/>
      <c r="R1250" s="24"/>
      <c r="S1250" s="24"/>
      <c r="T1250" s="24">
        <v>18</v>
      </c>
      <c r="U1250" s="24">
        <v>15</v>
      </c>
      <c r="V1250" s="24"/>
      <c r="W1250" s="24"/>
      <c r="X1250" s="24"/>
      <c r="Y1250" s="24"/>
      <c r="Z1250" s="24"/>
      <c r="AA1250" s="24"/>
    </row>
    <row r="1251" spans="1:27">
      <c r="A1251" s="29" t="s">
        <v>111</v>
      </c>
      <c r="B1251" s="20">
        <v>18</v>
      </c>
      <c r="C1251" s="20">
        <v>100</v>
      </c>
      <c r="D1251" s="20">
        <v>16</v>
      </c>
      <c r="E1251" s="20">
        <v>89</v>
      </c>
      <c r="F1251" s="20"/>
      <c r="G1251" s="20"/>
      <c r="H1251" s="20"/>
      <c r="I1251" s="20"/>
      <c r="J1251" s="20"/>
      <c r="K1251" s="20"/>
      <c r="L1251" s="20"/>
      <c r="M1251" s="20"/>
      <c r="O1251" s="48" t="s">
        <v>125</v>
      </c>
      <c r="P1251" s="53"/>
      <c r="Q1251" s="53"/>
      <c r="R1251" s="53"/>
      <c r="S1251" s="53"/>
      <c r="T1251" s="53">
        <v>100</v>
      </c>
      <c r="U1251" s="53">
        <v>83</v>
      </c>
      <c r="V1251" s="53"/>
      <c r="W1251" s="53"/>
      <c r="X1251" s="53"/>
      <c r="Y1251" s="53"/>
      <c r="Z1251" s="53"/>
      <c r="AA1251" s="53"/>
    </row>
    <row r="1252" spans="1:27">
      <c r="A1252" s="2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O1252" s="29" t="s">
        <v>65</v>
      </c>
      <c r="P1252" s="34"/>
      <c r="Q1252" s="34"/>
      <c r="R1252" s="34"/>
      <c r="S1252" s="34"/>
      <c r="T1252" s="34"/>
      <c r="U1252" s="34"/>
      <c r="V1252" s="34">
        <v>18</v>
      </c>
      <c r="W1252" s="34">
        <v>14</v>
      </c>
      <c r="X1252" s="34">
        <v>18</v>
      </c>
      <c r="Y1252" s="34">
        <v>15</v>
      </c>
      <c r="Z1252" s="34"/>
      <c r="AA1252" s="34"/>
    </row>
    <row r="1253" spans="1:27">
      <c r="A1253" s="29" t="s">
        <v>112</v>
      </c>
      <c r="B1253" s="20"/>
      <c r="C1253" s="20"/>
      <c r="D1253" s="20"/>
      <c r="E1253" s="20"/>
      <c r="F1253" s="20">
        <v>18</v>
      </c>
      <c r="G1253" s="20">
        <v>100</v>
      </c>
      <c r="H1253" s="20">
        <v>18</v>
      </c>
      <c r="I1253" s="20">
        <v>100</v>
      </c>
      <c r="J1253" s="20">
        <v>18</v>
      </c>
      <c r="K1253" s="20">
        <v>100</v>
      </c>
      <c r="L1253" s="20"/>
      <c r="M1253" s="20"/>
      <c r="O1253" s="48" t="s">
        <v>125</v>
      </c>
      <c r="P1253" s="53"/>
      <c r="Q1253" s="53"/>
      <c r="R1253" s="53"/>
      <c r="S1253" s="53"/>
      <c r="T1253" s="53"/>
      <c r="U1253" s="53"/>
      <c r="V1253" s="53">
        <v>100</v>
      </c>
      <c r="W1253" s="53">
        <v>78</v>
      </c>
      <c r="X1253" s="53">
        <v>100</v>
      </c>
      <c r="Y1253" s="53">
        <v>83</v>
      </c>
      <c r="Z1253" s="53"/>
      <c r="AA1253" s="53"/>
    </row>
    <row r="1254" spans="1:27">
      <c r="A1254" s="29" t="s">
        <v>113</v>
      </c>
      <c r="B1254" s="20"/>
      <c r="C1254" s="20"/>
      <c r="D1254" s="20"/>
      <c r="E1254" s="20"/>
      <c r="F1254" s="20">
        <v>15</v>
      </c>
      <c r="G1254" s="20">
        <v>83</v>
      </c>
      <c r="H1254" s="20">
        <v>14</v>
      </c>
      <c r="I1254" s="20">
        <v>78</v>
      </c>
      <c r="J1254" s="20">
        <v>15</v>
      </c>
      <c r="K1254" s="20">
        <v>83</v>
      </c>
      <c r="L1254" s="20"/>
      <c r="M1254" s="20"/>
      <c r="O1254" s="63"/>
      <c r="P1254" s="66"/>
      <c r="Q1254" s="66"/>
      <c r="R1254" s="66"/>
      <c r="S1254" s="66"/>
      <c r="T1254" s="66"/>
      <c r="U1254" s="66"/>
      <c r="V1254" s="66"/>
      <c r="W1254" s="66"/>
      <c r="X1254" s="66"/>
      <c r="Y1254" s="66"/>
      <c r="Z1254" s="66"/>
      <c r="AA1254" s="66"/>
    </row>
    <row r="1255" spans="1:27">
      <c r="O1255" s="35" t="s">
        <v>127</v>
      </c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</row>
    <row r="1257" spans="1:27">
      <c r="A1257" s="354" t="s">
        <v>117</v>
      </c>
      <c r="B1257" s="354"/>
      <c r="C1257" s="354"/>
      <c r="D1257" s="354"/>
      <c r="E1257" s="354"/>
      <c r="F1257" s="354"/>
      <c r="G1257" s="354"/>
      <c r="H1257" s="354"/>
      <c r="I1257" s="354"/>
      <c r="J1257" s="354"/>
      <c r="K1257" s="354"/>
      <c r="L1257" s="354"/>
      <c r="M1257" s="354"/>
      <c r="O1257" s="355" t="s">
        <v>122</v>
      </c>
      <c r="P1257" s="356"/>
      <c r="Q1257" s="356"/>
      <c r="R1257" s="356"/>
      <c r="S1257" s="356"/>
      <c r="T1257" s="356"/>
      <c r="U1257" s="356"/>
      <c r="V1257" s="356"/>
      <c r="W1257" s="356"/>
      <c r="X1257" s="356"/>
      <c r="Y1257" s="356"/>
      <c r="Z1257" s="356"/>
      <c r="AA1257" s="357"/>
    </row>
    <row r="1258" spans="1:27">
      <c r="A1258" s="20"/>
      <c r="B1258" s="327">
        <v>2002</v>
      </c>
      <c r="C1258" s="327"/>
      <c r="D1258" s="327">
        <v>2005</v>
      </c>
      <c r="E1258" s="327"/>
      <c r="F1258" s="327">
        <v>2008</v>
      </c>
      <c r="G1258" s="327"/>
      <c r="H1258" s="327">
        <v>2011</v>
      </c>
      <c r="I1258" s="327"/>
      <c r="J1258" s="327">
        <v>2014</v>
      </c>
      <c r="K1258" s="327"/>
      <c r="L1258" s="327">
        <v>2017</v>
      </c>
      <c r="M1258" s="327"/>
      <c r="O1258" s="20"/>
      <c r="P1258" s="52">
        <v>2002</v>
      </c>
      <c r="Q1258" s="52"/>
      <c r="R1258" s="52">
        <v>2005</v>
      </c>
      <c r="S1258" s="52"/>
      <c r="T1258" s="52">
        <v>2008</v>
      </c>
      <c r="U1258" s="52"/>
      <c r="V1258" s="52">
        <v>2011</v>
      </c>
      <c r="W1258" s="52"/>
      <c r="X1258" s="52">
        <v>2014</v>
      </c>
      <c r="Y1258" s="52"/>
      <c r="Z1258" s="52">
        <v>2017</v>
      </c>
      <c r="AA1258" s="52"/>
    </row>
    <row r="1259" spans="1:27">
      <c r="A1259" s="20"/>
      <c r="B1259" s="51" t="s">
        <v>114</v>
      </c>
      <c r="C1259" s="51" t="s">
        <v>115</v>
      </c>
      <c r="D1259" s="51" t="s">
        <v>114</v>
      </c>
      <c r="E1259" s="51" t="s">
        <v>115</v>
      </c>
      <c r="F1259" s="51" t="s">
        <v>114</v>
      </c>
      <c r="G1259" s="51" t="s">
        <v>115</v>
      </c>
      <c r="H1259" s="51" t="s">
        <v>114</v>
      </c>
      <c r="I1259" s="51" t="s">
        <v>115</v>
      </c>
      <c r="J1259" s="51" t="s">
        <v>114</v>
      </c>
      <c r="K1259" s="51" t="s">
        <v>115</v>
      </c>
      <c r="L1259" s="51" t="s">
        <v>114</v>
      </c>
      <c r="M1259" s="51" t="s">
        <v>115</v>
      </c>
      <c r="O1259" s="20"/>
      <c r="P1259" s="51" t="s">
        <v>118</v>
      </c>
      <c r="Q1259" s="51" t="s">
        <v>1</v>
      </c>
      <c r="R1259" s="51" t="s">
        <v>118</v>
      </c>
      <c r="S1259" s="51" t="s">
        <v>1</v>
      </c>
      <c r="T1259" s="51" t="s">
        <v>118</v>
      </c>
      <c r="U1259" s="51" t="s">
        <v>1</v>
      </c>
      <c r="V1259" s="51" t="s">
        <v>118</v>
      </c>
      <c r="W1259" s="51" t="s">
        <v>1</v>
      </c>
      <c r="X1259" s="51" t="s">
        <v>118</v>
      </c>
      <c r="Y1259" s="51" t="s">
        <v>1</v>
      </c>
      <c r="Z1259" s="51" t="s">
        <v>118</v>
      </c>
      <c r="AA1259" s="51" t="s">
        <v>1</v>
      </c>
    </row>
    <row r="1260" spans="1:27">
      <c r="A1260" s="29" t="s">
        <v>110</v>
      </c>
      <c r="B1260" s="20">
        <v>18</v>
      </c>
      <c r="C1260" s="20">
        <v>100</v>
      </c>
      <c r="D1260" s="20"/>
      <c r="E1260" s="20"/>
      <c r="F1260" s="20"/>
      <c r="G1260" s="20"/>
      <c r="H1260" s="20">
        <v>18</v>
      </c>
      <c r="I1260" s="20">
        <v>100</v>
      </c>
      <c r="J1260" s="20">
        <v>18</v>
      </c>
      <c r="K1260" s="20">
        <v>100</v>
      </c>
      <c r="L1260" s="20"/>
      <c r="M1260" s="20"/>
      <c r="O1260" s="29" t="s">
        <v>146</v>
      </c>
      <c r="P1260" s="24"/>
      <c r="Q1260" s="24"/>
      <c r="R1260" s="24">
        <v>18</v>
      </c>
      <c r="S1260" s="24">
        <v>2</v>
      </c>
      <c r="T1260" s="24"/>
      <c r="U1260" s="24"/>
      <c r="V1260" s="24"/>
      <c r="W1260" s="24"/>
      <c r="X1260" s="24"/>
      <c r="Y1260" s="24"/>
      <c r="Z1260" s="24"/>
      <c r="AA1260" s="24"/>
    </row>
    <row r="1261" spans="1:27">
      <c r="A1261" s="29" t="s">
        <v>111</v>
      </c>
      <c r="B1261" s="20">
        <v>0</v>
      </c>
      <c r="C1261" s="20">
        <v>0</v>
      </c>
      <c r="D1261" s="20"/>
      <c r="E1261" s="20"/>
      <c r="F1261" s="20"/>
      <c r="G1261" s="20"/>
      <c r="H1261" s="20">
        <v>0</v>
      </c>
      <c r="I1261" s="20">
        <v>0</v>
      </c>
      <c r="J1261" s="20">
        <v>1</v>
      </c>
      <c r="K1261" s="20">
        <v>6</v>
      </c>
      <c r="L1261" s="20"/>
      <c r="M1261" s="20"/>
      <c r="O1261" s="47" t="s">
        <v>125</v>
      </c>
      <c r="P1261" s="32"/>
      <c r="Q1261" s="40"/>
      <c r="R1261" s="32">
        <v>1</v>
      </c>
      <c r="S1261" s="32">
        <v>0.111</v>
      </c>
      <c r="T1261" s="32"/>
      <c r="U1261" s="32"/>
      <c r="V1261" s="32"/>
      <c r="W1261" s="32"/>
      <c r="X1261" s="32"/>
      <c r="Y1261" s="32"/>
      <c r="Z1261" s="32"/>
      <c r="AA1261" s="32"/>
    </row>
    <row r="1262" spans="1:27">
      <c r="A1262" s="2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O1262" s="21" t="s">
        <v>149</v>
      </c>
      <c r="P1262" s="24"/>
      <c r="Q1262" s="24"/>
      <c r="R1262" s="24"/>
      <c r="S1262" s="24"/>
      <c r="T1262" s="24">
        <v>18</v>
      </c>
      <c r="U1262" s="24">
        <v>2</v>
      </c>
      <c r="V1262" s="24"/>
      <c r="W1262" s="24"/>
      <c r="X1262" s="24"/>
      <c r="Y1262" s="24"/>
      <c r="Z1262" s="24"/>
      <c r="AA1262" s="24"/>
    </row>
    <row r="1263" spans="1:27">
      <c r="A1263" s="29" t="s">
        <v>112</v>
      </c>
      <c r="B1263" s="20"/>
      <c r="C1263" s="20"/>
      <c r="D1263" s="20">
        <v>18</v>
      </c>
      <c r="E1263" s="20">
        <v>100</v>
      </c>
      <c r="F1263" s="20">
        <v>18</v>
      </c>
      <c r="G1263" s="20">
        <v>100</v>
      </c>
      <c r="H1263" s="20"/>
      <c r="I1263" s="20"/>
      <c r="J1263" s="20"/>
      <c r="K1263" s="20"/>
      <c r="L1263" s="20"/>
      <c r="M1263" s="20"/>
      <c r="O1263" s="48" t="s">
        <v>125</v>
      </c>
      <c r="P1263" s="36"/>
      <c r="Q1263" s="36"/>
      <c r="R1263" s="36"/>
      <c r="S1263" s="36"/>
      <c r="T1263" s="36">
        <v>1</v>
      </c>
      <c r="U1263" s="36">
        <v>0.11</v>
      </c>
      <c r="V1263" s="39"/>
      <c r="W1263" s="36"/>
      <c r="X1263" s="36"/>
      <c r="Y1263" s="36"/>
      <c r="Z1263" s="36"/>
      <c r="AA1263" s="36"/>
    </row>
    <row r="1264" spans="1:27">
      <c r="A1264" s="29" t="s">
        <v>113</v>
      </c>
      <c r="B1264" s="20"/>
      <c r="C1264" s="20"/>
      <c r="D1264" s="20">
        <v>2</v>
      </c>
      <c r="E1264" s="20">
        <v>11</v>
      </c>
      <c r="F1264" s="20">
        <v>2</v>
      </c>
      <c r="G1264" s="20">
        <v>11</v>
      </c>
      <c r="H1264" s="20"/>
      <c r="I1264" s="20"/>
      <c r="J1264" s="20"/>
      <c r="K1264" s="20"/>
      <c r="L1264" s="20"/>
      <c r="M1264" s="20"/>
      <c r="O1264" s="63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</row>
    <row r="1265" spans="1:30">
      <c r="O1265" s="35" t="s">
        <v>127</v>
      </c>
      <c r="P1265" s="65"/>
      <c r="Q1265" s="65"/>
      <c r="R1265" s="65"/>
      <c r="S1265" s="65"/>
      <c r="T1265" s="65"/>
      <c r="U1265" s="65"/>
      <c r="V1265" s="38"/>
      <c r="W1265" s="38"/>
      <c r="X1265" s="65"/>
      <c r="Y1265" s="65"/>
      <c r="Z1265" s="65"/>
      <c r="AA1265" s="65"/>
    </row>
    <row r="1266" spans="1:30">
      <c r="A1266" s="35" t="s">
        <v>127</v>
      </c>
    </row>
    <row r="1269" spans="1:30">
      <c r="A1269" s="354" t="s">
        <v>130</v>
      </c>
      <c r="B1269" s="354"/>
      <c r="C1269" s="354"/>
      <c r="D1269" s="354"/>
      <c r="E1269" s="354"/>
      <c r="F1269" s="354"/>
      <c r="G1269" s="354"/>
      <c r="H1269" s="354"/>
      <c r="I1269" s="354"/>
      <c r="J1269" s="354"/>
      <c r="K1269" s="354"/>
      <c r="L1269" s="354"/>
      <c r="M1269" s="354"/>
    </row>
    <row r="1270" spans="1:30">
      <c r="A1270" s="20"/>
      <c r="B1270" s="327">
        <v>2002</v>
      </c>
      <c r="C1270" s="327"/>
      <c r="D1270" s="327">
        <v>2005</v>
      </c>
      <c r="E1270" s="327"/>
      <c r="F1270" s="327">
        <v>2008</v>
      </c>
      <c r="G1270" s="327"/>
      <c r="H1270" s="327">
        <v>2011</v>
      </c>
      <c r="I1270" s="327"/>
      <c r="J1270" s="327">
        <v>2014</v>
      </c>
      <c r="K1270" s="327"/>
      <c r="L1270" s="327">
        <v>2017</v>
      </c>
      <c r="M1270" s="327"/>
      <c r="P1270" s="63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</row>
    <row r="1271" spans="1:30">
      <c r="A1271" s="20"/>
      <c r="B1271" s="51" t="s">
        <v>114</v>
      </c>
      <c r="C1271" s="51" t="s">
        <v>115</v>
      </c>
      <c r="D1271" s="51" t="s">
        <v>114</v>
      </c>
      <c r="E1271" s="51" t="s">
        <v>115</v>
      </c>
      <c r="F1271" s="51" t="s">
        <v>114</v>
      </c>
      <c r="G1271" s="51" t="s">
        <v>115</v>
      </c>
      <c r="H1271" s="51" t="s">
        <v>114</v>
      </c>
      <c r="I1271" s="51" t="s">
        <v>115</v>
      </c>
      <c r="J1271" s="51" t="s">
        <v>114</v>
      </c>
      <c r="K1271" s="51" t="s">
        <v>115</v>
      </c>
      <c r="L1271" s="51" t="s">
        <v>114</v>
      </c>
      <c r="M1271" s="51" t="s">
        <v>115</v>
      </c>
      <c r="P1271" s="49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</row>
    <row r="1272" spans="1:30">
      <c r="A1272" s="29" t="s">
        <v>110</v>
      </c>
      <c r="B1272" s="46"/>
      <c r="C1272" s="46"/>
      <c r="D1272" s="46"/>
      <c r="E1272" s="46"/>
      <c r="F1272" s="46"/>
      <c r="G1272" s="46"/>
      <c r="H1272" s="46"/>
      <c r="I1272" s="46"/>
      <c r="J1272" s="46"/>
      <c r="K1272" s="46"/>
      <c r="L1272" s="20"/>
      <c r="M1272" s="20"/>
      <c r="P1272" s="63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</row>
    <row r="1273" spans="1:30">
      <c r="A1273" s="29" t="s">
        <v>111</v>
      </c>
      <c r="B1273" s="46"/>
      <c r="C1273" s="46"/>
      <c r="D1273" s="46"/>
      <c r="E1273" s="46"/>
      <c r="F1273" s="46"/>
      <c r="G1273" s="46"/>
      <c r="H1273" s="46"/>
      <c r="I1273" s="46"/>
      <c r="J1273" s="46"/>
      <c r="K1273" s="46"/>
      <c r="L1273" s="20"/>
      <c r="M1273" s="20"/>
      <c r="P1273" s="50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</row>
    <row r="1274" spans="1:30">
      <c r="A1274" s="29"/>
      <c r="B1274" s="46"/>
      <c r="C1274" s="46"/>
      <c r="D1274" s="46"/>
      <c r="E1274" s="46"/>
      <c r="F1274" s="46"/>
      <c r="G1274" s="46"/>
      <c r="H1274" s="46"/>
      <c r="I1274" s="46"/>
      <c r="J1274" s="46"/>
      <c r="K1274" s="46"/>
      <c r="L1274" s="20"/>
      <c r="M1274" s="20"/>
      <c r="P1274" s="63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</row>
    <row r="1275" spans="1:30">
      <c r="A1275" s="29" t="s">
        <v>112</v>
      </c>
      <c r="B1275" s="46"/>
      <c r="C1275" s="46"/>
      <c r="D1275" s="46"/>
      <c r="E1275" s="46"/>
      <c r="F1275" s="46"/>
      <c r="G1275" s="46"/>
      <c r="H1275" s="46"/>
      <c r="I1275" s="46"/>
      <c r="J1275" s="46"/>
      <c r="K1275" s="46"/>
      <c r="L1275" s="20"/>
      <c r="M1275" s="20"/>
      <c r="P1275" s="50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40"/>
      <c r="AB1275" s="32"/>
    </row>
    <row r="1276" spans="1:30">
      <c r="A1276" s="29" t="s">
        <v>113</v>
      </c>
      <c r="B1276" s="46"/>
      <c r="C1276" s="46"/>
      <c r="D1276" s="46"/>
      <c r="E1276" s="46"/>
      <c r="F1276" s="46"/>
      <c r="G1276" s="46"/>
      <c r="H1276" s="46"/>
      <c r="I1276" s="46"/>
      <c r="J1276" s="46"/>
      <c r="K1276" s="46"/>
      <c r="L1276" s="20"/>
      <c r="M1276" s="20"/>
    </row>
    <row r="1280" spans="1:30" s="152" customFormat="1">
      <c r="A1280" s="153" t="s">
        <v>157</v>
      </c>
      <c r="AD1280" s="15"/>
    </row>
    <row r="1282" spans="1:15">
      <c r="A1282" s="329" t="s">
        <v>159</v>
      </c>
      <c r="B1282" s="330"/>
      <c r="C1282" s="330"/>
      <c r="D1282" s="330"/>
      <c r="E1282" s="330"/>
      <c r="F1282" s="330"/>
      <c r="G1282" s="331"/>
      <c r="I1282" s="343" t="s">
        <v>157</v>
      </c>
      <c r="J1282" s="343"/>
      <c r="K1282" s="343"/>
      <c r="L1282" s="343"/>
      <c r="M1282" s="343"/>
      <c r="N1282" s="343"/>
      <c r="O1282" s="343"/>
    </row>
    <row r="1283" spans="1:15">
      <c r="A1283" s="20" t="s">
        <v>129</v>
      </c>
      <c r="B1283" s="44">
        <v>26</v>
      </c>
      <c r="C1283" s="44">
        <v>26</v>
      </c>
      <c r="D1283" s="44">
        <v>26</v>
      </c>
      <c r="E1283" s="44">
        <v>26</v>
      </c>
      <c r="F1283" s="44">
        <v>26</v>
      </c>
      <c r="G1283" s="45">
        <v>26</v>
      </c>
      <c r="J1283" s="30" t="s">
        <v>137</v>
      </c>
      <c r="K1283" s="30" t="s">
        <v>138</v>
      </c>
      <c r="L1283" s="30" t="s">
        <v>139</v>
      </c>
      <c r="M1283" s="30" t="s">
        <v>140</v>
      </c>
      <c r="N1283" s="30" t="s">
        <v>141</v>
      </c>
      <c r="O1283" s="30" t="s">
        <v>142</v>
      </c>
    </row>
    <row r="1284" spans="1:15">
      <c r="A1284" s="21" t="s">
        <v>103</v>
      </c>
      <c r="B1284" s="51">
        <v>2000</v>
      </c>
      <c r="C1284" s="51">
        <v>2003</v>
      </c>
      <c r="D1284" s="51">
        <v>2006</v>
      </c>
      <c r="E1284" s="51">
        <v>2009</v>
      </c>
      <c r="F1284" s="51">
        <v>2012</v>
      </c>
      <c r="G1284" s="51">
        <v>2015</v>
      </c>
      <c r="I1284" s="30" t="s">
        <v>143</v>
      </c>
      <c r="J1284">
        <v>26</v>
      </c>
      <c r="K1284">
        <v>26</v>
      </c>
      <c r="L1284">
        <v>26</v>
      </c>
      <c r="M1284">
        <v>26</v>
      </c>
      <c r="N1284">
        <v>26</v>
      </c>
      <c r="O1284">
        <v>26</v>
      </c>
    </row>
    <row r="1285" spans="1:15">
      <c r="A1285" s="29">
        <v>0</v>
      </c>
      <c r="B1285" s="24"/>
      <c r="C1285" s="24"/>
      <c r="D1285" s="24"/>
      <c r="E1285" s="24"/>
      <c r="F1285" s="24"/>
      <c r="G1285" s="24">
        <v>26</v>
      </c>
      <c r="I1285" s="30">
        <v>0</v>
      </c>
      <c r="O1285">
        <v>26</v>
      </c>
    </row>
    <row r="1286" spans="1:15">
      <c r="A1286" s="29">
        <v>1</v>
      </c>
      <c r="B1286" s="24">
        <v>26</v>
      </c>
      <c r="C1286" s="24">
        <v>26</v>
      </c>
      <c r="D1286" s="24"/>
      <c r="E1286" s="24">
        <v>26</v>
      </c>
      <c r="F1286" s="24">
        <v>26</v>
      </c>
      <c r="G1286" s="24"/>
      <c r="I1286" s="30">
        <v>1</v>
      </c>
      <c r="J1286">
        <v>26</v>
      </c>
      <c r="K1286">
        <v>26</v>
      </c>
      <c r="M1286">
        <v>26</v>
      </c>
      <c r="N1286">
        <v>26</v>
      </c>
    </row>
    <row r="1287" spans="1:15">
      <c r="A1287" s="29">
        <v>2</v>
      </c>
      <c r="B1287" s="24"/>
      <c r="C1287" s="24"/>
      <c r="D1287" s="24">
        <v>26</v>
      </c>
      <c r="E1287" s="24"/>
      <c r="F1287" s="24"/>
      <c r="G1287" s="24"/>
      <c r="I1287" s="30">
        <v>2</v>
      </c>
      <c r="L1287">
        <v>26</v>
      </c>
    </row>
    <row r="1288" spans="1:15">
      <c r="A1288" s="29">
        <v>3</v>
      </c>
      <c r="B1288" s="24"/>
      <c r="C1288" s="24"/>
      <c r="D1288" s="24"/>
      <c r="E1288" s="24"/>
      <c r="F1288" s="24"/>
      <c r="G1288" s="24"/>
      <c r="I1288" s="30">
        <v>3</v>
      </c>
    </row>
    <row r="1289" spans="1:15">
      <c r="A1289" s="29" t="s">
        <v>104</v>
      </c>
      <c r="B1289" s="24"/>
      <c r="C1289" s="24"/>
      <c r="D1289" s="24"/>
      <c r="E1289" s="24"/>
      <c r="F1289" s="24"/>
      <c r="G1289" s="24"/>
      <c r="I1289" s="30" t="s">
        <v>104</v>
      </c>
    </row>
    <row r="1290" spans="1:15">
      <c r="K1290" s="53" t="s">
        <v>145</v>
      </c>
      <c r="L1290" s="53"/>
      <c r="M1290" s="53" t="s">
        <v>161</v>
      </c>
      <c r="N1290" s="53" t="s">
        <v>162</v>
      </c>
      <c r="O1290" t="s">
        <v>161</v>
      </c>
    </row>
    <row r="1291" spans="1:15">
      <c r="A1291" s="324" t="s">
        <v>160</v>
      </c>
      <c r="B1291" s="359"/>
      <c r="C1291" s="359"/>
      <c r="D1291" s="359"/>
      <c r="E1291" s="359"/>
      <c r="F1291" s="359"/>
      <c r="G1291" s="325"/>
      <c r="K1291" s="53" t="s">
        <v>163</v>
      </c>
      <c r="L1291" s="53"/>
      <c r="M1291" s="53" t="s">
        <v>164</v>
      </c>
      <c r="N1291" s="53"/>
      <c r="O1291" t="s">
        <v>165</v>
      </c>
    </row>
    <row r="1292" spans="1:15">
      <c r="A1292" s="21"/>
      <c r="B1292" s="51">
        <v>2000</v>
      </c>
      <c r="C1292" s="51">
        <v>2003</v>
      </c>
      <c r="D1292" s="51">
        <v>2006</v>
      </c>
      <c r="E1292" s="51">
        <v>2009</v>
      </c>
      <c r="F1292" s="51">
        <v>2012</v>
      </c>
      <c r="G1292" s="51">
        <v>2015</v>
      </c>
    </row>
    <row r="1293" spans="1:15">
      <c r="A1293" s="29" t="s">
        <v>106</v>
      </c>
      <c r="B1293" s="24">
        <v>26</v>
      </c>
      <c r="C1293" s="24">
        <v>6</v>
      </c>
      <c r="D1293" s="24">
        <v>16</v>
      </c>
      <c r="E1293" s="24">
        <v>12</v>
      </c>
      <c r="F1293" s="24">
        <v>15</v>
      </c>
      <c r="G1293" s="24">
        <v>26</v>
      </c>
    </row>
    <row r="1294" spans="1:15">
      <c r="A1294" s="29" t="s">
        <v>107</v>
      </c>
      <c r="B1294" s="24">
        <v>0</v>
      </c>
      <c r="C1294" s="24">
        <v>20</v>
      </c>
      <c r="D1294" s="24">
        <v>10</v>
      </c>
      <c r="E1294" s="24">
        <v>14</v>
      </c>
      <c r="F1294" s="24">
        <v>11</v>
      </c>
      <c r="G1294" s="24">
        <v>0</v>
      </c>
    </row>
    <row r="1295" spans="1:15">
      <c r="A1295" s="27"/>
      <c r="B1295" s="28"/>
      <c r="C1295" s="28"/>
      <c r="D1295" s="28"/>
      <c r="E1295" s="28"/>
      <c r="F1295" s="28"/>
      <c r="G1295" s="28"/>
    </row>
    <row r="1296" spans="1:15">
      <c r="A1296" s="27"/>
      <c r="B1296" s="28"/>
      <c r="C1296" s="28"/>
      <c r="D1296" s="28"/>
      <c r="E1296" s="28"/>
      <c r="F1296" s="28"/>
      <c r="G1296" s="28"/>
    </row>
    <row r="1297" spans="1:27">
      <c r="A1297" s="354" t="s">
        <v>109</v>
      </c>
      <c r="B1297" s="354"/>
      <c r="C1297" s="354"/>
      <c r="D1297" s="354"/>
      <c r="E1297" s="354"/>
      <c r="F1297" s="354"/>
      <c r="G1297" s="354"/>
      <c r="H1297" s="354"/>
      <c r="I1297" s="354"/>
      <c r="J1297" s="354"/>
      <c r="K1297" s="354"/>
      <c r="L1297" s="354"/>
      <c r="M1297" s="354"/>
      <c r="O1297" s="355" t="s">
        <v>120</v>
      </c>
      <c r="P1297" s="356"/>
      <c r="Q1297" s="356"/>
      <c r="R1297" s="356"/>
      <c r="S1297" s="356"/>
      <c r="T1297" s="356"/>
      <c r="U1297" s="356"/>
      <c r="V1297" s="356"/>
      <c r="W1297" s="356"/>
      <c r="X1297" s="356"/>
      <c r="Y1297" s="356"/>
      <c r="Z1297" s="356"/>
      <c r="AA1297" s="357"/>
    </row>
    <row r="1298" spans="1:27">
      <c r="A1298" s="20"/>
      <c r="B1298" s="327">
        <v>2000</v>
      </c>
      <c r="C1298" s="327"/>
      <c r="D1298" s="327">
        <v>2003</v>
      </c>
      <c r="E1298" s="327"/>
      <c r="F1298" s="327">
        <v>2006</v>
      </c>
      <c r="G1298" s="327"/>
      <c r="H1298" s="327">
        <v>2009</v>
      </c>
      <c r="I1298" s="327"/>
      <c r="J1298" s="327">
        <v>2012</v>
      </c>
      <c r="K1298" s="327"/>
      <c r="L1298" s="327">
        <v>2015</v>
      </c>
      <c r="M1298" s="327"/>
      <c r="O1298" s="20"/>
      <c r="P1298" s="52">
        <v>2000</v>
      </c>
      <c r="Q1298" s="52"/>
      <c r="R1298" s="52">
        <v>2003</v>
      </c>
      <c r="S1298" s="52"/>
      <c r="T1298" s="52">
        <v>2006</v>
      </c>
      <c r="U1298" s="52"/>
      <c r="V1298" s="52">
        <v>2009</v>
      </c>
      <c r="W1298" s="52"/>
      <c r="X1298" s="52">
        <v>2012</v>
      </c>
      <c r="Y1298" s="52"/>
      <c r="Z1298" s="52">
        <v>2015</v>
      </c>
      <c r="AA1298" s="52"/>
    </row>
    <row r="1299" spans="1:27">
      <c r="A1299" s="20"/>
      <c r="B1299" s="51" t="s">
        <v>114</v>
      </c>
      <c r="C1299" s="51" t="s">
        <v>115</v>
      </c>
      <c r="D1299" s="51" t="s">
        <v>114</v>
      </c>
      <c r="E1299" s="51" t="s">
        <v>115</v>
      </c>
      <c r="F1299" s="51" t="s">
        <v>114</v>
      </c>
      <c r="G1299" s="51" t="s">
        <v>115</v>
      </c>
      <c r="H1299" s="51" t="s">
        <v>114</v>
      </c>
      <c r="I1299" s="51" t="s">
        <v>115</v>
      </c>
      <c r="J1299" s="51" t="s">
        <v>114</v>
      </c>
      <c r="K1299" s="51" t="s">
        <v>115</v>
      </c>
      <c r="L1299" s="51" t="s">
        <v>114</v>
      </c>
      <c r="M1299" s="51" t="s">
        <v>115</v>
      </c>
      <c r="O1299" s="20"/>
      <c r="P1299" s="51" t="s">
        <v>118</v>
      </c>
      <c r="Q1299" s="51" t="s">
        <v>1</v>
      </c>
      <c r="R1299" s="51" t="s">
        <v>118</v>
      </c>
      <c r="S1299" s="51" t="s">
        <v>1</v>
      </c>
      <c r="T1299" s="51" t="s">
        <v>118</v>
      </c>
      <c r="U1299" s="51" t="s">
        <v>1</v>
      </c>
      <c r="V1299" s="51" t="s">
        <v>118</v>
      </c>
      <c r="W1299" s="51" t="s">
        <v>1</v>
      </c>
      <c r="X1299" s="51" t="s">
        <v>118</v>
      </c>
      <c r="Y1299" s="51" t="s">
        <v>1</v>
      </c>
      <c r="Z1299" s="51" t="s">
        <v>118</v>
      </c>
      <c r="AA1299" s="51" t="s">
        <v>1</v>
      </c>
    </row>
    <row r="1300" spans="1:27">
      <c r="A1300" s="29" t="s">
        <v>110</v>
      </c>
      <c r="B1300" s="20">
        <v>26</v>
      </c>
      <c r="C1300" s="20">
        <v>100</v>
      </c>
      <c r="D1300" s="20">
        <v>26</v>
      </c>
      <c r="E1300" s="20">
        <v>100</v>
      </c>
      <c r="F1300" s="20">
        <v>26</v>
      </c>
      <c r="G1300" s="20">
        <v>100</v>
      </c>
      <c r="H1300" s="20">
        <v>26</v>
      </c>
      <c r="I1300" s="20">
        <v>100</v>
      </c>
      <c r="J1300" s="20">
        <v>26</v>
      </c>
      <c r="K1300" s="20">
        <v>100</v>
      </c>
      <c r="L1300" s="20">
        <v>26</v>
      </c>
      <c r="M1300" s="20">
        <v>100</v>
      </c>
      <c r="O1300" s="29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</row>
    <row r="1301" spans="1:27">
      <c r="A1301" s="29" t="s">
        <v>111</v>
      </c>
      <c r="B1301" s="20">
        <v>15</v>
      </c>
      <c r="C1301" s="20">
        <v>57.7</v>
      </c>
      <c r="D1301" s="20">
        <v>6</v>
      </c>
      <c r="E1301" s="20">
        <v>23</v>
      </c>
      <c r="F1301" s="20">
        <v>16</v>
      </c>
      <c r="G1301" s="20">
        <v>61.5</v>
      </c>
      <c r="H1301" s="20">
        <v>12</v>
      </c>
      <c r="I1301" s="20">
        <v>46</v>
      </c>
      <c r="J1301" s="20">
        <v>15</v>
      </c>
      <c r="K1301" s="20">
        <v>57.7</v>
      </c>
      <c r="L1301" s="20">
        <v>16</v>
      </c>
      <c r="M1301" s="20">
        <v>61.5</v>
      </c>
      <c r="O1301" s="47" t="s">
        <v>125</v>
      </c>
      <c r="P1301" s="32"/>
      <c r="Q1301" s="33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</row>
    <row r="1302" spans="1:27">
      <c r="A1302" s="2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</row>
    <row r="1303" spans="1:27">
      <c r="A1303" s="29" t="s">
        <v>112</v>
      </c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O1303" s="35" t="s">
        <v>127</v>
      </c>
    </row>
    <row r="1304" spans="1:27">
      <c r="A1304" s="29" t="s">
        <v>113</v>
      </c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</row>
    <row r="1307" spans="1:27">
      <c r="A1307" s="354" t="s">
        <v>116</v>
      </c>
      <c r="B1307" s="354"/>
      <c r="C1307" s="354"/>
      <c r="D1307" s="354"/>
      <c r="E1307" s="354"/>
      <c r="F1307" s="354"/>
      <c r="G1307" s="354"/>
      <c r="H1307" s="354"/>
      <c r="I1307" s="354"/>
      <c r="J1307" s="354"/>
      <c r="K1307" s="354"/>
      <c r="L1307" s="354"/>
      <c r="M1307" s="354"/>
      <c r="O1307" s="355" t="s">
        <v>121</v>
      </c>
      <c r="P1307" s="356"/>
      <c r="Q1307" s="356"/>
      <c r="R1307" s="356"/>
      <c r="S1307" s="356"/>
      <c r="T1307" s="356"/>
      <c r="U1307" s="356"/>
      <c r="V1307" s="356"/>
      <c r="W1307" s="356"/>
      <c r="X1307" s="356"/>
      <c r="Y1307" s="356"/>
      <c r="Z1307" s="356"/>
      <c r="AA1307" s="357"/>
    </row>
    <row r="1308" spans="1:27">
      <c r="A1308" s="20"/>
      <c r="B1308" s="327">
        <v>2000</v>
      </c>
      <c r="C1308" s="327"/>
      <c r="D1308" s="327">
        <v>2003</v>
      </c>
      <c r="E1308" s="327"/>
      <c r="F1308" s="327">
        <v>2006</v>
      </c>
      <c r="G1308" s="327"/>
      <c r="H1308" s="327">
        <v>2009</v>
      </c>
      <c r="I1308" s="327"/>
      <c r="J1308" s="327">
        <v>2012</v>
      </c>
      <c r="K1308" s="327"/>
      <c r="L1308" s="327">
        <v>2015</v>
      </c>
      <c r="M1308" s="327"/>
      <c r="O1308" s="20"/>
      <c r="P1308" s="324">
        <v>2000</v>
      </c>
      <c r="Q1308" s="325"/>
      <c r="R1308" s="324">
        <v>2003</v>
      </c>
      <c r="S1308" s="325"/>
      <c r="T1308" s="324">
        <v>2006</v>
      </c>
      <c r="U1308" s="325"/>
      <c r="V1308" s="324">
        <v>2009</v>
      </c>
      <c r="W1308" s="325"/>
      <c r="X1308" s="324">
        <v>2012</v>
      </c>
      <c r="Y1308" s="325"/>
      <c r="Z1308" s="324">
        <v>2015</v>
      </c>
      <c r="AA1308" s="325"/>
    </row>
    <row r="1309" spans="1:27">
      <c r="A1309" s="20"/>
      <c r="B1309" s="51" t="s">
        <v>114</v>
      </c>
      <c r="C1309" s="51" t="s">
        <v>115</v>
      </c>
      <c r="D1309" s="51" t="s">
        <v>114</v>
      </c>
      <c r="E1309" s="51" t="s">
        <v>115</v>
      </c>
      <c r="F1309" s="51" t="s">
        <v>114</v>
      </c>
      <c r="G1309" s="51" t="s">
        <v>115</v>
      </c>
      <c r="H1309" s="51" t="s">
        <v>114</v>
      </c>
      <c r="I1309" s="51" t="s">
        <v>115</v>
      </c>
      <c r="J1309" s="51" t="s">
        <v>114</v>
      </c>
      <c r="K1309" s="51" t="s">
        <v>115</v>
      </c>
      <c r="L1309" s="51" t="s">
        <v>114</v>
      </c>
      <c r="M1309" s="51" t="s">
        <v>115</v>
      </c>
      <c r="O1309" s="20"/>
      <c r="P1309" s="51" t="s">
        <v>118</v>
      </c>
      <c r="Q1309" s="51" t="s">
        <v>1</v>
      </c>
      <c r="R1309" s="51" t="s">
        <v>118</v>
      </c>
      <c r="S1309" s="51" t="s">
        <v>1</v>
      </c>
      <c r="T1309" s="51" t="s">
        <v>118</v>
      </c>
      <c r="U1309" s="51" t="s">
        <v>1</v>
      </c>
      <c r="V1309" s="51" t="s">
        <v>118</v>
      </c>
      <c r="W1309" s="51" t="s">
        <v>1</v>
      </c>
      <c r="X1309" s="51" t="s">
        <v>118</v>
      </c>
      <c r="Y1309" s="51" t="s">
        <v>1</v>
      </c>
      <c r="Z1309" s="51" t="s">
        <v>118</v>
      </c>
      <c r="AA1309" s="51" t="s">
        <v>1</v>
      </c>
    </row>
    <row r="1310" spans="1:27">
      <c r="A1310" s="29" t="s">
        <v>110</v>
      </c>
      <c r="B1310" s="20">
        <v>26</v>
      </c>
      <c r="C1310" s="20">
        <v>100</v>
      </c>
      <c r="D1310" s="20"/>
      <c r="E1310" s="20"/>
      <c r="F1310" s="20"/>
      <c r="G1310" s="20"/>
      <c r="H1310" s="20"/>
      <c r="I1310" s="20"/>
      <c r="J1310" s="20"/>
      <c r="K1310" s="20"/>
      <c r="L1310" s="20">
        <v>26</v>
      </c>
      <c r="M1310" s="20">
        <v>100</v>
      </c>
      <c r="O1310" s="29" t="s">
        <v>163</v>
      </c>
      <c r="P1310" s="24"/>
      <c r="Q1310" s="24"/>
      <c r="R1310" s="24">
        <v>26</v>
      </c>
      <c r="S1310" s="24">
        <v>20</v>
      </c>
      <c r="T1310" s="24"/>
      <c r="U1310" s="24"/>
      <c r="V1310" s="24"/>
      <c r="W1310" s="24"/>
      <c r="X1310" s="24"/>
      <c r="Y1310" s="24"/>
      <c r="Z1310" s="24"/>
      <c r="AA1310" s="24"/>
    </row>
    <row r="1311" spans="1:27">
      <c r="A1311" s="29" t="s">
        <v>111</v>
      </c>
      <c r="B1311" s="20">
        <v>11</v>
      </c>
      <c r="C1311" s="20">
        <v>42.3</v>
      </c>
      <c r="D1311" s="20"/>
      <c r="E1311" s="20"/>
      <c r="F1311" s="20"/>
      <c r="G1311" s="20"/>
      <c r="H1311" s="20"/>
      <c r="I1311" s="20"/>
      <c r="J1311" s="20"/>
      <c r="K1311" s="20"/>
      <c r="L1311" s="20">
        <v>10</v>
      </c>
      <c r="M1311" s="20">
        <v>38.5</v>
      </c>
      <c r="O1311" s="48" t="s">
        <v>125</v>
      </c>
      <c r="P1311" s="36"/>
      <c r="Q1311" s="36"/>
      <c r="R1311" s="36">
        <v>1</v>
      </c>
      <c r="S1311" s="36">
        <v>0.77</v>
      </c>
      <c r="T1311" s="36"/>
      <c r="U1311" s="36"/>
      <c r="V1311" s="36"/>
      <c r="W1311" s="36"/>
      <c r="X1311" s="36"/>
      <c r="Y1311" s="36"/>
      <c r="Z1311" s="36"/>
      <c r="AA1311" s="36"/>
    </row>
    <row r="1312" spans="1:27">
      <c r="A1312" s="2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O1312" s="29" t="s">
        <v>58</v>
      </c>
      <c r="P1312" s="34"/>
      <c r="Q1312" s="34"/>
      <c r="R1312" s="34"/>
      <c r="S1312" s="34"/>
      <c r="T1312" s="34">
        <v>26</v>
      </c>
      <c r="U1312" s="34">
        <v>10</v>
      </c>
      <c r="V1312" s="34"/>
      <c r="W1312" s="34"/>
      <c r="X1312" s="34"/>
      <c r="Y1312" s="34"/>
      <c r="Z1312" s="34"/>
      <c r="AA1312" s="34"/>
    </row>
    <row r="1313" spans="1:27">
      <c r="A1313" s="29" t="s">
        <v>112</v>
      </c>
      <c r="B1313" s="20"/>
      <c r="C1313" s="20"/>
      <c r="D1313" s="20">
        <v>26</v>
      </c>
      <c r="E1313" s="20">
        <v>100</v>
      </c>
      <c r="F1313" s="20">
        <v>26</v>
      </c>
      <c r="G1313" s="20">
        <v>100</v>
      </c>
      <c r="H1313" s="20">
        <v>26</v>
      </c>
      <c r="I1313" s="20">
        <v>100</v>
      </c>
      <c r="J1313" s="20">
        <v>26</v>
      </c>
      <c r="K1313" s="20">
        <v>100</v>
      </c>
      <c r="L1313" s="20"/>
      <c r="M1313" s="20"/>
      <c r="O1313" s="48" t="s">
        <v>125</v>
      </c>
      <c r="P1313" s="36"/>
      <c r="Q1313" s="36"/>
      <c r="R1313" s="36"/>
      <c r="S1313" s="36"/>
      <c r="T1313" s="36">
        <v>1</v>
      </c>
      <c r="U1313" s="39">
        <v>0.38500000000000001</v>
      </c>
      <c r="V1313" s="36"/>
      <c r="W1313" s="36"/>
      <c r="X1313" s="36"/>
      <c r="Y1313" s="36"/>
      <c r="Z1313" s="36"/>
      <c r="AA1313" s="36"/>
    </row>
    <row r="1314" spans="1:27">
      <c r="A1314" s="29" t="s">
        <v>113</v>
      </c>
      <c r="B1314" s="20"/>
      <c r="C1314" s="20"/>
      <c r="D1314" s="20">
        <v>20</v>
      </c>
      <c r="E1314" s="20">
        <v>77</v>
      </c>
      <c r="F1314" s="20">
        <v>10</v>
      </c>
      <c r="G1314" s="20">
        <v>38.5</v>
      </c>
      <c r="H1314" s="20">
        <v>14</v>
      </c>
      <c r="I1314" s="20">
        <v>54</v>
      </c>
      <c r="J1314" s="20">
        <v>11</v>
      </c>
      <c r="K1314" s="20">
        <v>42.3</v>
      </c>
      <c r="L1314" s="20"/>
      <c r="M1314" s="20"/>
      <c r="O1314" s="21" t="s">
        <v>171</v>
      </c>
      <c r="P1314" s="34"/>
      <c r="Q1314" s="34"/>
      <c r="R1314" s="34"/>
      <c r="S1314" s="34"/>
      <c r="T1314" s="34"/>
      <c r="U1314" s="34"/>
      <c r="V1314" s="34">
        <v>26</v>
      </c>
      <c r="W1314" s="34">
        <v>14</v>
      </c>
      <c r="X1314" s="34"/>
      <c r="Y1314" s="34"/>
      <c r="Z1314" s="34"/>
      <c r="AA1314" s="34"/>
    </row>
    <row r="1315" spans="1:27">
      <c r="O1315" s="48" t="s">
        <v>125</v>
      </c>
      <c r="P1315" s="36"/>
      <c r="Q1315" s="36"/>
      <c r="R1315" s="36"/>
      <c r="S1315" s="36"/>
      <c r="T1315" s="36"/>
      <c r="U1315" s="36"/>
      <c r="V1315" s="36">
        <v>1</v>
      </c>
      <c r="W1315" s="36">
        <v>0.54</v>
      </c>
      <c r="X1315" s="36"/>
      <c r="Y1315" s="36"/>
      <c r="Z1315" s="36"/>
      <c r="AA1315" s="36"/>
    </row>
    <row r="1316" spans="1:27">
      <c r="O1316" s="70" t="s">
        <v>173</v>
      </c>
      <c r="P1316" s="20"/>
      <c r="Q1316" s="20"/>
      <c r="R1316" s="20"/>
      <c r="S1316" s="20"/>
      <c r="T1316" s="20"/>
      <c r="U1316" s="20"/>
      <c r="V1316" s="20"/>
      <c r="W1316" s="20"/>
      <c r="X1316" s="24">
        <v>26</v>
      </c>
      <c r="Y1316" s="24">
        <v>11</v>
      </c>
      <c r="Z1316" s="20"/>
      <c r="AA1316" s="20"/>
    </row>
    <row r="1317" spans="1:27">
      <c r="A1317" s="354" t="s">
        <v>117</v>
      </c>
      <c r="B1317" s="354"/>
      <c r="C1317" s="354"/>
      <c r="D1317" s="354"/>
      <c r="E1317" s="354"/>
      <c r="F1317" s="354"/>
      <c r="G1317" s="354"/>
      <c r="H1317" s="354"/>
      <c r="I1317" s="354"/>
      <c r="J1317" s="354"/>
      <c r="K1317" s="354"/>
      <c r="L1317" s="354"/>
      <c r="M1317" s="354"/>
      <c r="O1317" s="48" t="s">
        <v>125</v>
      </c>
      <c r="P1317" s="37"/>
      <c r="Q1317" s="37"/>
      <c r="R1317" s="37"/>
      <c r="S1317" s="37"/>
      <c r="T1317" s="37"/>
      <c r="U1317" s="37"/>
      <c r="V1317" s="37"/>
      <c r="W1317" s="37"/>
      <c r="X1317" s="36">
        <v>1</v>
      </c>
      <c r="Y1317" s="39">
        <v>0.42299999999999999</v>
      </c>
      <c r="Z1317" s="37"/>
      <c r="AA1317" s="37"/>
    </row>
    <row r="1318" spans="1:27">
      <c r="A1318" s="20"/>
      <c r="B1318" s="327">
        <v>2000</v>
      </c>
      <c r="C1318" s="327"/>
      <c r="D1318" s="327">
        <v>2003</v>
      </c>
      <c r="E1318" s="327"/>
      <c r="F1318" s="327">
        <v>2006</v>
      </c>
      <c r="G1318" s="327"/>
      <c r="H1318" s="327">
        <v>2009</v>
      </c>
      <c r="I1318" s="327"/>
      <c r="J1318" s="327">
        <v>2012</v>
      </c>
      <c r="K1318" s="327"/>
      <c r="L1318" s="327">
        <v>2015</v>
      </c>
      <c r="M1318" s="327"/>
    </row>
    <row r="1319" spans="1:27">
      <c r="A1319" s="20"/>
      <c r="B1319" s="51" t="s">
        <v>114</v>
      </c>
      <c r="C1319" s="51" t="s">
        <v>115</v>
      </c>
      <c r="D1319" s="51" t="s">
        <v>114</v>
      </c>
      <c r="E1319" s="51" t="s">
        <v>115</v>
      </c>
      <c r="F1319" s="51" t="s">
        <v>114</v>
      </c>
      <c r="G1319" s="51" t="s">
        <v>115</v>
      </c>
      <c r="H1319" s="51" t="s">
        <v>114</v>
      </c>
      <c r="I1319" s="51" t="s">
        <v>115</v>
      </c>
      <c r="J1319" s="51" t="s">
        <v>114</v>
      </c>
      <c r="K1319" s="51" t="s">
        <v>115</v>
      </c>
      <c r="L1319" s="51" t="s">
        <v>114</v>
      </c>
      <c r="M1319" s="51" t="s">
        <v>115</v>
      </c>
      <c r="O1319" s="35" t="s">
        <v>127</v>
      </c>
    </row>
    <row r="1320" spans="1:27">
      <c r="A1320" s="29" t="s">
        <v>110</v>
      </c>
      <c r="B1320" s="20"/>
      <c r="C1320" s="20"/>
      <c r="D1320" s="20">
        <v>26</v>
      </c>
      <c r="E1320" s="20">
        <v>100</v>
      </c>
      <c r="F1320" s="20"/>
      <c r="G1320" s="20"/>
      <c r="H1320" s="20">
        <v>26</v>
      </c>
      <c r="I1320" s="20">
        <v>100</v>
      </c>
      <c r="J1320" s="20">
        <v>26</v>
      </c>
      <c r="K1320" s="20">
        <v>100</v>
      </c>
      <c r="L1320" s="20">
        <v>26</v>
      </c>
      <c r="M1320" s="20">
        <v>100</v>
      </c>
    </row>
    <row r="1321" spans="1:27">
      <c r="A1321" s="29" t="s">
        <v>111</v>
      </c>
      <c r="B1321" s="20"/>
      <c r="C1321" s="20"/>
      <c r="D1321" s="20">
        <v>0</v>
      </c>
      <c r="E1321" s="20">
        <v>0</v>
      </c>
      <c r="F1321" s="20"/>
      <c r="G1321" s="20"/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</row>
    <row r="1322" spans="1:27">
      <c r="A1322" s="2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O1322" s="355" t="s">
        <v>122</v>
      </c>
      <c r="P1322" s="356"/>
      <c r="Q1322" s="356"/>
      <c r="R1322" s="356"/>
      <c r="S1322" s="356"/>
      <c r="T1322" s="356"/>
      <c r="U1322" s="356"/>
      <c r="V1322" s="356"/>
      <c r="W1322" s="356"/>
      <c r="X1322" s="356"/>
      <c r="Y1322" s="356"/>
      <c r="Z1322" s="356"/>
      <c r="AA1322" s="357"/>
    </row>
    <row r="1323" spans="1:27">
      <c r="A1323" s="29" t="s">
        <v>112</v>
      </c>
      <c r="B1323" s="20">
        <v>26</v>
      </c>
      <c r="C1323" s="20">
        <v>100</v>
      </c>
      <c r="D1323" s="20"/>
      <c r="E1323" s="20"/>
      <c r="F1323" s="20">
        <v>26</v>
      </c>
      <c r="G1323" s="20">
        <v>100</v>
      </c>
      <c r="H1323" s="20"/>
      <c r="I1323" s="20"/>
      <c r="J1323" s="20"/>
      <c r="K1323" s="20"/>
      <c r="L1323" s="20"/>
      <c r="M1323" s="20"/>
      <c r="O1323" s="20"/>
      <c r="P1323" s="54">
        <v>2000</v>
      </c>
      <c r="Q1323" s="55"/>
      <c r="R1323" s="54">
        <v>2003</v>
      </c>
      <c r="S1323" s="55"/>
      <c r="T1323" s="54">
        <v>2006</v>
      </c>
      <c r="U1323" s="55"/>
      <c r="V1323" s="54">
        <v>2009</v>
      </c>
      <c r="W1323" s="55"/>
      <c r="X1323" s="54">
        <v>2012</v>
      </c>
      <c r="Y1323" s="55"/>
      <c r="Z1323" s="54">
        <v>2015</v>
      </c>
      <c r="AA1323" s="55"/>
    </row>
    <row r="1324" spans="1:27">
      <c r="A1324" s="29" t="s">
        <v>113</v>
      </c>
      <c r="B1324" s="20">
        <v>0</v>
      </c>
      <c r="C1324" s="20">
        <v>0</v>
      </c>
      <c r="D1324" s="20"/>
      <c r="E1324" s="20"/>
      <c r="F1324" s="20">
        <v>0</v>
      </c>
      <c r="G1324" s="20">
        <v>0</v>
      </c>
      <c r="H1324" s="20"/>
      <c r="I1324" s="20"/>
      <c r="J1324" s="20"/>
      <c r="K1324" s="20"/>
      <c r="L1324" s="20"/>
      <c r="M1324" s="20"/>
      <c r="O1324" s="20"/>
      <c r="P1324" s="51" t="s">
        <v>118</v>
      </c>
      <c r="Q1324" s="51" t="s">
        <v>1</v>
      </c>
      <c r="R1324" s="51" t="s">
        <v>118</v>
      </c>
      <c r="S1324" s="51" t="s">
        <v>1</v>
      </c>
      <c r="T1324" s="51" t="s">
        <v>118</v>
      </c>
      <c r="U1324" s="51" t="s">
        <v>1</v>
      </c>
      <c r="V1324" s="51" t="s">
        <v>118</v>
      </c>
      <c r="W1324" s="51" t="s">
        <v>1</v>
      </c>
      <c r="X1324" s="51" t="s">
        <v>118</v>
      </c>
      <c r="Y1324" s="51" t="s">
        <v>1</v>
      </c>
      <c r="Z1324" s="51" t="s">
        <v>118</v>
      </c>
      <c r="AA1324" s="51" t="s">
        <v>1</v>
      </c>
    </row>
    <row r="1325" spans="1:27">
      <c r="O1325" s="29" t="s">
        <v>166</v>
      </c>
      <c r="P1325" s="24">
        <v>26</v>
      </c>
      <c r="Q1325" s="24">
        <v>0</v>
      </c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</row>
    <row r="1326" spans="1:27">
      <c r="A1326" s="35" t="s">
        <v>127</v>
      </c>
      <c r="O1326" s="47" t="s">
        <v>125</v>
      </c>
      <c r="P1326" s="32">
        <v>1</v>
      </c>
      <c r="Q1326" s="40">
        <v>0</v>
      </c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</row>
    <row r="1327" spans="1:27">
      <c r="O1327" s="21" t="s">
        <v>59</v>
      </c>
      <c r="P1327" s="24"/>
      <c r="Q1327" s="24"/>
      <c r="R1327" s="24"/>
      <c r="S1327" s="24"/>
      <c r="T1327" s="24">
        <v>26</v>
      </c>
      <c r="U1327" s="24">
        <v>0</v>
      </c>
      <c r="V1327" s="24"/>
      <c r="W1327" s="24"/>
      <c r="X1327" s="24"/>
      <c r="Y1327" s="24"/>
      <c r="Z1327" s="24"/>
      <c r="AA1327" s="24"/>
    </row>
    <row r="1328" spans="1:27">
      <c r="O1328" s="48" t="s">
        <v>125</v>
      </c>
      <c r="P1328" s="36"/>
      <c r="Q1328" s="36"/>
      <c r="R1328" s="36"/>
      <c r="S1328" s="36"/>
      <c r="T1328" s="36">
        <v>1</v>
      </c>
      <c r="U1328" s="36">
        <v>0</v>
      </c>
      <c r="V1328" s="39"/>
      <c r="W1328" s="36"/>
      <c r="X1328" s="36"/>
      <c r="Y1328" s="36"/>
      <c r="Z1328" s="36"/>
      <c r="AA1328" s="36"/>
    </row>
    <row r="1329" spans="1:30">
      <c r="A1329" s="354" t="s">
        <v>130</v>
      </c>
      <c r="B1329" s="354"/>
      <c r="C1329" s="354"/>
      <c r="D1329" s="354"/>
      <c r="E1329" s="354"/>
      <c r="F1329" s="354"/>
      <c r="G1329" s="354"/>
      <c r="H1329" s="354"/>
      <c r="I1329" s="354"/>
      <c r="J1329" s="354"/>
      <c r="K1329" s="354"/>
      <c r="L1329" s="354"/>
      <c r="M1329" s="354"/>
      <c r="O1329" s="63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</row>
    <row r="1330" spans="1:30">
      <c r="A1330" s="20"/>
      <c r="B1330" s="327">
        <v>2000</v>
      </c>
      <c r="C1330" s="327"/>
      <c r="D1330" s="327">
        <v>2003</v>
      </c>
      <c r="E1330" s="327"/>
      <c r="F1330" s="327">
        <v>2006</v>
      </c>
      <c r="G1330" s="327"/>
      <c r="H1330" s="327">
        <v>2009</v>
      </c>
      <c r="I1330" s="327"/>
      <c r="J1330" s="327">
        <v>2012</v>
      </c>
      <c r="K1330" s="327"/>
      <c r="L1330" s="327">
        <v>2015</v>
      </c>
      <c r="M1330" s="327"/>
      <c r="O1330" s="35" t="s">
        <v>127</v>
      </c>
      <c r="P1330" s="65"/>
      <c r="Q1330" s="65"/>
      <c r="R1330" s="65"/>
      <c r="S1330" s="65"/>
      <c r="T1330" s="65"/>
      <c r="U1330" s="65"/>
      <c r="V1330" s="38"/>
      <c r="W1330" s="38"/>
      <c r="X1330" s="65"/>
      <c r="Y1330" s="65"/>
      <c r="Z1330" s="65"/>
      <c r="AA1330" s="65"/>
    </row>
    <row r="1331" spans="1:30">
      <c r="A1331" s="20"/>
      <c r="B1331" s="51" t="s">
        <v>114</v>
      </c>
      <c r="C1331" s="51" t="s">
        <v>115</v>
      </c>
      <c r="D1331" s="51" t="s">
        <v>114</v>
      </c>
      <c r="E1331" s="51" t="s">
        <v>115</v>
      </c>
      <c r="F1331" s="51" t="s">
        <v>114</v>
      </c>
      <c r="G1331" s="51" t="s">
        <v>115</v>
      </c>
      <c r="H1331" s="51" t="s">
        <v>114</v>
      </c>
      <c r="I1331" s="51" t="s">
        <v>115</v>
      </c>
      <c r="J1331" s="51" t="s">
        <v>114</v>
      </c>
      <c r="K1331" s="51" t="s">
        <v>115</v>
      </c>
      <c r="L1331" s="51" t="s">
        <v>114</v>
      </c>
      <c r="M1331" s="51" t="s">
        <v>115</v>
      </c>
      <c r="P1331" s="49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</row>
    <row r="1332" spans="1:30">
      <c r="A1332" s="29" t="s">
        <v>110</v>
      </c>
      <c r="B1332" s="46"/>
      <c r="C1332" s="46"/>
      <c r="D1332" s="46"/>
      <c r="E1332" s="46"/>
      <c r="F1332" s="46"/>
      <c r="G1332" s="46"/>
      <c r="H1332" s="46"/>
      <c r="I1332" s="46"/>
      <c r="J1332" s="46"/>
      <c r="K1332" s="46"/>
      <c r="L1332" s="20"/>
      <c r="M1332" s="20"/>
      <c r="P1332" s="63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</row>
    <row r="1333" spans="1:30">
      <c r="A1333" s="29" t="s">
        <v>111</v>
      </c>
      <c r="B1333" s="46"/>
      <c r="C1333" s="46"/>
      <c r="D1333" s="46"/>
      <c r="E1333" s="46"/>
      <c r="F1333" s="46"/>
      <c r="G1333" s="46"/>
      <c r="H1333" s="46"/>
      <c r="I1333" s="46"/>
      <c r="J1333" s="46"/>
      <c r="K1333" s="46"/>
      <c r="L1333" s="20"/>
      <c r="M1333" s="20"/>
      <c r="P1333" s="50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</row>
    <row r="1334" spans="1:30">
      <c r="A1334" s="29"/>
      <c r="B1334" s="46"/>
      <c r="C1334" s="46"/>
      <c r="D1334" s="46"/>
      <c r="E1334" s="46"/>
      <c r="F1334" s="46"/>
      <c r="G1334" s="46"/>
      <c r="H1334" s="46"/>
      <c r="I1334" s="46"/>
      <c r="J1334" s="46"/>
      <c r="K1334" s="46"/>
      <c r="L1334" s="20"/>
      <c r="M1334" s="20"/>
      <c r="P1334" s="63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</row>
    <row r="1335" spans="1:30">
      <c r="A1335" s="29" t="s">
        <v>112</v>
      </c>
      <c r="B1335" s="46"/>
      <c r="C1335" s="46"/>
      <c r="D1335" s="46"/>
      <c r="E1335" s="46"/>
      <c r="F1335" s="46"/>
      <c r="G1335" s="46"/>
      <c r="H1335" s="46"/>
      <c r="I1335" s="46"/>
      <c r="J1335" s="46"/>
      <c r="K1335" s="46"/>
      <c r="L1335" s="20"/>
      <c r="M1335" s="20"/>
      <c r="P1335" s="50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40"/>
      <c r="AB1335" s="32"/>
    </row>
    <row r="1336" spans="1:30">
      <c r="A1336" s="29" t="s">
        <v>113</v>
      </c>
      <c r="B1336" s="46"/>
      <c r="C1336" s="46"/>
      <c r="D1336" s="46"/>
      <c r="E1336" s="46"/>
      <c r="F1336" s="46"/>
      <c r="G1336" s="46"/>
      <c r="H1336" s="46"/>
      <c r="I1336" s="46"/>
      <c r="J1336" s="46"/>
      <c r="K1336" s="46"/>
      <c r="L1336" s="20"/>
      <c r="M1336" s="20"/>
    </row>
    <row r="1340" spans="1:30" s="152" customFormat="1">
      <c r="A1340" s="153" t="s">
        <v>179</v>
      </c>
      <c r="AD1340" s="15"/>
    </row>
    <row r="1342" spans="1:30">
      <c r="A1342" s="329" t="s">
        <v>177</v>
      </c>
      <c r="B1342" s="330"/>
      <c r="C1342" s="330"/>
      <c r="D1342" s="330"/>
      <c r="E1342" s="330"/>
      <c r="F1342" s="330"/>
      <c r="G1342" s="331"/>
      <c r="I1342" s="343" t="s">
        <v>179</v>
      </c>
      <c r="J1342" s="343"/>
      <c r="K1342" s="343"/>
      <c r="L1342" s="343"/>
      <c r="M1342" s="343"/>
      <c r="N1342" s="343"/>
      <c r="O1342" s="343"/>
    </row>
    <row r="1343" spans="1:30">
      <c r="A1343" s="20" t="s">
        <v>129</v>
      </c>
      <c r="B1343" s="44">
        <v>25</v>
      </c>
      <c r="C1343" s="44">
        <v>25</v>
      </c>
      <c r="D1343" s="44">
        <v>25</v>
      </c>
      <c r="E1343" s="44">
        <v>25</v>
      </c>
      <c r="F1343" s="44">
        <v>25</v>
      </c>
      <c r="G1343" s="45">
        <v>25</v>
      </c>
      <c r="J1343" s="30" t="s">
        <v>137</v>
      </c>
      <c r="K1343" s="30" t="s">
        <v>138</v>
      </c>
      <c r="L1343" s="30" t="s">
        <v>139</v>
      </c>
      <c r="M1343" s="30" t="s">
        <v>140</v>
      </c>
      <c r="N1343" s="30" t="s">
        <v>141</v>
      </c>
      <c r="O1343" s="30" t="s">
        <v>142</v>
      </c>
    </row>
    <row r="1344" spans="1:30">
      <c r="A1344" s="21" t="s">
        <v>103</v>
      </c>
      <c r="B1344" s="51">
        <v>2001</v>
      </c>
      <c r="C1344" s="51">
        <v>2004</v>
      </c>
      <c r="D1344" s="51">
        <v>2007</v>
      </c>
      <c r="E1344" s="51">
        <v>2010</v>
      </c>
      <c r="F1344" s="51">
        <v>2013</v>
      </c>
      <c r="G1344" s="51">
        <v>2016</v>
      </c>
      <c r="I1344" t="s">
        <v>143</v>
      </c>
      <c r="J1344">
        <v>25</v>
      </c>
      <c r="K1344">
        <v>25</v>
      </c>
      <c r="L1344">
        <v>25</v>
      </c>
      <c r="M1344">
        <v>25</v>
      </c>
      <c r="N1344">
        <v>25</v>
      </c>
      <c r="O1344">
        <v>25</v>
      </c>
    </row>
    <row r="1345" spans="1:27">
      <c r="A1345" s="29">
        <v>0</v>
      </c>
      <c r="B1345" s="24">
        <v>25</v>
      </c>
      <c r="C1345" s="24"/>
      <c r="D1345" s="24"/>
      <c r="E1345" s="24"/>
      <c r="F1345" s="24"/>
      <c r="G1345" s="24"/>
      <c r="I1345" s="74">
        <v>0</v>
      </c>
      <c r="J1345">
        <v>25</v>
      </c>
    </row>
    <row r="1346" spans="1:27">
      <c r="A1346" s="29">
        <v>1</v>
      </c>
      <c r="B1346" s="24"/>
      <c r="C1346" s="24"/>
      <c r="D1346" s="24"/>
      <c r="E1346" s="24"/>
      <c r="F1346" s="24"/>
      <c r="G1346" s="24"/>
      <c r="I1346" s="74">
        <v>1</v>
      </c>
    </row>
    <row r="1347" spans="1:27">
      <c r="A1347" s="29">
        <v>2</v>
      </c>
      <c r="B1347" s="24"/>
      <c r="C1347" s="24">
        <v>25</v>
      </c>
      <c r="D1347" s="24">
        <v>25</v>
      </c>
      <c r="E1347" s="24">
        <v>25</v>
      </c>
      <c r="F1347" s="24">
        <v>25</v>
      </c>
      <c r="G1347" s="24">
        <v>25</v>
      </c>
      <c r="I1347" s="74">
        <v>2</v>
      </c>
      <c r="K1347">
        <v>25</v>
      </c>
      <c r="L1347">
        <v>25</v>
      </c>
      <c r="M1347">
        <v>25</v>
      </c>
      <c r="N1347">
        <v>25</v>
      </c>
      <c r="O1347">
        <v>25</v>
      </c>
    </row>
    <row r="1348" spans="1:27">
      <c r="A1348" s="29">
        <v>3</v>
      </c>
      <c r="B1348" s="24"/>
      <c r="C1348" s="24"/>
      <c r="D1348" s="24"/>
      <c r="E1348" s="24"/>
      <c r="F1348" s="24"/>
      <c r="G1348" s="24"/>
      <c r="I1348" s="74">
        <v>3</v>
      </c>
    </row>
    <row r="1349" spans="1:27">
      <c r="A1349" s="29" t="s">
        <v>104</v>
      </c>
      <c r="B1349" s="24"/>
      <c r="C1349" s="24"/>
      <c r="D1349" s="24"/>
      <c r="E1349" s="24"/>
      <c r="F1349" s="24"/>
      <c r="G1349" s="24"/>
      <c r="I1349" s="74" t="s">
        <v>104</v>
      </c>
    </row>
    <row r="1350" spans="1:27">
      <c r="K1350" s="61" t="s">
        <v>181</v>
      </c>
      <c r="L1350" s="61"/>
      <c r="M1350" s="61" t="s">
        <v>181</v>
      </c>
      <c r="N1350" s="61"/>
      <c r="O1350" s="61" t="s">
        <v>182</v>
      </c>
    </row>
    <row r="1351" spans="1:27">
      <c r="A1351" s="324" t="s">
        <v>178</v>
      </c>
      <c r="B1351" s="359"/>
      <c r="C1351" s="359"/>
      <c r="D1351" s="359"/>
      <c r="E1351" s="359"/>
      <c r="F1351" s="359"/>
      <c r="G1351" s="325"/>
      <c r="K1351" s="61" t="s">
        <v>183</v>
      </c>
      <c r="L1351" s="61"/>
      <c r="N1351" s="61"/>
      <c r="O1351" s="61" t="s">
        <v>185</v>
      </c>
    </row>
    <row r="1352" spans="1:27">
      <c r="A1352" s="21"/>
      <c r="B1352" s="51">
        <v>2001</v>
      </c>
      <c r="C1352" s="51">
        <v>2004</v>
      </c>
      <c r="D1352" s="51">
        <v>2007</v>
      </c>
      <c r="E1352" s="51">
        <v>2010</v>
      </c>
      <c r="F1352" s="51">
        <v>2013</v>
      </c>
      <c r="G1352" s="51">
        <v>2016</v>
      </c>
      <c r="M1352" s="61" t="s">
        <v>184</v>
      </c>
    </row>
    <row r="1353" spans="1:27">
      <c r="A1353" s="29" t="s">
        <v>106</v>
      </c>
      <c r="B1353" s="24">
        <v>25</v>
      </c>
      <c r="C1353" s="24">
        <v>0</v>
      </c>
      <c r="D1353" s="24">
        <v>0</v>
      </c>
      <c r="E1353" s="24">
        <v>0</v>
      </c>
      <c r="F1353" s="24">
        <v>0</v>
      </c>
      <c r="G1353" s="24">
        <v>4</v>
      </c>
    </row>
    <row r="1354" spans="1:27">
      <c r="A1354" s="29" t="s">
        <v>107</v>
      </c>
      <c r="B1354" s="24">
        <v>0</v>
      </c>
      <c r="C1354" s="24">
        <v>25</v>
      </c>
      <c r="D1354" s="24">
        <v>25</v>
      </c>
      <c r="E1354" s="24">
        <v>25</v>
      </c>
      <c r="F1354" s="24">
        <v>25</v>
      </c>
      <c r="G1354" s="24">
        <v>21</v>
      </c>
    </row>
    <row r="1355" spans="1:27">
      <c r="A1355" s="76"/>
      <c r="B1355" s="28"/>
      <c r="C1355" s="28"/>
      <c r="D1355" s="28"/>
      <c r="E1355" s="28"/>
      <c r="F1355" s="28"/>
      <c r="G1355" s="28"/>
    </row>
    <row r="1356" spans="1:27">
      <c r="A1356" s="27"/>
      <c r="B1356" s="28"/>
      <c r="C1356" s="28"/>
      <c r="D1356" s="28"/>
      <c r="E1356" s="28"/>
      <c r="F1356" s="28"/>
      <c r="G1356" s="28"/>
    </row>
    <row r="1357" spans="1:27">
      <c r="A1357" s="354" t="s">
        <v>109</v>
      </c>
      <c r="B1357" s="354"/>
      <c r="C1357" s="354"/>
      <c r="D1357" s="354"/>
      <c r="E1357" s="354"/>
      <c r="F1357" s="354"/>
      <c r="G1357" s="354"/>
      <c r="H1357" s="354"/>
      <c r="I1357" s="354"/>
      <c r="J1357" s="354"/>
      <c r="K1357" s="354"/>
      <c r="L1357" s="354"/>
      <c r="M1357" s="354"/>
      <c r="O1357" s="355" t="s">
        <v>120</v>
      </c>
      <c r="P1357" s="356"/>
      <c r="Q1357" s="356"/>
      <c r="R1357" s="356"/>
      <c r="S1357" s="356"/>
      <c r="T1357" s="356"/>
      <c r="U1357" s="356"/>
      <c r="V1357" s="356"/>
      <c r="W1357" s="356"/>
      <c r="X1357" s="356"/>
      <c r="Y1357" s="356"/>
      <c r="Z1357" s="356"/>
      <c r="AA1357" s="357"/>
    </row>
    <row r="1358" spans="1:27">
      <c r="A1358" s="20"/>
      <c r="B1358" s="327">
        <v>2001</v>
      </c>
      <c r="C1358" s="327"/>
      <c r="D1358" s="327">
        <v>2004</v>
      </c>
      <c r="E1358" s="327"/>
      <c r="F1358" s="327">
        <v>2007</v>
      </c>
      <c r="G1358" s="327"/>
      <c r="H1358" s="327">
        <v>2010</v>
      </c>
      <c r="I1358" s="327"/>
      <c r="J1358" s="327">
        <v>2013</v>
      </c>
      <c r="K1358" s="327"/>
      <c r="L1358" s="327">
        <v>2016</v>
      </c>
      <c r="M1358" s="327"/>
      <c r="O1358" s="20"/>
      <c r="P1358" s="324">
        <v>2001</v>
      </c>
      <c r="Q1358" s="325"/>
      <c r="R1358" s="324">
        <v>2004</v>
      </c>
      <c r="S1358" s="325"/>
      <c r="T1358" s="324">
        <v>2007</v>
      </c>
      <c r="U1358" s="325"/>
      <c r="V1358" s="324">
        <v>2010</v>
      </c>
      <c r="W1358" s="325"/>
      <c r="X1358" s="324">
        <v>2013</v>
      </c>
      <c r="Y1358" s="325"/>
      <c r="Z1358" s="324">
        <v>2016</v>
      </c>
      <c r="AA1358" s="325"/>
    </row>
    <row r="1359" spans="1:27">
      <c r="A1359" s="20"/>
      <c r="B1359" s="51" t="s">
        <v>114</v>
      </c>
      <c r="C1359" s="51" t="s">
        <v>115</v>
      </c>
      <c r="D1359" s="51" t="s">
        <v>114</v>
      </c>
      <c r="E1359" s="51" t="s">
        <v>115</v>
      </c>
      <c r="F1359" s="51" t="s">
        <v>114</v>
      </c>
      <c r="G1359" s="51" t="s">
        <v>115</v>
      </c>
      <c r="H1359" s="51" t="s">
        <v>114</v>
      </c>
      <c r="I1359" s="51" t="s">
        <v>115</v>
      </c>
      <c r="J1359" s="51" t="s">
        <v>114</v>
      </c>
      <c r="K1359" s="51" t="s">
        <v>115</v>
      </c>
      <c r="L1359" s="51" t="s">
        <v>114</v>
      </c>
      <c r="M1359" s="51" t="s">
        <v>115</v>
      </c>
      <c r="O1359" s="20"/>
      <c r="P1359" s="51" t="s">
        <v>118</v>
      </c>
      <c r="Q1359" s="51" t="s">
        <v>1</v>
      </c>
      <c r="R1359" s="51" t="s">
        <v>118</v>
      </c>
      <c r="S1359" s="51" t="s">
        <v>1</v>
      </c>
      <c r="T1359" s="51" t="s">
        <v>118</v>
      </c>
      <c r="U1359" s="51" t="s">
        <v>1</v>
      </c>
      <c r="V1359" s="51" t="s">
        <v>118</v>
      </c>
      <c r="W1359" s="51" t="s">
        <v>1</v>
      </c>
      <c r="X1359" s="51" t="s">
        <v>118</v>
      </c>
      <c r="Y1359" s="51" t="s">
        <v>1</v>
      </c>
      <c r="Z1359" s="51" t="s">
        <v>118</v>
      </c>
      <c r="AA1359" s="51" t="s">
        <v>1</v>
      </c>
    </row>
    <row r="1360" spans="1:27">
      <c r="A1360" s="29" t="s">
        <v>110</v>
      </c>
      <c r="B1360" s="20">
        <v>25</v>
      </c>
      <c r="C1360" s="20">
        <v>100</v>
      </c>
      <c r="D1360" s="20"/>
      <c r="E1360" s="20"/>
      <c r="F1360" s="20">
        <v>25</v>
      </c>
      <c r="G1360" s="20">
        <v>100</v>
      </c>
      <c r="H1360" s="20"/>
      <c r="I1360" s="20"/>
      <c r="J1360" s="20"/>
      <c r="K1360" s="20"/>
      <c r="L1360" s="20"/>
      <c r="M1360" s="20"/>
      <c r="O1360" s="29" t="s">
        <v>188</v>
      </c>
      <c r="P1360" s="24"/>
      <c r="Q1360" s="24"/>
      <c r="R1360" s="24">
        <v>25</v>
      </c>
      <c r="S1360" s="24">
        <v>7</v>
      </c>
      <c r="T1360" s="24"/>
      <c r="U1360" s="24"/>
      <c r="V1360" s="24"/>
      <c r="W1360" s="24"/>
      <c r="X1360" s="24"/>
      <c r="Y1360" s="24"/>
      <c r="Z1360" s="24"/>
      <c r="AA1360" s="24"/>
    </row>
    <row r="1361" spans="1:27">
      <c r="A1361" s="29" t="s">
        <v>111</v>
      </c>
      <c r="B1361" s="20">
        <v>0</v>
      </c>
      <c r="C1361" s="20">
        <v>0</v>
      </c>
      <c r="D1361" s="20"/>
      <c r="E1361" s="20"/>
      <c r="F1361" s="20">
        <v>0</v>
      </c>
      <c r="G1361" s="20">
        <v>0</v>
      </c>
      <c r="H1361" s="20"/>
      <c r="I1361" s="20"/>
      <c r="J1361" s="20"/>
      <c r="K1361" s="20"/>
      <c r="L1361" s="20"/>
      <c r="M1361" s="20"/>
      <c r="O1361" s="47" t="s">
        <v>125</v>
      </c>
      <c r="P1361" s="32"/>
      <c r="Q1361" s="33"/>
      <c r="R1361" s="32">
        <v>1</v>
      </c>
      <c r="S1361" s="32">
        <v>0.28000000000000003</v>
      </c>
      <c r="T1361" s="32"/>
      <c r="U1361" s="32"/>
      <c r="V1361" s="32"/>
      <c r="W1361" s="32"/>
      <c r="X1361" s="32"/>
      <c r="Y1361" s="32"/>
      <c r="Z1361" s="32"/>
      <c r="AA1361" s="32"/>
    </row>
    <row r="1362" spans="1:27">
      <c r="A1362" s="2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O1362" s="21" t="s">
        <v>193</v>
      </c>
      <c r="P1362" s="20"/>
      <c r="Q1362" s="20"/>
      <c r="R1362" s="20"/>
      <c r="S1362" s="20"/>
      <c r="T1362" s="20"/>
      <c r="U1362" s="20"/>
      <c r="V1362" s="24">
        <v>25</v>
      </c>
      <c r="W1362" s="24">
        <v>16</v>
      </c>
      <c r="X1362" s="20"/>
      <c r="Y1362" s="20"/>
      <c r="Z1362" s="20"/>
      <c r="AA1362" s="20"/>
    </row>
    <row r="1363" spans="1:27">
      <c r="A1363" s="29" t="s">
        <v>112</v>
      </c>
      <c r="B1363" s="20"/>
      <c r="C1363" s="20"/>
      <c r="D1363" s="20">
        <v>25</v>
      </c>
      <c r="E1363" s="20">
        <v>100</v>
      </c>
      <c r="F1363" s="20"/>
      <c r="G1363" s="20"/>
      <c r="H1363" s="20">
        <v>25</v>
      </c>
      <c r="I1363" s="20">
        <v>100</v>
      </c>
      <c r="J1363" s="20">
        <v>25</v>
      </c>
      <c r="K1363" s="20">
        <v>100</v>
      </c>
      <c r="L1363" s="20">
        <v>25</v>
      </c>
      <c r="M1363" s="20">
        <v>100</v>
      </c>
      <c r="O1363" s="48" t="s">
        <v>125</v>
      </c>
      <c r="P1363" s="37"/>
      <c r="Q1363" s="37"/>
      <c r="R1363" s="37"/>
      <c r="S1363" s="37"/>
      <c r="T1363" s="37"/>
      <c r="U1363" s="37"/>
      <c r="V1363" s="36">
        <v>1</v>
      </c>
      <c r="W1363" s="36">
        <v>0.64</v>
      </c>
      <c r="X1363" s="37"/>
      <c r="Y1363" s="37"/>
      <c r="Z1363" s="37"/>
      <c r="AA1363" s="37"/>
    </row>
    <row r="1364" spans="1:27">
      <c r="A1364" s="29" t="s">
        <v>113</v>
      </c>
      <c r="B1364" s="20"/>
      <c r="C1364" s="20"/>
      <c r="D1364" s="20">
        <v>7</v>
      </c>
      <c r="E1364" s="20">
        <v>28</v>
      </c>
      <c r="F1364" s="20"/>
      <c r="G1364" s="20"/>
      <c r="H1364" s="20">
        <v>16</v>
      </c>
      <c r="I1364" s="20">
        <v>64</v>
      </c>
      <c r="J1364" s="20">
        <v>13</v>
      </c>
      <c r="K1364" s="20">
        <v>52</v>
      </c>
      <c r="L1364" s="20">
        <v>7</v>
      </c>
      <c r="M1364" s="20">
        <v>28</v>
      </c>
      <c r="O1364" s="21" t="s">
        <v>196</v>
      </c>
      <c r="P1364" s="20"/>
      <c r="Q1364" s="20"/>
      <c r="R1364" s="20"/>
      <c r="S1364" s="20"/>
      <c r="T1364" s="20"/>
      <c r="U1364" s="20"/>
      <c r="V1364" s="20"/>
      <c r="W1364" s="20"/>
      <c r="X1364" s="24">
        <v>25</v>
      </c>
      <c r="Y1364" s="24">
        <v>13</v>
      </c>
      <c r="Z1364" s="24"/>
      <c r="AA1364" s="24"/>
    </row>
    <row r="1365" spans="1:27">
      <c r="O1365" s="48" t="s">
        <v>125</v>
      </c>
      <c r="P1365" s="37"/>
      <c r="Q1365" s="37"/>
      <c r="R1365" s="37"/>
      <c r="S1365" s="37"/>
      <c r="T1365" s="37"/>
      <c r="U1365" s="37"/>
      <c r="V1365" s="37"/>
      <c r="W1365" s="37"/>
      <c r="X1365" s="36">
        <v>1</v>
      </c>
      <c r="Y1365" s="36">
        <v>0.52</v>
      </c>
      <c r="Z1365" s="36"/>
      <c r="AA1365" s="36"/>
    </row>
    <row r="1366" spans="1:27">
      <c r="O1366" s="21" t="s">
        <v>198</v>
      </c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4">
        <v>25</v>
      </c>
      <c r="AA1366" s="24">
        <v>7</v>
      </c>
    </row>
    <row r="1367" spans="1:27">
      <c r="A1367" s="354" t="s">
        <v>116</v>
      </c>
      <c r="B1367" s="354"/>
      <c r="C1367" s="354"/>
      <c r="D1367" s="354"/>
      <c r="E1367" s="354"/>
      <c r="F1367" s="354"/>
      <c r="G1367" s="354"/>
      <c r="H1367" s="354"/>
      <c r="I1367" s="354"/>
      <c r="J1367" s="354"/>
      <c r="K1367" s="354"/>
      <c r="L1367" s="354"/>
      <c r="M1367" s="354"/>
      <c r="O1367" s="69" t="s">
        <v>125</v>
      </c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>
        <v>1</v>
      </c>
      <c r="AA1367" s="36">
        <v>0.28000000000000003</v>
      </c>
    </row>
    <row r="1368" spans="1:27">
      <c r="A1368" s="20"/>
      <c r="B1368" s="327">
        <v>2001</v>
      </c>
      <c r="C1368" s="327"/>
      <c r="D1368" s="327">
        <v>2004</v>
      </c>
      <c r="E1368" s="327"/>
      <c r="F1368" s="327">
        <v>2007</v>
      </c>
      <c r="G1368" s="327"/>
      <c r="H1368" s="327">
        <v>2010</v>
      </c>
      <c r="I1368" s="327"/>
      <c r="J1368" s="327">
        <v>2013</v>
      </c>
      <c r="K1368" s="327"/>
      <c r="L1368" s="327">
        <v>2016</v>
      </c>
      <c r="M1368" s="327"/>
    </row>
    <row r="1369" spans="1:27">
      <c r="A1369" s="20"/>
      <c r="B1369" s="51" t="s">
        <v>114</v>
      </c>
      <c r="C1369" s="51" t="s">
        <v>115</v>
      </c>
      <c r="D1369" s="51" t="s">
        <v>114</v>
      </c>
      <c r="E1369" s="51" t="s">
        <v>115</v>
      </c>
      <c r="F1369" s="51" t="s">
        <v>114</v>
      </c>
      <c r="G1369" s="51" t="s">
        <v>115</v>
      </c>
      <c r="H1369" s="51" t="s">
        <v>114</v>
      </c>
      <c r="I1369" s="51" t="s">
        <v>115</v>
      </c>
      <c r="J1369" s="51" t="s">
        <v>114</v>
      </c>
      <c r="K1369" s="51" t="s">
        <v>115</v>
      </c>
      <c r="L1369" s="51" t="s">
        <v>114</v>
      </c>
      <c r="M1369" s="51" t="s">
        <v>115</v>
      </c>
      <c r="O1369" s="35" t="s">
        <v>127</v>
      </c>
    </row>
    <row r="1370" spans="1:27">
      <c r="A1370" s="29" t="s">
        <v>110</v>
      </c>
      <c r="B1370" s="20">
        <v>25</v>
      </c>
      <c r="C1370" s="20">
        <v>100</v>
      </c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</row>
    <row r="1371" spans="1:27">
      <c r="A1371" s="29" t="s">
        <v>111</v>
      </c>
      <c r="B1371" s="20">
        <v>24</v>
      </c>
      <c r="C1371" s="20">
        <v>96</v>
      </c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O1371" s="355" t="s">
        <v>121</v>
      </c>
      <c r="P1371" s="356"/>
      <c r="Q1371" s="356"/>
      <c r="R1371" s="356"/>
      <c r="S1371" s="356"/>
      <c r="T1371" s="356"/>
      <c r="U1371" s="356"/>
      <c r="V1371" s="356"/>
      <c r="W1371" s="356"/>
      <c r="X1371" s="356"/>
      <c r="Y1371" s="356"/>
      <c r="Z1371" s="356"/>
      <c r="AA1371" s="357"/>
    </row>
    <row r="1372" spans="1:27">
      <c r="A1372" s="2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O1372" s="20"/>
      <c r="P1372" s="324">
        <v>2001</v>
      </c>
      <c r="Q1372" s="325"/>
      <c r="R1372" s="324">
        <v>2004</v>
      </c>
      <c r="S1372" s="325"/>
      <c r="T1372" s="324">
        <v>2007</v>
      </c>
      <c r="U1372" s="325"/>
      <c r="V1372" s="324">
        <v>2010</v>
      </c>
      <c r="W1372" s="325"/>
      <c r="X1372" s="324">
        <v>2013</v>
      </c>
      <c r="Y1372" s="325"/>
      <c r="Z1372" s="324">
        <v>2016</v>
      </c>
      <c r="AA1372" s="325"/>
    </row>
    <row r="1373" spans="1:27">
      <c r="A1373" s="29" t="s">
        <v>112</v>
      </c>
      <c r="B1373" s="20"/>
      <c r="C1373" s="20"/>
      <c r="D1373" s="20">
        <v>25</v>
      </c>
      <c r="E1373" s="20">
        <v>100</v>
      </c>
      <c r="F1373" s="20">
        <v>25</v>
      </c>
      <c r="G1373" s="20">
        <v>100</v>
      </c>
      <c r="H1373" s="20">
        <v>25</v>
      </c>
      <c r="I1373" s="20">
        <v>100</v>
      </c>
      <c r="J1373" s="20">
        <v>25</v>
      </c>
      <c r="K1373" s="20">
        <v>100</v>
      </c>
      <c r="L1373" s="20">
        <v>25</v>
      </c>
      <c r="M1373" s="20">
        <v>100</v>
      </c>
      <c r="O1373" s="20"/>
      <c r="P1373" s="51" t="s">
        <v>118</v>
      </c>
      <c r="Q1373" s="51" t="s">
        <v>1</v>
      </c>
      <c r="R1373" s="51" t="s">
        <v>118</v>
      </c>
      <c r="S1373" s="51" t="s">
        <v>1</v>
      </c>
      <c r="T1373" s="51" t="s">
        <v>118</v>
      </c>
      <c r="U1373" s="51" t="s">
        <v>1</v>
      </c>
      <c r="V1373" s="51" t="s">
        <v>118</v>
      </c>
      <c r="W1373" s="51" t="s">
        <v>1</v>
      </c>
      <c r="X1373" s="51" t="s">
        <v>118</v>
      </c>
      <c r="Y1373" s="51" t="s">
        <v>1</v>
      </c>
      <c r="Z1373" s="51" t="s">
        <v>118</v>
      </c>
      <c r="AA1373" s="51" t="s">
        <v>1</v>
      </c>
    </row>
    <row r="1374" spans="1:27">
      <c r="A1374" s="29" t="s">
        <v>113</v>
      </c>
      <c r="B1374" s="20"/>
      <c r="C1374" s="20"/>
      <c r="D1374" s="20">
        <v>18</v>
      </c>
      <c r="E1374" s="20">
        <v>72</v>
      </c>
      <c r="F1374" s="20">
        <v>25</v>
      </c>
      <c r="G1374" s="20">
        <v>100</v>
      </c>
      <c r="H1374" s="20">
        <v>9</v>
      </c>
      <c r="I1374" s="20">
        <v>36</v>
      </c>
      <c r="J1374" s="20">
        <v>12</v>
      </c>
      <c r="K1374" s="20">
        <v>48</v>
      </c>
      <c r="L1374" s="20">
        <v>14</v>
      </c>
      <c r="M1374" s="20">
        <v>56</v>
      </c>
      <c r="O1374" s="29" t="s">
        <v>189</v>
      </c>
      <c r="P1374" s="24"/>
      <c r="Q1374" s="24"/>
      <c r="R1374" s="24">
        <v>25</v>
      </c>
      <c r="S1374" s="24">
        <v>18</v>
      </c>
      <c r="T1374" s="24"/>
      <c r="U1374" s="24"/>
      <c r="V1374" s="24"/>
      <c r="W1374" s="24"/>
      <c r="X1374" s="24"/>
      <c r="Y1374" s="24"/>
      <c r="Z1374" s="24"/>
      <c r="AA1374" s="24"/>
    </row>
    <row r="1375" spans="1:27">
      <c r="O1375" s="48" t="s">
        <v>125</v>
      </c>
      <c r="P1375" s="36"/>
      <c r="Q1375" s="36"/>
      <c r="R1375" s="36">
        <v>1</v>
      </c>
      <c r="S1375" s="36">
        <v>0.72</v>
      </c>
      <c r="T1375" s="36"/>
      <c r="U1375" s="36"/>
      <c r="V1375" s="36"/>
      <c r="W1375" s="36"/>
      <c r="X1375" s="36"/>
      <c r="Y1375" s="36"/>
      <c r="Z1375" s="36"/>
      <c r="AA1375" s="36"/>
    </row>
    <row r="1376" spans="1:27">
      <c r="O1376" s="29" t="s">
        <v>58</v>
      </c>
      <c r="P1376" s="34"/>
      <c r="Q1376" s="34"/>
      <c r="R1376" s="34"/>
      <c r="S1376" s="34"/>
      <c r="T1376" s="34">
        <v>25</v>
      </c>
      <c r="U1376" s="34">
        <v>25</v>
      </c>
      <c r="V1376" s="34">
        <v>25</v>
      </c>
      <c r="W1376" s="34">
        <v>9</v>
      </c>
      <c r="X1376" s="34">
        <v>25</v>
      </c>
      <c r="Y1376" s="34">
        <v>12</v>
      </c>
      <c r="Z1376" s="34">
        <v>24</v>
      </c>
      <c r="AA1376" s="184">
        <v>13</v>
      </c>
    </row>
    <row r="1377" spans="1:27">
      <c r="A1377" s="354" t="s">
        <v>117</v>
      </c>
      <c r="B1377" s="354"/>
      <c r="C1377" s="354"/>
      <c r="D1377" s="354"/>
      <c r="E1377" s="354"/>
      <c r="F1377" s="354"/>
      <c r="G1377" s="354"/>
      <c r="H1377" s="354"/>
      <c r="I1377" s="354"/>
      <c r="J1377" s="354"/>
      <c r="K1377" s="354"/>
      <c r="L1377" s="354"/>
      <c r="M1377" s="354"/>
      <c r="O1377" s="48" t="s">
        <v>125</v>
      </c>
      <c r="P1377" s="36"/>
      <c r="Q1377" s="36"/>
      <c r="R1377" s="36"/>
      <c r="S1377" s="36"/>
      <c r="T1377" s="36">
        <v>1</v>
      </c>
      <c r="U1377" s="36">
        <v>1</v>
      </c>
      <c r="V1377" s="36">
        <v>1</v>
      </c>
      <c r="W1377" s="36">
        <v>0.36</v>
      </c>
      <c r="X1377" s="36">
        <v>1</v>
      </c>
      <c r="Y1377" s="36">
        <v>0.48</v>
      </c>
      <c r="Z1377" s="36">
        <v>0.96</v>
      </c>
      <c r="AA1377" s="248">
        <v>0.54200000000000004</v>
      </c>
    </row>
    <row r="1378" spans="1:27">
      <c r="A1378" s="20"/>
      <c r="B1378" s="327">
        <v>2001</v>
      </c>
      <c r="C1378" s="327"/>
      <c r="D1378" s="327">
        <v>2004</v>
      </c>
      <c r="E1378" s="327"/>
      <c r="F1378" s="327">
        <v>2007</v>
      </c>
      <c r="G1378" s="327"/>
      <c r="H1378" s="327">
        <v>2010</v>
      </c>
      <c r="I1378" s="327"/>
      <c r="J1378" s="327">
        <v>2013</v>
      </c>
      <c r="K1378" s="327"/>
      <c r="L1378" s="327">
        <v>2016</v>
      </c>
      <c r="M1378" s="327"/>
      <c r="O1378" s="21" t="s">
        <v>199</v>
      </c>
      <c r="P1378" s="34"/>
      <c r="Q1378" s="34"/>
      <c r="R1378" s="34"/>
      <c r="S1378" s="34"/>
      <c r="T1378" s="34"/>
      <c r="U1378" s="34"/>
      <c r="V1378" s="34"/>
      <c r="W1378" s="34"/>
      <c r="X1378" s="34"/>
      <c r="Y1378" s="34"/>
      <c r="Z1378" s="34">
        <v>1</v>
      </c>
      <c r="AA1378" s="34">
        <v>1</v>
      </c>
    </row>
    <row r="1379" spans="1:27">
      <c r="A1379" s="20"/>
      <c r="B1379" s="51" t="s">
        <v>114</v>
      </c>
      <c r="C1379" s="51" t="s">
        <v>115</v>
      </c>
      <c r="D1379" s="51" t="s">
        <v>114</v>
      </c>
      <c r="E1379" s="51" t="s">
        <v>115</v>
      </c>
      <c r="F1379" s="51" t="s">
        <v>114</v>
      </c>
      <c r="G1379" s="51" t="s">
        <v>115</v>
      </c>
      <c r="H1379" s="51" t="s">
        <v>114</v>
      </c>
      <c r="I1379" s="51" t="s">
        <v>115</v>
      </c>
      <c r="J1379" s="51" t="s">
        <v>114</v>
      </c>
      <c r="K1379" s="51" t="s">
        <v>115</v>
      </c>
      <c r="L1379" s="51" t="s">
        <v>114</v>
      </c>
      <c r="M1379" s="51" t="s">
        <v>115</v>
      </c>
      <c r="O1379" s="48" t="s">
        <v>125</v>
      </c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>
        <v>0.04</v>
      </c>
      <c r="AA1379" s="36">
        <v>1</v>
      </c>
    </row>
    <row r="1380" spans="1:27">
      <c r="A1380" s="29" t="s">
        <v>110</v>
      </c>
      <c r="B1380" s="20">
        <v>25</v>
      </c>
      <c r="C1380" s="20">
        <v>100</v>
      </c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</row>
    <row r="1381" spans="1:27">
      <c r="A1381" s="29" t="s">
        <v>111</v>
      </c>
      <c r="B1381" s="20">
        <v>1</v>
      </c>
      <c r="C1381" s="20">
        <v>4</v>
      </c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O1381" s="35" t="s">
        <v>127</v>
      </c>
    </row>
    <row r="1382" spans="1:27">
      <c r="A1382" s="2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</row>
    <row r="1383" spans="1:27">
      <c r="A1383" s="29" t="s">
        <v>112</v>
      </c>
      <c r="B1383" s="20"/>
      <c r="C1383" s="20"/>
      <c r="D1383" s="20">
        <v>25</v>
      </c>
      <c r="E1383" s="20">
        <v>100</v>
      </c>
      <c r="F1383" s="20">
        <v>25</v>
      </c>
      <c r="G1383" s="20">
        <v>100</v>
      </c>
      <c r="H1383" s="20">
        <v>25</v>
      </c>
      <c r="I1383" s="20">
        <v>100</v>
      </c>
      <c r="J1383" s="20">
        <v>25</v>
      </c>
      <c r="K1383" s="20">
        <v>100</v>
      </c>
      <c r="L1383" s="20">
        <v>25</v>
      </c>
      <c r="M1383" s="20">
        <v>100</v>
      </c>
      <c r="O1383" s="355" t="s">
        <v>122</v>
      </c>
      <c r="P1383" s="356"/>
      <c r="Q1383" s="356"/>
      <c r="R1383" s="356"/>
      <c r="S1383" s="356"/>
      <c r="T1383" s="356"/>
      <c r="U1383" s="356"/>
      <c r="V1383" s="356"/>
      <c r="W1383" s="356"/>
      <c r="X1383" s="356"/>
      <c r="Y1383" s="356"/>
      <c r="Z1383" s="356"/>
      <c r="AA1383" s="357"/>
    </row>
    <row r="1384" spans="1:27">
      <c r="A1384" s="29" t="s">
        <v>113</v>
      </c>
      <c r="B1384" s="20"/>
      <c r="C1384" s="20"/>
      <c r="D1384" s="20">
        <v>7</v>
      </c>
      <c r="E1384" s="20">
        <v>28</v>
      </c>
      <c r="F1384" s="20">
        <v>0</v>
      </c>
      <c r="G1384" s="20">
        <v>0</v>
      </c>
      <c r="H1384" s="20">
        <v>16</v>
      </c>
      <c r="I1384" s="20">
        <v>64</v>
      </c>
      <c r="J1384" s="20">
        <v>13</v>
      </c>
      <c r="K1384" s="20">
        <v>52</v>
      </c>
      <c r="L1384" s="20">
        <v>7</v>
      </c>
      <c r="M1384" s="20">
        <v>28</v>
      </c>
      <c r="O1384" s="20"/>
      <c r="P1384" s="324">
        <v>2001</v>
      </c>
      <c r="Q1384" s="325"/>
      <c r="R1384" s="324">
        <v>2004</v>
      </c>
      <c r="S1384" s="325"/>
      <c r="T1384" s="324">
        <v>2007</v>
      </c>
      <c r="U1384" s="325"/>
      <c r="V1384" s="324">
        <v>2010</v>
      </c>
      <c r="W1384" s="325"/>
      <c r="X1384" s="324">
        <v>2013</v>
      </c>
      <c r="Y1384" s="325"/>
      <c r="Z1384" s="324">
        <v>2016</v>
      </c>
      <c r="AA1384" s="325"/>
    </row>
    <row r="1385" spans="1:27">
      <c r="D1385" s="75" t="s">
        <v>194</v>
      </c>
      <c r="E1385" s="75"/>
      <c r="H1385" s="75" t="s">
        <v>194</v>
      </c>
      <c r="I1385" s="75"/>
      <c r="J1385" s="75" t="s">
        <v>194</v>
      </c>
      <c r="K1385" s="75"/>
      <c r="L1385" s="75" t="s">
        <v>194</v>
      </c>
      <c r="M1385" s="75"/>
      <c r="O1385" s="20"/>
      <c r="P1385" s="51" t="s">
        <v>118</v>
      </c>
      <c r="Q1385" s="51" t="s">
        <v>1</v>
      </c>
      <c r="R1385" s="51" t="s">
        <v>118</v>
      </c>
      <c r="S1385" s="51" t="s">
        <v>1</v>
      </c>
      <c r="T1385" s="51" t="s">
        <v>118</v>
      </c>
      <c r="U1385" s="51" t="s">
        <v>1</v>
      </c>
      <c r="V1385" s="51" t="s">
        <v>118</v>
      </c>
      <c r="W1385" s="51" t="s">
        <v>1</v>
      </c>
      <c r="X1385" s="51" t="s">
        <v>118</v>
      </c>
      <c r="Y1385" s="51" t="s">
        <v>1</v>
      </c>
      <c r="Z1385" s="51" t="s">
        <v>118</v>
      </c>
      <c r="AA1385" s="51" t="s">
        <v>1</v>
      </c>
    </row>
    <row r="1386" spans="1:27">
      <c r="A1386" s="35" t="s">
        <v>127</v>
      </c>
      <c r="O1386" s="29" t="s">
        <v>188</v>
      </c>
      <c r="P1386" s="24"/>
      <c r="Q1386" s="24"/>
      <c r="R1386" s="24">
        <v>25</v>
      </c>
      <c r="S1386" s="24">
        <v>7</v>
      </c>
      <c r="T1386" s="24"/>
      <c r="U1386" s="24"/>
      <c r="V1386" s="24"/>
      <c r="W1386" s="24"/>
      <c r="X1386" s="24"/>
      <c r="Y1386" s="24"/>
      <c r="Z1386" s="24"/>
      <c r="AA1386" s="24"/>
    </row>
    <row r="1387" spans="1:27">
      <c r="O1387" s="47" t="s">
        <v>125</v>
      </c>
      <c r="P1387" s="32"/>
      <c r="Q1387" s="40"/>
      <c r="R1387" s="32">
        <v>1</v>
      </c>
      <c r="S1387" s="32">
        <v>0.28000000000000003</v>
      </c>
      <c r="T1387" s="32"/>
      <c r="U1387" s="32"/>
      <c r="V1387" s="32"/>
      <c r="W1387" s="32"/>
      <c r="X1387" s="32"/>
      <c r="Y1387" s="32"/>
      <c r="Z1387" s="32"/>
      <c r="AA1387" s="32"/>
    </row>
    <row r="1388" spans="1:27">
      <c r="O1388" s="21" t="s">
        <v>191</v>
      </c>
      <c r="P1388" s="24"/>
      <c r="Q1388" s="24"/>
      <c r="R1388" s="24"/>
      <c r="S1388" s="24"/>
      <c r="T1388" s="24">
        <v>25</v>
      </c>
      <c r="U1388" s="24">
        <v>0</v>
      </c>
      <c r="V1388" s="24"/>
      <c r="W1388" s="24"/>
      <c r="X1388" s="24"/>
      <c r="Y1388" s="24"/>
      <c r="Z1388" s="24"/>
      <c r="AA1388" s="24"/>
    </row>
    <row r="1389" spans="1:27">
      <c r="A1389" s="354" t="s">
        <v>130</v>
      </c>
      <c r="B1389" s="354"/>
      <c r="C1389" s="354"/>
      <c r="D1389" s="354"/>
      <c r="E1389" s="354"/>
      <c r="F1389" s="354"/>
      <c r="G1389" s="354"/>
      <c r="H1389" s="354"/>
      <c r="I1389" s="354"/>
      <c r="J1389" s="354"/>
      <c r="K1389" s="354"/>
      <c r="L1389" s="354"/>
      <c r="M1389" s="354"/>
      <c r="O1389" s="48" t="s">
        <v>125</v>
      </c>
      <c r="P1389" s="36"/>
      <c r="Q1389" s="36"/>
      <c r="R1389" s="36"/>
      <c r="S1389" s="36"/>
      <c r="T1389" s="36">
        <v>1</v>
      </c>
      <c r="U1389" s="36">
        <v>0</v>
      </c>
      <c r="V1389" s="39"/>
      <c r="W1389" s="36"/>
      <c r="X1389" s="36"/>
      <c r="Y1389" s="36"/>
      <c r="Z1389" s="36"/>
      <c r="AA1389" s="36"/>
    </row>
    <row r="1390" spans="1:27">
      <c r="A1390" s="20"/>
      <c r="B1390" s="327">
        <v>2001</v>
      </c>
      <c r="C1390" s="327"/>
      <c r="D1390" s="327">
        <v>2004</v>
      </c>
      <c r="E1390" s="327"/>
      <c r="F1390" s="327">
        <v>2007</v>
      </c>
      <c r="G1390" s="327"/>
      <c r="H1390" s="327">
        <v>2010</v>
      </c>
      <c r="I1390" s="327"/>
      <c r="J1390" s="327">
        <v>2013</v>
      </c>
      <c r="K1390" s="327"/>
      <c r="L1390" s="327">
        <v>2016</v>
      </c>
      <c r="M1390" s="327"/>
      <c r="O1390" s="21" t="s">
        <v>193</v>
      </c>
      <c r="P1390" s="24"/>
      <c r="Q1390" s="24"/>
      <c r="R1390" s="24"/>
      <c r="S1390" s="24"/>
      <c r="T1390" s="24"/>
      <c r="U1390" s="24"/>
      <c r="V1390" s="24">
        <v>25</v>
      </c>
      <c r="W1390" s="24">
        <v>16</v>
      </c>
      <c r="X1390" s="24"/>
      <c r="Y1390" s="24"/>
      <c r="Z1390" s="24"/>
      <c r="AA1390" s="24"/>
    </row>
    <row r="1391" spans="1:27">
      <c r="A1391" s="20"/>
      <c r="B1391" s="51" t="s">
        <v>114</v>
      </c>
      <c r="C1391" s="51" t="s">
        <v>115</v>
      </c>
      <c r="D1391" s="51" t="s">
        <v>114</v>
      </c>
      <c r="E1391" s="51" t="s">
        <v>115</v>
      </c>
      <c r="F1391" s="51" t="s">
        <v>114</v>
      </c>
      <c r="G1391" s="51" t="s">
        <v>115</v>
      </c>
      <c r="H1391" s="51" t="s">
        <v>114</v>
      </c>
      <c r="I1391" s="51" t="s">
        <v>115</v>
      </c>
      <c r="J1391" s="51" t="s">
        <v>114</v>
      </c>
      <c r="K1391" s="51" t="s">
        <v>115</v>
      </c>
      <c r="L1391" s="51" t="s">
        <v>114</v>
      </c>
      <c r="M1391" s="51" t="s">
        <v>115</v>
      </c>
      <c r="O1391" s="48" t="s">
        <v>125</v>
      </c>
      <c r="P1391" s="37"/>
      <c r="Q1391" s="37"/>
      <c r="R1391" s="37"/>
      <c r="S1391" s="37"/>
      <c r="T1391" s="37"/>
      <c r="U1391" s="37"/>
      <c r="V1391" s="38">
        <v>1</v>
      </c>
      <c r="W1391" s="38">
        <v>0.64</v>
      </c>
      <c r="X1391" s="37"/>
      <c r="Y1391" s="37"/>
      <c r="Z1391" s="37"/>
      <c r="AA1391" s="37"/>
    </row>
    <row r="1392" spans="1:27">
      <c r="A1392" s="29" t="s">
        <v>110</v>
      </c>
      <c r="B1392" s="46"/>
      <c r="C1392" s="46"/>
      <c r="D1392" s="46"/>
      <c r="E1392" s="46"/>
      <c r="F1392" s="46"/>
      <c r="G1392" s="46"/>
      <c r="H1392" s="46"/>
      <c r="I1392" s="46"/>
      <c r="J1392" s="46"/>
      <c r="K1392" s="46"/>
      <c r="L1392" s="20">
        <v>25</v>
      </c>
      <c r="M1392" s="20">
        <v>100</v>
      </c>
      <c r="O1392" s="21" t="s">
        <v>196</v>
      </c>
      <c r="P1392" s="24"/>
      <c r="Q1392" s="24"/>
      <c r="R1392" s="24"/>
      <c r="S1392" s="24"/>
      <c r="T1392" s="24"/>
      <c r="U1392" s="24"/>
      <c r="V1392" s="24"/>
      <c r="W1392" s="24"/>
      <c r="X1392" s="24">
        <v>25</v>
      </c>
      <c r="Y1392" s="24">
        <v>13</v>
      </c>
      <c r="Z1392" s="24"/>
      <c r="AA1392" s="24"/>
    </row>
    <row r="1393" spans="1:30">
      <c r="A1393" s="29" t="s">
        <v>111</v>
      </c>
      <c r="B1393" s="46"/>
      <c r="C1393" s="46"/>
      <c r="D1393" s="46"/>
      <c r="E1393" s="46"/>
      <c r="F1393" s="46"/>
      <c r="G1393" s="46"/>
      <c r="H1393" s="46"/>
      <c r="I1393" s="46"/>
      <c r="J1393" s="46"/>
      <c r="K1393" s="46"/>
      <c r="L1393" s="20">
        <v>4</v>
      </c>
      <c r="M1393" s="20">
        <v>16</v>
      </c>
      <c r="O1393" s="49" t="s">
        <v>125</v>
      </c>
      <c r="P1393" s="36"/>
      <c r="Q1393" s="36"/>
      <c r="R1393" s="36"/>
      <c r="S1393" s="36"/>
      <c r="T1393" s="36"/>
      <c r="U1393" s="36"/>
      <c r="V1393" s="36"/>
      <c r="W1393" s="36"/>
      <c r="X1393" s="36">
        <v>1</v>
      </c>
      <c r="Y1393" s="36">
        <v>0.52</v>
      </c>
      <c r="Z1393" s="36"/>
      <c r="AA1393" s="36"/>
    </row>
    <row r="1394" spans="1:30">
      <c r="A1394" s="29"/>
      <c r="B1394" s="46"/>
      <c r="C1394" s="46"/>
      <c r="D1394" s="46"/>
      <c r="E1394" s="46"/>
      <c r="F1394" s="46"/>
      <c r="G1394" s="46"/>
      <c r="H1394" s="46"/>
      <c r="I1394" s="46"/>
      <c r="J1394" s="46"/>
      <c r="K1394" s="46"/>
      <c r="L1394" s="20"/>
      <c r="M1394" s="20"/>
      <c r="O1394" s="21" t="s">
        <v>198</v>
      </c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>
        <v>25</v>
      </c>
      <c r="AA1394" s="24">
        <v>7</v>
      </c>
    </row>
    <row r="1395" spans="1:30">
      <c r="A1395" s="29" t="s">
        <v>112</v>
      </c>
      <c r="B1395" s="46"/>
      <c r="C1395" s="46"/>
      <c r="D1395" s="46"/>
      <c r="E1395" s="46"/>
      <c r="F1395" s="46"/>
      <c r="G1395" s="46"/>
      <c r="H1395" s="46"/>
      <c r="I1395" s="46"/>
      <c r="J1395" s="46"/>
      <c r="K1395" s="46"/>
      <c r="L1395" s="20"/>
      <c r="M1395" s="20"/>
      <c r="O1395" s="50" t="s">
        <v>125</v>
      </c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>
        <v>1</v>
      </c>
      <c r="AA1395" s="36">
        <v>0.28000000000000003</v>
      </c>
    </row>
    <row r="1396" spans="1:30">
      <c r="A1396" s="29" t="s">
        <v>113</v>
      </c>
      <c r="B1396" s="46"/>
      <c r="C1396" s="46"/>
      <c r="D1396" s="46"/>
      <c r="E1396" s="46"/>
      <c r="F1396" s="46"/>
      <c r="G1396" s="46"/>
      <c r="H1396" s="46"/>
      <c r="I1396" s="46"/>
      <c r="J1396" s="46"/>
      <c r="K1396" s="46"/>
      <c r="L1396" s="20"/>
      <c r="M1396" s="20"/>
      <c r="O1396" s="63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</row>
    <row r="1397" spans="1:30">
      <c r="O1397" s="35" t="s">
        <v>127</v>
      </c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40"/>
      <c r="AA1397" s="32"/>
    </row>
    <row r="1398" spans="1:30">
      <c r="P1398" s="35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40"/>
      <c r="AB1398" s="32"/>
    </row>
    <row r="1400" spans="1:30" s="152" customFormat="1">
      <c r="A1400" s="153" t="s">
        <v>203</v>
      </c>
      <c r="AD1400" s="15"/>
    </row>
    <row r="1402" spans="1:30">
      <c r="A1402" s="329" t="s">
        <v>204</v>
      </c>
      <c r="B1402" s="330"/>
      <c r="C1402" s="330"/>
      <c r="D1402" s="330"/>
      <c r="E1402" s="330"/>
      <c r="F1402" s="330"/>
      <c r="G1402" s="331"/>
      <c r="I1402" s="343" t="s">
        <v>203</v>
      </c>
      <c r="J1402" s="343"/>
      <c r="K1402" s="343"/>
      <c r="L1402" s="343"/>
      <c r="M1402" s="343"/>
      <c r="N1402" s="343"/>
      <c r="O1402" s="343"/>
    </row>
    <row r="1403" spans="1:30">
      <c r="A1403" s="20" t="s">
        <v>129</v>
      </c>
      <c r="B1403" s="44">
        <v>26</v>
      </c>
      <c r="C1403" s="44">
        <v>26</v>
      </c>
      <c r="D1403" s="44">
        <v>26</v>
      </c>
      <c r="E1403" s="44">
        <v>26</v>
      </c>
      <c r="F1403" s="44">
        <v>26</v>
      </c>
      <c r="G1403" s="185"/>
      <c r="J1403" s="68" t="s">
        <v>137</v>
      </c>
      <c r="K1403" s="68" t="s">
        <v>138</v>
      </c>
      <c r="L1403" s="68" t="s">
        <v>139</v>
      </c>
      <c r="M1403" s="68" t="s">
        <v>140</v>
      </c>
      <c r="N1403" s="68" t="s">
        <v>141</v>
      </c>
      <c r="O1403" s="68" t="s">
        <v>142</v>
      </c>
    </row>
    <row r="1404" spans="1:30">
      <c r="A1404" s="21" t="s">
        <v>103</v>
      </c>
      <c r="B1404" s="51">
        <v>2001</v>
      </c>
      <c r="C1404" s="51">
        <v>2004</v>
      </c>
      <c r="D1404" s="51">
        <v>2007</v>
      </c>
      <c r="E1404" s="51">
        <v>2010</v>
      </c>
      <c r="F1404" s="51">
        <v>2013</v>
      </c>
      <c r="G1404" s="51">
        <v>2016</v>
      </c>
      <c r="I1404" s="30" t="s">
        <v>143</v>
      </c>
      <c r="J1404">
        <v>26</v>
      </c>
      <c r="K1404">
        <v>26</v>
      </c>
      <c r="L1404">
        <v>26</v>
      </c>
      <c r="M1404">
        <v>26</v>
      </c>
      <c r="N1404">
        <v>26</v>
      </c>
    </row>
    <row r="1405" spans="1:30">
      <c r="A1405" s="29">
        <v>0</v>
      </c>
      <c r="B1405" s="24">
        <v>26</v>
      </c>
      <c r="C1405" s="24">
        <v>26</v>
      </c>
      <c r="D1405" s="24"/>
      <c r="E1405" s="24"/>
      <c r="F1405" s="24"/>
      <c r="G1405" s="24"/>
      <c r="I1405" s="74">
        <v>0</v>
      </c>
      <c r="J1405">
        <v>26</v>
      </c>
      <c r="K1405">
        <v>26</v>
      </c>
    </row>
    <row r="1406" spans="1:30">
      <c r="A1406" s="29">
        <v>1</v>
      </c>
      <c r="B1406" s="24"/>
      <c r="C1406" s="24"/>
      <c r="D1406" s="24"/>
      <c r="E1406" s="24"/>
      <c r="F1406" s="24"/>
      <c r="G1406" s="24"/>
      <c r="I1406" s="74">
        <v>1</v>
      </c>
    </row>
    <row r="1407" spans="1:30">
      <c r="A1407" s="29">
        <v>2</v>
      </c>
      <c r="B1407" s="24"/>
      <c r="C1407" s="24"/>
      <c r="D1407" s="24">
        <v>26</v>
      </c>
      <c r="E1407" s="24">
        <v>26</v>
      </c>
      <c r="F1407" s="24">
        <v>26</v>
      </c>
      <c r="G1407" s="24"/>
      <c r="I1407" s="74">
        <v>2</v>
      </c>
      <c r="L1407">
        <v>26</v>
      </c>
      <c r="M1407">
        <v>26</v>
      </c>
      <c r="N1407">
        <v>26</v>
      </c>
    </row>
    <row r="1408" spans="1:30">
      <c r="A1408" s="29">
        <v>3</v>
      </c>
      <c r="B1408" s="24"/>
      <c r="C1408" s="24"/>
      <c r="D1408" s="24"/>
      <c r="E1408" s="24"/>
      <c r="F1408" s="24"/>
      <c r="G1408" s="24"/>
      <c r="I1408" s="74">
        <v>3</v>
      </c>
    </row>
    <row r="1409" spans="1:27">
      <c r="A1409" s="29" t="s">
        <v>104</v>
      </c>
      <c r="B1409" s="24"/>
      <c r="C1409" s="24"/>
      <c r="D1409" s="24"/>
      <c r="E1409" s="24"/>
      <c r="F1409" s="24"/>
      <c r="G1409" s="24"/>
      <c r="I1409" s="74" t="s">
        <v>104</v>
      </c>
    </row>
    <row r="1410" spans="1:27">
      <c r="A1410" s="76"/>
      <c r="B1410" s="28"/>
      <c r="C1410" s="28"/>
      <c r="D1410" s="28"/>
      <c r="E1410" s="28"/>
      <c r="F1410" s="28"/>
      <c r="G1410" s="28"/>
      <c r="I1410" s="74"/>
      <c r="K1410" s="53" t="s">
        <v>207</v>
      </c>
      <c r="L1410" s="53"/>
      <c r="M1410" s="53" t="s">
        <v>181</v>
      </c>
      <c r="N1410" s="53"/>
      <c r="O1410" s="53" t="s">
        <v>208</v>
      </c>
    </row>
    <row r="1411" spans="1:27">
      <c r="A1411" s="77"/>
      <c r="B1411" s="28"/>
      <c r="C1411" s="28"/>
      <c r="D1411" s="28"/>
      <c r="E1411" s="28"/>
      <c r="F1411" s="28"/>
      <c r="G1411" s="28"/>
      <c r="K1411" s="53"/>
      <c r="L1411" s="53"/>
      <c r="M1411" s="53" t="s">
        <v>209</v>
      </c>
      <c r="N1411" s="53"/>
      <c r="O1411" s="53"/>
    </row>
    <row r="1412" spans="1:27">
      <c r="A1412" s="324" t="s">
        <v>205</v>
      </c>
      <c r="B1412" s="359"/>
      <c r="C1412" s="359"/>
      <c r="D1412" s="359"/>
      <c r="E1412" s="359"/>
      <c r="F1412" s="359"/>
      <c r="G1412" s="325"/>
      <c r="K1412" s="53"/>
      <c r="L1412" s="53"/>
      <c r="M1412" s="53"/>
      <c r="N1412" s="53" t="s">
        <v>210</v>
      </c>
      <c r="O1412" s="53"/>
    </row>
    <row r="1413" spans="1:27">
      <c r="A1413" s="21"/>
      <c r="B1413" s="51">
        <v>2001</v>
      </c>
      <c r="C1413" s="51">
        <v>2004</v>
      </c>
      <c r="D1413" s="51">
        <v>2007</v>
      </c>
      <c r="E1413" s="51">
        <v>2010</v>
      </c>
      <c r="F1413" s="51">
        <v>2013</v>
      </c>
      <c r="G1413" s="51">
        <v>2016</v>
      </c>
    </row>
    <row r="1414" spans="1:27">
      <c r="A1414" s="29" t="s">
        <v>106</v>
      </c>
      <c r="B1414" s="24">
        <v>26</v>
      </c>
      <c r="C1414" s="24">
        <v>26</v>
      </c>
      <c r="D1414" s="24">
        <v>1</v>
      </c>
      <c r="E1414" s="24">
        <v>0</v>
      </c>
      <c r="F1414" s="24">
        <v>0</v>
      </c>
      <c r="G1414" s="24"/>
    </row>
    <row r="1415" spans="1:27">
      <c r="A1415" s="29" t="s">
        <v>107</v>
      </c>
      <c r="B1415" s="24">
        <v>0</v>
      </c>
      <c r="C1415" s="24">
        <v>0</v>
      </c>
      <c r="D1415" s="24">
        <v>25</v>
      </c>
      <c r="E1415" s="24">
        <v>26</v>
      </c>
      <c r="F1415" s="24">
        <v>26</v>
      </c>
      <c r="G1415" s="24"/>
      <c r="K1415" s="53"/>
      <c r="L1415" s="53"/>
      <c r="M1415" s="53"/>
      <c r="N1415" s="53"/>
      <c r="O1415" s="53"/>
    </row>
    <row r="1416" spans="1:27">
      <c r="K1416" s="53"/>
      <c r="L1416" s="53"/>
      <c r="M1416" s="53"/>
      <c r="N1416" s="53"/>
      <c r="O1416" s="53"/>
    </row>
    <row r="1417" spans="1:27">
      <c r="A1417" s="27"/>
      <c r="B1417" s="28"/>
      <c r="C1417" s="28"/>
      <c r="D1417" s="28"/>
      <c r="E1417" s="28"/>
      <c r="F1417" s="28"/>
      <c r="G1417" s="28"/>
    </row>
    <row r="1418" spans="1:27">
      <c r="A1418" s="354" t="s">
        <v>109</v>
      </c>
      <c r="B1418" s="354"/>
      <c r="C1418" s="354"/>
      <c r="D1418" s="354"/>
      <c r="E1418" s="354"/>
      <c r="F1418" s="354"/>
      <c r="G1418" s="354"/>
      <c r="H1418" s="354"/>
      <c r="I1418" s="354"/>
      <c r="J1418" s="354"/>
      <c r="K1418" s="354"/>
      <c r="L1418" s="354"/>
      <c r="M1418" s="354"/>
      <c r="O1418" s="355" t="s">
        <v>120</v>
      </c>
      <c r="P1418" s="356"/>
      <c r="Q1418" s="356"/>
      <c r="R1418" s="356"/>
      <c r="S1418" s="356"/>
      <c r="T1418" s="356"/>
      <c r="U1418" s="356"/>
      <c r="V1418" s="356"/>
      <c r="W1418" s="356"/>
      <c r="X1418" s="356"/>
      <c r="Y1418" s="356"/>
      <c r="Z1418" s="356"/>
      <c r="AA1418" s="357"/>
    </row>
    <row r="1419" spans="1:27">
      <c r="A1419" s="20"/>
      <c r="B1419" s="327">
        <v>2001</v>
      </c>
      <c r="C1419" s="327"/>
      <c r="D1419" s="327">
        <v>2004</v>
      </c>
      <c r="E1419" s="327"/>
      <c r="F1419" s="327">
        <v>2007</v>
      </c>
      <c r="G1419" s="327"/>
      <c r="H1419" s="327">
        <v>2010</v>
      </c>
      <c r="I1419" s="327"/>
      <c r="J1419" s="327">
        <v>2013</v>
      </c>
      <c r="K1419" s="327"/>
      <c r="L1419" s="327">
        <v>2016</v>
      </c>
      <c r="M1419" s="327"/>
      <c r="O1419" s="20"/>
      <c r="P1419" s="324">
        <v>2001</v>
      </c>
      <c r="Q1419" s="325"/>
      <c r="R1419" s="324">
        <v>2004</v>
      </c>
      <c r="S1419" s="325"/>
      <c r="T1419" s="324">
        <v>2007</v>
      </c>
      <c r="U1419" s="325"/>
      <c r="V1419" s="324">
        <v>2010</v>
      </c>
      <c r="W1419" s="325"/>
      <c r="X1419" s="324">
        <v>2013</v>
      </c>
      <c r="Y1419" s="325"/>
      <c r="Z1419" s="324">
        <v>2016</v>
      </c>
      <c r="AA1419" s="325"/>
    </row>
    <row r="1420" spans="1:27">
      <c r="A1420" s="20"/>
      <c r="B1420" s="51" t="s">
        <v>114</v>
      </c>
      <c r="C1420" s="51" t="s">
        <v>115</v>
      </c>
      <c r="D1420" s="51" t="s">
        <v>114</v>
      </c>
      <c r="E1420" s="51" t="s">
        <v>115</v>
      </c>
      <c r="F1420" s="51" t="s">
        <v>114</v>
      </c>
      <c r="G1420" s="51" t="s">
        <v>115</v>
      </c>
      <c r="H1420" s="51" t="s">
        <v>114</v>
      </c>
      <c r="I1420" s="51" t="s">
        <v>115</v>
      </c>
      <c r="J1420" s="51" t="s">
        <v>114</v>
      </c>
      <c r="K1420" s="51" t="s">
        <v>115</v>
      </c>
      <c r="L1420" s="51" t="s">
        <v>114</v>
      </c>
      <c r="M1420" s="51" t="s">
        <v>115</v>
      </c>
      <c r="O1420" s="20"/>
      <c r="P1420" s="51" t="s">
        <v>118</v>
      </c>
      <c r="Q1420" s="51" t="s">
        <v>1</v>
      </c>
      <c r="R1420" s="51" t="s">
        <v>118</v>
      </c>
      <c r="S1420" s="51" t="s">
        <v>1</v>
      </c>
      <c r="T1420" s="51" t="s">
        <v>118</v>
      </c>
      <c r="U1420" s="51" t="s">
        <v>1</v>
      </c>
      <c r="V1420" s="51" t="s">
        <v>118</v>
      </c>
      <c r="W1420" s="51" t="s">
        <v>1</v>
      </c>
      <c r="X1420" s="51" t="s">
        <v>118</v>
      </c>
      <c r="Y1420" s="51" t="s">
        <v>1</v>
      </c>
      <c r="Z1420" s="51" t="s">
        <v>118</v>
      </c>
      <c r="AA1420" s="51" t="s">
        <v>1</v>
      </c>
    </row>
    <row r="1421" spans="1:27">
      <c r="A1421" s="29" t="s">
        <v>110</v>
      </c>
      <c r="B1421" s="20">
        <v>26</v>
      </c>
      <c r="C1421" s="20">
        <v>100</v>
      </c>
      <c r="D1421" s="20">
        <v>26</v>
      </c>
      <c r="E1421" s="20">
        <v>100</v>
      </c>
      <c r="F1421" s="20">
        <v>26</v>
      </c>
      <c r="G1421" s="20">
        <v>100</v>
      </c>
      <c r="H1421" s="20"/>
      <c r="I1421" s="20"/>
      <c r="J1421" s="20"/>
      <c r="K1421" s="20"/>
      <c r="L1421" s="20"/>
      <c r="M1421" s="20"/>
      <c r="O1421" s="29" t="s">
        <v>215</v>
      </c>
      <c r="P1421" s="24"/>
      <c r="Q1421" s="24"/>
      <c r="R1421" s="24"/>
      <c r="S1421" s="24"/>
      <c r="T1421" s="24"/>
      <c r="U1421" s="24"/>
      <c r="V1421" s="24">
        <v>26</v>
      </c>
      <c r="W1421" s="24">
        <v>14</v>
      </c>
      <c r="X1421" s="24"/>
      <c r="Y1421" s="24"/>
      <c r="Z1421" s="24"/>
      <c r="AA1421" s="24"/>
    </row>
    <row r="1422" spans="1:27">
      <c r="A1422" s="29" t="s">
        <v>111</v>
      </c>
      <c r="B1422" s="20">
        <v>6</v>
      </c>
      <c r="C1422" s="20">
        <v>23</v>
      </c>
      <c r="D1422" s="20">
        <v>3</v>
      </c>
      <c r="E1422" s="20">
        <v>11.5</v>
      </c>
      <c r="F1422" s="20">
        <v>1</v>
      </c>
      <c r="G1422" s="20">
        <v>3.8</v>
      </c>
      <c r="H1422" s="20"/>
      <c r="I1422" s="20"/>
      <c r="J1422" s="20"/>
      <c r="K1422" s="20"/>
      <c r="L1422" s="20"/>
      <c r="M1422" s="20"/>
      <c r="O1422" s="47" t="s">
        <v>125</v>
      </c>
      <c r="P1422" s="32"/>
      <c r="Q1422" s="32"/>
      <c r="R1422" s="32"/>
      <c r="S1422" s="32"/>
      <c r="T1422" s="32"/>
      <c r="U1422" s="32"/>
      <c r="V1422" s="32">
        <v>1</v>
      </c>
      <c r="W1422" s="40">
        <v>0.53800000000000003</v>
      </c>
      <c r="X1422" s="32"/>
      <c r="Y1422" s="32"/>
      <c r="Z1422" s="32"/>
      <c r="AA1422" s="32"/>
    </row>
    <row r="1423" spans="1:27">
      <c r="A1423" s="2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O1423" s="21" t="s">
        <v>216</v>
      </c>
      <c r="P1423" s="20"/>
      <c r="Q1423" s="20"/>
      <c r="R1423" s="20"/>
      <c r="S1423" s="20"/>
      <c r="T1423" s="20"/>
      <c r="U1423" s="20"/>
      <c r="V1423" s="20"/>
      <c r="W1423" s="20"/>
      <c r="X1423" s="24">
        <v>1</v>
      </c>
      <c r="Y1423" s="24">
        <v>1</v>
      </c>
      <c r="Z1423" s="24"/>
      <c r="AA1423" s="24"/>
    </row>
    <row r="1424" spans="1:27">
      <c r="A1424" s="29" t="s">
        <v>112</v>
      </c>
      <c r="B1424" s="20"/>
      <c r="C1424" s="20"/>
      <c r="D1424" s="20"/>
      <c r="E1424" s="20"/>
      <c r="F1424" s="20"/>
      <c r="G1424" s="20"/>
      <c r="H1424" s="20">
        <v>26</v>
      </c>
      <c r="I1424" s="20">
        <v>100</v>
      </c>
      <c r="J1424" s="20">
        <v>26</v>
      </c>
      <c r="K1424" s="20">
        <v>100</v>
      </c>
      <c r="L1424" s="20"/>
      <c r="M1424" s="20"/>
      <c r="O1424" s="48" t="s">
        <v>125</v>
      </c>
      <c r="P1424" s="36"/>
      <c r="Q1424" s="36"/>
      <c r="R1424" s="36"/>
      <c r="S1424" s="36"/>
      <c r="T1424" s="36"/>
      <c r="U1424" s="36"/>
      <c r="V1424" s="36"/>
      <c r="W1424" s="36"/>
      <c r="X1424" s="39">
        <v>3.7999999999999999E-2</v>
      </c>
      <c r="Y1424" s="36">
        <v>1</v>
      </c>
      <c r="Z1424" s="36"/>
      <c r="AA1424" s="36"/>
    </row>
    <row r="1425" spans="1:27">
      <c r="A1425" s="29" t="s">
        <v>113</v>
      </c>
      <c r="B1425" s="20"/>
      <c r="C1425" s="20"/>
      <c r="D1425" s="20"/>
      <c r="E1425" s="20"/>
      <c r="F1425" s="20"/>
      <c r="G1425" s="20"/>
      <c r="H1425" s="20">
        <v>14</v>
      </c>
      <c r="I1425" s="20">
        <v>53.8</v>
      </c>
      <c r="J1425" s="20">
        <v>22</v>
      </c>
      <c r="K1425" s="20">
        <v>84.6</v>
      </c>
      <c r="L1425" s="20"/>
      <c r="M1425" s="20"/>
      <c r="O1425" s="21" t="s">
        <v>220</v>
      </c>
      <c r="P1425" s="20"/>
      <c r="Q1425" s="20"/>
      <c r="R1425" s="20"/>
      <c r="S1425" s="20"/>
      <c r="T1425" s="20"/>
      <c r="U1425" s="20"/>
      <c r="V1425" s="20"/>
      <c r="W1425" s="20"/>
      <c r="X1425" s="24">
        <v>12</v>
      </c>
      <c r="Y1425" s="24">
        <v>9</v>
      </c>
      <c r="Z1425" s="24"/>
      <c r="AA1425" s="24"/>
    </row>
    <row r="1426" spans="1:27">
      <c r="O1426" s="48" t="s">
        <v>125</v>
      </c>
      <c r="P1426" s="36"/>
      <c r="Q1426" s="36"/>
      <c r="R1426" s="36"/>
      <c r="S1426" s="36"/>
      <c r="T1426" s="36"/>
      <c r="U1426" s="36"/>
      <c r="V1426" s="36"/>
      <c r="W1426" s="36"/>
      <c r="X1426" s="39">
        <v>0.46200000000000002</v>
      </c>
      <c r="Y1426" s="36">
        <v>0.75</v>
      </c>
      <c r="Z1426" s="36"/>
      <c r="AA1426" s="36"/>
    </row>
    <row r="1427" spans="1:27">
      <c r="O1427" s="21" t="s">
        <v>219</v>
      </c>
      <c r="P1427" s="20"/>
      <c r="Q1427" s="20"/>
      <c r="R1427" s="20"/>
      <c r="S1427" s="20"/>
      <c r="T1427" s="20"/>
      <c r="U1427" s="20"/>
      <c r="V1427" s="20"/>
      <c r="W1427" s="20"/>
      <c r="X1427" s="24">
        <v>13</v>
      </c>
      <c r="Y1427" s="24">
        <v>12</v>
      </c>
      <c r="Z1427" s="24"/>
      <c r="AA1427" s="24"/>
    </row>
    <row r="1428" spans="1:27">
      <c r="O1428" s="48" t="s">
        <v>125</v>
      </c>
      <c r="P1428" s="36"/>
      <c r="Q1428" s="36"/>
      <c r="R1428" s="36"/>
      <c r="S1428" s="36"/>
      <c r="T1428" s="36"/>
      <c r="U1428" s="36"/>
      <c r="V1428" s="36"/>
      <c r="W1428" s="36"/>
      <c r="X1428" s="36">
        <v>0.5</v>
      </c>
      <c r="Y1428" s="36">
        <v>0.92</v>
      </c>
      <c r="Z1428" s="36"/>
      <c r="AA1428" s="36"/>
    </row>
    <row r="1430" spans="1:27">
      <c r="A1430" s="354" t="s">
        <v>116</v>
      </c>
      <c r="B1430" s="354"/>
      <c r="C1430" s="354"/>
      <c r="D1430" s="354"/>
      <c r="E1430" s="354"/>
      <c r="F1430" s="354"/>
      <c r="G1430" s="354"/>
      <c r="H1430" s="354"/>
      <c r="I1430" s="354"/>
      <c r="J1430" s="354"/>
      <c r="K1430" s="354"/>
      <c r="L1430" s="354"/>
      <c r="M1430" s="354"/>
      <c r="O1430" s="35" t="s">
        <v>127</v>
      </c>
    </row>
    <row r="1431" spans="1:27">
      <c r="A1431" s="20"/>
      <c r="B1431" s="327">
        <v>2001</v>
      </c>
      <c r="C1431" s="327"/>
      <c r="D1431" s="327">
        <v>2004</v>
      </c>
      <c r="E1431" s="327"/>
      <c r="F1431" s="327">
        <v>2007</v>
      </c>
      <c r="G1431" s="327"/>
      <c r="H1431" s="327">
        <v>2010</v>
      </c>
      <c r="I1431" s="327"/>
      <c r="J1431" s="327">
        <v>2013</v>
      </c>
      <c r="K1431" s="327"/>
      <c r="L1431" s="327">
        <v>2016</v>
      </c>
      <c r="M1431" s="327"/>
    </row>
    <row r="1432" spans="1:27">
      <c r="A1432" s="20"/>
      <c r="B1432" s="51" t="s">
        <v>114</v>
      </c>
      <c r="C1432" s="51" t="s">
        <v>115</v>
      </c>
      <c r="D1432" s="51" t="s">
        <v>114</v>
      </c>
      <c r="E1432" s="51" t="s">
        <v>115</v>
      </c>
      <c r="F1432" s="51" t="s">
        <v>114</v>
      </c>
      <c r="G1432" s="51" t="s">
        <v>115</v>
      </c>
      <c r="H1432" s="51" t="s">
        <v>114</v>
      </c>
      <c r="I1432" s="51" t="s">
        <v>115</v>
      </c>
      <c r="J1432" s="51" t="s">
        <v>114</v>
      </c>
      <c r="K1432" s="51" t="s">
        <v>115</v>
      </c>
      <c r="L1432" s="51" t="s">
        <v>114</v>
      </c>
      <c r="M1432" s="51" t="s">
        <v>115</v>
      </c>
      <c r="O1432" s="355" t="s">
        <v>121</v>
      </c>
      <c r="P1432" s="356"/>
      <c r="Q1432" s="356"/>
      <c r="R1432" s="356"/>
      <c r="S1432" s="356"/>
      <c r="T1432" s="356"/>
      <c r="U1432" s="356"/>
      <c r="V1432" s="356"/>
      <c r="W1432" s="356"/>
      <c r="X1432" s="356"/>
      <c r="Y1432" s="356"/>
      <c r="Z1432" s="356"/>
      <c r="AA1432" s="357"/>
    </row>
    <row r="1433" spans="1:27">
      <c r="A1433" s="29" t="s">
        <v>110</v>
      </c>
      <c r="B1433" s="20">
        <v>26</v>
      </c>
      <c r="C1433" s="20">
        <v>100</v>
      </c>
      <c r="D1433" s="20">
        <v>26</v>
      </c>
      <c r="E1433" s="20">
        <v>100</v>
      </c>
      <c r="F1433" s="20"/>
      <c r="G1433" s="20"/>
      <c r="H1433" s="20"/>
      <c r="I1433" s="20"/>
      <c r="J1433" s="20"/>
      <c r="K1433" s="20"/>
      <c r="L1433" s="20"/>
      <c r="M1433" s="20"/>
      <c r="O1433" s="20"/>
      <c r="P1433" s="324">
        <v>2001</v>
      </c>
      <c r="Q1433" s="325"/>
      <c r="R1433" s="324">
        <v>2004</v>
      </c>
      <c r="S1433" s="325"/>
      <c r="T1433" s="324">
        <v>2007</v>
      </c>
      <c r="U1433" s="325"/>
      <c r="V1433" s="324">
        <v>2010</v>
      </c>
      <c r="W1433" s="325"/>
      <c r="X1433" s="324">
        <v>2013</v>
      </c>
      <c r="Y1433" s="325"/>
      <c r="Z1433" s="324">
        <v>2016</v>
      </c>
      <c r="AA1433" s="325"/>
    </row>
    <row r="1434" spans="1:27">
      <c r="A1434" s="29" t="s">
        <v>111</v>
      </c>
      <c r="B1434" s="20">
        <v>20</v>
      </c>
      <c r="C1434" s="20">
        <v>77</v>
      </c>
      <c r="D1434" s="20">
        <v>23</v>
      </c>
      <c r="E1434" s="20">
        <v>88.5</v>
      </c>
      <c r="F1434" s="20"/>
      <c r="G1434" s="20"/>
      <c r="H1434" s="20"/>
      <c r="I1434" s="20"/>
      <c r="J1434" s="20"/>
      <c r="K1434" s="20"/>
      <c r="L1434" s="20"/>
      <c r="M1434" s="20"/>
      <c r="O1434" s="20"/>
      <c r="P1434" s="51" t="s">
        <v>118</v>
      </c>
      <c r="Q1434" s="51" t="s">
        <v>1</v>
      </c>
      <c r="R1434" s="51" t="s">
        <v>118</v>
      </c>
      <c r="S1434" s="51" t="s">
        <v>1</v>
      </c>
      <c r="T1434" s="51" t="s">
        <v>118</v>
      </c>
      <c r="U1434" s="51" t="s">
        <v>1</v>
      </c>
      <c r="V1434" s="51" t="s">
        <v>118</v>
      </c>
      <c r="W1434" s="51" t="s">
        <v>1</v>
      </c>
      <c r="X1434" s="51" t="s">
        <v>118</v>
      </c>
      <c r="Y1434" s="51" t="s">
        <v>1</v>
      </c>
      <c r="Z1434" s="51" t="s">
        <v>118</v>
      </c>
      <c r="AA1434" s="51" t="s">
        <v>1</v>
      </c>
    </row>
    <row r="1435" spans="1:27">
      <c r="A1435" s="2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O1435" s="29" t="s">
        <v>58</v>
      </c>
      <c r="P1435" s="24"/>
      <c r="Q1435" s="24"/>
      <c r="R1435" s="24"/>
      <c r="S1435" s="24"/>
      <c r="T1435" s="24">
        <v>26</v>
      </c>
      <c r="U1435" s="24">
        <v>25</v>
      </c>
      <c r="V1435" s="24">
        <v>26</v>
      </c>
      <c r="W1435" s="24">
        <v>12</v>
      </c>
      <c r="X1435" s="24">
        <v>26</v>
      </c>
      <c r="Y1435" s="24">
        <v>4</v>
      </c>
      <c r="Z1435" s="24"/>
      <c r="AA1435" s="24"/>
    </row>
    <row r="1436" spans="1:27">
      <c r="A1436" s="29" t="s">
        <v>112</v>
      </c>
      <c r="B1436" s="20"/>
      <c r="C1436" s="20"/>
      <c r="D1436" s="20"/>
      <c r="E1436" s="20"/>
      <c r="F1436" s="20">
        <v>26</v>
      </c>
      <c r="G1436" s="20">
        <v>100</v>
      </c>
      <c r="H1436" s="20">
        <v>26</v>
      </c>
      <c r="I1436" s="20">
        <v>100</v>
      </c>
      <c r="J1436" s="20">
        <v>26</v>
      </c>
      <c r="K1436" s="20">
        <v>100</v>
      </c>
      <c r="L1436" s="20"/>
      <c r="M1436" s="20"/>
      <c r="O1436" s="48" t="s">
        <v>125</v>
      </c>
      <c r="P1436" s="36"/>
      <c r="Q1436" s="36"/>
      <c r="R1436" s="36"/>
      <c r="S1436" s="36"/>
      <c r="T1436" s="36">
        <v>1</v>
      </c>
      <c r="U1436" s="39">
        <v>0.96199999999999997</v>
      </c>
      <c r="V1436" s="36">
        <v>1</v>
      </c>
      <c r="W1436" s="39">
        <v>0.46200000000000002</v>
      </c>
      <c r="X1436" s="36">
        <v>1</v>
      </c>
      <c r="Y1436" s="39">
        <v>0.154</v>
      </c>
      <c r="Z1436" s="36"/>
      <c r="AA1436" s="36"/>
    </row>
    <row r="1437" spans="1:27">
      <c r="A1437" s="29" t="s">
        <v>113</v>
      </c>
      <c r="B1437" s="20"/>
      <c r="C1437" s="20"/>
      <c r="D1437" s="20"/>
      <c r="E1437" s="20"/>
      <c r="F1437" s="20">
        <v>25</v>
      </c>
      <c r="G1437" s="20">
        <v>96.2</v>
      </c>
      <c r="H1437" s="20">
        <v>12</v>
      </c>
      <c r="I1437" s="20">
        <v>46.2</v>
      </c>
      <c r="J1437" s="20">
        <v>4</v>
      </c>
      <c r="K1437" s="20">
        <v>15.4</v>
      </c>
      <c r="L1437" s="20"/>
      <c r="M1437" s="20"/>
      <c r="O1437" s="76"/>
      <c r="P1437" s="66"/>
      <c r="Q1437" s="66"/>
      <c r="R1437" s="66"/>
      <c r="S1437" s="66"/>
      <c r="T1437" s="66"/>
      <c r="U1437" s="66"/>
      <c r="V1437" s="66"/>
      <c r="W1437" s="66"/>
      <c r="X1437" s="66"/>
      <c r="Y1437" s="66"/>
      <c r="Z1437" s="66"/>
      <c r="AA1437" s="66"/>
    </row>
    <row r="1438" spans="1:27">
      <c r="O1438" s="35" t="s">
        <v>127</v>
      </c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</row>
    <row r="1439" spans="1:27">
      <c r="O1439" s="63"/>
      <c r="P1439" s="66"/>
      <c r="Q1439" s="66"/>
      <c r="R1439" s="66"/>
      <c r="S1439" s="66"/>
      <c r="T1439" s="66"/>
      <c r="U1439" s="66"/>
      <c r="V1439" s="66"/>
      <c r="W1439" s="66"/>
      <c r="X1439" s="66"/>
      <c r="Y1439" s="66"/>
      <c r="Z1439" s="66"/>
      <c r="AA1439" s="66"/>
    </row>
    <row r="1440" spans="1:27">
      <c r="A1440" s="354" t="s">
        <v>117</v>
      </c>
      <c r="B1440" s="354"/>
      <c r="C1440" s="354"/>
      <c r="D1440" s="354"/>
      <c r="E1440" s="354"/>
      <c r="F1440" s="354"/>
      <c r="G1440" s="354"/>
      <c r="H1440" s="354"/>
      <c r="I1440" s="354"/>
      <c r="J1440" s="354"/>
      <c r="K1440" s="354"/>
      <c r="L1440" s="354"/>
      <c r="M1440" s="354"/>
      <c r="O1440" s="64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</row>
    <row r="1441" spans="1:27">
      <c r="A1441" s="20"/>
      <c r="B1441" s="327">
        <v>2001</v>
      </c>
      <c r="C1441" s="327"/>
      <c r="D1441" s="327">
        <v>2004</v>
      </c>
      <c r="E1441" s="327"/>
      <c r="F1441" s="327">
        <v>2007</v>
      </c>
      <c r="G1441" s="327"/>
      <c r="H1441" s="327">
        <v>2010</v>
      </c>
      <c r="I1441" s="327"/>
      <c r="J1441" s="327">
        <v>2013</v>
      </c>
      <c r="K1441" s="327"/>
      <c r="L1441" s="327">
        <v>2016</v>
      </c>
      <c r="M1441" s="327"/>
    </row>
    <row r="1442" spans="1:27">
      <c r="A1442" s="20"/>
      <c r="B1442" s="51" t="s">
        <v>114</v>
      </c>
      <c r="C1442" s="51" t="s">
        <v>115</v>
      </c>
      <c r="D1442" s="51" t="s">
        <v>114</v>
      </c>
      <c r="E1442" s="51" t="s">
        <v>115</v>
      </c>
      <c r="F1442" s="51" t="s">
        <v>114</v>
      </c>
      <c r="G1442" s="51" t="s">
        <v>115</v>
      </c>
      <c r="H1442" s="51" t="s">
        <v>114</v>
      </c>
      <c r="I1442" s="51" t="s">
        <v>115</v>
      </c>
      <c r="J1442" s="51" t="s">
        <v>114</v>
      </c>
      <c r="K1442" s="51" t="s">
        <v>115</v>
      </c>
      <c r="L1442" s="51" t="s">
        <v>114</v>
      </c>
      <c r="M1442" s="51" t="s">
        <v>115</v>
      </c>
    </row>
    <row r="1443" spans="1:27">
      <c r="A1443" s="29" t="s">
        <v>110</v>
      </c>
      <c r="B1443" s="20">
        <v>26</v>
      </c>
      <c r="C1443" s="20">
        <v>100</v>
      </c>
      <c r="D1443" s="20">
        <v>26</v>
      </c>
      <c r="E1443" s="20">
        <v>100</v>
      </c>
      <c r="F1443" s="20"/>
      <c r="G1443" s="20"/>
      <c r="H1443" s="20"/>
      <c r="I1443" s="20"/>
      <c r="J1443" s="20"/>
      <c r="K1443" s="20"/>
      <c r="L1443" s="20"/>
      <c r="M1443" s="20"/>
    </row>
    <row r="1444" spans="1:27">
      <c r="A1444" s="29" t="s">
        <v>111</v>
      </c>
      <c r="B1444" s="20">
        <v>0</v>
      </c>
      <c r="C1444" s="20">
        <v>0</v>
      </c>
      <c r="D1444" s="20">
        <v>0</v>
      </c>
      <c r="E1444" s="20">
        <v>0</v>
      </c>
      <c r="F1444" s="20"/>
      <c r="G1444" s="20"/>
      <c r="H1444" s="20"/>
      <c r="I1444" s="20"/>
      <c r="J1444" s="20"/>
      <c r="K1444" s="20"/>
      <c r="L1444" s="20"/>
      <c r="M1444" s="20"/>
      <c r="O1444" s="355" t="s">
        <v>122</v>
      </c>
      <c r="P1444" s="356"/>
      <c r="Q1444" s="356"/>
      <c r="R1444" s="356"/>
      <c r="S1444" s="356"/>
      <c r="T1444" s="356"/>
      <c r="U1444" s="356"/>
      <c r="V1444" s="356"/>
      <c r="W1444" s="356"/>
      <c r="X1444" s="356"/>
      <c r="Y1444" s="356"/>
      <c r="Z1444" s="356"/>
      <c r="AA1444" s="357"/>
    </row>
    <row r="1445" spans="1:27">
      <c r="A1445" s="2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O1445" s="20"/>
      <c r="P1445" s="324">
        <v>2001</v>
      </c>
      <c r="Q1445" s="325"/>
      <c r="R1445" s="324">
        <v>2004</v>
      </c>
      <c r="S1445" s="325"/>
      <c r="T1445" s="324">
        <v>2007</v>
      </c>
      <c r="U1445" s="325"/>
      <c r="V1445" s="324">
        <v>2010</v>
      </c>
      <c r="W1445" s="325"/>
      <c r="X1445" s="324">
        <v>2013</v>
      </c>
      <c r="Y1445" s="325"/>
      <c r="Z1445" s="324">
        <v>2016</v>
      </c>
      <c r="AA1445" s="325"/>
    </row>
    <row r="1446" spans="1:27">
      <c r="A1446" s="29" t="s">
        <v>112</v>
      </c>
      <c r="B1446" s="20"/>
      <c r="C1446" s="20"/>
      <c r="D1446" s="20"/>
      <c r="E1446" s="20"/>
      <c r="F1446" s="20">
        <v>26</v>
      </c>
      <c r="G1446" s="20">
        <v>100</v>
      </c>
      <c r="H1446" s="20">
        <v>26</v>
      </c>
      <c r="I1446" s="20">
        <v>100</v>
      </c>
      <c r="J1446" s="20">
        <v>26</v>
      </c>
      <c r="K1446" s="20">
        <v>100</v>
      </c>
      <c r="L1446" s="20"/>
      <c r="M1446" s="20"/>
      <c r="O1446" s="20"/>
      <c r="P1446" s="51" t="s">
        <v>118</v>
      </c>
      <c r="Q1446" s="51" t="s">
        <v>1</v>
      </c>
      <c r="R1446" s="51" t="s">
        <v>118</v>
      </c>
      <c r="S1446" s="51" t="s">
        <v>1</v>
      </c>
      <c r="T1446" s="51" t="s">
        <v>118</v>
      </c>
      <c r="U1446" s="51" t="s">
        <v>1</v>
      </c>
      <c r="V1446" s="51" t="s">
        <v>118</v>
      </c>
      <c r="W1446" s="51" t="s">
        <v>1</v>
      </c>
      <c r="X1446" s="51" t="s">
        <v>118</v>
      </c>
      <c r="Y1446" s="51" t="s">
        <v>1</v>
      </c>
      <c r="Z1446" s="51" t="s">
        <v>118</v>
      </c>
      <c r="AA1446" s="51" t="s">
        <v>1</v>
      </c>
    </row>
    <row r="1447" spans="1:27">
      <c r="A1447" s="29" t="s">
        <v>113</v>
      </c>
      <c r="B1447" s="20"/>
      <c r="C1447" s="20"/>
      <c r="D1447" s="20"/>
      <c r="E1447" s="20"/>
      <c r="F1447" s="20">
        <v>0</v>
      </c>
      <c r="G1447" s="20">
        <v>0</v>
      </c>
      <c r="H1447" s="20">
        <v>14</v>
      </c>
      <c r="I1447" s="20">
        <v>53.8</v>
      </c>
      <c r="J1447" s="20">
        <v>22</v>
      </c>
      <c r="K1447" s="20">
        <v>84.6</v>
      </c>
      <c r="L1447" s="20"/>
      <c r="M1447" s="20"/>
      <c r="O1447" s="29" t="s">
        <v>212</v>
      </c>
      <c r="P1447" s="24"/>
      <c r="Q1447" s="24"/>
      <c r="R1447" s="24"/>
      <c r="S1447" s="24"/>
      <c r="T1447" s="24">
        <v>26</v>
      </c>
      <c r="U1447" s="24">
        <v>0</v>
      </c>
      <c r="V1447" s="24"/>
      <c r="W1447" s="24"/>
      <c r="X1447" s="24"/>
      <c r="Y1447" s="24"/>
      <c r="Z1447" s="24"/>
      <c r="AA1447" s="24"/>
    </row>
    <row r="1448" spans="1:27">
      <c r="H1448" s="75" t="s">
        <v>194</v>
      </c>
      <c r="I1448" s="75"/>
      <c r="J1448" s="75" t="s">
        <v>194</v>
      </c>
      <c r="K1448" s="75"/>
      <c r="O1448" s="47" t="s">
        <v>125</v>
      </c>
      <c r="P1448" s="32"/>
      <c r="Q1448" s="32"/>
      <c r="R1448" s="32"/>
      <c r="S1448" s="32"/>
      <c r="T1448" s="32">
        <v>1</v>
      </c>
      <c r="U1448" s="32">
        <v>0</v>
      </c>
      <c r="V1448" s="32"/>
      <c r="W1448" s="32"/>
      <c r="X1448" s="32"/>
      <c r="Y1448" s="32"/>
      <c r="Z1448" s="32"/>
      <c r="AA1448" s="32"/>
    </row>
    <row r="1449" spans="1:27">
      <c r="A1449" s="35" t="s">
        <v>127</v>
      </c>
      <c r="O1449" s="21" t="s">
        <v>215</v>
      </c>
      <c r="P1449" s="24"/>
      <c r="Q1449" s="24"/>
      <c r="R1449" s="24"/>
      <c r="S1449" s="24"/>
      <c r="T1449" s="24"/>
      <c r="U1449" s="24"/>
      <c r="V1449" s="24">
        <v>26</v>
      </c>
      <c r="W1449" s="24">
        <v>14</v>
      </c>
      <c r="X1449" s="24"/>
      <c r="Y1449" s="24"/>
      <c r="Z1449" s="24"/>
      <c r="AA1449" s="24"/>
    </row>
    <row r="1450" spans="1:27">
      <c r="O1450" s="48" t="s">
        <v>125</v>
      </c>
      <c r="P1450" s="36"/>
      <c r="Q1450" s="36"/>
      <c r="R1450" s="36"/>
      <c r="S1450" s="36"/>
      <c r="T1450" s="36"/>
      <c r="U1450" s="36"/>
      <c r="V1450" s="36">
        <v>1</v>
      </c>
      <c r="W1450" s="39">
        <v>0.53800000000000003</v>
      </c>
      <c r="X1450" s="36"/>
      <c r="Y1450" s="36"/>
      <c r="Z1450" s="36"/>
      <c r="AA1450" s="36"/>
    </row>
    <row r="1451" spans="1:27">
      <c r="O1451" s="21" t="s">
        <v>216</v>
      </c>
      <c r="P1451" s="24"/>
      <c r="Q1451" s="24"/>
      <c r="R1451" s="24"/>
      <c r="S1451" s="24"/>
      <c r="T1451" s="24"/>
      <c r="U1451" s="24"/>
      <c r="V1451" s="24"/>
      <c r="W1451" s="24"/>
      <c r="X1451" s="24">
        <v>1</v>
      </c>
      <c r="Y1451" s="24">
        <v>1</v>
      </c>
      <c r="Z1451" s="24"/>
      <c r="AA1451" s="24"/>
    </row>
    <row r="1452" spans="1:27">
      <c r="A1452" s="354" t="s">
        <v>130</v>
      </c>
      <c r="B1452" s="354"/>
      <c r="C1452" s="354"/>
      <c r="D1452" s="354"/>
      <c r="E1452" s="354"/>
      <c r="F1452" s="354"/>
      <c r="G1452" s="354"/>
      <c r="H1452" s="354"/>
      <c r="I1452" s="354"/>
      <c r="J1452" s="354"/>
      <c r="K1452" s="354"/>
      <c r="L1452" s="354"/>
      <c r="M1452" s="354"/>
      <c r="O1452" s="48" t="s">
        <v>125</v>
      </c>
      <c r="P1452" s="36"/>
      <c r="Q1452" s="36"/>
      <c r="R1452" s="36"/>
      <c r="S1452" s="36"/>
      <c r="T1452" s="36"/>
      <c r="U1452" s="36"/>
      <c r="V1452" s="38"/>
      <c r="W1452" s="38"/>
      <c r="X1452" s="39">
        <v>3.7999999999999999E-2</v>
      </c>
      <c r="Y1452" s="36">
        <v>1</v>
      </c>
      <c r="Z1452" s="36"/>
      <c r="AA1452" s="36"/>
    </row>
    <row r="1453" spans="1:27">
      <c r="A1453" s="20"/>
      <c r="B1453" s="327">
        <v>2001</v>
      </c>
      <c r="C1453" s="327"/>
      <c r="D1453" s="327">
        <v>2004</v>
      </c>
      <c r="E1453" s="327"/>
      <c r="F1453" s="327">
        <v>2007</v>
      </c>
      <c r="G1453" s="327"/>
      <c r="H1453" s="327">
        <v>2010</v>
      </c>
      <c r="I1453" s="327"/>
      <c r="J1453" s="327">
        <v>2013</v>
      </c>
      <c r="K1453" s="327"/>
      <c r="L1453" s="327">
        <v>2016</v>
      </c>
      <c r="M1453" s="327"/>
      <c r="O1453" s="21" t="s">
        <v>220</v>
      </c>
      <c r="P1453" s="24"/>
      <c r="Q1453" s="24"/>
      <c r="R1453" s="24"/>
      <c r="S1453" s="24"/>
      <c r="T1453" s="24"/>
      <c r="U1453" s="24"/>
      <c r="V1453" s="24"/>
      <c r="W1453" s="24"/>
      <c r="X1453" s="24">
        <v>12</v>
      </c>
      <c r="Y1453" s="24">
        <v>9</v>
      </c>
      <c r="Z1453" s="24"/>
      <c r="AA1453" s="24"/>
    </row>
    <row r="1454" spans="1:27">
      <c r="A1454" s="20"/>
      <c r="B1454" s="51" t="s">
        <v>114</v>
      </c>
      <c r="C1454" s="51" t="s">
        <v>115</v>
      </c>
      <c r="D1454" s="51" t="s">
        <v>114</v>
      </c>
      <c r="E1454" s="51" t="s">
        <v>115</v>
      </c>
      <c r="F1454" s="51" t="s">
        <v>114</v>
      </c>
      <c r="G1454" s="51" t="s">
        <v>115</v>
      </c>
      <c r="H1454" s="51" t="s">
        <v>114</v>
      </c>
      <c r="I1454" s="51" t="s">
        <v>115</v>
      </c>
      <c r="J1454" s="51" t="s">
        <v>114</v>
      </c>
      <c r="K1454" s="51" t="s">
        <v>115</v>
      </c>
      <c r="L1454" s="51" t="s">
        <v>114</v>
      </c>
      <c r="M1454" s="51" t="s">
        <v>115</v>
      </c>
      <c r="O1454" s="49" t="s">
        <v>125</v>
      </c>
      <c r="P1454" s="36"/>
      <c r="Q1454" s="36"/>
      <c r="R1454" s="36"/>
      <c r="S1454" s="36"/>
      <c r="T1454" s="36"/>
      <c r="U1454" s="36"/>
      <c r="V1454" s="36"/>
      <c r="W1454" s="36"/>
      <c r="X1454" s="39">
        <v>0.46200000000000002</v>
      </c>
      <c r="Y1454" s="36">
        <v>0.75</v>
      </c>
      <c r="Z1454" s="36"/>
      <c r="AA1454" s="36"/>
    </row>
    <row r="1455" spans="1:27">
      <c r="A1455" s="29" t="s">
        <v>110</v>
      </c>
      <c r="B1455" s="46"/>
      <c r="C1455" s="46"/>
      <c r="D1455" s="46"/>
      <c r="E1455" s="46"/>
      <c r="F1455" s="46"/>
      <c r="G1455" s="46"/>
      <c r="H1455" s="46"/>
      <c r="I1455" s="46"/>
      <c r="J1455" s="46"/>
      <c r="K1455" s="46"/>
      <c r="L1455" s="20"/>
      <c r="M1455" s="20"/>
      <c r="O1455" s="21" t="s">
        <v>219</v>
      </c>
      <c r="P1455" s="24"/>
      <c r="Q1455" s="24"/>
      <c r="R1455" s="24"/>
      <c r="S1455" s="24"/>
      <c r="T1455" s="24"/>
      <c r="U1455" s="24"/>
      <c r="V1455" s="24"/>
      <c r="W1455" s="24"/>
      <c r="X1455" s="24">
        <v>13</v>
      </c>
      <c r="Y1455" s="24">
        <v>12</v>
      </c>
      <c r="Z1455" s="24"/>
      <c r="AA1455" s="24"/>
    </row>
    <row r="1456" spans="1:27">
      <c r="A1456" s="29" t="s">
        <v>111</v>
      </c>
      <c r="B1456" s="46"/>
      <c r="C1456" s="46"/>
      <c r="D1456" s="46"/>
      <c r="E1456" s="46"/>
      <c r="F1456" s="46"/>
      <c r="G1456" s="46"/>
      <c r="H1456" s="46"/>
      <c r="I1456" s="46"/>
      <c r="J1456" s="46"/>
      <c r="K1456" s="46"/>
      <c r="L1456" s="20"/>
      <c r="M1456" s="20"/>
      <c r="O1456" s="50" t="s">
        <v>125</v>
      </c>
      <c r="P1456" s="36"/>
      <c r="Q1456" s="36"/>
      <c r="R1456" s="36"/>
      <c r="S1456" s="36"/>
      <c r="T1456" s="36"/>
      <c r="U1456" s="36"/>
      <c r="V1456" s="36"/>
      <c r="W1456" s="36"/>
      <c r="X1456" s="36">
        <v>0.5</v>
      </c>
      <c r="Y1456" s="36">
        <v>0.92</v>
      </c>
      <c r="Z1456" s="36"/>
      <c r="AA1456" s="36"/>
    </row>
    <row r="1457" spans="1:30">
      <c r="A1457" s="29"/>
      <c r="B1457" s="46"/>
      <c r="C1457" s="46"/>
      <c r="D1457" s="46"/>
      <c r="E1457" s="46"/>
      <c r="F1457" s="46"/>
      <c r="G1457" s="46"/>
      <c r="H1457" s="46"/>
      <c r="I1457" s="46"/>
      <c r="J1457" s="46"/>
      <c r="K1457" s="46"/>
      <c r="L1457" s="20"/>
      <c r="M1457" s="20"/>
      <c r="O1457" s="63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</row>
    <row r="1458" spans="1:30">
      <c r="A1458" s="29" t="s">
        <v>112</v>
      </c>
      <c r="B1458" s="46"/>
      <c r="C1458" s="46"/>
      <c r="D1458" s="46"/>
      <c r="E1458" s="46"/>
      <c r="F1458" s="46"/>
      <c r="G1458" s="46"/>
      <c r="H1458" s="46"/>
      <c r="I1458" s="46"/>
      <c r="J1458" s="46"/>
      <c r="K1458" s="46"/>
      <c r="L1458" s="20"/>
      <c r="M1458" s="20"/>
      <c r="O1458" s="35" t="s">
        <v>127</v>
      </c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</row>
    <row r="1459" spans="1:30">
      <c r="A1459" s="29" t="s">
        <v>113</v>
      </c>
      <c r="B1459" s="46"/>
      <c r="C1459" s="46"/>
      <c r="D1459" s="46"/>
      <c r="E1459" s="46"/>
      <c r="F1459" s="46"/>
      <c r="G1459" s="46"/>
      <c r="H1459" s="46"/>
      <c r="I1459" s="46"/>
      <c r="J1459" s="46"/>
      <c r="K1459" s="46"/>
      <c r="L1459" s="20"/>
      <c r="M1459" s="20"/>
    </row>
    <row r="1463" spans="1:30" s="152" customFormat="1">
      <c r="A1463" s="153" t="s">
        <v>224</v>
      </c>
      <c r="AD1463" s="15"/>
    </row>
    <row r="1465" spans="1:30">
      <c r="A1465" s="329" t="s">
        <v>229</v>
      </c>
      <c r="B1465" s="330"/>
      <c r="C1465" s="330"/>
      <c r="D1465" s="330"/>
      <c r="E1465" s="330"/>
      <c r="F1465" s="330"/>
      <c r="G1465" s="331"/>
      <c r="I1465" s="343" t="s">
        <v>224</v>
      </c>
      <c r="J1465" s="343"/>
      <c r="K1465" s="343"/>
      <c r="L1465" s="343"/>
      <c r="M1465" s="343"/>
      <c r="N1465" s="343"/>
      <c r="O1465" s="343"/>
    </row>
    <row r="1466" spans="1:30">
      <c r="A1466" s="20" t="s">
        <v>129</v>
      </c>
      <c r="B1466" s="249"/>
      <c r="C1466" s="44">
        <v>15</v>
      </c>
      <c r="D1466" s="44">
        <v>15</v>
      </c>
      <c r="E1466" s="44">
        <v>15</v>
      </c>
      <c r="F1466" s="44">
        <v>15</v>
      </c>
      <c r="G1466" s="45">
        <v>15</v>
      </c>
      <c r="J1466" s="68" t="s">
        <v>137</v>
      </c>
      <c r="K1466" s="68" t="s">
        <v>138</v>
      </c>
      <c r="L1466" s="68" t="s">
        <v>139</v>
      </c>
      <c r="M1466" s="68" t="s">
        <v>140</v>
      </c>
      <c r="N1466" s="68" t="s">
        <v>141</v>
      </c>
      <c r="O1466" s="68" t="s">
        <v>142</v>
      </c>
    </row>
    <row r="1467" spans="1:30">
      <c r="A1467" s="21" t="s">
        <v>103</v>
      </c>
      <c r="B1467" s="51">
        <v>2000</v>
      </c>
      <c r="C1467" s="51">
        <v>2003</v>
      </c>
      <c r="D1467" s="51">
        <v>2006</v>
      </c>
      <c r="E1467" s="51">
        <v>2009</v>
      </c>
      <c r="F1467" s="51">
        <v>2012</v>
      </c>
      <c r="G1467" s="51">
        <v>2015</v>
      </c>
      <c r="I1467" s="30" t="s">
        <v>143</v>
      </c>
      <c r="J1467" s="88">
        <v>18</v>
      </c>
      <c r="K1467">
        <v>15</v>
      </c>
      <c r="L1467">
        <v>15</v>
      </c>
      <c r="M1467">
        <v>15</v>
      </c>
      <c r="N1467">
        <v>15</v>
      </c>
      <c r="O1467">
        <v>15</v>
      </c>
    </row>
    <row r="1468" spans="1:30">
      <c r="A1468" s="29">
        <v>0</v>
      </c>
      <c r="B1468" s="24"/>
      <c r="C1468" s="24"/>
      <c r="D1468" s="24"/>
      <c r="E1468" s="24">
        <v>13</v>
      </c>
      <c r="F1468" s="24">
        <v>5</v>
      </c>
      <c r="G1468" s="24">
        <v>11</v>
      </c>
      <c r="I1468" s="30">
        <v>0</v>
      </c>
      <c r="M1468">
        <v>13</v>
      </c>
      <c r="N1468">
        <v>5</v>
      </c>
      <c r="O1468">
        <v>11</v>
      </c>
    </row>
    <row r="1469" spans="1:30">
      <c r="A1469" s="29">
        <v>1</v>
      </c>
      <c r="B1469" s="24"/>
      <c r="C1469" s="24">
        <v>15</v>
      </c>
      <c r="D1469" s="24">
        <v>15</v>
      </c>
      <c r="E1469" s="24">
        <v>2</v>
      </c>
      <c r="F1469" s="24">
        <v>10</v>
      </c>
      <c r="G1469" s="24">
        <v>4</v>
      </c>
      <c r="I1469" s="30">
        <v>1</v>
      </c>
      <c r="K1469">
        <v>15</v>
      </c>
      <c r="L1469">
        <v>15</v>
      </c>
      <c r="M1469">
        <v>2</v>
      </c>
      <c r="N1469">
        <v>10</v>
      </c>
      <c r="O1469">
        <v>4</v>
      </c>
    </row>
    <row r="1470" spans="1:30">
      <c r="A1470" s="29">
        <v>2</v>
      </c>
      <c r="B1470" s="24"/>
      <c r="C1470" s="24"/>
      <c r="D1470" s="24"/>
      <c r="E1470" s="24"/>
      <c r="F1470" s="24"/>
      <c r="G1470" s="24"/>
      <c r="I1470" s="30">
        <v>2</v>
      </c>
    </row>
    <row r="1471" spans="1:30">
      <c r="A1471" s="29">
        <v>3</v>
      </c>
      <c r="B1471" s="24"/>
      <c r="C1471" s="24"/>
      <c r="D1471" s="24"/>
      <c r="E1471" s="24"/>
      <c r="F1471" s="24"/>
      <c r="G1471" s="24"/>
      <c r="I1471" s="30">
        <v>3</v>
      </c>
    </row>
    <row r="1472" spans="1:30">
      <c r="A1472" s="29" t="s">
        <v>104</v>
      </c>
      <c r="B1472" s="24"/>
      <c r="C1472" s="24"/>
      <c r="D1472" s="24"/>
      <c r="E1472" s="24"/>
      <c r="F1472" s="24"/>
      <c r="G1472" s="24"/>
      <c r="I1472" s="74" t="s">
        <v>104</v>
      </c>
    </row>
    <row r="1473" spans="1:27">
      <c r="K1473" s="53"/>
      <c r="L1473" s="53"/>
      <c r="M1473" s="53"/>
      <c r="N1473" s="53"/>
      <c r="O1473" s="53" t="s">
        <v>161</v>
      </c>
    </row>
    <row r="1474" spans="1:27">
      <c r="A1474" s="324" t="s">
        <v>230</v>
      </c>
      <c r="B1474" s="359"/>
      <c r="C1474" s="359"/>
      <c r="D1474" s="359"/>
      <c r="E1474" s="359"/>
      <c r="F1474" s="359"/>
      <c r="G1474" s="325"/>
      <c r="K1474" s="53" t="s">
        <v>231</v>
      </c>
      <c r="L1474" s="53"/>
      <c r="M1474" s="53" t="s">
        <v>232</v>
      </c>
      <c r="N1474" s="53"/>
      <c r="O1474" s="53" t="s">
        <v>233</v>
      </c>
    </row>
    <row r="1475" spans="1:27">
      <c r="A1475" s="21"/>
      <c r="B1475" s="51">
        <v>2000</v>
      </c>
      <c r="C1475" s="51">
        <v>2003</v>
      </c>
      <c r="D1475" s="51">
        <v>2006</v>
      </c>
      <c r="E1475" s="51">
        <v>2009</v>
      </c>
      <c r="F1475" s="51">
        <v>2012</v>
      </c>
      <c r="G1475" s="51">
        <v>2015</v>
      </c>
    </row>
    <row r="1476" spans="1:27">
      <c r="A1476" s="29" t="s">
        <v>106</v>
      </c>
      <c r="B1476" s="103"/>
      <c r="C1476" s="96">
        <v>8</v>
      </c>
      <c r="D1476" s="96">
        <v>12</v>
      </c>
      <c r="E1476" s="96">
        <v>13</v>
      </c>
      <c r="F1476" s="24">
        <v>11</v>
      </c>
      <c r="G1476" s="24">
        <v>14</v>
      </c>
    </row>
    <row r="1477" spans="1:27">
      <c r="A1477" s="29" t="s">
        <v>107</v>
      </c>
      <c r="B1477" s="103"/>
      <c r="C1477" s="96">
        <v>7</v>
      </c>
      <c r="D1477" s="96">
        <v>3</v>
      </c>
      <c r="E1477" s="96">
        <v>2</v>
      </c>
      <c r="F1477" s="24">
        <v>4</v>
      </c>
      <c r="G1477" s="24">
        <v>1</v>
      </c>
    </row>
    <row r="1478" spans="1:27">
      <c r="A1478" s="27"/>
      <c r="B1478" s="28"/>
      <c r="C1478" s="28"/>
      <c r="D1478" s="28"/>
      <c r="E1478" s="28"/>
      <c r="F1478" s="28"/>
      <c r="G1478" s="28"/>
    </row>
    <row r="1479" spans="1:27">
      <c r="A1479" s="27"/>
      <c r="B1479" s="28"/>
      <c r="C1479" s="28"/>
      <c r="D1479" s="28"/>
      <c r="E1479" s="28"/>
      <c r="F1479" s="28"/>
      <c r="G1479" s="28"/>
    </row>
    <row r="1480" spans="1:27">
      <c r="A1480" s="354" t="s">
        <v>109</v>
      </c>
      <c r="B1480" s="354"/>
      <c r="C1480" s="354"/>
      <c r="D1480" s="354"/>
      <c r="E1480" s="354"/>
      <c r="F1480" s="354"/>
      <c r="G1480" s="354"/>
      <c r="H1480" s="354"/>
      <c r="I1480" s="354"/>
      <c r="J1480" s="354"/>
      <c r="K1480" s="354"/>
      <c r="L1480" s="354"/>
      <c r="M1480" s="354"/>
      <c r="O1480" s="355" t="s">
        <v>120</v>
      </c>
      <c r="P1480" s="356"/>
      <c r="Q1480" s="356"/>
      <c r="R1480" s="356"/>
      <c r="S1480" s="356"/>
      <c r="T1480" s="356"/>
      <c r="U1480" s="356"/>
      <c r="V1480" s="356"/>
      <c r="W1480" s="356"/>
      <c r="X1480" s="356"/>
      <c r="Y1480" s="356"/>
      <c r="Z1480" s="356"/>
      <c r="AA1480" s="357"/>
    </row>
    <row r="1481" spans="1:27">
      <c r="A1481" s="20"/>
      <c r="B1481" s="327">
        <v>2000</v>
      </c>
      <c r="C1481" s="327"/>
      <c r="D1481" s="327">
        <v>2003</v>
      </c>
      <c r="E1481" s="327"/>
      <c r="F1481" s="327">
        <v>2006</v>
      </c>
      <c r="G1481" s="327"/>
      <c r="H1481" s="327">
        <v>2009</v>
      </c>
      <c r="I1481" s="327"/>
      <c r="J1481" s="327">
        <v>2012</v>
      </c>
      <c r="K1481" s="327"/>
      <c r="L1481" s="327">
        <v>2015</v>
      </c>
      <c r="M1481" s="327"/>
      <c r="O1481" s="20"/>
      <c r="P1481" s="324">
        <v>2000</v>
      </c>
      <c r="Q1481" s="325"/>
      <c r="R1481" s="324">
        <v>2003</v>
      </c>
      <c r="S1481" s="325"/>
      <c r="T1481" s="324">
        <v>2006</v>
      </c>
      <c r="U1481" s="325"/>
      <c r="V1481" s="324">
        <v>2009</v>
      </c>
      <c r="W1481" s="325"/>
      <c r="X1481" s="324">
        <v>2012</v>
      </c>
      <c r="Y1481" s="325"/>
      <c r="Z1481" s="324">
        <v>2015</v>
      </c>
      <c r="AA1481" s="325"/>
    </row>
    <row r="1482" spans="1:27">
      <c r="A1482" s="20"/>
      <c r="B1482" s="51" t="s">
        <v>114</v>
      </c>
      <c r="C1482" s="51" t="s">
        <v>115</v>
      </c>
      <c r="D1482" s="51" t="s">
        <v>114</v>
      </c>
      <c r="E1482" s="51" t="s">
        <v>115</v>
      </c>
      <c r="F1482" s="51" t="s">
        <v>114</v>
      </c>
      <c r="G1482" s="51" t="s">
        <v>115</v>
      </c>
      <c r="H1482" s="51" t="s">
        <v>114</v>
      </c>
      <c r="I1482" s="51" t="s">
        <v>115</v>
      </c>
      <c r="J1482" s="51" t="s">
        <v>114</v>
      </c>
      <c r="K1482" s="51" t="s">
        <v>115</v>
      </c>
      <c r="L1482" s="51" t="s">
        <v>114</v>
      </c>
      <c r="M1482" s="51" t="s">
        <v>115</v>
      </c>
      <c r="O1482" s="20"/>
      <c r="P1482" s="51" t="s">
        <v>118</v>
      </c>
      <c r="Q1482" s="51" t="s">
        <v>1</v>
      </c>
      <c r="R1482" s="51" t="s">
        <v>118</v>
      </c>
      <c r="S1482" s="51" t="s">
        <v>1</v>
      </c>
      <c r="T1482" s="51" t="s">
        <v>118</v>
      </c>
      <c r="U1482" s="51" t="s">
        <v>1</v>
      </c>
      <c r="V1482" s="51" t="s">
        <v>118</v>
      </c>
      <c r="W1482" s="51" t="s">
        <v>1</v>
      </c>
      <c r="X1482" s="51" t="s">
        <v>118</v>
      </c>
      <c r="Y1482" s="51" t="s">
        <v>1</v>
      </c>
      <c r="Z1482" s="51" t="s">
        <v>118</v>
      </c>
      <c r="AA1482" s="51" t="s">
        <v>1</v>
      </c>
    </row>
    <row r="1483" spans="1:27">
      <c r="A1483" s="29" t="s">
        <v>110</v>
      </c>
      <c r="B1483" s="20"/>
      <c r="C1483" s="20"/>
      <c r="D1483" s="20">
        <v>15</v>
      </c>
      <c r="E1483" s="20">
        <v>100</v>
      </c>
      <c r="F1483" s="20">
        <v>15</v>
      </c>
      <c r="G1483" s="20">
        <v>100</v>
      </c>
      <c r="H1483" s="20">
        <v>15</v>
      </c>
      <c r="I1483" s="20">
        <v>100</v>
      </c>
      <c r="J1483" s="20">
        <v>15</v>
      </c>
      <c r="K1483" s="20">
        <v>100</v>
      </c>
      <c r="L1483" s="20">
        <v>15</v>
      </c>
      <c r="M1483" s="20">
        <v>100</v>
      </c>
      <c r="O1483" s="29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</row>
    <row r="1484" spans="1:27">
      <c r="A1484" s="29" t="s">
        <v>111</v>
      </c>
      <c r="B1484" s="20"/>
      <c r="C1484" s="20"/>
      <c r="D1484" s="20">
        <v>8</v>
      </c>
      <c r="E1484" s="20">
        <v>53.3</v>
      </c>
      <c r="F1484" s="20">
        <v>12</v>
      </c>
      <c r="G1484" s="20">
        <v>80</v>
      </c>
      <c r="H1484" s="20">
        <v>7</v>
      </c>
      <c r="I1484" s="20">
        <v>46.7</v>
      </c>
      <c r="J1484" s="20">
        <v>7</v>
      </c>
      <c r="K1484" s="20">
        <v>46.7</v>
      </c>
      <c r="L1484" s="20">
        <v>12</v>
      </c>
      <c r="M1484" s="20">
        <v>80</v>
      </c>
      <c r="O1484" s="47" t="s">
        <v>125</v>
      </c>
      <c r="P1484" s="32"/>
      <c r="Q1484" s="33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</row>
    <row r="1485" spans="1:27">
      <c r="A1485" s="2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</row>
    <row r="1486" spans="1:27">
      <c r="A1486" s="29" t="s">
        <v>112</v>
      </c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O1486" s="35" t="s">
        <v>127</v>
      </c>
    </row>
    <row r="1487" spans="1:27">
      <c r="A1487" s="29" t="s">
        <v>113</v>
      </c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</row>
    <row r="1490" spans="1:27">
      <c r="A1490" s="354" t="s">
        <v>116</v>
      </c>
      <c r="B1490" s="354"/>
      <c r="C1490" s="354"/>
      <c r="D1490" s="354"/>
      <c r="E1490" s="354"/>
      <c r="F1490" s="354"/>
      <c r="G1490" s="354"/>
      <c r="H1490" s="354"/>
      <c r="I1490" s="354"/>
      <c r="J1490" s="354"/>
      <c r="K1490" s="354"/>
      <c r="L1490" s="354"/>
      <c r="M1490" s="354"/>
      <c r="O1490" s="355" t="s">
        <v>121</v>
      </c>
      <c r="P1490" s="356"/>
      <c r="Q1490" s="356"/>
      <c r="R1490" s="356"/>
      <c r="S1490" s="356"/>
      <c r="T1490" s="356"/>
      <c r="U1490" s="356"/>
      <c r="V1490" s="356"/>
      <c r="W1490" s="356"/>
      <c r="X1490" s="356"/>
      <c r="Y1490" s="356"/>
      <c r="Z1490" s="356"/>
      <c r="AA1490" s="357"/>
    </row>
    <row r="1491" spans="1:27">
      <c r="A1491" s="20"/>
      <c r="B1491" s="327">
        <v>2000</v>
      </c>
      <c r="C1491" s="327"/>
      <c r="D1491" s="327">
        <v>2003</v>
      </c>
      <c r="E1491" s="327"/>
      <c r="F1491" s="327">
        <v>2006</v>
      </c>
      <c r="G1491" s="327"/>
      <c r="H1491" s="327">
        <v>2009</v>
      </c>
      <c r="I1491" s="327"/>
      <c r="J1491" s="327">
        <v>2012</v>
      </c>
      <c r="K1491" s="327"/>
      <c r="L1491" s="327">
        <v>2015</v>
      </c>
      <c r="M1491" s="327"/>
      <c r="O1491" s="20"/>
      <c r="P1491" s="324">
        <v>2000</v>
      </c>
      <c r="Q1491" s="325"/>
      <c r="R1491" s="324">
        <v>2003</v>
      </c>
      <c r="S1491" s="325"/>
      <c r="T1491" s="324">
        <v>2006</v>
      </c>
      <c r="U1491" s="325"/>
      <c r="V1491" s="324">
        <v>2009</v>
      </c>
      <c r="W1491" s="325"/>
      <c r="X1491" s="324">
        <v>2012</v>
      </c>
      <c r="Y1491" s="325"/>
      <c r="Z1491" s="324">
        <v>2015</v>
      </c>
      <c r="AA1491" s="325"/>
    </row>
    <row r="1492" spans="1:27">
      <c r="A1492" s="20"/>
      <c r="B1492" s="51" t="s">
        <v>114</v>
      </c>
      <c r="C1492" s="51" t="s">
        <v>115</v>
      </c>
      <c r="D1492" s="51" t="s">
        <v>114</v>
      </c>
      <c r="E1492" s="51" t="s">
        <v>115</v>
      </c>
      <c r="F1492" s="51" t="s">
        <v>114</v>
      </c>
      <c r="G1492" s="51" t="s">
        <v>115</v>
      </c>
      <c r="H1492" s="51" t="s">
        <v>114</v>
      </c>
      <c r="I1492" s="51" t="s">
        <v>115</v>
      </c>
      <c r="J1492" s="51" t="s">
        <v>114</v>
      </c>
      <c r="K1492" s="51" t="s">
        <v>115</v>
      </c>
      <c r="L1492" s="51" t="s">
        <v>114</v>
      </c>
      <c r="M1492" s="51" t="s">
        <v>115</v>
      </c>
      <c r="O1492" s="20"/>
      <c r="P1492" s="51" t="s">
        <v>118</v>
      </c>
      <c r="Q1492" s="51" t="s">
        <v>1</v>
      </c>
      <c r="R1492" s="51" t="s">
        <v>118</v>
      </c>
      <c r="S1492" s="51" t="s">
        <v>1</v>
      </c>
      <c r="T1492" s="51" t="s">
        <v>118</v>
      </c>
      <c r="U1492" s="51" t="s">
        <v>1</v>
      </c>
      <c r="V1492" s="51" t="s">
        <v>118</v>
      </c>
      <c r="W1492" s="51" t="s">
        <v>1</v>
      </c>
      <c r="X1492" s="51" t="s">
        <v>118</v>
      </c>
      <c r="Y1492" s="51" t="s">
        <v>1</v>
      </c>
      <c r="Z1492" s="51" t="s">
        <v>118</v>
      </c>
      <c r="AA1492" s="51" t="s">
        <v>1</v>
      </c>
    </row>
    <row r="1493" spans="1:27">
      <c r="A1493" s="29" t="s">
        <v>110</v>
      </c>
      <c r="B1493" s="20"/>
      <c r="C1493" s="20"/>
      <c r="D1493" s="20"/>
      <c r="E1493" s="20"/>
      <c r="F1493" s="20"/>
      <c r="G1493" s="20"/>
      <c r="H1493" s="20">
        <v>13</v>
      </c>
      <c r="I1493" s="20">
        <v>86.7</v>
      </c>
      <c r="J1493" s="20">
        <v>5</v>
      </c>
      <c r="K1493" s="20">
        <v>33.299999999999997</v>
      </c>
      <c r="L1493" s="20">
        <v>11</v>
      </c>
      <c r="M1493" s="20">
        <v>73</v>
      </c>
      <c r="O1493" s="29" t="s">
        <v>58</v>
      </c>
      <c r="P1493" s="24"/>
      <c r="Q1493" s="24"/>
      <c r="R1493" s="24">
        <v>15</v>
      </c>
      <c r="S1493" s="24">
        <v>7</v>
      </c>
      <c r="T1493" s="24">
        <v>15</v>
      </c>
      <c r="U1493" s="24">
        <v>3</v>
      </c>
      <c r="V1493" s="24"/>
      <c r="W1493" s="24"/>
      <c r="X1493" s="24">
        <v>8</v>
      </c>
      <c r="Y1493" s="24">
        <v>3</v>
      </c>
      <c r="Z1493" s="24"/>
      <c r="AA1493" s="24"/>
    </row>
    <row r="1494" spans="1:27">
      <c r="A1494" s="29" t="s">
        <v>111</v>
      </c>
      <c r="B1494" s="20"/>
      <c r="C1494" s="20"/>
      <c r="D1494" s="20"/>
      <c r="E1494" s="20"/>
      <c r="F1494" s="20"/>
      <c r="G1494" s="20"/>
      <c r="H1494" s="20">
        <v>6</v>
      </c>
      <c r="I1494" s="20">
        <v>46.2</v>
      </c>
      <c r="J1494" s="20">
        <v>4</v>
      </c>
      <c r="K1494" s="20">
        <v>80</v>
      </c>
      <c r="L1494" s="20">
        <v>2</v>
      </c>
      <c r="M1494" s="20">
        <v>18.2</v>
      </c>
      <c r="O1494" s="48" t="s">
        <v>125</v>
      </c>
      <c r="P1494" s="36"/>
      <c r="Q1494" s="36"/>
      <c r="R1494" s="36">
        <v>1</v>
      </c>
      <c r="S1494" s="39">
        <v>0.46700000000000003</v>
      </c>
      <c r="T1494" s="36">
        <v>1</v>
      </c>
      <c r="U1494" s="36">
        <v>0.2</v>
      </c>
      <c r="V1494" s="36"/>
      <c r="W1494" s="36"/>
      <c r="X1494" s="36">
        <v>0.53</v>
      </c>
      <c r="Y1494" s="39">
        <v>0.375</v>
      </c>
      <c r="Z1494" s="36"/>
      <c r="AA1494" s="36"/>
    </row>
    <row r="1495" spans="1:27">
      <c r="A1495" s="2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O1495" s="29" t="s">
        <v>150</v>
      </c>
      <c r="P1495" s="34"/>
      <c r="Q1495" s="34"/>
      <c r="R1495" s="34"/>
      <c r="S1495" s="34"/>
      <c r="T1495" s="34"/>
      <c r="U1495" s="34"/>
      <c r="V1495" s="34">
        <v>2</v>
      </c>
      <c r="W1495" s="34">
        <v>2</v>
      </c>
      <c r="X1495" s="34"/>
      <c r="Y1495" s="34"/>
      <c r="Z1495" s="34"/>
      <c r="AA1495" s="34"/>
    </row>
    <row r="1496" spans="1:27">
      <c r="A1496" s="29" t="s">
        <v>112</v>
      </c>
      <c r="B1496" s="20"/>
      <c r="C1496" s="20"/>
      <c r="D1496" s="20">
        <v>15</v>
      </c>
      <c r="E1496" s="20">
        <v>100</v>
      </c>
      <c r="F1496" s="20">
        <v>15</v>
      </c>
      <c r="G1496" s="20">
        <v>100</v>
      </c>
      <c r="H1496" s="20">
        <v>2</v>
      </c>
      <c r="I1496" s="20">
        <v>13.3</v>
      </c>
      <c r="J1496" s="20">
        <v>10</v>
      </c>
      <c r="K1496" s="20">
        <v>66.7</v>
      </c>
      <c r="L1496" s="20">
        <v>4</v>
      </c>
      <c r="M1496" s="20">
        <v>27</v>
      </c>
      <c r="O1496" s="48" t="s">
        <v>125</v>
      </c>
      <c r="P1496" s="36"/>
      <c r="Q1496" s="36"/>
      <c r="R1496" s="36"/>
      <c r="S1496" s="36"/>
      <c r="T1496" s="36"/>
      <c r="U1496" s="36"/>
      <c r="V1496" s="39">
        <v>0.13300000000000001</v>
      </c>
      <c r="W1496" s="36">
        <v>1</v>
      </c>
      <c r="X1496" s="36"/>
      <c r="Y1496" s="36"/>
      <c r="Z1496" s="36"/>
      <c r="AA1496" s="36"/>
    </row>
    <row r="1497" spans="1:27">
      <c r="A1497" s="29" t="s">
        <v>113</v>
      </c>
      <c r="B1497" s="20"/>
      <c r="C1497" s="20"/>
      <c r="D1497" s="20">
        <v>7</v>
      </c>
      <c r="E1497" s="20">
        <v>46.7</v>
      </c>
      <c r="F1497" s="20">
        <v>3</v>
      </c>
      <c r="G1497" s="20">
        <v>20</v>
      </c>
      <c r="H1497" s="20">
        <v>2</v>
      </c>
      <c r="I1497" s="20">
        <v>100</v>
      </c>
      <c r="J1497" s="20">
        <v>4</v>
      </c>
      <c r="K1497" s="20">
        <v>40</v>
      </c>
      <c r="L1497" s="20">
        <v>1</v>
      </c>
      <c r="M1497" s="20">
        <v>25</v>
      </c>
      <c r="O1497" s="29" t="s">
        <v>65</v>
      </c>
      <c r="P1497" s="34"/>
      <c r="Q1497" s="34"/>
      <c r="R1497" s="34"/>
      <c r="S1497" s="34"/>
      <c r="T1497" s="34"/>
      <c r="U1497" s="34"/>
      <c r="V1497" s="34"/>
      <c r="W1497" s="34"/>
      <c r="X1497" s="34">
        <v>2</v>
      </c>
      <c r="Y1497" s="34">
        <v>1</v>
      </c>
      <c r="Z1497" s="34">
        <v>4</v>
      </c>
      <c r="AA1497" s="34">
        <v>1</v>
      </c>
    </row>
    <row r="1498" spans="1:27">
      <c r="O1498" s="48" t="s">
        <v>125</v>
      </c>
      <c r="P1498" s="36"/>
      <c r="Q1498" s="36"/>
      <c r="R1498" s="36"/>
      <c r="S1498" s="36"/>
      <c r="T1498" s="36"/>
      <c r="U1498" s="36"/>
      <c r="V1498" s="36"/>
      <c r="W1498" s="36"/>
      <c r="X1498" s="36">
        <v>0.13</v>
      </c>
      <c r="Y1498" s="36">
        <v>0.5</v>
      </c>
      <c r="Z1498" s="36">
        <v>0.27</v>
      </c>
      <c r="AA1498" s="36">
        <v>0.25</v>
      </c>
    </row>
    <row r="1500" spans="1:27">
      <c r="A1500" s="354" t="s">
        <v>117</v>
      </c>
      <c r="B1500" s="354"/>
      <c r="C1500" s="354"/>
      <c r="D1500" s="354"/>
      <c r="E1500" s="354"/>
      <c r="F1500" s="354"/>
      <c r="G1500" s="354"/>
      <c r="H1500" s="354"/>
      <c r="I1500" s="354"/>
      <c r="J1500" s="354"/>
      <c r="K1500" s="354"/>
      <c r="L1500" s="354"/>
      <c r="M1500" s="354"/>
      <c r="O1500" s="35" t="s">
        <v>127</v>
      </c>
    </row>
    <row r="1501" spans="1:27">
      <c r="A1501" s="20"/>
      <c r="B1501" s="327">
        <v>2000</v>
      </c>
      <c r="C1501" s="327"/>
      <c r="D1501" s="327">
        <v>2003</v>
      </c>
      <c r="E1501" s="327"/>
      <c r="F1501" s="327">
        <v>2006</v>
      </c>
      <c r="G1501" s="327"/>
      <c r="H1501" s="327">
        <v>2009</v>
      </c>
      <c r="I1501" s="327"/>
      <c r="J1501" s="327">
        <v>2012</v>
      </c>
      <c r="K1501" s="327"/>
      <c r="L1501" s="327">
        <v>2015</v>
      </c>
      <c r="M1501" s="327"/>
    </row>
    <row r="1502" spans="1:27">
      <c r="A1502" s="20"/>
      <c r="B1502" s="51" t="s">
        <v>114</v>
      </c>
      <c r="C1502" s="51" t="s">
        <v>115</v>
      </c>
      <c r="D1502" s="51" t="s">
        <v>114</v>
      </c>
      <c r="E1502" s="51" t="s">
        <v>115</v>
      </c>
      <c r="F1502" s="51" t="s">
        <v>114</v>
      </c>
      <c r="G1502" s="51" t="s">
        <v>115</v>
      </c>
      <c r="H1502" s="51" t="s">
        <v>114</v>
      </c>
      <c r="I1502" s="51" t="s">
        <v>115</v>
      </c>
      <c r="J1502" s="51" t="s">
        <v>114</v>
      </c>
      <c r="K1502" s="51" t="s">
        <v>115</v>
      </c>
      <c r="L1502" s="51" t="s">
        <v>114</v>
      </c>
      <c r="M1502" s="51" t="s">
        <v>115</v>
      </c>
    </row>
    <row r="1503" spans="1:27">
      <c r="A1503" s="29" t="s">
        <v>110</v>
      </c>
      <c r="B1503" s="20"/>
      <c r="C1503" s="20"/>
      <c r="D1503" s="20">
        <v>15</v>
      </c>
      <c r="E1503" s="20">
        <v>100</v>
      </c>
      <c r="F1503" s="20">
        <v>15</v>
      </c>
      <c r="G1503" s="20">
        <v>100</v>
      </c>
      <c r="H1503" s="20">
        <v>15</v>
      </c>
      <c r="I1503" s="20">
        <v>100</v>
      </c>
      <c r="J1503" s="20">
        <v>15</v>
      </c>
      <c r="K1503" s="20">
        <v>100</v>
      </c>
      <c r="L1503" s="20">
        <v>15</v>
      </c>
      <c r="M1503" s="20">
        <v>100</v>
      </c>
    </row>
    <row r="1504" spans="1:27">
      <c r="A1504" s="29" t="s">
        <v>111</v>
      </c>
      <c r="B1504" s="20"/>
      <c r="C1504" s="20"/>
      <c r="D1504" s="20">
        <v>0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O1504" s="355" t="s">
        <v>122</v>
      </c>
      <c r="P1504" s="356"/>
      <c r="Q1504" s="356"/>
      <c r="R1504" s="356"/>
      <c r="S1504" s="356"/>
      <c r="T1504" s="356"/>
      <c r="U1504" s="356"/>
      <c r="V1504" s="356"/>
      <c r="W1504" s="356"/>
      <c r="X1504" s="356"/>
      <c r="Y1504" s="356"/>
      <c r="Z1504" s="356"/>
      <c r="AA1504" s="357"/>
    </row>
    <row r="1505" spans="1:27">
      <c r="A1505" s="2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O1505" s="20"/>
      <c r="P1505" s="324">
        <v>2000</v>
      </c>
      <c r="Q1505" s="325"/>
      <c r="R1505" s="324">
        <v>2003</v>
      </c>
      <c r="S1505" s="325"/>
      <c r="T1505" s="324">
        <v>2006</v>
      </c>
      <c r="U1505" s="325"/>
      <c r="V1505" s="324">
        <v>2009</v>
      </c>
      <c r="W1505" s="325"/>
      <c r="X1505" s="324">
        <v>2012</v>
      </c>
      <c r="Y1505" s="325"/>
      <c r="Z1505" s="324">
        <v>2015</v>
      </c>
      <c r="AA1505" s="325"/>
    </row>
    <row r="1506" spans="1:27">
      <c r="A1506" s="29" t="s">
        <v>112</v>
      </c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O1506" s="20"/>
      <c r="P1506" s="51" t="s">
        <v>118</v>
      </c>
      <c r="Q1506" s="51" t="s">
        <v>1</v>
      </c>
      <c r="R1506" s="51" t="s">
        <v>118</v>
      </c>
      <c r="S1506" s="51" t="s">
        <v>1</v>
      </c>
      <c r="T1506" s="51" t="s">
        <v>118</v>
      </c>
      <c r="U1506" s="51" t="s">
        <v>1</v>
      </c>
      <c r="V1506" s="51" t="s">
        <v>118</v>
      </c>
      <c r="W1506" s="51" t="s">
        <v>1</v>
      </c>
      <c r="X1506" s="51" t="s">
        <v>118</v>
      </c>
      <c r="Y1506" s="51" t="s">
        <v>1</v>
      </c>
      <c r="Z1506" s="51" t="s">
        <v>118</v>
      </c>
      <c r="AA1506" s="51" t="s">
        <v>1</v>
      </c>
    </row>
    <row r="1507" spans="1:27">
      <c r="A1507" s="29" t="s">
        <v>113</v>
      </c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O1507" s="29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</row>
    <row r="1508" spans="1:27">
      <c r="O1508" s="47" t="s">
        <v>125</v>
      </c>
      <c r="P1508" s="32"/>
      <c r="Q1508" s="40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</row>
    <row r="1509" spans="1:27">
      <c r="A1509" s="35" t="s">
        <v>127</v>
      </c>
      <c r="O1509" s="21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</row>
    <row r="1510" spans="1:27">
      <c r="O1510" s="48" t="s">
        <v>125</v>
      </c>
      <c r="P1510" s="36"/>
      <c r="Q1510" s="36"/>
      <c r="R1510" s="36"/>
      <c r="S1510" s="36"/>
      <c r="T1510" s="36"/>
      <c r="U1510" s="36"/>
      <c r="V1510" s="39"/>
      <c r="W1510" s="36"/>
      <c r="X1510" s="36"/>
      <c r="Y1510" s="36"/>
      <c r="Z1510" s="36"/>
      <c r="AA1510" s="36"/>
    </row>
    <row r="1511" spans="1:27">
      <c r="O1511" s="21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</row>
    <row r="1512" spans="1:27">
      <c r="A1512" s="354" t="s">
        <v>130</v>
      </c>
      <c r="B1512" s="354"/>
      <c r="C1512" s="354"/>
      <c r="D1512" s="354"/>
      <c r="E1512" s="354"/>
      <c r="F1512" s="354"/>
      <c r="G1512" s="354"/>
      <c r="H1512" s="354"/>
      <c r="I1512" s="354"/>
      <c r="J1512" s="354"/>
      <c r="K1512" s="354"/>
      <c r="L1512" s="354"/>
      <c r="M1512" s="354"/>
      <c r="O1512" s="48" t="s">
        <v>125</v>
      </c>
      <c r="P1512" s="37"/>
      <c r="Q1512" s="37"/>
      <c r="R1512" s="37"/>
      <c r="S1512" s="37"/>
      <c r="T1512" s="37"/>
      <c r="U1512" s="37"/>
      <c r="V1512" s="38"/>
      <c r="W1512" s="38"/>
      <c r="X1512" s="37"/>
      <c r="Y1512" s="37"/>
      <c r="Z1512" s="37"/>
      <c r="AA1512" s="37"/>
    </row>
    <row r="1513" spans="1:27">
      <c r="A1513" s="20"/>
      <c r="B1513" s="327">
        <v>2000</v>
      </c>
      <c r="C1513" s="327"/>
      <c r="D1513" s="327">
        <v>2003</v>
      </c>
      <c r="E1513" s="327"/>
      <c r="F1513" s="327">
        <v>2006</v>
      </c>
      <c r="G1513" s="327"/>
      <c r="H1513" s="327">
        <v>2009</v>
      </c>
      <c r="I1513" s="327"/>
      <c r="J1513" s="327">
        <v>2012</v>
      </c>
      <c r="K1513" s="327"/>
      <c r="L1513" s="327">
        <v>2015</v>
      </c>
      <c r="M1513" s="327"/>
      <c r="O1513" s="21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</row>
    <row r="1514" spans="1:27">
      <c r="A1514" s="20"/>
      <c r="B1514" s="51" t="s">
        <v>114</v>
      </c>
      <c r="C1514" s="51" t="s">
        <v>115</v>
      </c>
      <c r="D1514" s="51" t="s">
        <v>114</v>
      </c>
      <c r="E1514" s="51" t="s">
        <v>115</v>
      </c>
      <c r="F1514" s="51" t="s">
        <v>114</v>
      </c>
      <c r="G1514" s="51" t="s">
        <v>115</v>
      </c>
      <c r="H1514" s="51" t="s">
        <v>114</v>
      </c>
      <c r="I1514" s="51" t="s">
        <v>115</v>
      </c>
      <c r="J1514" s="51" t="s">
        <v>114</v>
      </c>
      <c r="K1514" s="51" t="s">
        <v>115</v>
      </c>
      <c r="L1514" s="51" t="s">
        <v>114</v>
      </c>
      <c r="M1514" s="51" t="s">
        <v>115</v>
      </c>
      <c r="O1514" s="49" t="s">
        <v>125</v>
      </c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</row>
    <row r="1515" spans="1:27">
      <c r="A1515" s="29" t="s">
        <v>110</v>
      </c>
      <c r="B1515" s="46"/>
      <c r="C1515" s="46"/>
      <c r="D1515" s="46"/>
      <c r="E1515" s="46"/>
      <c r="F1515" s="46"/>
      <c r="G1515" s="46"/>
      <c r="H1515" s="46"/>
      <c r="I1515" s="46"/>
      <c r="J1515" s="46"/>
      <c r="K1515" s="46"/>
      <c r="L1515" s="20"/>
      <c r="M1515" s="20"/>
      <c r="O1515" s="21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</row>
    <row r="1516" spans="1:27">
      <c r="A1516" s="29" t="s">
        <v>111</v>
      </c>
      <c r="B1516" s="46"/>
      <c r="C1516" s="46"/>
      <c r="D1516" s="46"/>
      <c r="E1516" s="46"/>
      <c r="F1516" s="46"/>
      <c r="G1516" s="46"/>
      <c r="H1516" s="46"/>
      <c r="I1516" s="46"/>
      <c r="J1516" s="46"/>
      <c r="K1516" s="46"/>
      <c r="L1516" s="20"/>
      <c r="M1516" s="20"/>
      <c r="O1516" s="50" t="s">
        <v>125</v>
      </c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</row>
    <row r="1517" spans="1:27">
      <c r="A1517" s="29"/>
      <c r="B1517" s="46"/>
      <c r="C1517" s="46"/>
      <c r="D1517" s="46"/>
      <c r="E1517" s="46"/>
      <c r="F1517" s="46"/>
      <c r="G1517" s="46"/>
      <c r="H1517" s="46"/>
      <c r="I1517" s="46"/>
      <c r="J1517" s="46"/>
      <c r="K1517" s="46"/>
      <c r="L1517" s="20"/>
      <c r="M1517" s="20"/>
      <c r="O1517" s="21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</row>
    <row r="1518" spans="1:27">
      <c r="A1518" s="29" t="s">
        <v>112</v>
      </c>
      <c r="B1518" s="46"/>
      <c r="C1518" s="46"/>
      <c r="D1518" s="46"/>
      <c r="E1518" s="46"/>
      <c r="F1518" s="46"/>
      <c r="G1518" s="46"/>
      <c r="H1518" s="46"/>
      <c r="I1518" s="46"/>
      <c r="J1518" s="46"/>
      <c r="K1518" s="46"/>
      <c r="L1518" s="20"/>
      <c r="M1518" s="20"/>
      <c r="O1518" s="50" t="s">
        <v>125</v>
      </c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9"/>
      <c r="AA1518" s="36"/>
    </row>
    <row r="1519" spans="1:27">
      <c r="A1519" s="29" t="s">
        <v>113</v>
      </c>
      <c r="B1519" s="46"/>
      <c r="C1519" s="46"/>
      <c r="D1519" s="46"/>
      <c r="E1519" s="46"/>
      <c r="F1519" s="46"/>
      <c r="G1519" s="46"/>
      <c r="H1519" s="46"/>
      <c r="I1519" s="46"/>
      <c r="J1519" s="46"/>
      <c r="K1519" s="46"/>
      <c r="L1519" s="20"/>
      <c r="M1519" s="20"/>
      <c r="O1519" s="35" t="s">
        <v>127</v>
      </c>
    </row>
    <row r="1523" spans="1:30" s="152" customFormat="1">
      <c r="A1523" s="153" t="s">
        <v>235</v>
      </c>
      <c r="AD1523" s="15"/>
    </row>
    <row r="1525" spans="1:30">
      <c r="A1525" s="329" t="s">
        <v>245</v>
      </c>
      <c r="B1525" s="330"/>
      <c r="C1525" s="330"/>
      <c r="D1525" s="330"/>
      <c r="E1525" s="330"/>
      <c r="F1525" s="330"/>
      <c r="G1525" s="331"/>
      <c r="I1525" s="358" t="s">
        <v>235</v>
      </c>
      <c r="J1525" s="358"/>
      <c r="K1525" s="358"/>
      <c r="L1525" s="358"/>
      <c r="M1525" s="358"/>
      <c r="N1525" s="358"/>
      <c r="O1525" s="358"/>
    </row>
    <row r="1526" spans="1:30">
      <c r="A1526" s="20" t="s">
        <v>129</v>
      </c>
      <c r="B1526" s="44">
        <v>15</v>
      </c>
      <c r="C1526" s="44">
        <v>15</v>
      </c>
      <c r="D1526" s="44">
        <v>15</v>
      </c>
      <c r="E1526" s="44">
        <v>15</v>
      </c>
      <c r="F1526" s="44">
        <v>15</v>
      </c>
      <c r="G1526" s="45">
        <v>15</v>
      </c>
      <c r="I1526" s="95"/>
      <c r="J1526" s="97" t="s">
        <v>137</v>
      </c>
      <c r="K1526" s="97" t="s">
        <v>138</v>
      </c>
      <c r="L1526" s="97" t="s">
        <v>139</v>
      </c>
      <c r="M1526" s="97" t="s">
        <v>140</v>
      </c>
      <c r="N1526" s="97" t="s">
        <v>141</v>
      </c>
      <c r="O1526" s="97" t="s">
        <v>142</v>
      </c>
    </row>
    <row r="1527" spans="1:30">
      <c r="A1527" s="21" t="s">
        <v>103</v>
      </c>
      <c r="B1527" s="51">
        <v>2002</v>
      </c>
      <c r="C1527" s="51">
        <v>2005</v>
      </c>
      <c r="D1527" s="51">
        <v>2008</v>
      </c>
      <c r="E1527" s="51">
        <v>2010</v>
      </c>
      <c r="F1527" s="51">
        <v>2013</v>
      </c>
      <c r="G1527" s="51">
        <v>2016</v>
      </c>
      <c r="I1527" s="95" t="s">
        <v>143</v>
      </c>
      <c r="J1527" s="96">
        <v>15</v>
      </c>
      <c r="K1527" s="96">
        <v>15</v>
      </c>
      <c r="L1527" s="96">
        <v>15</v>
      </c>
      <c r="M1527" s="96">
        <v>15</v>
      </c>
      <c r="N1527" s="96">
        <v>15</v>
      </c>
      <c r="O1527" s="96">
        <v>15</v>
      </c>
    </row>
    <row r="1528" spans="1:30">
      <c r="A1528" s="29">
        <v>0</v>
      </c>
      <c r="B1528" s="24">
        <v>15</v>
      </c>
      <c r="C1528" s="24"/>
      <c r="D1528" s="24"/>
      <c r="E1528" s="24">
        <v>6</v>
      </c>
      <c r="F1528" s="24">
        <v>7</v>
      </c>
      <c r="G1528" s="24"/>
      <c r="I1528" s="78">
        <v>0</v>
      </c>
      <c r="J1528" s="96">
        <v>15</v>
      </c>
      <c r="K1528" s="96"/>
      <c r="L1528" s="96"/>
      <c r="M1528" s="96">
        <v>6</v>
      </c>
      <c r="N1528" s="96">
        <v>7</v>
      </c>
      <c r="O1528" s="96"/>
    </row>
    <row r="1529" spans="1:30">
      <c r="A1529" s="29">
        <v>1</v>
      </c>
      <c r="B1529" s="24"/>
      <c r="C1529" s="24"/>
      <c r="D1529" s="24">
        <v>9</v>
      </c>
      <c r="E1529" s="24">
        <v>2</v>
      </c>
      <c r="F1529" s="24">
        <v>8</v>
      </c>
      <c r="G1529" s="24">
        <v>3</v>
      </c>
      <c r="I1529" s="78">
        <v>1</v>
      </c>
      <c r="J1529" s="96"/>
      <c r="K1529" s="96"/>
      <c r="L1529" s="96">
        <v>9</v>
      </c>
      <c r="M1529" s="96">
        <v>2</v>
      </c>
      <c r="N1529" s="96">
        <v>8</v>
      </c>
      <c r="O1529" s="96">
        <v>3</v>
      </c>
    </row>
    <row r="1530" spans="1:30">
      <c r="A1530" s="29">
        <v>2</v>
      </c>
      <c r="B1530" s="24"/>
      <c r="C1530" s="24"/>
      <c r="D1530" s="24">
        <v>6</v>
      </c>
      <c r="E1530" s="24">
        <v>7</v>
      </c>
      <c r="F1530" s="24"/>
      <c r="G1530" s="24">
        <v>12</v>
      </c>
      <c r="I1530" s="78">
        <v>2</v>
      </c>
      <c r="J1530" s="96"/>
      <c r="K1530" s="96"/>
      <c r="L1530" s="96">
        <v>6</v>
      </c>
      <c r="M1530" s="96">
        <v>7</v>
      </c>
      <c r="N1530" s="96"/>
      <c r="O1530" s="96">
        <v>12</v>
      </c>
    </row>
    <row r="1531" spans="1:30">
      <c r="A1531" s="29">
        <v>3</v>
      </c>
      <c r="B1531" s="24"/>
      <c r="C1531" s="24">
        <v>15</v>
      </c>
      <c r="D1531" s="24"/>
      <c r="E1531" s="24"/>
      <c r="F1531" s="24"/>
      <c r="G1531" s="24"/>
      <c r="I1531" s="78">
        <v>3</v>
      </c>
      <c r="J1531" s="96"/>
      <c r="K1531" s="96">
        <v>15</v>
      </c>
      <c r="L1531" s="96"/>
      <c r="M1531" s="96"/>
      <c r="N1531" s="96"/>
      <c r="O1531" s="96"/>
    </row>
    <row r="1532" spans="1:30">
      <c r="A1532" s="29" t="s">
        <v>104</v>
      </c>
      <c r="B1532" s="24"/>
      <c r="C1532" s="24"/>
      <c r="D1532" s="24"/>
      <c r="E1532" s="24"/>
      <c r="F1532" s="24"/>
      <c r="G1532" s="24"/>
      <c r="I1532" s="78" t="s">
        <v>104</v>
      </c>
      <c r="J1532" s="96"/>
      <c r="K1532" s="96"/>
      <c r="L1532" s="96"/>
      <c r="M1532" s="96"/>
      <c r="N1532" s="96"/>
      <c r="O1532" s="96"/>
    </row>
    <row r="1533" spans="1:30">
      <c r="J1533" s="53"/>
      <c r="K1533" s="24" t="s">
        <v>239</v>
      </c>
      <c r="L1533" s="53"/>
      <c r="M1533" s="24" t="s">
        <v>240</v>
      </c>
      <c r="N1533" s="53"/>
      <c r="O1533" s="24" t="s">
        <v>182</v>
      </c>
    </row>
    <row r="1534" spans="1:30">
      <c r="A1534" s="324" t="s">
        <v>246</v>
      </c>
      <c r="B1534" s="359"/>
      <c r="C1534" s="359"/>
      <c r="D1534" s="359"/>
      <c r="E1534" s="359"/>
      <c r="F1534" s="359"/>
      <c r="G1534" s="325"/>
      <c r="J1534" s="53"/>
      <c r="K1534" s="91" t="s">
        <v>241</v>
      </c>
      <c r="L1534" s="53"/>
      <c r="M1534" s="92" t="s">
        <v>242</v>
      </c>
      <c r="N1534" s="53"/>
      <c r="O1534" s="93" t="s">
        <v>243</v>
      </c>
    </row>
    <row r="1535" spans="1:30">
      <c r="A1535" s="21"/>
      <c r="B1535" s="51">
        <v>2002</v>
      </c>
      <c r="C1535" s="51">
        <v>2005</v>
      </c>
      <c r="D1535" s="51">
        <v>2008</v>
      </c>
      <c r="E1535" s="51">
        <v>2010</v>
      </c>
      <c r="F1535" s="51">
        <v>2013</v>
      </c>
      <c r="G1535" s="51">
        <v>2016</v>
      </c>
      <c r="M1535" s="94" t="s">
        <v>244</v>
      </c>
    </row>
    <row r="1536" spans="1:30">
      <c r="A1536" s="29" t="s">
        <v>106</v>
      </c>
      <c r="B1536" s="24">
        <v>15</v>
      </c>
      <c r="C1536" s="24">
        <v>0</v>
      </c>
      <c r="D1536" s="24">
        <v>9</v>
      </c>
      <c r="E1536" s="24">
        <v>8</v>
      </c>
      <c r="F1536" s="24">
        <v>7</v>
      </c>
      <c r="G1536" s="24">
        <v>0</v>
      </c>
    </row>
    <row r="1537" spans="1:27">
      <c r="A1537" s="29" t="s">
        <v>107</v>
      </c>
      <c r="B1537" s="24">
        <v>0</v>
      </c>
      <c r="C1537" s="24">
        <v>15</v>
      </c>
      <c r="D1537" s="24">
        <v>6</v>
      </c>
      <c r="E1537" s="24">
        <v>7</v>
      </c>
      <c r="F1537" s="24">
        <v>8</v>
      </c>
      <c r="G1537" s="24">
        <v>15</v>
      </c>
    </row>
    <row r="1538" spans="1:27">
      <c r="A1538" s="27"/>
      <c r="B1538" s="28"/>
      <c r="C1538" s="28"/>
      <c r="D1538" s="28"/>
      <c r="E1538" s="28"/>
      <c r="F1538" s="28"/>
      <c r="G1538" s="28"/>
    </row>
    <row r="1539" spans="1:27">
      <c r="A1539" s="27"/>
      <c r="B1539" s="28"/>
      <c r="C1539" s="28"/>
      <c r="D1539" s="28"/>
      <c r="E1539" s="28"/>
      <c r="F1539" s="28"/>
      <c r="G1539" s="28"/>
    </row>
    <row r="1540" spans="1:27">
      <c r="A1540" s="354" t="s">
        <v>109</v>
      </c>
      <c r="B1540" s="354"/>
      <c r="C1540" s="354"/>
      <c r="D1540" s="354"/>
      <c r="E1540" s="354"/>
      <c r="F1540" s="354"/>
      <c r="G1540" s="354"/>
      <c r="H1540" s="354"/>
      <c r="I1540" s="354"/>
      <c r="J1540" s="354"/>
      <c r="K1540" s="354"/>
      <c r="L1540" s="354"/>
      <c r="M1540" s="354"/>
      <c r="O1540" s="355" t="s">
        <v>120</v>
      </c>
      <c r="P1540" s="356"/>
      <c r="Q1540" s="356"/>
      <c r="R1540" s="356"/>
      <c r="S1540" s="356"/>
      <c r="T1540" s="356"/>
      <c r="U1540" s="356"/>
      <c r="V1540" s="356"/>
      <c r="W1540" s="356"/>
      <c r="X1540" s="356"/>
      <c r="Y1540" s="356"/>
      <c r="Z1540" s="356"/>
      <c r="AA1540" s="357"/>
    </row>
    <row r="1541" spans="1:27">
      <c r="A1541" s="20"/>
      <c r="B1541" s="327">
        <v>2002</v>
      </c>
      <c r="C1541" s="327"/>
      <c r="D1541" s="327">
        <v>2005</v>
      </c>
      <c r="E1541" s="327"/>
      <c r="F1541" s="327">
        <v>2008</v>
      </c>
      <c r="G1541" s="327"/>
      <c r="H1541" s="327">
        <v>2010</v>
      </c>
      <c r="I1541" s="327"/>
      <c r="J1541" s="327">
        <v>2013</v>
      </c>
      <c r="K1541" s="327"/>
      <c r="L1541" s="327">
        <v>2016</v>
      </c>
      <c r="M1541" s="327"/>
      <c r="O1541" s="20"/>
      <c r="P1541" s="324">
        <v>2002</v>
      </c>
      <c r="Q1541" s="325"/>
      <c r="R1541" s="324">
        <v>2005</v>
      </c>
      <c r="S1541" s="325"/>
      <c r="T1541" s="324">
        <v>2008</v>
      </c>
      <c r="U1541" s="325"/>
      <c r="V1541" s="324">
        <v>2010</v>
      </c>
      <c r="W1541" s="325"/>
      <c r="X1541" s="324">
        <v>2013</v>
      </c>
      <c r="Y1541" s="325"/>
      <c r="Z1541" s="324">
        <v>2016</v>
      </c>
      <c r="AA1541" s="325"/>
    </row>
    <row r="1542" spans="1:27">
      <c r="A1542" s="20"/>
      <c r="B1542" s="51" t="s">
        <v>114</v>
      </c>
      <c r="C1542" s="51" t="s">
        <v>115</v>
      </c>
      <c r="D1542" s="51" t="s">
        <v>114</v>
      </c>
      <c r="E1542" s="51" t="s">
        <v>115</v>
      </c>
      <c r="F1542" s="51" t="s">
        <v>114</v>
      </c>
      <c r="G1542" s="51" t="s">
        <v>115</v>
      </c>
      <c r="H1542" s="51" t="s">
        <v>114</v>
      </c>
      <c r="I1542" s="51" t="s">
        <v>115</v>
      </c>
      <c r="J1542" s="51" t="s">
        <v>114</v>
      </c>
      <c r="K1542" s="51" t="s">
        <v>115</v>
      </c>
      <c r="L1542" s="51" t="s">
        <v>114</v>
      </c>
      <c r="M1542" s="51" t="s">
        <v>115</v>
      </c>
      <c r="O1542" s="20"/>
      <c r="P1542" s="51" t="s">
        <v>118</v>
      </c>
      <c r="Q1542" s="51" t="s">
        <v>1</v>
      </c>
      <c r="R1542" s="51" t="s">
        <v>118</v>
      </c>
      <c r="S1542" s="51" t="s">
        <v>1</v>
      </c>
      <c r="T1542" s="51" t="s">
        <v>118</v>
      </c>
      <c r="U1542" s="51" t="s">
        <v>1</v>
      </c>
      <c r="V1542" s="51" t="s">
        <v>118</v>
      </c>
      <c r="W1542" s="51" t="s">
        <v>1</v>
      </c>
      <c r="X1542" s="51" t="s">
        <v>118</v>
      </c>
      <c r="Y1542" s="51" t="s">
        <v>1</v>
      </c>
      <c r="Z1542" s="51" t="s">
        <v>118</v>
      </c>
      <c r="AA1542" s="51" t="s">
        <v>1</v>
      </c>
    </row>
    <row r="1543" spans="1:27">
      <c r="A1543" s="29" t="s">
        <v>110</v>
      </c>
      <c r="B1543" s="20">
        <v>15</v>
      </c>
      <c r="C1543" s="20">
        <v>100</v>
      </c>
      <c r="D1543" s="20"/>
      <c r="E1543" s="20"/>
      <c r="F1543" s="20">
        <v>15</v>
      </c>
      <c r="G1543" s="20">
        <v>100</v>
      </c>
      <c r="H1543" s="20">
        <v>4</v>
      </c>
      <c r="I1543" s="20">
        <v>26.7</v>
      </c>
      <c r="J1543" s="20">
        <v>10</v>
      </c>
      <c r="K1543" s="20">
        <v>66.7</v>
      </c>
      <c r="L1543" s="20"/>
      <c r="M1543" s="20"/>
      <c r="O1543" s="29" t="s">
        <v>238</v>
      </c>
      <c r="P1543" s="24"/>
      <c r="Q1543" s="24"/>
      <c r="R1543" s="24">
        <v>15</v>
      </c>
      <c r="S1543" s="24">
        <v>4</v>
      </c>
      <c r="T1543" s="24"/>
      <c r="U1543" s="24"/>
      <c r="V1543" s="24"/>
      <c r="W1543" s="24"/>
      <c r="X1543" s="24"/>
      <c r="Y1543" s="24"/>
      <c r="Z1543" s="24"/>
      <c r="AA1543" s="24"/>
    </row>
    <row r="1544" spans="1:27">
      <c r="A1544" s="29" t="s">
        <v>111</v>
      </c>
      <c r="B1544" s="20">
        <v>0</v>
      </c>
      <c r="C1544" s="20">
        <v>0</v>
      </c>
      <c r="D1544" s="20"/>
      <c r="E1544" s="20"/>
      <c r="F1544" s="20">
        <v>1</v>
      </c>
      <c r="G1544" s="20">
        <v>6.7</v>
      </c>
      <c r="H1544" s="20">
        <v>1</v>
      </c>
      <c r="I1544" s="20">
        <v>25</v>
      </c>
      <c r="J1544" s="20">
        <v>1</v>
      </c>
      <c r="K1544" s="20">
        <v>10</v>
      </c>
      <c r="L1544" s="20"/>
      <c r="M1544" s="20"/>
      <c r="O1544" s="47" t="s">
        <v>125</v>
      </c>
      <c r="P1544" s="32"/>
      <c r="Q1544" s="33"/>
      <c r="R1544" s="32">
        <v>1</v>
      </c>
      <c r="S1544" s="40">
        <v>0.26700000000000002</v>
      </c>
      <c r="T1544" s="32"/>
      <c r="U1544" s="32"/>
      <c r="V1544" s="32"/>
      <c r="W1544" s="32"/>
      <c r="X1544" s="32"/>
      <c r="Y1544" s="32"/>
      <c r="Z1544" s="32"/>
      <c r="AA1544" s="32"/>
    </row>
    <row r="1545" spans="1:27">
      <c r="A1545" s="2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O1545" s="21" t="s">
        <v>193</v>
      </c>
      <c r="P1545" s="24"/>
      <c r="Q1545" s="24"/>
      <c r="R1545" s="24"/>
      <c r="S1545" s="24"/>
      <c r="T1545" s="24"/>
      <c r="U1545" s="24"/>
      <c r="V1545" s="24">
        <v>8</v>
      </c>
      <c r="W1545" s="24">
        <v>1</v>
      </c>
      <c r="X1545" s="24"/>
      <c r="Y1545" s="24"/>
      <c r="Z1545" s="24"/>
      <c r="AA1545" s="24"/>
    </row>
    <row r="1546" spans="1:27">
      <c r="A1546" s="29" t="s">
        <v>112</v>
      </c>
      <c r="B1546" s="20"/>
      <c r="C1546" s="20"/>
      <c r="D1546" s="20">
        <v>15</v>
      </c>
      <c r="E1546" s="20">
        <v>100</v>
      </c>
      <c r="F1546" s="20"/>
      <c r="G1546" s="20"/>
      <c r="H1546" s="20">
        <v>8</v>
      </c>
      <c r="I1546" s="20">
        <v>53.3</v>
      </c>
      <c r="J1546" s="20"/>
      <c r="K1546" s="20"/>
      <c r="L1546" s="20">
        <v>15</v>
      </c>
      <c r="M1546" s="20">
        <v>100</v>
      </c>
      <c r="O1546" s="48" t="s">
        <v>125</v>
      </c>
      <c r="P1546" s="36"/>
      <c r="Q1546" s="36"/>
      <c r="R1546" s="36"/>
      <c r="S1546" s="36"/>
      <c r="T1546" s="36"/>
      <c r="U1546" s="36"/>
      <c r="V1546" s="36">
        <v>0.53300000000000003</v>
      </c>
      <c r="W1546" s="39">
        <v>0.125</v>
      </c>
      <c r="X1546" s="36"/>
      <c r="Y1546" s="36"/>
      <c r="Z1546" s="36"/>
      <c r="AA1546" s="36"/>
    </row>
    <row r="1547" spans="1:27">
      <c r="A1547" s="29" t="s">
        <v>113</v>
      </c>
      <c r="B1547" s="20"/>
      <c r="C1547" s="20"/>
      <c r="D1547" s="20">
        <v>4</v>
      </c>
      <c r="E1547" s="20">
        <v>26.7</v>
      </c>
      <c r="F1547" s="20"/>
      <c r="G1547" s="20"/>
      <c r="H1547" s="20">
        <v>1</v>
      </c>
      <c r="I1547" s="20">
        <v>12.5</v>
      </c>
      <c r="J1547" s="20"/>
      <c r="K1547" s="20"/>
      <c r="L1547" s="20">
        <v>5</v>
      </c>
      <c r="M1547" s="20">
        <v>33.299999999999997</v>
      </c>
      <c r="O1547" s="21" t="s">
        <v>198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>
        <v>15</v>
      </c>
      <c r="AA1547" s="24">
        <v>5</v>
      </c>
    </row>
    <row r="1548" spans="1:27">
      <c r="H1548" s="280" t="s">
        <v>260</v>
      </c>
      <c r="I1548" s="284"/>
      <c r="J1548" s="280" t="s">
        <v>263</v>
      </c>
      <c r="K1548" s="284"/>
      <c r="L1548" s="284"/>
      <c r="O1548" s="48" t="s">
        <v>125</v>
      </c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>
        <v>1</v>
      </c>
      <c r="AA1548" s="39">
        <v>0.33300000000000002</v>
      </c>
    </row>
    <row r="1550" spans="1:27">
      <c r="A1550" s="354" t="s">
        <v>116</v>
      </c>
      <c r="B1550" s="354"/>
      <c r="C1550" s="354"/>
      <c r="D1550" s="354"/>
      <c r="E1550" s="354"/>
      <c r="F1550" s="354"/>
      <c r="G1550" s="354"/>
      <c r="H1550" s="354"/>
      <c r="I1550" s="354"/>
      <c r="J1550" s="354"/>
      <c r="K1550" s="354"/>
      <c r="L1550" s="354"/>
      <c r="M1550" s="354"/>
      <c r="O1550" s="35" t="s">
        <v>127</v>
      </c>
    </row>
    <row r="1551" spans="1:27">
      <c r="A1551" s="20"/>
      <c r="B1551" s="327">
        <v>2002</v>
      </c>
      <c r="C1551" s="327"/>
      <c r="D1551" s="327">
        <v>2005</v>
      </c>
      <c r="E1551" s="327"/>
      <c r="F1551" s="327">
        <v>2008</v>
      </c>
      <c r="G1551" s="327"/>
      <c r="H1551" s="327">
        <v>2010</v>
      </c>
      <c r="I1551" s="327"/>
      <c r="J1551" s="327">
        <v>2013</v>
      </c>
      <c r="K1551" s="327"/>
      <c r="L1551" s="327">
        <v>2016</v>
      </c>
      <c r="M1551" s="327"/>
    </row>
    <row r="1552" spans="1:27">
      <c r="A1552" s="20"/>
      <c r="B1552" s="51" t="s">
        <v>114</v>
      </c>
      <c r="C1552" s="51" t="s">
        <v>115</v>
      </c>
      <c r="D1552" s="51" t="s">
        <v>114</v>
      </c>
      <c r="E1552" s="51" t="s">
        <v>115</v>
      </c>
      <c r="F1552" s="51" t="s">
        <v>114</v>
      </c>
      <c r="G1552" s="51" t="s">
        <v>115</v>
      </c>
      <c r="H1552" s="51" t="s">
        <v>114</v>
      </c>
      <c r="I1552" s="51" t="s">
        <v>115</v>
      </c>
      <c r="J1552" s="51" t="s">
        <v>114</v>
      </c>
      <c r="K1552" s="51" t="s">
        <v>115</v>
      </c>
      <c r="L1552" s="51" t="s">
        <v>114</v>
      </c>
      <c r="M1552" s="51" t="s">
        <v>115</v>
      </c>
    </row>
    <row r="1553" spans="1:27">
      <c r="A1553" s="29" t="s">
        <v>110</v>
      </c>
      <c r="B1553" s="20">
        <v>15</v>
      </c>
      <c r="C1553" s="20">
        <v>100</v>
      </c>
      <c r="D1553" s="20"/>
      <c r="E1553" s="20"/>
      <c r="F1553" s="20">
        <v>9</v>
      </c>
      <c r="G1553" s="20">
        <v>60</v>
      </c>
      <c r="H1553" s="20">
        <v>7</v>
      </c>
      <c r="I1553" s="20">
        <v>46.7</v>
      </c>
      <c r="J1553" s="20">
        <v>7</v>
      </c>
      <c r="K1553" s="20">
        <v>46.7</v>
      </c>
      <c r="L1553" s="20">
        <v>3</v>
      </c>
      <c r="M1553" s="20">
        <v>20</v>
      </c>
      <c r="O1553" s="355" t="s">
        <v>121</v>
      </c>
      <c r="P1553" s="356"/>
      <c r="Q1553" s="356"/>
      <c r="R1553" s="356"/>
      <c r="S1553" s="356"/>
      <c r="T1553" s="356"/>
      <c r="U1553" s="356"/>
      <c r="V1553" s="356"/>
      <c r="W1553" s="356"/>
      <c r="X1553" s="356"/>
      <c r="Y1553" s="356"/>
      <c r="Z1553" s="356"/>
      <c r="AA1553" s="357"/>
    </row>
    <row r="1554" spans="1:27">
      <c r="A1554" s="29" t="s">
        <v>111</v>
      </c>
      <c r="B1554" s="20">
        <v>15</v>
      </c>
      <c r="C1554" s="20">
        <v>100</v>
      </c>
      <c r="D1554" s="20"/>
      <c r="E1554" s="20"/>
      <c r="F1554" s="20">
        <v>8</v>
      </c>
      <c r="G1554" s="20">
        <v>89</v>
      </c>
      <c r="H1554" s="20">
        <v>6</v>
      </c>
      <c r="I1554" s="20">
        <v>85.7</v>
      </c>
      <c r="J1554" s="20">
        <v>6</v>
      </c>
      <c r="K1554" s="20">
        <v>85.7</v>
      </c>
      <c r="L1554" s="20">
        <v>0</v>
      </c>
      <c r="M1554" s="20">
        <v>0</v>
      </c>
      <c r="O1554" s="20"/>
      <c r="P1554" s="324">
        <v>2002</v>
      </c>
      <c r="Q1554" s="325"/>
      <c r="R1554" s="324">
        <v>2005</v>
      </c>
      <c r="S1554" s="325"/>
      <c r="T1554" s="324">
        <v>2008</v>
      </c>
      <c r="U1554" s="325"/>
      <c r="V1554" s="324">
        <v>2010</v>
      </c>
      <c r="W1554" s="325"/>
      <c r="X1554" s="324">
        <v>2013</v>
      </c>
      <c r="Y1554" s="325"/>
      <c r="Z1554" s="324">
        <v>2016</v>
      </c>
      <c r="AA1554" s="325"/>
    </row>
    <row r="1555" spans="1:27">
      <c r="A1555" s="2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O1555" s="20"/>
      <c r="P1555" s="51" t="s">
        <v>118</v>
      </c>
      <c r="Q1555" s="51" t="s">
        <v>1</v>
      </c>
      <c r="R1555" s="51" t="s">
        <v>118</v>
      </c>
      <c r="S1555" s="51" t="s">
        <v>1</v>
      </c>
      <c r="T1555" s="51" t="s">
        <v>118</v>
      </c>
      <c r="U1555" s="51" t="s">
        <v>1</v>
      </c>
      <c r="V1555" s="51" t="s">
        <v>118</v>
      </c>
      <c r="W1555" s="51" t="s">
        <v>1</v>
      </c>
      <c r="X1555" s="51" t="s">
        <v>118</v>
      </c>
      <c r="Y1555" s="51" t="s">
        <v>1</v>
      </c>
      <c r="Z1555" s="51" t="s">
        <v>118</v>
      </c>
      <c r="AA1555" s="51" t="s">
        <v>1</v>
      </c>
    </row>
    <row r="1556" spans="1:27">
      <c r="A1556" s="29" t="s">
        <v>112</v>
      </c>
      <c r="B1556" s="20"/>
      <c r="C1556" s="20"/>
      <c r="D1556" s="20">
        <v>15</v>
      </c>
      <c r="E1556" s="20">
        <v>100</v>
      </c>
      <c r="F1556" s="20">
        <v>6</v>
      </c>
      <c r="G1556" s="20">
        <v>40</v>
      </c>
      <c r="H1556" s="20">
        <v>8</v>
      </c>
      <c r="I1556" s="20">
        <v>53.3</v>
      </c>
      <c r="J1556" s="20">
        <v>8</v>
      </c>
      <c r="K1556" s="20">
        <v>53.3</v>
      </c>
      <c r="L1556" s="20">
        <v>12</v>
      </c>
      <c r="M1556" s="20">
        <v>80</v>
      </c>
      <c r="O1556" s="29" t="s">
        <v>58</v>
      </c>
      <c r="P1556" s="24"/>
      <c r="Q1556" s="24"/>
      <c r="R1556" s="24">
        <v>15</v>
      </c>
      <c r="S1556" s="24">
        <v>6</v>
      </c>
      <c r="T1556" s="24">
        <v>6</v>
      </c>
      <c r="U1556" s="24">
        <v>6</v>
      </c>
      <c r="V1556" s="24"/>
      <c r="W1556" s="24"/>
      <c r="X1556" s="24"/>
      <c r="Y1556" s="24"/>
      <c r="Z1556" s="24"/>
      <c r="AA1556" s="24"/>
    </row>
    <row r="1557" spans="1:27">
      <c r="A1557" s="29" t="s">
        <v>113</v>
      </c>
      <c r="B1557" s="20"/>
      <c r="C1557" s="20"/>
      <c r="D1557" s="20">
        <v>6</v>
      </c>
      <c r="E1557" s="20">
        <v>40</v>
      </c>
      <c r="F1557" s="20">
        <v>6</v>
      </c>
      <c r="G1557" s="20">
        <v>100</v>
      </c>
      <c r="H1557" s="20">
        <v>6</v>
      </c>
      <c r="I1557" s="20">
        <v>75</v>
      </c>
      <c r="J1557" s="20">
        <v>8</v>
      </c>
      <c r="K1557" s="20">
        <v>100</v>
      </c>
      <c r="L1557" s="20">
        <v>10</v>
      </c>
      <c r="M1557" s="20">
        <v>83.3</v>
      </c>
      <c r="O1557" s="48" t="s">
        <v>125</v>
      </c>
      <c r="P1557" s="36"/>
      <c r="Q1557" s="36"/>
      <c r="R1557" s="36">
        <v>1</v>
      </c>
      <c r="S1557" s="36">
        <v>0.4</v>
      </c>
      <c r="T1557" s="36">
        <v>0.4</v>
      </c>
      <c r="U1557" s="36">
        <v>1</v>
      </c>
      <c r="V1557" s="36"/>
      <c r="W1557" s="36"/>
      <c r="X1557" s="36"/>
      <c r="Y1557" s="36"/>
      <c r="Z1557" s="36"/>
      <c r="AA1557" s="36"/>
    </row>
    <row r="1558" spans="1:27">
      <c r="O1558" s="29" t="s">
        <v>65</v>
      </c>
      <c r="P1558" s="34"/>
      <c r="Q1558" s="34"/>
      <c r="R1558" s="34"/>
      <c r="S1558" s="34"/>
      <c r="T1558" s="34"/>
      <c r="U1558" s="34"/>
      <c r="V1558" s="34">
        <v>8</v>
      </c>
      <c r="W1558" s="34">
        <v>6</v>
      </c>
      <c r="X1558" s="34">
        <v>8</v>
      </c>
      <c r="Y1558" s="34">
        <v>8</v>
      </c>
      <c r="Z1558" s="34">
        <v>12</v>
      </c>
      <c r="AA1558" s="34">
        <v>10</v>
      </c>
    </row>
    <row r="1559" spans="1:27">
      <c r="O1559" s="48" t="s">
        <v>125</v>
      </c>
      <c r="P1559" s="36"/>
      <c r="Q1559" s="36"/>
      <c r="R1559" s="36"/>
      <c r="S1559" s="36"/>
      <c r="T1559" s="36"/>
      <c r="U1559" s="36"/>
      <c r="V1559" s="39">
        <v>0.53300000000000003</v>
      </c>
      <c r="W1559" s="36">
        <v>0.75</v>
      </c>
      <c r="X1559" s="36">
        <v>0.53300000000000003</v>
      </c>
      <c r="Y1559" s="36">
        <v>1</v>
      </c>
      <c r="Z1559" s="36">
        <v>0.8</v>
      </c>
      <c r="AA1559" s="39">
        <v>0.83299999999999996</v>
      </c>
    </row>
    <row r="1560" spans="1:27">
      <c r="A1560" s="354" t="s">
        <v>117</v>
      </c>
      <c r="B1560" s="354"/>
      <c r="C1560" s="354"/>
      <c r="D1560" s="354"/>
      <c r="E1560" s="354"/>
      <c r="F1560" s="354"/>
      <c r="G1560" s="354"/>
      <c r="H1560" s="354"/>
      <c r="I1560" s="354"/>
      <c r="J1560" s="354"/>
      <c r="K1560" s="354"/>
      <c r="L1560" s="354"/>
      <c r="M1560" s="354"/>
      <c r="O1560" s="63"/>
      <c r="P1560" s="66"/>
      <c r="Q1560" s="66"/>
      <c r="R1560" s="66"/>
      <c r="S1560" s="66"/>
      <c r="T1560" s="66"/>
      <c r="U1560" s="66"/>
      <c r="V1560" s="66"/>
      <c r="W1560" s="66"/>
      <c r="X1560" s="66"/>
      <c r="Y1560" s="66"/>
      <c r="Z1560" s="66"/>
      <c r="AA1560" s="66"/>
    </row>
    <row r="1561" spans="1:27">
      <c r="A1561" s="20"/>
      <c r="B1561" s="327">
        <v>2002</v>
      </c>
      <c r="C1561" s="327"/>
      <c r="D1561" s="327">
        <v>2005</v>
      </c>
      <c r="E1561" s="327"/>
      <c r="F1561" s="327">
        <v>2008</v>
      </c>
      <c r="G1561" s="327"/>
      <c r="H1561" s="327">
        <v>2010</v>
      </c>
      <c r="I1561" s="327"/>
      <c r="J1561" s="327">
        <v>2013</v>
      </c>
      <c r="K1561" s="327"/>
      <c r="L1561" s="327">
        <v>2016</v>
      </c>
      <c r="M1561" s="327"/>
      <c r="O1561" s="35" t="s">
        <v>127</v>
      </c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</row>
    <row r="1562" spans="1:27">
      <c r="A1562" s="20"/>
      <c r="B1562" s="51" t="s">
        <v>114</v>
      </c>
      <c r="C1562" s="51" t="s">
        <v>115</v>
      </c>
      <c r="D1562" s="51" t="s">
        <v>114</v>
      </c>
      <c r="E1562" s="51" t="s">
        <v>115</v>
      </c>
      <c r="F1562" s="51" t="s">
        <v>114</v>
      </c>
      <c r="G1562" s="51" t="s">
        <v>115</v>
      </c>
      <c r="H1562" s="51" t="s">
        <v>114</v>
      </c>
      <c r="I1562" s="51" t="s">
        <v>115</v>
      </c>
      <c r="J1562" s="51" t="s">
        <v>114</v>
      </c>
      <c r="K1562" s="51" t="s">
        <v>115</v>
      </c>
      <c r="L1562" s="51" t="s">
        <v>114</v>
      </c>
      <c r="M1562" s="51" t="s">
        <v>115</v>
      </c>
    </row>
    <row r="1563" spans="1:27">
      <c r="A1563" s="29" t="s">
        <v>110</v>
      </c>
      <c r="B1563" s="20">
        <v>15</v>
      </c>
      <c r="C1563" s="20">
        <v>100</v>
      </c>
      <c r="D1563" s="20"/>
      <c r="E1563" s="20"/>
      <c r="F1563" s="20"/>
      <c r="G1563" s="20"/>
      <c r="H1563" s="20">
        <v>5</v>
      </c>
      <c r="I1563" s="20">
        <v>33.299999999999997</v>
      </c>
      <c r="J1563" s="20">
        <v>10</v>
      </c>
      <c r="K1563" s="20">
        <v>66.7</v>
      </c>
      <c r="L1563" s="20"/>
      <c r="M1563" s="20"/>
    </row>
    <row r="1564" spans="1:27">
      <c r="A1564" s="29" t="s">
        <v>111</v>
      </c>
      <c r="B1564" s="20">
        <v>0</v>
      </c>
      <c r="C1564" s="20">
        <v>0</v>
      </c>
      <c r="D1564" s="20"/>
      <c r="E1564" s="20"/>
      <c r="F1564" s="20"/>
      <c r="G1564" s="20"/>
      <c r="H1564" s="20">
        <v>1</v>
      </c>
      <c r="I1564" s="20">
        <v>20</v>
      </c>
      <c r="J1564" s="20">
        <v>0</v>
      </c>
      <c r="K1564" s="20">
        <v>0</v>
      </c>
      <c r="L1564" s="20"/>
      <c r="M1564" s="20"/>
    </row>
    <row r="1565" spans="1:27">
      <c r="A1565" s="2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</row>
    <row r="1566" spans="1:27">
      <c r="A1566" s="29" t="s">
        <v>112</v>
      </c>
      <c r="B1566" s="20"/>
      <c r="C1566" s="20"/>
      <c r="D1566" s="20">
        <v>15</v>
      </c>
      <c r="E1566" s="20">
        <v>100</v>
      </c>
      <c r="F1566" s="20">
        <v>15</v>
      </c>
      <c r="G1566" s="20">
        <v>100</v>
      </c>
      <c r="H1566" s="20">
        <v>8</v>
      </c>
      <c r="I1566" s="20">
        <v>53.3</v>
      </c>
      <c r="J1566" s="20"/>
      <c r="K1566" s="20"/>
      <c r="L1566" s="20">
        <v>15</v>
      </c>
      <c r="M1566" s="20">
        <v>100</v>
      </c>
      <c r="O1566" s="355" t="s">
        <v>122</v>
      </c>
      <c r="P1566" s="356"/>
      <c r="Q1566" s="356"/>
      <c r="R1566" s="356"/>
      <c r="S1566" s="356"/>
      <c r="T1566" s="356"/>
      <c r="U1566" s="356"/>
      <c r="V1566" s="356"/>
      <c r="W1566" s="356"/>
      <c r="X1566" s="356"/>
      <c r="Y1566" s="356"/>
      <c r="Z1566" s="356"/>
      <c r="AA1566" s="357"/>
    </row>
    <row r="1567" spans="1:27">
      <c r="A1567" s="29" t="s">
        <v>113</v>
      </c>
      <c r="B1567" s="20"/>
      <c r="C1567" s="20"/>
      <c r="D1567" s="20">
        <v>5</v>
      </c>
      <c r="E1567" s="20">
        <v>33.299999999999997</v>
      </c>
      <c r="F1567" s="20">
        <v>0</v>
      </c>
      <c r="G1567" s="20">
        <v>0</v>
      </c>
      <c r="H1567" s="20">
        <v>1</v>
      </c>
      <c r="I1567" s="20">
        <v>12.5</v>
      </c>
      <c r="J1567" s="20"/>
      <c r="K1567" s="20"/>
      <c r="L1567" s="20">
        <v>5</v>
      </c>
      <c r="M1567" s="20">
        <v>33.299999999999997</v>
      </c>
      <c r="O1567" s="20"/>
      <c r="P1567" s="324">
        <v>2002</v>
      </c>
      <c r="Q1567" s="325"/>
      <c r="R1567" s="324">
        <v>2005</v>
      </c>
      <c r="S1567" s="325"/>
      <c r="T1567" s="324">
        <v>2008</v>
      </c>
      <c r="U1567" s="325"/>
      <c r="V1567" s="324">
        <v>2010</v>
      </c>
      <c r="W1567" s="325"/>
      <c r="X1567" s="324">
        <v>2013</v>
      </c>
      <c r="Y1567" s="325"/>
      <c r="Z1567" s="324">
        <v>2016</v>
      </c>
      <c r="AA1567" s="325"/>
    </row>
    <row r="1568" spans="1:27">
      <c r="H1568" s="280" t="s">
        <v>261</v>
      </c>
      <c r="I1568" s="284"/>
      <c r="J1568" s="280" t="s">
        <v>263</v>
      </c>
      <c r="K1568" s="284"/>
      <c r="L1568" s="75" t="s">
        <v>194</v>
      </c>
      <c r="O1568" s="20"/>
      <c r="P1568" s="51" t="s">
        <v>118</v>
      </c>
      <c r="Q1568" s="51" t="s">
        <v>1</v>
      </c>
      <c r="R1568" s="51" t="s">
        <v>118</v>
      </c>
      <c r="S1568" s="51" t="s">
        <v>1</v>
      </c>
      <c r="T1568" s="51" t="s">
        <v>118</v>
      </c>
      <c r="U1568" s="51" t="s">
        <v>1</v>
      </c>
      <c r="V1568" s="51" t="s">
        <v>118</v>
      </c>
      <c r="W1568" s="51" t="s">
        <v>1</v>
      </c>
      <c r="X1568" s="51" t="s">
        <v>118</v>
      </c>
      <c r="Y1568" s="51" t="s">
        <v>1</v>
      </c>
      <c r="Z1568" s="51" t="s">
        <v>118</v>
      </c>
      <c r="AA1568" s="51" t="s">
        <v>1</v>
      </c>
    </row>
    <row r="1569" spans="1:30">
      <c r="H1569" s="75" t="s">
        <v>262</v>
      </c>
      <c r="O1569" s="29" t="s">
        <v>59</v>
      </c>
      <c r="P1569" s="24"/>
      <c r="Q1569" s="24"/>
      <c r="R1569" s="24">
        <v>15</v>
      </c>
      <c r="S1569" s="24">
        <v>5</v>
      </c>
      <c r="T1569" s="24"/>
      <c r="U1569" s="24"/>
      <c r="V1569" s="24"/>
      <c r="W1569" s="24"/>
      <c r="X1569" s="24"/>
      <c r="Y1569" s="24"/>
      <c r="Z1569" s="24"/>
      <c r="AA1569" s="24"/>
    </row>
    <row r="1570" spans="1:30">
      <c r="A1570" s="35" t="s">
        <v>127</v>
      </c>
      <c r="O1570" s="47" t="s">
        <v>125</v>
      </c>
      <c r="P1570" s="32"/>
      <c r="Q1570" s="40"/>
      <c r="R1570" s="32">
        <v>1</v>
      </c>
      <c r="S1570" s="40">
        <v>0.33300000000000002</v>
      </c>
      <c r="T1570" s="32"/>
      <c r="U1570" s="32"/>
      <c r="V1570" s="32"/>
      <c r="W1570" s="32"/>
      <c r="X1570" s="32"/>
      <c r="Y1570" s="32"/>
      <c r="Z1570" s="32"/>
      <c r="AA1570" s="32"/>
    </row>
    <row r="1571" spans="1:30">
      <c r="O1571" s="21" t="s">
        <v>191</v>
      </c>
      <c r="P1571" s="24"/>
      <c r="Q1571" s="24"/>
      <c r="R1571" s="24"/>
      <c r="S1571" s="24"/>
      <c r="T1571" s="24">
        <v>15</v>
      </c>
      <c r="U1571" s="24">
        <v>0</v>
      </c>
      <c r="V1571" s="24"/>
      <c r="W1571" s="24"/>
      <c r="X1571" s="24"/>
      <c r="Y1571" s="24"/>
      <c r="Z1571" s="24"/>
      <c r="AA1571" s="24"/>
    </row>
    <row r="1572" spans="1:30">
      <c r="A1572" s="354" t="s">
        <v>130</v>
      </c>
      <c r="B1572" s="354"/>
      <c r="C1572" s="354"/>
      <c r="D1572" s="354"/>
      <c r="E1572" s="354"/>
      <c r="F1572" s="354"/>
      <c r="G1572" s="354"/>
      <c r="H1572" s="354"/>
      <c r="I1572" s="354"/>
      <c r="J1572" s="354"/>
      <c r="K1572" s="354"/>
      <c r="L1572" s="354"/>
      <c r="M1572" s="354"/>
      <c r="O1572" s="48" t="s">
        <v>125</v>
      </c>
      <c r="P1572" s="36"/>
      <c r="Q1572" s="36"/>
      <c r="R1572" s="36"/>
      <c r="S1572" s="36"/>
      <c r="T1572" s="36">
        <v>1</v>
      </c>
      <c r="U1572" s="36">
        <v>0</v>
      </c>
      <c r="V1572" s="39"/>
      <c r="W1572" s="36"/>
      <c r="X1572" s="36"/>
      <c r="Y1572" s="36"/>
      <c r="Z1572" s="36"/>
      <c r="AA1572" s="36"/>
    </row>
    <row r="1573" spans="1:30">
      <c r="A1573" s="20"/>
      <c r="B1573" s="327">
        <v>2002</v>
      </c>
      <c r="C1573" s="327"/>
      <c r="D1573" s="327">
        <v>2005</v>
      </c>
      <c r="E1573" s="327"/>
      <c r="F1573" s="327">
        <v>2008</v>
      </c>
      <c r="G1573" s="327"/>
      <c r="H1573" s="327">
        <v>2010</v>
      </c>
      <c r="I1573" s="327"/>
      <c r="J1573" s="327">
        <v>2013</v>
      </c>
      <c r="K1573" s="327"/>
      <c r="L1573" s="327">
        <v>2016</v>
      </c>
      <c r="M1573" s="327"/>
      <c r="O1573" s="21" t="s">
        <v>193</v>
      </c>
      <c r="P1573" s="24"/>
      <c r="Q1573" s="24"/>
      <c r="R1573" s="24"/>
      <c r="S1573" s="24"/>
      <c r="T1573" s="24"/>
      <c r="U1573" s="24"/>
      <c r="V1573" s="24">
        <v>8</v>
      </c>
      <c r="W1573" s="24">
        <v>1</v>
      </c>
      <c r="X1573" s="24"/>
      <c r="Y1573" s="24"/>
      <c r="Z1573" s="24"/>
      <c r="AA1573" s="24"/>
    </row>
    <row r="1574" spans="1:30">
      <c r="A1574" s="20"/>
      <c r="B1574" s="51" t="s">
        <v>114</v>
      </c>
      <c r="C1574" s="51" t="s">
        <v>115</v>
      </c>
      <c r="D1574" s="51" t="s">
        <v>114</v>
      </c>
      <c r="E1574" s="51" t="s">
        <v>115</v>
      </c>
      <c r="F1574" s="51" t="s">
        <v>114</v>
      </c>
      <c r="G1574" s="51" t="s">
        <v>115</v>
      </c>
      <c r="H1574" s="51" t="s">
        <v>114</v>
      </c>
      <c r="I1574" s="51" t="s">
        <v>115</v>
      </c>
      <c r="J1574" s="51" t="s">
        <v>114</v>
      </c>
      <c r="K1574" s="51" t="s">
        <v>115</v>
      </c>
      <c r="L1574" s="51" t="s">
        <v>114</v>
      </c>
      <c r="M1574" s="51" t="s">
        <v>115</v>
      </c>
      <c r="O1574" s="48" t="s">
        <v>125</v>
      </c>
      <c r="P1574" s="37"/>
      <c r="Q1574" s="37"/>
      <c r="R1574" s="37"/>
      <c r="S1574" s="37"/>
      <c r="T1574" s="37"/>
      <c r="U1574" s="37"/>
      <c r="V1574" s="38">
        <v>0.53300000000000003</v>
      </c>
      <c r="W1574" s="85">
        <v>0.125</v>
      </c>
      <c r="X1574" s="37"/>
      <c r="Y1574" s="37"/>
      <c r="Z1574" s="37"/>
      <c r="AA1574" s="37"/>
    </row>
    <row r="1575" spans="1:30">
      <c r="A1575" s="29" t="s">
        <v>110</v>
      </c>
      <c r="B1575" s="46"/>
      <c r="C1575" s="46"/>
      <c r="D1575" s="46"/>
      <c r="E1575" s="46"/>
      <c r="F1575" s="46"/>
      <c r="G1575" s="46"/>
      <c r="H1575" s="46"/>
      <c r="I1575" s="46"/>
      <c r="J1575" s="46"/>
      <c r="K1575" s="46"/>
      <c r="L1575" s="20">
        <v>15</v>
      </c>
      <c r="M1575" s="20">
        <v>100</v>
      </c>
      <c r="O1575" s="21" t="s">
        <v>198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>
        <v>15</v>
      </c>
      <c r="AA1575" s="24">
        <v>5</v>
      </c>
    </row>
    <row r="1576" spans="1:30">
      <c r="A1576" s="29" t="s">
        <v>111</v>
      </c>
      <c r="B1576" s="46"/>
      <c r="C1576" s="46"/>
      <c r="D1576" s="46"/>
      <c r="E1576" s="46"/>
      <c r="F1576" s="46"/>
      <c r="G1576" s="46"/>
      <c r="H1576" s="46"/>
      <c r="I1576" s="46"/>
      <c r="J1576" s="46"/>
      <c r="K1576" s="46"/>
      <c r="L1576" s="20">
        <v>0</v>
      </c>
      <c r="M1576" s="20">
        <v>0</v>
      </c>
      <c r="O1576" s="49" t="s">
        <v>125</v>
      </c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>
        <v>1</v>
      </c>
      <c r="AA1576" s="39">
        <v>0.33300000000000002</v>
      </c>
    </row>
    <row r="1577" spans="1:30">
      <c r="A1577" s="29"/>
      <c r="B1577" s="46"/>
      <c r="C1577" s="46"/>
      <c r="D1577" s="46"/>
      <c r="E1577" s="46"/>
      <c r="F1577" s="46"/>
      <c r="G1577" s="46"/>
      <c r="H1577" s="46"/>
      <c r="I1577" s="46"/>
      <c r="J1577" s="46"/>
      <c r="K1577" s="46"/>
      <c r="L1577" s="20"/>
      <c r="M1577" s="20"/>
      <c r="O1577" s="63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</row>
    <row r="1578" spans="1:30">
      <c r="A1578" s="29" t="s">
        <v>112</v>
      </c>
      <c r="B1578" s="46"/>
      <c r="C1578" s="46"/>
      <c r="D1578" s="46"/>
      <c r="E1578" s="46"/>
      <c r="F1578" s="46"/>
      <c r="G1578" s="46"/>
      <c r="H1578" s="46"/>
      <c r="I1578" s="46"/>
      <c r="J1578" s="46"/>
      <c r="K1578" s="46"/>
      <c r="L1578" s="20"/>
      <c r="M1578" s="20"/>
      <c r="O1578" s="35" t="s">
        <v>127</v>
      </c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</row>
    <row r="1579" spans="1:30">
      <c r="A1579" s="29" t="s">
        <v>113</v>
      </c>
      <c r="B1579" s="46"/>
      <c r="C1579" s="46"/>
      <c r="D1579" s="46"/>
      <c r="E1579" s="46"/>
      <c r="F1579" s="46"/>
      <c r="G1579" s="46"/>
      <c r="H1579" s="46"/>
      <c r="I1579" s="46"/>
      <c r="J1579" s="46"/>
      <c r="K1579" s="46"/>
      <c r="L1579" s="20"/>
      <c r="M1579" s="20"/>
    </row>
    <row r="1583" spans="1:30" s="152" customFormat="1">
      <c r="A1583" s="153" t="s">
        <v>265</v>
      </c>
      <c r="AD1583" s="15"/>
    </row>
    <row r="1585" spans="1:27">
      <c r="A1585" s="329" t="s">
        <v>277</v>
      </c>
      <c r="B1585" s="330"/>
      <c r="C1585" s="330"/>
      <c r="D1585" s="330"/>
      <c r="E1585" s="330"/>
      <c r="F1585" s="330"/>
      <c r="G1585" s="331"/>
      <c r="I1585" s="358" t="s">
        <v>298</v>
      </c>
      <c r="J1585" s="358"/>
      <c r="K1585" s="358"/>
      <c r="L1585" s="358"/>
      <c r="M1585" s="358"/>
      <c r="N1585" s="358"/>
      <c r="O1585" s="358"/>
    </row>
    <row r="1586" spans="1:27">
      <c r="A1586" s="20" t="s">
        <v>129</v>
      </c>
      <c r="B1586" s="44">
        <v>15</v>
      </c>
      <c r="C1586" s="44">
        <v>15</v>
      </c>
      <c r="D1586" s="44">
        <v>15</v>
      </c>
      <c r="E1586" s="44">
        <v>15</v>
      </c>
      <c r="F1586" s="44">
        <v>15</v>
      </c>
      <c r="G1586" s="45">
        <v>15</v>
      </c>
      <c r="I1586" s="89"/>
      <c r="J1586" s="89" t="s">
        <v>137</v>
      </c>
      <c r="K1586" s="89" t="s">
        <v>138</v>
      </c>
      <c r="L1586" s="89" t="s">
        <v>139</v>
      </c>
      <c r="M1586" s="89" t="s">
        <v>140</v>
      </c>
      <c r="N1586" s="89" t="s">
        <v>141</v>
      </c>
      <c r="O1586" s="89" t="s">
        <v>142</v>
      </c>
    </row>
    <row r="1587" spans="1:27">
      <c r="A1587" s="21" t="s">
        <v>103</v>
      </c>
      <c r="B1587" s="51">
        <v>2000</v>
      </c>
      <c r="C1587" s="51">
        <v>2003</v>
      </c>
      <c r="D1587" s="51">
        <v>2006</v>
      </c>
      <c r="E1587" s="51">
        <v>2009</v>
      </c>
      <c r="F1587" s="51">
        <v>2012</v>
      </c>
      <c r="G1587" s="51">
        <v>2015</v>
      </c>
      <c r="I1587" s="89" t="s">
        <v>143</v>
      </c>
      <c r="J1587" s="24">
        <v>15</v>
      </c>
      <c r="K1587" s="24">
        <v>15</v>
      </c>
      <c r="L1587" s="24">
        <v>15</v>
      </c>
      <c r="M1587" s="24">
        <v>15</v>
      </c>
      <c r="N1587" s="24">
        <v>15</v>
      </c>
      <c r="O1587" s="24">
        <v>15</v>
      </c>
    </row>
    <row r="1588" spans="1:27">
      <c r="A1588" s="29">
        <v>0</v>
      </c>
      <c r="B1588" s="24">
        <v>5</v>
      </c>
      <c r="C1588" s="24"/>
      <c r="D1588" s="24"/>
      <c r="E1588" s="24"/>
      <c r="F1588" s="24"/>
      <c r="G1588" s="24">
        <v>1</v>
      </c>
      <c r="I1588" s="90">
        <v>0</v>
      </c>
      <c r="J1588" s="24">
        <v>5</v>
      </c>
      <c r="K1588" s="24"/>
      <c r="L1588" s="24"/>
      <c r="M1588" s="24"/>
      <c r="N1588" s="24"/>
      <c r="O1588" s="24">
        <v>1</v>
      </c>
    </row>
    <row r="1589" spans="1:27">
      <c r="A1589" s="29">
        <v>1</v>
      </c>
      <c r="B1589" s="24">
        <v>10</v>
      </c>
      <c r="C1589" s="24">
        <v>6</v>
      </c>
      <c r="D1589" s="24">
        <v>4</v>
      </c>
      <c r="E1589" s="24">
        <v>9</v>
      </c>
      <c r="F1589" s="24"/>
      <c r="G1589" s="24">
        <v>9</v>
      </c>
      <c r="I1589" s="90">
        <v>1</v>
      </c>
      <c r="J1589" s="24">
        <v>10</v>
      </c>
      <c r="K1589" s="101">
        <v>6</v>
      </c>
      <c r="L1589" s="24">
        <v>4</v>
      </c>
      <c r="M1589" s="24">
        <v>9</v>
      </c>
      <c r="N1589" s="24"/>
      <c r="O1589" s="24">
        <v>9</v>
      </c>
    </row>
    <row r="1590" spans="1:27">
      <c r="A1590" s="29">
        <v>2</v>
      </c>
      <c r="B1590" s="24"/>
      <c r="C1590" s="24">
        <v>9</v>
      </c>
      <c r="D1590" s="24">
        <v>8</v>
      </c>
      <c r="E1590" s="24">
        <v>6</v>
      </c>
      <c r="F1590" s="24">
        <v>10</v>
      </c>
      <c r="G1590" s="24">
        <v>5</v>
      </c>
      <c r="I1590" s="90">
        <v>2</v>
      </c>
      <c r="J1590" s="24"/>
      <c r="K1590" s="101">
        <v>9</v>
      </c>
      <c r="L1590" s="24">
        <v>8</v>
      </c>
      <c r="M1590" s="24">
        <v>6</v>
      </c>
      <c r="N1590" s="24">
        <v>10</v>
      </c>
      <c r="O1590" s="24">
        <v>5</v>
      </c>
    </row>
    <row r="1591" spans="1:27">
      <c r="A1591" s="29">
        <v>3</v>
      </c>
      <c r="B1591" s="24"/>
      <c r="C1591" s="24"/>
      <c r="D1591" s="24">
        <v>3</v>
      </c>
      <c r="E1591" s="24"/>
      <c r="F1591" s="24">
        <v>5</v>
      </c>
      <c r="G1591" s="24"/>
      <c r="I1591" s="90">
        <v>3</v>
      </c>
      <c r="J1591" s="24"/>
      <c r="K1591" s="24"/>
      <c r="L1591" s="24">
        <v>3</v>
      </c>
      <c r="M1591" s="24"/>
      <c r="N1591" s="24">
        <v>5</v>
      </c>
      <c r="O1591" s="24"/>
    </row>
    <row r="1592" spans="1:27">
      <c r="A1592" s="29" t="s">
        <v>104</v>
      </c>
      <c r="B1592" s="24"/>
      <c r="C1592" s="24"/>
      <c r="D1592" s="24"/>
      <c r="E1592" s="24"/>
      <c r="F1592" s="24"/>
      <c r="G1592" s="24"/>
      <c r="I1592" s="90" t="s">
        <v>104</v>
      </c>
      <c r="J1592" s="24"/>
      <c r="K1592" s="24"/>
      <c r="L1592" s="24"/>
      <c r="M1592" s="24"/>
      <c r="N1592" s="24"/>
      <c r="O1592" s="24"/>
    </row>
    <row r="1593" spans="1:27">
      <c r="J1593" s="92" t="s">
        <v>279</v>
      </c>
      <c r="K1593" s="24" t="s">
        <v>280</v>
      </c>
      <c r="L1593" s="53"/>
      <c r="M1593" s="24" t="s">
        <v>281</v>
      </c>
      <c r="N1593" s="53"/>
      <c r="O1593" s="24" t="s">
        <v>240</v>
      </c>
    </row>
    <row r="1594" spans="1:27">
      <c r="A1594" s="324" t="s">
        <v>278</v>
      </c>
      <c r="B1594" s="359"/>
      <c r="C1594" s="359"/>
      <c r="D1594" s="359"/>
      <c r="E1594" s="359"/>
      <c r="F1594" s="359"/>
      <c r="G1594" s="325"/>
      <c r="J1594" s="53"/>
      <c r="K1594" s="92" t="s">
        <v>282</v>
      </c>
      <c r="L1594" s="53"/>
      <c r="M1594" s="92" t="s">
        <v>283</v>
      </c>
      <c r="N1594" s="53"/>
      <c r="O1594" s="93" t="s">
        <v>284</v>
      </c>
    </row>
    <row r="1595" spans="1:27">
      <c r="A1595" s="21"/>
      <c r="B1595" s="51">
        <v>2000</v>
      </c>
      <c r="C1595" s="51">
        <v>2003</v>
      </c>
      <c r="D1595" s="51">
        <v>2006</v>
      </c>
      <c r="E1595" s="51">
        <v>2009</v>
      </c>
      <c r="F1595" s="51">
        <v>2012</v>
      </c>
      <c r="G1595" s="51">
        <v>2015</v>
      </c>
      <c r="O1595" s="100" t="s">
        <v>285</v>
      </c>
    </row>
    <row r="1596" spans="1:27">
      <c r="A1596" s="29" t="s">
        <v>106</v>
      </c>
      <c r="B1596" s="24">
        <v>15</v>
      </c>
      <c r="C1596" s="24">
        <v>6</v>
      </c>
      <c r="D1596" s="24">
        <v>7</v>
      </c>
      <c r="E1596" s="24">
        <v>4</v>
      </c>
      <c r="F1596" s="24">
        <v>1</v>
      </c>
      <c r="G1596" s="24">
        <v>5</v>
      </c>
    </row>
    <row r="1597" spans="1:27">
      <c r="A1597" s="29" t="s">
        <v>107</v>
      </c>
      <c r="B1597" s="24">
        <v>0</v>
      </c>
      <c r="C1597" s="24">
        <v>9</v>
      </c>
      <c r="D1597" s="24">
        <v>8</v>
      </c>
      <c r="E1597" s="24">
        <v>11</v>
      </c>
      <c r="F1597" s="24">
        <v>14</v>
      </c>
      <c r="G1597" s="24">
        <v>10</v>
      </c>
    </row>
    <row r="1598" spans="1:27">
      <c r="A1598" s="27"/>
      <c r="B1598" s="28"/>
      <c r="C1598" s="28"/>
      <c r="D1598" s="28"/>
      <c r="E1598" s="28"/>
      <c r="F1598" s="28"/>
      <c r="G1598" s="28"/>
    </row>
    <row r="1599" spans="1:27">
      <c r="A1599" s="27"/>
      <c r="B1599" s="28"/>
      <c r="C1599" s="28"/>
      <c r="D1599" s="28"/>
      <c r="E1599" s="28"/>
      <c r="F1599" s="28"/>
      <c r="G1599" s="28"/>
    </row>
    <row r="1600" spans="1:27">
      <c r="A1600" s="354" t="s">
        <v>109</v>
      </c>
      <c r="B1600" s="354"/>
      <c r="C1600" s="354"/>
      <c r="D1600" s="354"/>
      <c r="E1600" s="354"/>
      <c r="F1600" s="354"/>
      <c r="G1600" s="354"/>
      <c r="H1600" s="354"/>
      <c r="I1600" s="354"/>
      <c r="J1600" s="354"/>
      <c r="K1600" s="354"/>
      <c r="L1600" s="354"/>
      <c r="M1600" s="354"/>
      <c r="O1600" s="355" t="s">
        <v>120</v>
      </c>
      <c r="P1600" s="356"/>
      <c r="Q1600" s="356"/>
      <c r="R1600" s="356"/>
      <c r="S1600" s="356"/>
      <c r="T1600" s="356"/>
      <c r="U1600" s="356"/>
      <c r="V1600" s="356"/>
      <c r="W1600" s="356"/>
      <c r="X1600" s="356"/>
      <c r="Y1600" s="356"/>
      <c r="Z1600" s="356"/>
      <c r="AA1600" s="357"/>
    </row>
    <row r="1601" spans="1:27">
      <c r="A1601" s="20"/>
      <c r="B1601" s="327">
        <v>2000</v>
      </c>
      <c r="C1601" s="327"/>
      <c r="D1601" s="327">
        <v>2003</v>
      </c>
      <c r="E1601" s="327"/>
      <c r="F1601" s="327">
        <v>2006</v>
      </c>
      <c r="G1601" s="327"/>
      <c r="H1601" s="327">
        <v>2009</v>
      </c>
      <c r="I1601" s="327"/>
      <c r="J1601" s="327">
        <v>2012</v>
      </c>
      <c r="K1601" s="327"/>
      <c r="L1601" s="327">
        <v>2015</v>
      </c>
      <c r="M1601" s="327"/>
      <c r="O1601" s="20"/>
      <c r="P1601" s="324">
        <v>2000</v>
      </c>
      <c r="Q1601" s="325"/>
      <c r="R1601" s="324">
        <v>2003</v>
      </c>
      <c r="S1601" s="325"/>
      <c r="T1601" s="324">
        <v>2006</v>
      </c>
      <c r="U1601" s="325"/>
      <c r="V1601" s="324">
        <v>2009</v>
      </c>
      <c r="W1601" s="325"/>
      <c r="X1601" s="324">
        <v>2012</v>
      </c>
      <c r="Y1601" s="325"/>
      <c r="Z1601" s="324">
        <v>2015</v>
      </c>
      <c r="AA1601" s="325"/>
    </row>
    <row r="1602" spans="1:27">
      <c r="A1602" s="20"/>
      <c r="B1602" s="51" t="s">
        <v>114</v>
      </c>
      <c r="C1602" s="51" t="s">
        <v>115</v>
      </c>
      <c r="D1602" s="51" t="s">
        <v>114</v>
      </c>
      <c r="E1602" s="51" t="s">
        <v>115</v>
      </c>
      <c r="F1602" s="51" t="s">
        <v>114</v>
      </c>
      <c r="G1602" s="51" t="s">
        <v>115</v>
      </c>
      <c r="H1602" s="51" t="s">
        <v>114</v>
      </c>
      <c r="I1602" s="51" t="s">
        <v>115</v>
      </c>
      <c r="J1602" s="51" t="s">
        <v>114</v>
      </c>
      <c r="K1602" s="51" t="s">
        <v>115</v>
      </c>
      <c r="L1602" s="51" t="s">
        <v>114</v>
      </c>
      <c r="M1602" s="51" t="s">
        <v>115</v>
      </c>
      <c r="O1602" s="20"/>
      <c r="P1602" s="51" t="s">
        <v>118</v>
      </c>
      <c r="Q1602" s="51" t="s">
        <v>1</v>
      </c>
      <c r="R1602" s="51" t="s">
        <v>118</v>
      </c>
      <c r="S1602" s="51" t="s">
        <v>1</v>
      </c>
      <c r="T1602" s="51" t="s">
        <v>118</v>
      </c>
      <c r="U1602" s="51" t="s">
        <v>1</v>
      </c>
      <c r="V1602" s="51" t="s">
        <v>118</v>
      </c>
      <c r="W1602" s="51" t="s">
        <v>1</v>
      </c>
      <c r="X1602" s="51" t="s">
        <v>118</v>
      </c>
      <c r="Y1602" s="51" t="s">
        <v>1</v>
      </c>
      <c r="Z1602" s="51" t="s">
        <v>118</v>
      </c>
      <c r="AA1602" s="51" t="s">
        <v>1</v>
      </c>
    </row>
    <row r="1603" spans="1:27">
      <c r="A1603" s="29" t="s">
        <v>110</v>
      </c>
      <c r="B1603" s="20">
        <v>15</v>
      </c>
      <c r="C1603" s="20">
        <v>100</v>
      </c>
      <c r="D1603" s="20">
        <v>15</v>
      </c>
      <c r="E1603" s="20">
        <v>100</v>
      </c>
      <c r="F1603" s="20">
        <v>8</v>
      </c>
      <c r="G1603" s="20">
        <v>53.3</v>
      </c>
      <c r="H1603" s="20"/>
      <c r="I1603" s="20"/>
      <c r="J1603" s="20"/>
      <c r="K1603" s="20"/>
      <c r="L1603" s="20">
        <v>13</v>
      </c>
      <c r="M1603" s="20">
        <v>86.7</v>
      </c>
      <c r="O1603" s="29" t="s">
        <v>287</v>
      </c>
      <c r="P1603" s="24"/>
      <c r="Q1603" s="24"/>
      <c r="R1603" s="24"/>
      <c r="S1603" s="24"/>
      <c r="T1603" s="24">
        <v>2</v>
      </c>
      <c r="U1603" s="24">
        <v>2</v>
      </c>
      <c r="V1603" s="24"/>
      <c r="W1603" s="24"/>
      <c r="X1603" s="24"/>
      <c r="Y1603" s="24"/>
      <c r="Z1603" s="24"/>
      <c r="AA1603" s="24"/>
    </row>
    <row r="1604" spans="1:27">
      <c r="A1604" s="29" t="s">
        <v>111</v>
      </c>
      <c r="B1604" s="20">
        <v>6</v>
      </c>
      <c r="C1604" s="20">
        <v>40</v>
      </c>
      <c r="D1604" s="20">
        <v>6</v>
      </c>
      <c r="E1604" s="20">
        <v>40</v>
      </c>
      <c r="F1604" s="20">
        <v>7</v>
      </c>
      <c r="G1604" s="20">
        <v>87.5</v>
      </c>
      <c r="H1604" s="20"/>
      <c r="I1604" s="20"/>
      <c r="J1604" s="20"/>
      <c r="K1604" s="20"/>
      <c r="L1604" s="20">
        <v>2</v>
      </c>
      <c r="M1604" s="20">
        <v>15.4</v>
      </c>
      <c r="O1604" s="47" t="s">
        <v>125</v>
      </c>
      <c r="P1604" s="32"/>
      <c r="Q1604" s="32"/>
      <c r="R1604" s="32"/>
      <c r="S1604" s="32"/>
      <c r="T1604" s="40">
        <v>0.13300000000000001</v>
      </c>
      <c r="U1604" s="32">
        <v>1</v>
      </c>
      <c r="V1604" s="32"/>
      <c r="W1604" s="32"/>
      <c r="X1604" s="32"/>
      <c r="Y1604" s="32"/>
      <c r="Z1604" s="32"/>
      <c r="AA1604" s="32"/>
    </row>
    <row r="1605" spans="1:27">
      <c r="A1605" s="2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O1605" s="21" t="s">
        <v>295</v>
      </c>
      <c r="P1605" s="24"/>
      <c r="Q1605" s="24"/>
      <c r="R1605" s="24"/>
      <c r="S1605" s="24"/>
      <c r="T1605" s="24">
        <v>2</v>
      </c>
      <c r="U1605" s="24">
        <v>2</v>
      </c>
      <c r="V1605" s="24">
        <v>15</v>
      </c>
      <c r="W1605" s="24">
        <v>9</v>
      </c>
      <c r="X1605" s="24">
        <v>15</v>
      </c>
      <c r="Y1605" s="24">
        <v>4</v>
      </c>
      <c r="Z1605" s="24"/>
      <c r="AA1605" s="24"/>
    </row>
    <row r="1606" spans="1:27">
      <c r="A1606" s="29" t="s">
        <v>112</v>
      </c>
      <c r="B1606" s="20"/>
      <c r="C1606" s="20"/>
      <c r="D1606" s="20"/>
      <c r="E1606" s="20"/>
      <c r="F1606" s="20">
        <v>7</v>
      </c>
      <c r="G1606" s="20">
        <v>46.7</v>
      </c>
      <c r="H1606" s="20">
        <v>15</v>
      </c>
      <c r="I1606" s="20">
        <v>100</v>
      </c>
      <c r="J1606" s="20">
        <v>15</v>
      </c>
      <c r="K1606" s="20">
        <v>100</v>
      </c>
      <c r="L1606" s="20">
        <v>2</v>
      </c>
      <c r="M1606" s="20">
        <v>13.3</v>
      </c>
      <c r="O1606" s="48" t="s">
        <v>125</v>
      </c>
      <c r="P1606" s="36"/>
      <c r="Q1606" s="36"/>
      <c r="R1606" s="36"/>
      <c r="S1606" s="36"/>
      <c r="T1606" s="39">
        <v>0.13300000000000001</v>
      </c>
      <c r="U1606" s="36">
        <v>1</v>
      </c>
      <c r="V1606" s="36">
        <v>1</v>
      </c>
      <c r="W1606" s="36">
        <v>0.6</v>
      </c>
      <c r="X1606" s="36">
        <v>1</v>
      </c>
      <c r="Y1606" s="39">
        <v>0.26700000000000002</v>
      </c>
      <c r="Z1606" s="36"/>
      <c r="AA1606" s="36"/>
    </row>
    <row r="1607" spans="1:27">
      <c r="A1607" s="29" t="s">
        <v>113</v>
      </c>
      <c r="B1607" s="20"/>
      <c r="C1607" s="20"/>
      <c r="D1607" s="20"/>
      <c r="E1607" s="20"/>
      <c r="F1607" s="20">
        <v>6</v>
      </c>
      <c r="G1607" s="20">
        <v>85.7</v>
      </c>
      <c r="H1607" s="20">
        <v>9</v>
      </c>
      <c r="I1607" s="20">
        <v>60</v>
      </c>
      <c r="J1607" s="20">
        <v>4</v>
      </c>
      <c r="K1607" s="20">
        <v>26.7</v>
      </c>
      <c r="L1607" s="20">
        <v>2</v>
      </c>
      <c r="M1607" s="20">
        <v>100</v>
      </c>
      <c r="O1607" s="21" t="s">
        <v>289</v>
      </c>
      <c r="P1607" s="24"/>
      <c r="Q1607" s="24"/>
      <c r="R1607" s="24"/>
      <c r="S1607" s="24"/>
      <c r="T1607" s="24">
        <v>3</v>
      </c>
      <c r="U1607" s="24">
        <v>2</v>
      </c>
      <c r="V1607" s="24"/>
      <c r="W1607" s="24"/>
      <c r="X1607" s="24"/>
      <c r="Y1607" s="24"/>
      <c r="Z1607" s="24"/>
      <c r="AA1607" s="24"/>
    </row>
    <row r="1608" spans="1:27">
      <c r="O1608" s="48" t="s">
        <v>125</v>
      </c>
      <c r="P1608" s="36"/>
      <c r="Q1608" s="36"/>
      <c r="R1608" s="36"/>
      <c r="S1608" s="36"/>
      <c r="T1608" s="36">
        <v>0.2</v>
      </c>
      <c r="U1608" s="39">
        <v>0.66700000000000004</v>
      </c>
      <c r="V1608" s="36"/>
      <c r="W1608" s="36"/>
      <c r="X1608" s="36"/>
      <c r="Y1608" s="36"/>
      <c r="Z1608" s="36"/>
      <c r="AA1608" s="36"/>
    </row>
    <row r="1609" spans="1:27">
      <c r="O1609" s="21" t="s">
        <v>300</v>
      </c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>
        <v>2</v>
      </c>
      <c r="AA1609" s="24">
        <v>2</v>
      </c>
    </row>
    <row r="1610" spans="1:27">
      <c r="A1610" s="354" t="s">
        <v>116</v>
      </c>
      <c r="B1610" s="354"/>
      <c r="C1610" s="354"/>
      <c r="D1610" s="354"/>
      <c r="E1610" s="354"/>
      <c r="F1610" s="354"/>
      <c r="G1610" s="354"/>
      <c r="H1610" s="354"/>
      <c r="I1610" s="354"/>
      <c r="J1610" s="354"/>
      <c r="K1610" s="354"/>
      <c r="L1610" s="354"/>
      <c r="M1610" s="354"/>
      <c r="O1610" s="69" t="s">
        <v>125</v>
      </c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9">
        <v>0.13300000000000001</v>
      </c>
      <c r="AA1610" s="36">
        <v>1</v>
      </c>
    </row>
    <row r="1611" spans="1:27">
      <c r="A1611" s="20"/>
      <c r="B1611" s="327">
        <v>2000</v>
      </c>
      <c r="C1611" s="327"/>
      <c r="D1611" s="327">
        <v>2003</v>
      </c>
      <c r="E1611" s="327"/>
      <c r="F1611" s="327">
        <v>2006</v>
      </c>
      <c r="G1611" s="327"/>
      <c r="H1611" s="327">
        <v>2009</v>
      </c>
      <c r="I1611" s="327"/>
      <c r="J1611" s="327">
        <v>2012</v>
      </c>
      <c r="K1611" s="327"/>
      <c r="L1611" s="327">
        <v>2015</v>
      </c>
      <c r="M1611" s="327"/>
    </row>
    <row r="1612" spans="1:27">
      <c r="A1612" s="20"/>
      <c r="B1612" s="51" t="s">
        <v>114</v>
      </c>
      <c r="C1612" s="51" t="s">
        <v>115</v>
      </c>
      <c r="D1612" s="51" t="s">
        <v>114</v>
      </c>
      <c r="E1612" s="51" t="s">
        <v>115</v>
      </c>
      <c r="F1612" s="51" t="s">
        <v>114</v>
      </c>
      <c r="G1612" s="51" t="s">
        <v>115</v>
      </c>
      <c r="H1612" s="51" t="s">
        <v>114</v>
      </c>
      <c r="I1612" s="51" t="s">
        <v>115</v>
      </c>
      <c r="J1612" s="51" t="s">
        <v>114</v>
      </c>
      <c r="K1612" s="51" t="s">
        <v>115</v>
      </c>
      <c r="L1612" s="51" t="s">
        <v>114</v>
      </c>
      <c r="M1612" s="51" t="s">
        <v>115</v>
      </c>
      <c r="O1612" s="35" t="s">
        <v>127</v>
      </c>
    </row>
    <row r="1613" spans="1:27">
      <c r="A1613" s="29" t="s">
        <v>110</v>
      </c>
      <c r="B1613" s="20">
        <v>15</v>
      </c>
      <c r="C1613" s="20">
        <v>100</v>
      </c>
      <c r="D1613" s="20"/>
      <c r="E1613" s="20"/>
      <c r="F1613" s="20"/>
      <c r="G1613" s="20"/>
      <c r="H1613" s="20">
        <v>13</v>
      </c>
      <c r="I1613" s="20">
        <v>86.7</v>
      </c>
      <c r="J1613" s="20">
        <v>2</v>
      </c>
      <c r="K1613" s="20">
        <v>13.3</v>
      </c>
      <c r="L1613" s="20">
        <v>1</v>
      </c>
      <c r="M1613" s="20">
        <v>6.7</v>
      </c>
    </row>
    <row r="1614" spans="1:27">
      <c r="A1614" s="29" t="s">
        <v>111</v>
      </c>
      <c r="B1614" s="20">
        <v>9</v>
      </c>
      <c r="C1614" s="20">
        <v>60</v>
      </c>
      <c r="D1614" s="20"/>
      <c r="E1614" s="20"/>
      <c r="F1614" s="20"/>
      <c r="G1614" s="20"/>
      <c r="H1614" s="20">
        <v>4</v>
      </c>
      <c r="I1614" s="20">
        <v>30.8</v>
      </c>
      <c r="J1614" s="20">
        <v>1</v>
      </c>
      <c r="K1614" s="20">
        <v>50</v>
      </c>
      <c r="L1614" s="20">
        <v>0</v>
      </c>
      <c r="M1614" s="20">
        <v>0</v>
      </c>
    </row>
    <row r="1615" spans="1:27">
      <c r="A1615" s="2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O1615" s="355" t="s">
        <v>121</v>
      </c>
      <c r="P1615" s="356"/>
      <c r="Q1615" s="356"/>
      <c r="R1615" s="356"/>
      <c r="S1615" s="356"/>
      <c r="T1615" s="356"/>
      <c r="U1615" s="356"/>
      <c r="V1615" s="356"/>
      <c r="W1615" s="356"/>
      <c r="X1615" s="356"/>
      <c r="Y1615" s="356"/>
      <c r="Z1615" s="356"/>
      <c r="AA1615" s="357"/>
    </row>
    <row r="1616" spans="1:27">
      <c r="A1616" s="29" t="s">
        <v>112</v>
      </c>
      <c r="B1616" s="20"/>
      <c r="C1616" s="20"/>
      <c r="D1616" s="20">
        <v>15</v>
      </c>
      <c r="E1616" s="20">
        <v>100</v>
      </c>
      <c r="F1616" s="20">
        <v>15</v>
      </c>
      <c r="G1616" s="20">
        <v>100</v>
      </c>
      <c r="H1616" s="20">
        <v>2</v>
      </c>
      <c r="I1616" s="20">
        <v>13.3</v>
      </c>
      <c r="J1616" s="20">
        <v>13</v>
      </c>
      <c r="K1616" s="20">
        <v>86.7</v>
      </c>
      <c r="L1616" s="20">
        <v>14</v>
      </c>
      <c r="M1616" s="20">
        <v>93.3</v>
      </c>
      <c r="O1616" s="20"/>
      <c r="P1616" s="324">
        <v>2000</v>
      </c>
      <c r="Q1616" s="325"/>
      <c r="R1616" s="324">
        <v>2003</v>
      </c>
      <c r="S1616" s="325"/>
      <c r="T1616" s="324">
        <v>2006</v>
      </c>
      <c r="U1616" s="325"/>
      <c r="V1616" s="324">
        <v>2009</v>
      </c>
      <c r="W1616" s="325"/>
      <c r="X1616" s="324">
        <v>2012</v>
      </c>
      <c r="Y1616" s="325"/>
      <c r="Z1616" s="324">
        <v>2015</v>
      </c>
      <c r="AA1616" s="325"/>
    </row>
    <row r="1617" spans="1:27">
      <c r="A1617" s="29" t="s">
        <v>113</v>
      </c>
      <c r="B1617" s="20"/>
      <c r="C1617" s="20"/>
      <c r="D1617" s="20">
        <v>9</v>
      </c>
      <c r="E1617" s="20">
        <v>60</v>
      </c>
      <c r="F1617" s="20">
        <v>1</v>
      </c>
      <c r="G1617" s="20">
        <v>6.7</v>
      </c>
      <c r="H1617" s="20">
        <v>2</v>
      </c>
      <c r="I1617" s="20">
        <v>100</v>
      </c>
      <c r="J1617" s="20">
        <v>9</v>
      </c>
      <c r="K1617" s="20">
        <v>69.2</v>
      </c>
      <c r="L1617" s="20">
        <v>8</v>
      </c>
      <c r="M1617" s="20">
        <v>57.1</v>
      </c>
      <c r="O1617" s="20"/>
      <c r="P1617" s="51" t="s">
        <v>118</v>
      </c>
      <c r="Q1617" s="51" t="s">
        <v>1</v>
      </c>
      <c r="R1617" s="51" t="s">
        <v>118</v>
      </c>
      <c r="S1617" s="51" t="s">
        <v>1</v>
      </c>
      <c r="T1617" s="51" t="s">
        <v>118</v>
      </c>
      <c r="U1617" s="51" t="s">
        <v>1</v>
      </c>
      <c r="V1617" s="51" t="s">
        <v>118</v>
      </c>
      <c r="W1617" s="51" t="s">
        <v>1</v>
      </c>
      <c r="X1617" s="51" t="s">
        <v>118</v>
      </c>
      <c r="Y1617" s="51" t="s">
        <v>1</v>
      </c>
      <c r="Z1617" s="51" t="s">
        <v>118</v>
      </c>
      <c r="AA1617" s="51" t="s">
        <v>1</v>
      </c>
    </row>
    <row r="1618" spans="1:27">
      <c r="O1618" s="29" t="s">
        <v>296</v>
      </c>
      <c r="P1618" s="24"/>
      <c r="Q1618" s="24"/>
      <c r="R1618" s="24">
        <v>15</v>
      </c>
      <c r="S1618" s="24">
        <v>9</v>
      </c>
      <c r="T1618" s="24"/>
      <c r="U1618" s="24"/>
      <c r="V1618" s="24">
        <v>1</v>
      </c>
      <c r="W1618" s="24">
        <v>1</v>
      </c>
      <c r="X1618" s="24">
        <v>13</v>
      </c>
      <c r="Y1618" s="24">
        <v>9</v>
      </c>
      <c r="Z1618" s="24">
        <v>6</v>
      </c>
      <c r="AA1618" s="24">
        <v>3</v>
      </c>
    </row>
    <row r="1619" spans="1:27">
      <c r="O1619" s="48" t="s">
        <v>125</v>
      </c>
      <c r="P1619" s="36"/>
      <c r="Q1619" s="36"/>
      <c r="R1619" s="36">
        <v>1</v>
      </c>
      <c r="S1619" s="36">
        <v>0.6</v>
      </c>
      <c r="T1619" s="36"/>
      <c r="U1619" s="36"/>
      <c r="V1619" s="39">
        <v>6.7000000000000004E-2</v>
      </c>
      <c r="W1619" s="36">
        <v>1</v>
      </c>
      <c r="X1619" s="39">
        <v>0.86699999999999999</v>
      </c>
      <c r="Y1619" s="39">
        <v>0.69199999999999995</v>
      </c>
      <c r="Z1619" s="36">
        <v>0.4</v>
      </c>
      <c r="AA1619" s="36">
        <v>0.5</v>
      </c>
    </row>
    <row r="1620" spans="1:27">
      <c r="A1620" s="354" t="s">
        <v>117</v>
      </c>
      <c r="B1620" s="354"/>
      <c r="C1620" s="354"/>
      <c r="D1620" s="354"/>
      <c r="E1620" s="354"/>
      <c r="F1620" s="354"/>
      <c r="G1620" s="354"/>
      <c r="H1620" s="354"/>
      <c r="I1620" s="354"/>
      <c r="J1620" s="354"/>
      <c r="K1620" s="354"/>
      <c r="L1620" s="354"/>
      <c r="M1620" s="354"/>
      <c r="O1620" s="29" t="s">
        <v>290</v>
      </c>
      <c r="P1620" s="34"/>
      <c r="Q1620" s="34"/>
      <c r="R1620" s="34"/>
      <c r="S1620" s="34"/>
      <c r="T1620" s="34">
        <v>15</v>
      </c>
      <c r="U1620" s="34">
        <v>1</v>
      </c>
      <c r="V1620" s="34"/>
      <c r="W1620" s="34"/>
      <c r="X1620" s="34"/>
      <c r="Y1620" s="34"/>
      <c r="Z1620" s="34"/>
      <c r="AA1620" s="34"/>
    </row>
    <row r="1621" spans="1:27">
      <c r="A1621" s="20"/>
      <c r="B1621" s="327">
        <v>2000</v>
      </c>
      <c r="C1621" s="327"/>
      <c r="D1621" s="327">
        <v>2003</v>
      </c>
      <c r="E1621" s="327"/>
      <c r="F1621" s="327">
        <v>2006</v>
      </c>
      <c r="G1621" s="327"/>
      <c r="H1621" s="327">
        <v>2009</v>
      </c>
      <c r="I1621" s="327"/>
      <c r="J1621" s="327">
        <v>2012</v>
      </c>
      <c r="K1621" s="327"/>
      <c r="L1621" s="327">
        <v>2015</v>
      </c>
      <c r="M1621" s="327"/>
      <c r="O1621" s="48" t="s">
        <v>125</v>
      </c>
      <c r="P1621" s="36"/>
      <c r="Q1621" s="36"/>
      <c r="R1621" s="36"/>
      <c r="S1621" s="36"/>
      <c r="T1621" s="36">
        <v>1</v>
      </c>
      <c r="U1621" s="39">
        <v>6.7000000000000004E-2</v>
      </c>
      <c r="V1621" s="36"/>
      <c r="W1621" s="36"/>
      <c r="X1621" s="36"/>
      <c r="Y1621" s="36"/>
      <c r="Z1621" s="36"/>
      <c r="AA1621" s="36"/>
    </row>
    <row r="1622" spans="1:27">
      <c r="A1622" s="20"/>
      <c r="B1622" s="51" t="s">
        <v>114</v>
      </c>
      <c r="C1622" s="51" t="s">
        <v>115</v>
      </c>
      <c r="D1622" s="51" t="s">
        <v>114</v>
      </c>
      <c r="E1622" s="51" t="s">
        <v>115</v>
      </c>
      <c r="F1622" s="51" t="s">
        <v>114</v>
      </c>
      <c r="G1622" s="51" t="s">
        <v>115</v>
      </c>
      <c r="H1622" s="51" t="s">
        <v>114</v>
      </c>
      <c r="I1622" s="51" t="s">
        <v>115</v>
      </c>
      <c r="J1622" s="51" t="s">
        <v>114</v>
      </c>
      <c r="K1622" s="51" t="s">
        <v>115</v>
      </c>
      <c r="L1622" s="51" t="s">
        <v>114</v>
      </c>
      <c r="M1622" s="51" t="s">
        <v>115</v>
      </c>
      <c r="O1622" s="21" t="s">
        <v>297</v>
      </c>
      <c r="P1622" s="34"/>
      <c r="Q1622" s="34"/>
      <c r="R1622" s="34"/>
      <c r="S1622" s="34"/>
      <c r="T1622" s="34"/>
      <c r="U1622" s="34"/>
      <c r="V1622" s="34">
        <v>1</v>
      </c>
      <c r="W1622" s="34">
        <v>1</v>
      </c>
      <c r="X1622" s="34"/>
      <c r="Y1622" s="34"/>
      <c r="Z1622" s="34"/>
      <c r="AA1622" s="34"/>
    </row>
    <row r="1623" spans="1:27">
      <c r="A1623" s="29" t="s">
        <v>110</v>
      </c>
      <c r="B1623" s="20">
        <v>15</v>
      </c>
      <c r="C1623" s="20">
        <v>100</v>
      </c>
      <c r="D1623" s="20">
        <v>5</v>
      </c>
      <c r="E1623" s="20">
        <v>33.299999999999997</v>
      </c>
      <c r="F1623" s="20">
        <v>8</v>
      </c>
      <c r="G1623" s="20">
        <v>53.3</v>
      </c>
      <c r="H1623" s="20">
        <v>12</v>
      </c>
      <c r="I1623" s="20">
        <v>80</v>
      </c>
      <c r="J1623" s="20">
        <v>8</v>
      </c>
      <c r="K1623" s="20">
        <v>53.3</v>
      </c>
      <c r="L1623" s="20">
        <v>9</v>
      </c>
      <c r="M1623" s="20">
        <v>60</v>
      </c>
      <c r="O1623" s="48" t="s">
        <v>125</v>
      </c>
      <c r="P1623" s="36"/>
      <c r="Q1623" s="36"/>
      <c r="R1623" s="36"/>
      <c r="S1623" s="36"/>
      <c r="T1623" s="36"/>
      <c r="U1623" s="36"/>
      <c r="V1623" s="39">
        <v>6.7000000000000004E-2</v>
      </c>
      <c r="W1623" s="36">
        <v>1</v>
      </c>
      <c r="X1623" s="36"/>
      <c r="Y1623" s="36"/>
      <c r="Z1623" s="36"/>
      <c r="AA1623" s="36"/>
    </row>
    <row r="1624" spans="1:27">
      <c r="A1624" s="29" t="s">
        <v>111</v>
      </c>
      <c r="B1624" s="20">
        <v>0</v>
      </c>
      <c r="C1624" s="20">
        <v>0</v>
      </c>
      <c r="D1624" s="20">
        <v>0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3</v>
      </c>
      <c r="M1624" s="20">
        <v>33.299999999999997</v>
      </c>
      <c r="O1624" s="70" t="s">
        <v>65</v>
      </c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>
        <v>8</v>
      </c>
      <c r="AA1624" s="24">
        <v>5</v>
      </c>
    </row>
    <row r="1625" spans="1:27">
      <c r="A1625" s="2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O1625" s="48" t="s">
        <v>125</v>
      </c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9">
        <v>0.53300000000000003</v>
      </c>
      <c r="AA1625" s="39">
        <v>0.625</v>
      </c>
    </row>
    <row r="1626" spans="1:27">
      <c r="A1626" s="29" t="s">
        <v>112</v>
      </c>
      <c r="B1626" s="20"/>
      <c r="C1626" s="20"/>
      <c r="D1626" s="20">
        <v>7</v>
      </c>
      <c r="E1626" s="20">
        <v>46.7</v>
      </c>
      <c r="F1626" s="20">
        <v>7</v>
      </c>
      <c r="G1626" s="20">
        <v>46.7</v>
      </c>
      <c r="H1626" s="20">
        <v>3</v>
      </c>
      <c r="I1626" s="20">
        <v>20</v>
      </c>
      <c r="J1626" s="20">
        <v>7</v>
      </c>
      <c r="K1626" s="20">
        <v>46.7</v>
      </c>
      <c r="L1626" s="20">
        <v>3</v>
      </c>
      <c r="M1626" s="20">
        <v>20</v>
      </c>
    </row>
    <row r="1627" spans="1:27">
      <c r="A1627" s="29" t="s">
        <v>113</v>
      </c>
      <c r="B1627" s="20"/>
      <c r="C1627" s="20"/>
      <c r="D1627" s="20">
        <v>0</v>
      </c>
      <c r="E1627" s="20">
        <v>0</v>
      </c>
      <c r="F1627" s="20">
        <v>1</v>
      </c>
      <c r="G1627" s="20">
        <v>14.3</v>
      </c>
      <c r="H1627" s="20">
        <v>0</v>
      </c>
      <c r="I1627" s="20">
        <v>0</v>
      </c>
      <c r="J1627" s="20">
        <v>1</v>
      </c>
      <c r="K1627" s="20">
        <v>14.3</v>
      </c>
      <c r="L1627" s="20">
        <v>0</v>
      </c>
      <c r="M1627" s="20">
        <v>0</v>
      </c>
      <c r="O1627" s="35" t="s">
        <v>127</v>
      </c>
    </row>
    <row r="1628" spans="1:27">
      <c r="D1628" s="280" t="s">
        <v>286</v>
      </c>
      <c r="E1628" s="280"/>
      <c r="L1628" s="280" t="s">
        <v>286</v>
      </c>
      <c r="M1628" s="280"/>
    </row>
    <row r="1629" spans="1:27">
      <c r="A1629" s="35" t="s">
        <v>127</v>
      </c>
      <c r="O1629" s="355" t="s">
        <v>122</v>
      </c>
      <c r="P1629" s="356"/>
      <c r="Q1629" s="356"/>
      <c r="R1629" s="356"/>
      <c r="S1629" s="356"/>
      <c r="T1629" s="356"/>
      <c r="U1629" s="356"/>
      <c r="V1629" s="356"/>
      <c r="W1629" s="356"/>
      <c r="X1629" s="356"/>
      <c r="Y1629" s="356"/>
      <c r="Z1629" s="356"/>
      <c r="AA1629" s="357"/>
    </row>
    <row r="1630" spans="1:27">
      <c r="O1630" s="20"/>
      <c r="P1630" s="54">
        <v>2000</v>
      </c>
      <c r="Q1630" s="55"/>
      <c r="R1630" s="54">
        <v>2003</v>
      </c>
      <c r="S1630" s="55"/>
      <c r="T1630" s="54">
        <v>2006</v>
      </c>
      <c r="U1630" s="55"/>
      <c r="V1630" s="54">
        <v>2009</v>
      </c>
      <c r="W1630" s="55"/>
      <c r="X1630" s="54">
        <v>2012</v>
      </c>
      <c r="Y1630" s="55"/>
      <c r="Z1630" s="54">
        <v>2015</v>
      </c>
      <c r="AA1630" s="55"/>
    </row>
    <row r="1631" spans="1:27">
      <c r="O1631" s="20"/>
      <c r="P1631" s="51" t="s">
        <v>118</v>
      </c>
      <c r="Q1631" s="51" t="s">
        <v>1</v>
      </c>
      <c r="R1631" s="51" t="s">
        <v>118</v>
      </c>
      <c r="S1631" s="51" t="s">
        <v>1</v>
      </c>
      <c r="T1631" s="51" t="s">
        <v>118</v>
      </c>
      <c r="U1631" s="51" t="s">
        <v>1</v>
      </c>
      <c r="V1631" s="51" t="s">
        <v>118</v>
      </c>
      <c r="W1631" s="51" t="s">
        <v>1</v>
      </c>
      <c r="X1631" s="51" t="s">
        <v>118</v>
      </c>
      <c r="Y1631" s="51" t="s">
        <v>1</v>
      </c>
      <c r="Z1631" s="51" t="s">
        <v>118</v>
      </c>
      <c r="AA1631" s="51" t="s">
        <v>1</v>
      </c>
    </row>
    <row r="1632" spans="1:27">
      <c r="A1632" s="354" t="s">
        <v>130</v>
      </c>
      <c r="B1632" s="354"/>
      <c r="C1632" s="354"/>
      <c r="D1632" s="354"/>
      <c r="E1632" s="354"/>
      <c r="F1632" s="354"/>
      <c r="G1632" s="354"/>
      <c r="H1632" s="354"/>
      <c r="I1632" s="354"/>
      <c r="J1632" s="354"/>
      <c r="K1632" s="354"/>
      <c r="L1632" s="354"/>
      <c r="M1632" s="354"/>
      <c r="O1632" s="29" t="s">
        <v>89</v>
      </c>
      <c r="P1632" s="24"/>
      <c r="Q1632" s="24"/>
      <c r="R1632" s="24">
        <v>3</v>
      </c>
      <c r="S1632" s="24">
        <v>0</v>
      </c>
      <c r="T1632" s="24"/>
      <c r="U1632" s="24"/>
      <c r="V1632" s="24"/>
      <c r="W1632" s="24"/>
      <c r="X1632" s="24"/>
      <c r="Y1632" s="24"/>
      <c r="Z1632" s="24"/>
      <c r="AA1632" s="24"/>
    </row>
    <row r="1633" spans="1:30">
      <c r="A1633" s="20"/>
      <c r="B1633" s="327">
        <v>2000</v>
      </c>
      <c r="C1633" s="327"/>
      <c r="D1633" s="327">
        <v>2003</v>
      </c>
      <c r="E1633" s="327"/>
      <c r="F1633" s="327">
        <v>2006</v>
      </c>
      <c r="G1633" s="327"/>
      <c r="H1633" s="327">
        <v>2009</v>
      </c>
      <c r="I1633" s="327"/>
      <c r="J1633" s="327">
        <v>2012</v>
      </c>
      <c r="K1633" s="327"/>
      <c r="L1633" s="327">
        <v>2015</v>
      </c>
      <c r="M1633" s="327"/>
      <c r="O1633" s="47" t="s">
        <v>125</v>
      </c>
      <c r="P1633" s="32"/>
      <c r="Q1633" s="40"/>
      <c r="R1633" s="32">
        <v>0.2</v>
      </c>
      <c r="S1633" s="32">
        <v>0</v>
      </c>
      <c r="T1633" s="32"/>
      <c r="U1633" s="32"/>
      <c r="V1633" s="32"/>
      <c r="W1633" s="32"/>
      <c r="X1633" s="32"/>
      <c r="Y1633" s="32"/>
      <c r="Z1633" s="32"/>
      <c r="AA1633" s="32"/>
    </row>
    <row r="1634" spans="1:30">
      <c r="A1634" s="20"/>
      <c r="B1634" s="51" t="s">
        <v>114</v>
      </c>
      <c r="C1634" s="51" t="s">
        <v>115</v>
      </c>
      <c r="D1634" s="51" t="s">
        <v>114</v>
      </c>
      <c r="E1634" s="51" t="s">
        <v>115</v>
      </c>
      <c r="F1634" s="51" t="s">
        <v>114</v>
      </c>
      <c r="G1634" s="51" t="s">
        <v>115</v>
      </c>
      <c r="H1634" s="51" t="s">
        <v>114</v>
      </c>
      <c r="I1634" s="51" t="s">
        <v>115</v>
      </c>
      <c r="J1634" s="51" t="s">
        <v>114</v>
      </c>
      <c r="K1634" s="51" t="s">
        <v>115</v>
      </c>
      <c r="L1634" s="51" t="s">
        <v>114</v>
      </c>
      <c r="M1634" s="51" t="s">
        <v>115</v>
      </c>
      <c r="O1634" s="21" t="s">
        <v>87</v>
      </c>
      <c r="P1634" s="24"/>
      <c r="Q1634" s="24"/>
      <c r="R1634" s="24">
        <v>3</v>
      </c>
      <c r="S1634" s="24">
        <v>0</v>
      </c>
      <c r="T1634" s="24"/>
      <c r="U1634" s="24"/>
      <c r="V1634" s="24"/>
      <c r="W1634" s="24"/>
      <c r="X1634" s="24"/>
      <c r="Y1634" s="24"/>
      <c r="Z1634" s="24"/>
      <c r="AA1634" s="24"/>
    </row>
    <row r="1635" spans="1:30">
      <c r="A1635" s="29" t="s">
        <v>110</v>
      </c>
      <c r="B1635" s="46"/>
      <c r="C1635" s="46"/>
      <c r="D1635" s="46"/>
      <c r="E1635" s="46"/>
      <c r="F1635" s="46"/>
      <c r="G1635" s="46"/>
      <c r="H1635" s="46"/>
      <c r="I1635" s="46"/>
      <c r="J1635" s="46"/>
      <c r="K1635" s="46"/>
      <c r="L1635" s="20">
        <v>15</v>
      </c>
      <c r="M1635" s="20">
        <v>100</v>
      </c>
      <c r="O1635" s="48" t="s">
        <v>125</v>
      </c>
      <c r="P1635" s="36"/>
      <c r="Q1635" s="36"/>
      <c r="R1635" s="36">
        <v>0.2</v>
      </c>
      <c r="S1635" s="36">
        <v>0</v>
      </c>
      <c r="T1635" s="36"/>
      <c r="U1635" s="36"/>
      <c r="V1635" s="39"/>
      <c r="W1635" s="36"/>
      <c r="X1635" s="36"/>
      <c r="Y1635" s="36"/>
      <c r="Z1635" s="36"/>
      <c r="AA1635" s="36"/>
    </row>
    <row r="1636" spans="1:30">
      <c r="A1636" s="29" t="s">
        <v>111</v>
      </c>
      <c r="B1636" s="46"/>
      <c r="C1636" s="46"/>
      <c r="D1636" s="46"/>
      <c r="E1636" s="46"/>
      <c r="F1636" s="46"/>
      <c r="G1636" s="46"/>
      <c r="H1636" s="46"/>
      <c r="I1636" s="46"/>
      <c r="J1636" s="46"/>
      <c r="K1636" s="46"/>
      <c r="L1636" s="20">
        <v>0</v>
      </c>
      <c r="M1636" s="20">
        <v>0</v>
      </c>
      <c r="O1636" s="21" t="s">
        <v>302</v>
      </c>
      <c r="P1636" s="24"/>
      <c r="Q1636" s="24"/>
      <c r="R1636" s="24">
        <v>1</v>
      </c>
      <c r="S1636" s="24">
        <v>0</v>
      </c>
      <c r="T1636" s="24">
        <v>7</v>
      </c>
      <c r="U1636" s="24">
        <v>1</v>
      </c>
      <c r="V1636" s="24">
        <v>3</v>
      </c>
      <c r="W1636" s="24">
        <v>0</v>
      </c>
      <c r="X1636" s="24">
        <v>3</v>
      </c>
      <c r="Y1636" s="24">
        <v>1</v>
      </c>
      <c r="Z1636" s="24">
        <v>2</v>
      </c>
      <c r="AA1636" s="24">
        <v>0</v>
      </c>
    </row>
    <row r="1637" spans="1:30">
      <c r="A1637" s="29"/>
      <c r="B1637" s="46"/>
      <c r="C1637" s="46"/>
      <c r="D1637" s="46"/>
      <c r="E1637" s="46"/>
      <c r="F1637" s="46"/>
      <c r="G1637" s="46"/>
      <c r="H1637" s="46"/>
      <c r="I1637" s="46"/>
      <c r="J1637" s="46"/>
      <c r="K1637" s="46"/>
      <c r="L1637" s="20"/>
      <c r="M1637" s="20"/>
      <c r="O1637" s="48" t="s">
        <v>125</v>
      </c>
      <c r="P1637" s="37"/>
      <c r="Q1637" s="37"/>
      <c r="R1637" s="36">
        <v>6.7000000000000004E-2</v>
      </c>
      <c r="S1637" s="36">
        <v>0</v>
      </c>
      <c r="T1637" s="39">
        <v>0.46700000000000003</v>
      </c>
      <c r="U1637" s="39">
        <v>0.14299999999999999</v>
      </c>
      <c r="V1637" s="38">
        <v>0.2</v>
      </c>
      <c r="W1637" s="38">
        <v>0</v>
      </c>
      <c r="X1637" s="36">
        <v>0.2</v>
      </c>
      <c r="Y1637" s="39">
        <v>0.33300000000000002</v>
      </c>
      <c r="Z1637" s="39">
        <v>0.13300000000000001</v>
      </c>
      <c r="AA1637" s="36">
        <v>0</v>
      </c>
    </row>
    <row r="1638" spans="1:30">
      <c r="A1638" s="29" t="s">
        <v>112</v>
      </c>
      <c r="B1638" s="46"/>
      <c r="C1638" s="46"/>
      <c r="D1638" s="46"/>
      <c r="E1638" s="46"/>
      <c r="F1638" s="46"/>
      <c r="G1638" s="46"/>
      <c r="H1638" s="46"/>
      <c r="I1638" s="46"/>
      <c r="J1638" s="46"/>
      <c r="K1638" s="46"/>
      <c r="L1638" s="20"/>
      <c r="M1638" s="20"/>
      <c r="O1638" s="21" t="s">
        <v>299</v>
      </c>
      <c r="P1638" s="24"/>
      <c r="Q1638" s="24"/>
      <c r="R1638" s="24"/>
      <c r="S1638" s="24"/>
      <c r="T1638" s="24"/>
      <c r="U1638" s="24"/>
      <c r="V1638" s="24"/>
      <c r="W1638" s="24"/>
      <c r="X1638" s="24">
        <v>4</v>
      </c>
      <c r="Y1638" s="24">
        <v>0</v>
      </c>
      <c r="Z1638" s="24"/>
      <c r="AA1638" s="24"/>
    </row>
    <row r="1639" spans="1:30">
      <c r="A1639" s="29" t="s">
        <v>113</v>
      </c>
      <c r="B1639" s="46"/>
      <c r="C1639" s="46"/>
      <c r="D1639" s="46"/>
      <c r="E1639" s="46"/>
      <c r="F1639" s="46"/>
      <c r="G1639" s="46"/>
      <c r="H1639" s="46"/>
      <c r="I1639" s="46"/>
      <c r="J1639" s="46"/>
      <c r="K1639" s="46"/>
      <c r="L1639" s="20"/>
      <c r="M1639" s="20"/>
      <c r="O1639" s="49" t="s">
        <v>125</v>
      </c>
      <c r="P1639" s="36"/>
      <c r="Q1639" s="36"/>
      <c r="R1639" s="36"/>
      <c r="S1639" s="36"/>
      <c r="T1639" s="36"/>
      <c r="U1639" s="36"/>
      <c r="V1639" s="36"/>
      <c r="W1639" s="36"/>
      <c r="X1639" s="39">
        <v>0.26700000000000002</v>
      </c>
      <c r="Y1639" s="36">
        <v>0</v>
      </c>
      <c r="Z1639" s="36"/>
      <c r="AA1639" s="36"/>
    </row>
    <row r="1640" spans="1:30">
      <c r="O1640" s="21" t="s">
        <v>301</v>
      </c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>
        <v>1</v>
      </c>
      <c r="AA1640" s="24">
        <v>0</v>
      </c>
    </row>
    <row r="1641" spans="1:30">
      <c r="O1641" s="50" t="s">
        <v>125</v>
      </c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9">
        <v>6.7000000000000004E-2</v>
      </c>
      <c r="AA1641" s="36">
        <v>0</v>
      </c>
    </row>
    <row r="1642" spans="1:30">
      <c r="O1642" s="63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</row>
    <row r="1643" spans="1:30">
      <c r="O1643" s="35" t="s">
        <v>127</v>
      </c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40"/>
      <c r="AA1643" s="32"/>
    </row>
    <row r="1646" spans="1:30" s="152" customFormat="1">
      <c r="A1646" s="153" t="s">
        <v>264</v>
      </c>
      <c r="AD1646" s="15"/>
    </row>
    <row r="1648" spans="1:30">
      <c r="A1648" s="329" t="s">
        <v>303</v>
      </c>
      <c r="B1648" s="330"/>
      <c r="C1648" s="330"/>
      <c r="D1648" s="330"/>
      <c r="E1648" s="330"/>
      <c r="F1648" s="330"/>
      <c r="G1648" s="331"/>
      <c r="I1648" s="358" t="s">
        <v>264</v>
      </c>
      <c r="J1648" s="358"/>
      <c r="K1648" s="358"/>
      <c r="L1648" s="358"/>
      <c r="M1648" s="358"/>
      <c r="N1648" s="358"/>
      <c r="O1648" s="358"/>
    </row>
    <row r="1649" spans="1:27">
      <c r="A1649" s="20" t="s">
        <v>129</v>
      </c>
      <c r="B1649" s="44">
        <v>24</v>
      </c>
      <c r="C1649" s="44">
        <v>24</v>
      </c>
      <c r="D1649" s="44">
        <v>24</v>
      </c>
      <c r="E1649" s="44">
        <v>24</v>
      </c>
      <c r="F1649" s="44">
        <v>24</v>
      </c>
      <c r="G1649" s="45">
        <v>24</v>
      </c>
      <c r="I1649" s="89"/>
      <c r="J1649" s="89" t="s">
        <v>137</v>
      </c>
      <c r="K1649" s="89" t="s">
        <v>138</v>
      </c>
      <c r="L1649" s="89" t="s">
        <v>139</v>
      </c>
      <c r="M1649" s="89" t="s">
        <v>140</v>
      </c>
      <c r="N1649" s="89" t="s">
        <v>141</v>
      </c>
      <c r="O1649" s="89" t="s">
        <v>142</v>
      </c>
    </row>
    <row r="1650" spans="1:27">
      <c r="A1650" s="21" t="s">
        <v>103</v>
      </c>
      <c r="B1650" s="51">
        <v>2001</v>
      </c>
      <c r="C1650" s="51">
        <v>2004</v>
      </c>
      <c r="D1650" s="51">
        <v>2007</v>
      </c>
      <c r="E1650" s="51">
        <v>2010</v>
      </c>
      <c r="F1650" s="51">
        <v>2013</v>
      </c>
      <c r="G1650" s="51">
        <v>2016</v>
      </c>
      <c r="I1650" s="89" t="s">
        <v>143</v>
      </c>
      <c r="J1650" s="24">
        <v>24</v>
      </c>
      <c r="K1650" s="24">
        <v>24</v>
      </c>
      <c r="L1650" s="24">
        <v>24</v>
      </c>
      <c r="M1650" s="24">
        <v>24</v>
      </c>
      <c r="N1650" s="24">
        <v>24</v>
      </c>
      <c r="O1650" s="24">
        <v>24</v>
      </c>
    </row>
    <row r="1651" spans="1:27">
      <c r="A1651" s="29">
        <v>0</v>
      </c>
      <c r="B1651" s="24"/>
      <c r="C1651" s="24">
        <v>19</v>
      </c>
      <c r="D1651" s="24"/>
      <c r="E1651" s="24"/>
      <c r="F1651" s="24"/>
      <c r="G1651" s="24"/>
      <c r="I1651" s="90">
        <v>0</v>
      </c>
      <c r="J1651" s="101"/>
      <c r="K1651" s="24">
        <v>19</v>
      </c>
      <c r="L1651" s="24"/>
      <c r="M1651" s="24"/>
      <c r="N1651" s="24"/>
      <c r="O1651" s="24"/>
    </row>
    <row r="1652" spans="1:27">
      <c r="A1652" s="29">
        <v>1</v>
      </c>
      <c r="B1652" s="24">
        <v>15</v>
      </c>
      <c r="C1652" s="24">
        <v>5</v>
      </c>
      <c r="D1652" s="24">
        <v>18</v>
      </c>
      <c r="E1652" s="24"/>
      <c r="F1652" s="24"/>
      <c r="G1652" s="24">
        <v>15</v>
      </c>
      <c r="I1652" s="90">
        <v>1</v>
      </c>
      <c r="J1652" s="101">
        <v>15</v>
      </c>
      <c r="K1652" s="24">
        <v>5</v>
      </c>
      <c r="L1652" s="24">
        <v>18</v>
      </c>
      <c r="M1652" s="24"/>
      <c r="N1652" s="24"/>
      <c r="O1652" s="24">
        <v>15</v>
      </c>
    </row>
    <row r="1653" spans="1:27">
      <c r="A1653" s="29">
        <v>2</v>
      </c>
      <c r="B1653" s="24">
        <v>9</v>
      </c>
      <c r="C1653" s="24"/>
      <c r="D1653" s="24">
        <v>6</v>
      </c>
      <c r="E1653" s="24">
        <v>24</v>
      </c>
      <c r="F1653" s="24">
        <v>24</v>
      </c>
      <c r="G1653" s="24">
        <v>9</v>
      </c>
      <c r="I1653" s="90">
        <v>2</v>
      </c>
      <c r="J1653" s="101">
        <v>9</v>
      </c>
      <c r="K1653" s="24"/>
      <c r="L1653" s="24">
        <v>6</v>
      </c>
      <c r="M1653" s="24">
        <v>24</v>
      </c>
      <c r="N1653" s="24">
        <v>24</v>
      </c>
      <c r="O1653" s="24">
        <v>9</v>
      </c>
    </row>
    <row r="1654" spans="1:27">
      <c r="A1654" s="29">
        <v>3</v>
      </c>
      <c r="B1654" s="24"/>
      <c r="C1654" s="24"/>
      <c r="D1654" s="24"/>
      <c r="E1654" s="24"/>
      <c r="F1654" s="24"/>
      <c r="G1654" s="24"/>
      <c r="I1654" s="90">
        <v>3</v>
      </c>
      <c r="J1654" s="24"/>
      <c r="K1654" s="24"/>
      <c r="L1654" s="24"/>
      <c r="M1654" s="24"/>
      <c r="N1654" s="24"/>
      <c r="O1654" s="24"/>
    </row>
    <row r="1655" spans="1:27">
      <c r="A1655" s="29" t="s">
        <v>104</v>
      </c>
      <c r="B1655" s="24"/>
      <c r="C1655" s="24"/>
      <c r="D1655" s="24"/>
      <c r="E1655" s="24"/>
      <c r="F1655" s="24"/>
      <c r="G1655" s="24"/>
      <c r="I1655" s="90" t="s">
        <v>104</v>
      </c>
      <c r="J1655" s="24"/>
      <c r="K1655" s="24"/>
      <c r="L1655" s="24"/>
      <c r="M1655" s="24"/>
      <c r="N1655" s="24"/>
      <c r="O1655" s="24"/>
    </row>
    <row r="1656" spans="1:27">
      <c r="I1656" s="100"/>
      <c r="J1656" s="53"/>
      <c r="K1656" s="24" t="s">
        <v>306</v>
      </c>
      <c r="L1656" s="53"/>
      <c r="M1656" s="24" t="s">
        <v>182</v>
      </c>
      <c r="N1656" s="53"/>
      <c r="O1656" s="24" t="s">
        <v>161</v>
      </c>
    </row>
    <row r="1657" spans="1:27">
      <c r="A1657" s="324" t="s">
        <v>304</v>
      </c>
      <c r="B1657" s="359"/>
      <c r="C1657" s="359"/>
      <c r="D1657" s="359"/>
      <c r="E1657" s="359"/>
      <c r="F1657" s="359"/>
      <c r="G1657" s="325"/>
      <c r="J1657" s="53"/>
      <c r="K1657" s="91" t="s">
        <v>307</v>
      </c>
      <c r="L1657" s="53"/>
      <c r="M1657" s="92" t="s">
        <v>308</v>
      </c>
      <c r="N1657" s="53"/>
      <c r="O1657" s="93" t="s">
        <v>309</v>
      </c>
    </row>
    <row r="1658" spans="1:27">
      <c r="A1658" s="21"/>
      <c r="B1658" s="51">
        <v>2001</v>
      </c>
      <c r="C1658" s="51">
        <v>2004</v>
      </c>
      <c r="D1658" s="51">
        <v>2007</v>
      </c>
      <c r="E1658" s="51">
        <v>2010</v>
      </c>
      <c r="F1658" s="51">
        <v>2013</v>
      </c>
      <c r="G1658" s="51">
        <v>2016</v>
      </c>
      <c r="K1658" s="94"/>
    </row>
    <row r="1659" spans="1:27">
      <c r="A1659" s="29" t="s">
        <v>106</v>
      </c>
      <c r="B1659" s="24">
        <v>21</v>
      </c>
      <c r="C1659" s="24">
        <v>22</v>
      </c>
      <c r="D1659" s="24">
        <v>6</v>
      </c>
      <c r="E1659" s="24">
        <v>0</v>
      </c>
      <c r="F1659" s="24">
        <v>0</v>
      </c>
      <c r="G1659" s="24">
        <v>16</v>
      </c>
    </row>
    <row r="1660" spans="1:27">
      <c r="A1660" s="29" t="s">
        <v>107</v>
      </c>
      <c r="B1660" s="24">
        <v>3</v>
      </c>
      <c r="C1660" s="24">
        <v>2</v>
      </c>
      <c r="D1660" s="24">
        <v>18</v>
      </c>
      <c r="E1660" s="24">
        <v>24</v>
      </c>
      <c r="F1660" s="24">
        <v>24</v>
      </c>
      <c r="G1660" s="24">
        <v>8</v>
      </c>
    </row>
    <row r="1661" spans="1:27">
      <c r="A1661" s="27"/>
      <c r="B1661" s="28"/>
      <c r="C1661" s="28"/>
      <c r="D1661" s="28"/>
      <c r="E1661" s="28"/>
      <c r="F1661" s="28"/>
      <c r="G1661" s="28"/>
    </row>
    <row r="1662" spans="1:27">
      <c r="A1662" s="27"/>
      <c r="B1662" s="28"/>
      <c r="C1662" s="28"/>
      <c r="D1662" s="28"/>
      <c r="E1662" s="28"/>
      <c r="F1662" s="28"/>
      <c r="G1662" s="28"/>
    </row>
    <row r="1663" spans="1:27">
      <c r="A1663" s="354" t="s">
        <v>109</v>
      </c>
      <c r="B1663" s="354"/>
      <c r="C1663" s="354"/>
      <c r="D1663" s="354"/>
      <c r="E1663" s="354"/>
      <c r="F1663" s="354"/>
      <c r="G1663" s="354"/>
      <c r="H1663" s="354"/>
      <c r="I1663" s="354"/>
      <c r="J1663" s="354"/>
      <c r="K1663" s="354"/>
      <c r="L1663" s="354"/>
      <c r="M1663" s="354"/>
      <c r="O1663" s="355" t="s">
        <v>120</v>
      </c>
      <c r="P1663" s="356"/>
      <c r="Q1663" s="356"/>
      <c r="R1663" s="356"/>
      <c r="S1663" s="356"/>
      <c r="T1663" s="356"/>
      <c r="U1663" s="356"/>
      <c r="V1663" s="356"/>
      <c r="W1663" s="356"/>
      <c r="X1663" s="356"/>
      <c r="Y1663" s="356"/>
      <c r="Z1663" s="356"/>
      <c r="AA1663" s="357"/>
    </row>
    <row r="1664" spans="1:27">
      <c r="A1664" s="20"/>
      <c r="B1664" s="327">
        <v>2001</v>
      </c>
      <c r="C1664" s="327"/>
      <c r="D1664" s="327">
        <v>2004</v>
      </c>
      <c r="E1664" s="327"/>
      <c r="F1664" s="327">
        <v>2007</v>
      </c>
      <c r="G1664" s="327"/>
      <c r="H1664" s="327">
        <v>2010</v>
      </c>
      <c r="I1664" s="327"/>
      <c r="J1664" s="327">
        <v>2013</v>
      </c>
      <c r="K1664" s="327"/>
      <c r="L1664" s="327">
        <v>2016</v>
      </c>
      <c r="M1664" s="327"/>
      <c r="O1664" s="20"/>
      <c r="P1664" s="324">
        <v>2001</v>
      </c>
      <c r="Q1664" s="325"/>
      <c r="R1664" s="324">
        <v>2004</v>
      </c>
      <c r="S1664" s="325"/>
      <c r="T1664" s="324">
        <v>2007</v>
      </c>
      <c r="U1664" s="325"/>
      <c r="V1664" s="324">
        <v>2010</v>
      </c>
      <c r="W1664" s="325"/>
      <c r="X1664" s="324">
        <v>2013</v>
      </c>
      <c r="Y1664" s="325"/>
      <c r="Z1664" s="324">
        <v>2016</v>
      </c>
      <c r="AA1664" s="325"/>
    </row>
    <row r="1665" spans="1:27">
      <c r="A1665" s="20"/>
      <c r="B1665" s="51" t="s">
        <v>114</v>
      </c>
      <c r="C1665" s="51" t="s">
        <v>115</v>
      </c>
      <c r="D1665" s="51" t="s">
        <v>114</v>
      </c>
      <c r="E1665" s="51" t="s">
        <v>115</v>
      </c>
      <c r="F1665" s="51" t="s">
        <v>114</v>
      </c>
      <c r="G1665" s="51" t="s">
        <v>115</v>
      </c>
      <c r="H1665" s="51" t="s">
        <v>114</v>
      </c>
      <c r="I1665" s="51" t="s">
        <v>115</v>
      </c>
      <c r="J1665" s="51" t="s">
        <v>114</v>
      </c>
      <c r="K1665" s="51" t="s">
        <v>115</v>
      </c>
      <c r="L1665" s="51" t="s">
        <v>114</v>
      </c>
      <c r="M1665" s="51" t="s">
        <v>115</v>
      </c>
      <c r="O1665" s="20"/>
      <c r="P1665" s="51" t="s">
        <v>118</v>
      </c>
      <c r="Q1665" s="51" t="s">
        <v>1</v>
      </c>
      <c r="R1665" s="51" t="s">
        <v>118</v>
      </c>
      <c r="S1665" s="51" t="s">
        <v>1</v>
      </c>
      <c r="T1665" s="51" t="s">
        <v>118</v>
      </c>
      <c r="U1665" s="51" t="s">
        <v>1</v>
      </c>
      <c r="V1665" s="51" t="s">
        <v>118</v>
      </c>
      <c r="W1665" s="51" t="s">
        <v>1</v>
      </c>
      <c r="X1665" s="51" t="s">
        <v>118</v>
      </c>
      <c r="Y1665" s="51" t="s">
        <v>1</v>
      </c>
      <c r="Z1665" s="51" t="s">
        <v>118</v>
      </c>
      <c r="AA1665" s="51" t="s">
        <v>1</v>
      </c>
    </row>
    <row r="1666" spans="1:27">
      <c r="A1666" s="29" t="s">
        <v>110</v>
      </c>
      <c r="B1666" s="106">
        <v>2</v>
      </c>
      <c r="C1666" s="106">
        <v>8.3000000000000007</v>
      </c>
      <c r="D1666" s="106">
        <v>23</v>
      </c>
      <c r="E1666" s="106">
        <v>95.8</v>
      </c>
      <c r="F1666" s="20">
        <v>24</v>
      </c>
      <c r="G1666" s="20">
        <v>100</v>
      </c>
      <c r="H1666" s="20"/>
      <c r="I1666" s="20"/>
      <c r="J1666" s="20"/>
      <c r="K1666" s="20"/>
      <c r="L1666" s="20">
        <v>24</v>
      </c>
      <c r="M1666" s="20">
        <v>100</v>
      </c>
      <c r="O1666" s="29" t="s">
        <v>289</v>
      </c>
      <c r="P1666" s="96">
        <v>5</v>
      </c>
      <c r="Q1666" s="96">
        <v>2</v>
      </c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</row>
    <row r="1667" spans="1:27">
      <c r="A1667" s="29" t="s">
        <v>111</v>
      </c>
      <c r="B1667" s="106">
        <v>0</v>
      </c>
      <c r="C1667" s="106">
        <v>0</v>
      </c>
      <c r="D1667" s="106">
        <v>5</v>
      </c>
      <c r="E1667" s="106">
        <v>21.7</v>
      </c>
      <c r="F1667" s="20">
        <v>6</v>
      </c>
      <c r="G1667" s="20">
        <v>25</v>
      </c>
      <c r="H1667" s="20"/>
      <c r="I1667" s="20"/>
      <c r="J1667" s="20"/>
      <c r="K1667" s="20"/>
      <c r="L1667" s="20">
        <v>2</v>
      </c>
      <c r="M1667" s="20">
        <v>8.3000000000000007</v>
      </c>
      <c r="O1667" s="47" t="s">
        <v>125</v>
      </c>
      <c r="P1667" s="85">
        <f>5/24</f>
        <v>0.20833333333333334</v>
      </c>
      <c r="Q1667" s="229">
        <f>2/5</f>
        <v>0.4</v>
      </c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</row>
    <row r="1668" spans="1:27">
      <c r="A1668" s="29"/>
      <c r="B1668" s="106"/>
      <c r="C1668" s="106"/>
      <c r="D1668" s="106"/>
      <c r="E1668" s="106"/>
      <c r="F1668" s="20"/>
      <c r="G1668" s="20"/>
      <c r="H1668" s="20"/>
      <c r="I1668" s="20"/>
      <c r="J1668" s="20"/>
      <c r="K1668" s="20"/>
      <c r="L1668" s="20"/>
      <c r="M1668" s="20"/>
      <c r="O1668" s="21" t="s">
        <v>311</v>
      </c>
      <c r="P1668" s="96">
        <v>15</v>
      </c>
      <c r="Q1668" s="96">
        <v>1</v>
      </c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</row>
    <row r="1669" spans="1:27">
      <c r="A1669" s="29" t="s">
        <v>112</v>
      </c>
      <c r="B1669" s="106">
        <v>22</v>
      </c>
      <c r="C1669" s="106">
        <v>91.7</v>
      </c>
      <c r="D1669" s="106">
        <v>1</v>
      </c>
      <c r="E1669" s="106">
        <v>4.2</v>
      </c>
      <c r="F1669" s="20"/>
      <c r="G1669" s="20"/>
      <c r="H1669" s="20">
        <v>24</v>
      </c>
      <c r="I1669" s="20">
        <v>100</v>
      </c>
      <c r="J1669" s="20">
        <v>24</v>
      </c>
      <c r="K1669" s="20">
        <v>100</v>
      </c>
      <c r="L1669" s="20"/>
      <c r="M1669" s="20"/>
      <c r="O1669" s="47" t="s">
        <v>125</v>
      </c>
      <c r="P1669" s="265">
        <f>15/24</f>
        <v>0.625</v>
      </c>
      <c r="Q1669" s="265">
        <f>1/15</f>
        <v>6.6666666666666666E-2</v>
      </c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</row>
    <row r="1670" spans="1:27">
      <c r="A1670" s="29" t="s">
        <v>113</v>
      </c>
      <c r="B1670" s="106">
        <v>3</v>
      </c>
      <c r="C1670" s="106">
        <v>13.6</v>
      </c>
      <c r="D1670" s="106">
        <v>1</v>
      </c>
      <c r="E1670" s="106">
        <v>100</v>
      </c>
      <c r="F1670" s="20"/>
      <c r="G1670" s="20"/>
      <c r="H1670" s="20">
        <v>9</v>
      </c>
      <c r="I1670" s="20">
        <v>37.5</v>
      </c>
      <c r="J1670" s="20">
        <v>4</v>
      </c>
      <c r="K1670" s="20">
        <v>16.7</v>
      </c>
      <c r="L1670" s="20"/>
      <c r="M1670" s="20"/>
      <c r="O1670" s="21" t="s">
        <v>794</v>
      </c>
      <c r="P1670" s="255">
        <v>2</v>
      </c>
      <c r="Q1670" s="255">
        <v>0</v>
      </c>
      <c r="R1670" s="255"/>
      <c r="S1670" s="255"/>
      <c r="T1670" s="255"/>
      <c r="U1670" s="255"/>
      <c r="V1670" s="255"/>
      <c r="W1670" s="255"/>
      <c r="X1670" s="255"/>
      <c r="Y1670" s="255"/>
      <c r="Z1670" s="255"/>
      <c r="AA1670" s="255"/>
    </row>
    <row r="1671" spans="1:27">
      <c r="B1671" s="75" t="s">
        <v>793</v>
      </c>
      <c r="C1671" s="75"/>
      <c r="O1671" s="47" t="s">
        <v>125</v>
      </c>
      <c r="P1671" s="265">
        <f>2/24</f>
        <v>8.3333333333333329E-2</v>
      </c>
      <c r="Q1671" s="267">
        <v>0</v>
      </c>
      <c r="R1671" s="157"/>
      <c r="S1671" s="157"/>
      <c r="T1671" s="157"/>
      <c r="U1671" s="157"/>
      <c r="V1671" s="157"/>
      <c r="W1671" s="157"/>
      <c r="X1671" s="157"/>
      <c r="Y1671" s="157"/>
      <c r="Z1671" s="157"/>
      <c r="AA1671" s="157"/>
    </row>
    <row r="1672" spans="1:27">
      <c r="O1672" s="21" t="s">
        <v>315</v>
      </c>
      <c r="P1672" s="71"/>
      <c r="Q1672" s="71"/>
      <c r="R1672" s="71">
        <v>1</v>
      </c>
      <c r="S1672" s="71">
        <v>1</v>
      </c>
      <c r="T1672" s="71"/>
      <c r="U1672" s="71"/>
      <c r="V1672" s="71"/>
      <c r="W1672" s="71"/>
      <c r="X1672" s="71"/>
      <c r="Y1672" s="71"/>
      <c r="Z1672" s="71"/>
      <c r="AA1672" s="71"/>
    </row>
    <row r="1673" spans="1:27">
      <c r="A1673" s="354" t="s">
        <v>116</v>
      </c>
      <c r="B1673" s="354"/>
      <c r="C1673" s="354"/>
      <c r="D1673" s="354"/>
      <c r="E1673" s="354"/>
      <c r="F1673" s="354"/>
      <c r="G1673" s="354"/>
      <c r="H1673" s="354"/>
      <c r="I1673" s="354"/>
      <c r="J1673" s="354"/>
      <c r="K1673" s="354"/>
      <c r="L1673" s="354"/>
      <c r="M1673" s="354"/>
      <c r="O1673" s="47" t="s">
        <v>125</v>
      </c>
      <c r="P1673" s="72"/>
      <c r="Q1673" s="72"/>
      <c r="R1673" s="73">
        <v>4.2000000000000003E-2</v>
      </c>
      <c r="S1673" s="72">
        <v>1</v>
      </c>
      <c r="T1673" s="72"/>
      <c r="U1673" s="72"/>
      <c r="V1673" s="72"/>
      <c r="W1673" s="73"/>
      <c r="X1673" s="72"/>
      <c r="Y1673" s="72"/>
      <c r="Z1673" s="72"/>
      <c r="AA1673" s="72"/>
    </row>
    <row r="1674" spans="1:27">
      <c r="A1674" s="20"/>
      <c r="B1674" s="327">
        <v>2001</v>
      </c>
      <c r="C1674" s="327"/>
      <c r="D1674" s="327">
        <v>2004</v>
      </c>
      <c r="E1674" s="327"/>
      <c r="F1674" s="327">
        <v>2007</v>
      </c>
      <c r="G1674" s="327"/>
      <c r="H1674" s="327">
        <v>2010</v>
      </c>
      <c r="I1674" s="327"/>
      <c r="J1674" s="327">
        <v>2013</v>
      </c>
      <c r="K1674" s="327"/>
      <c r="L1674" s="327">
        <v>2016</v>
      </c>
      <c r="M1674" s="327"/>
      <c r="O1674" s="21" t="s">
        <v>193</v>
      </c>
      <c r="P1674" s="71"/>
      <c r="Q1674" s="71"/>
      <c r="R1674" s="71"/>
      <c r="S1674" s="71"/>
      <c r="T1674" s="71"/>
      <c r="U1674" s="71"/>
      <c r="V1674" s="71">
        <v>24</v>
      </c>
      <c r="W1674" s="71">
        <v>9</v>
      </c>
      <c r="X1674" s="71"/>
      <c r="Y1674" s="71"/>
      <c r="Z1674" s="71"/>
      <c r="AA1674" s="71"/>
    </row>
    <row r="1675" spans="1:27">
      <c r="A1675" s="20"/>
      <c r="B1675" s="51" t="s">
        <v>114</v>
      </c>
      <c r="C1675" s="51" t="s">
        <v>115</v>
      </c>
      <c r="D1675" s="51" t="s">
        <v>114</v>
      </c>
      <c r="E1675" s="51" t="s">
        <v>115</v>
      </c>
      <c r="F1675" s="51" t="s">
        <v>114</v>
      </c>
      <c r="G1675" s="51" t="s">
        <v>115</v>
      </c>
      <c r="H1675" s="51" t="s">
        <v>114</v>
      </c>
      <c r="I1675" s="51" t="s">
        <v>115</v>
      </c>
      <c r="J1675" s="51" t="s">
        <v>114</v>
      </c>
      <c r="K1675" s="51" t="s">
        <v>115</v>
      </c>
      <c r="L1675" s="51" t="s">
        <v>114</v>
      </c>
      <c r="M1675" s="51" t="s">
        <v>115</v>
      </c>
      <c r="O1675" s="47" t="s">
        <v>125</v>
      </c>
      <c r="P1675" s="72"/>
      <c r="Q1675" s="72"/>
      <c r="R1675" s="72"/>
      <c r="S1675" s="72"/>
      <c r="T1675" s="72"/>
      <c r="U1675" s="72"/>
      <c r="V1675" s="72">
        <v>1</v>
      </c>
      <c r="W1675" s="73">
        <v>0.375</v>
      </c>
      <c r="X1675" s="72"/>
      <c r="Y1675" s="72"/>
      <c r="Z1675" s="72"/>
      <c r="AA1675" s="72"/>
    </row>
    <row r="1676" spans="1:27">
      <c r="A1676" s="29" t="s">
        <v>110</v>
      </c>
      <c r="B1676" s="106">
        <v>24</v>
      </c>
      <c r="C1676" s="106">
        <v>100</v>
      </c>
      <c r="D1676" s="106">
        <v>22</v>
      </c>
      <c r="E1676" s="106">
        <v>91.7</v>
      </c>
      <c r="F1676" s="20"/>
      <c r="G1676" s="20"/>
      <c r="H1676" s="20"/>
      <c r="I1676" s="20"/>
      <c r="J1676" s="20"/>
      <c r="K1676" s="20"/>
      <c r="L1676" s="20">
        <v>15</v>
      </c>
      <c r="M1676" s="20">
        <v>62.5</v>
      </c>
      <c r="O1676" s="21" t="s">
        <v>196</v>
      </c>
      <c r="P1676" s="71"/>
      <c r="Q1676" s="71"/>
      <c r="R1676" s="71"/>
      <c r="S1676" s="71"/>
      <c r="T1676" s="71"/>
      <c r="U1676" s="71"/>
      <c r="V1676" s="71"/>
      <c r="W1676" s="71"/>
      <c r="X1676" s="71">
        <v>23</v>
      </c>
      <c r="Y1676" s="71">
        <v>3</v>
      </c>
      <c r="Z1676" s="71"/>
      <c r="AA1676" s="71"/>
    </row>
    <row r="1677" spans="1:27">
      <c r="A1677" s="29" t="s">
        <v>111</v>
      </c>
      <c r="B1677" s="106">
        <v>20</v>
      </c>
      <c r="C1677" s="106">
        <v>83.3</v>
      </c>
      <c r="D1677" s="106">
        <v>18</v>
      </c>
      <c r="E1677" s="106">
        <v>81.8</v>
      </c>
      <c r="F1677" s="20"/>
      <c r="G1677" s="20"/>
      <c r="H1677" s="20"/>
      <c r="I1677" s="20"/>
      <c r="J1677" s="20"/>
      <c r="K1677" s="20"/>
      <c r="L1677" s="20">
        <v>14</v>
      </c>
      <c r="M1677" s="20">
        <v>93.3</v>
      </c>
      <c r="O1677" s="47" t="s">
        <v>125</v>
      </c>
      <c r="P1677" s="72"/>
      <c r="Q1677" s="72"/>
      <c r="R1677" s="72"/>
      <c r="S1677" s="72"/>
      <c r="T1677" s="72"/>
      <c r="U1677" s="72"/>
      <c r="V1677" s="72"/>
      <c r="W1677" s="73"/>
      <c r="X1677" s="73">
        <v>0.95799999999999996</v>
      </c>
      <c r="Y1677" s="72">
        <v>0.13</v>
      </c>
      <c r="Z1677" s="72"/>
      <c r="AA1677" s="72"/>
    </row>
    <row r="1678" spans="1:27">
      <c r="A1678" s="29"/>
      <c r="B1678" s="106"/>
      <c r="C1678" s="106"/>
      <c r="D1678" s="106"/>
      <c r="E1678" s="106"/>
      <c r="F1678" s="20"/>
      <c r="G1678" s="20"/>
      <c r="H1678" s="20"/>
      <c r="I1678" s="20"/>
      <c r="J1678" s="20"/>
      <c r="K1678" s="20"/>
      <c r="L1678" s="20"/>
      <c r="M1678" s="20"/>
      <c r="O1678" s="21" t="s">
        <v>318</v>
      </c>
      <c r="P1678" s="71"/>
      <c r="Q1678" s="71"/>
      <c r="R1678" s="71"/>
      <c r="S1678" s="71"/>
      <c r="T1678" s="71"/>
      <c r="U1678" s="71"/>
      <c r="V1678" s="71"/>
      <c r="W1678" s="71"/>
      <c r="X1678" s="71">
        <v>1</v>
      </c>
      <c r="Y1678" s="71">
        <v>1</v>
      </c>
      <c r="Z1678" s="71"/>
      <c r="AA1678" s="71"/>
    </row>
    <row r="1679" spans="1:27">
      <c r="A1679" s="29" t="s">
        <v>112</v>
      </c>
      <c r="B1679" s="106"/>
      <c r="C1679" s="106"/>
      <c r="D1679" s="106">
        <v>2</v>
      </c>
      <c r="E1679" s="106">
        <v>8.3000000000000007</v>
      </c>
      <c r="F1679" s="20">
        <v>24</v>
      </c>
      <c r="G1679" s="20">
        <v>100</v>
      </c>
      <c r="H1679" s="20">
        <v>24</v>
      </c>
      <c r="I1679" s="20">
        <v>100</v>
      </c>
      <c r="J1679" s="20">
        <v>24</v>
      </c>
      <c r="K1679" s="20">
        <v>100</v>
      </c>
      <c r="L1679" s="20">
        <v>9</v>
      </c>
      <c r="M1679" s="20">
        <v>37.5</v>
      </c>
      <c r="O1679" s="47" t="s">
        <v>125</v>
      </c>
      <c r="P1679" s="72"/>
      <c r="Q1679" s="72"/>
      <c r="R1679" s="72"/>
      <c r="S1679" s="72"/>
      <c r="T1679" s="72"/>
      <c r="U1679" s="72"/>
      <c r="V1679" s="72"/>
      <c r="W1679" s="73"/>
      <c r="X1679" s="73">
        <v>4.2000000000000003E-2</v>
      </c>
      <c r="Y1679" s="72">
        <v>1</v>
      </c>
      <c r="Z1679" s="72"/>
      <c r="AA1679" s="72"/>
    </row>
    <row r="1680" spans="1:27">
      <c r="A1680" s="29" t="s">
        <v>113</v>
      </c>
      <c r="B1680" s="106"/>
      <c r="C1680" s="106"/>
      <c r="D1680" s="106">
        <v>1</v>
      </c>
      <c r="E1680" s="106">
        <v>50</v>
      </c>
      <c r="F1680" s="20">
        <v>18</v>
      </c>
      <c r="G1680" s="20">
        <v>75</v>
      </c>
      <c r="H1680" s="20">
        <v>15</v>
      </c>
      <c r="I1680" s="20">
        <v>62.5</v>
      </c>
      <c r="J1680" s="20">
        <v>20</v>
      </c>
      <c r="K1680" s="20">
        <v>83.3</v>
      </c>
      <c r="L1680" s="20">
        <v>8</v>
      </c>
      <c r="M1680" s="20">
        <v>88.9</v>
      </c>
      <c r="O1680" s="35" t="s">
        <v>127</v>
      </c>
    </row>
    <row r="1682" spans="1:27">
      <c r="O1682" s="355" t="s">
        <v>121</v>
      </c>
      <c r="P1682" s="356"/>
      <c r="Q1682" s="356"/>
      <c r="R1682" s="356"/>
      <c r="S1682" s="356"/>
      <c r="T1682" s="356"/>
      <c r="U1682" s="356"/>
      <c r="V1682" s="356"/>
      <c r="W1682" s="356"/>
      <c r="X1682" s="356"/>
      <c r="Y1682" s="356"/>
      <c r="Z1682" s="356"/>
      <c r="AA1682" s="357"/>
    </row>
    <row r="1683" spans="1:27">
      <c r="A1683" s="354" t="s">
        <v>117</v>
      </c>
      <c r="B1683" s="354"/>
      <c r="C1683" s="354"/>
      <c r="D1683" s="354"/>
      <c r="E1683" s="354"/>
      <c r="F1683" s="354"/>
      <c r="G1683" s="354"/>
      <c r="H1683" s="354"/>
      <c r="I1683" s="354"/>
      <c r="J1683" s="354"/>
      <c r="K1683" s="354"/>
      <c r="L1683" s="354"/>
      <c r="M1683" s="354"/>
      <c r="O1683" s="20"/>
      <c r="P1683" s="324">
        <v>2001</v>
      </c>
      <c r="Q1683" s="325"/>
      <c r="R1683" s="324">
        <v>2004</v>
      </c>
      <c r="S1683" s="325"/>
      <c r="T1683" s="324">
        <v>2007</v>
      </c>
      <c r="U1683" s="325"/>
      <c r="V1683" s="324">
        <v>2010</v>
      </c>
      <c r="W1683" s="325"/>
      <c r="X1683" s="324">
        <v>2013</v>
      </c>
      <c r="Y1683" s="325"/>
      <c r="Z1683" s="324">
        <v>2016</v>
      </c>
      <c r="AA1683" s="325"/>
    </row>
    <row r="1684" spans="1:27">
      <c r="A1684" s="20"/>
      <c r="B1684" s="327">
        <v>2001</v>
      </c>
      <c r="C1684" s="327"/>
      <c r="D1684" s="327">
        <v>2004</v>
      </c>
      <c r="E1684" s="327"/>
      <c r="F1684" s="327">
        <v>2007</v>
      </c>
      <c r="G1684" s="327"/>
      <c r="H1684" s="327">
        <v>2010</v>
      </c>
      <c r="I1684" s="327"/>
      <c r="J1684" s="327">
        <v>2013</v>
      </c>
      <c r="K1684" s="327"/>
      <c r="L1684" s="327">
        <v>2016</v>
      </c>
      <c r="M1684" s="327"/>
      <c r="O1684" s="20"/>
      <c r="P1684" s="51" t="s">
        <v>118</v>
      </c>
      <c r="Q1684" s="51" t="s">
        <v>1</v>
      </c>
      <c r="R1684" s="51" t="s">
        <v>118</v>
      </c>
      <c r="S1684" s="51" t="s">
        <v>1</v>
      </c>
      <c r="T1684" s="51" t="s">
        <v>118</v>
      </c>
      <c r="U1684" s="51" t="s">
        <v>1</v>
      </c>
      <c r="V1684" s="51" t="s">
        <v>118</v>
      </c>
      <c r="W1684" s="51" t="s">
        <v>1</v>
      </c>
      <c r="X1684" s="51" t="s">
        <v>118</v>
      </c>
      <c r="Y1684" s="51" t="s">
        <v>1</v>
      </c>
      <c r="Z1684" s="51" t="s">
        <v>118</v>
      </c>
      <c r="AA1684" s="51" t="s">
        <v>1</v>
      </c>
    </row>
    <row r="1685" spans="1:27">
      <c r="A1685" s="20"/>
      <c r="B1685" s="51" t="s">
        <v>114</v>
      </c>
      <c r="C1685" s="51" t="s">
        <v>115</v>
      </c>
      <c r="D1685" s="51" t="s">
        <v>114</v>
      </c>
      <c r="E1685" s="51" t="s">
        <v>115</v>
      </c>
      <c r="F1685" s="51" t="s">
        <v>114</v>
      </c>
      <c r="G1685" s="51" t="s">
        <v>115</v>
      </c>
      <c r="H1685" s="51" t="s">
        <v>114</v>
      </c>
      <c r="I1685" s="51" t="s">
        <v>115</v>
      </c>
      <c r="J1685" s="51" t="s">
        <v>114</v>
      </c>
      <c r="K1685" s="51" t="s">
        <v>115</v>
      </c>
      <c r="L1685" s="51" t="s">
        <v>114</v>
      </c>
      <c r="M1685" s="51" t="s">
        <v>115</v>
      </c>
      <c r="O1685" s="21" t="s">
        <v>316</v>
      </c>
      <c r="P1685" s="96"/>
      <c r="Q1685" s="96"/>
      <c r="R1685" s="24">
        <v>2</v>
      </c>
      <c r="S1685" s="24">
        <v>1</v>
      </c>
      <c r="T1685" s="24"/>
      <c r="U1685" s="24"/>
      <c r="V1685" s="24"/>
      <c r="W1685" s="24"/>
      <c r="X1685" s="24"/>
      <c r="Y1685" s="24"/>
      <c r="Z1685" s="24"/>
      <c r="AA1685" s="24"/>
    </row>
    <row r="1686" spans="1:27">
      <c r="A1686" s="29" t="s">
        <v>110</v>
      </c>
      <c r="B1686" s="106">
        <v>5</v>
      </c>
      <c r="C1686" s="106">
        <v>20.8</v>
      </c>
      <c r="D1686" s="106">
        <v>21</v>
      </c>
      <c r="E1686" s="106">
        <v>87.5</v>
      </c>
      <c r="F1686" s="20">
        <v>17</v>
      </c>
      <c r="G1686" s="20">
        <v>70.8</v>
      </c>
      <c r="H1686" s="20"/>
      <c r="I1686" s="20"/>
      <c r="J1686" s="20"/>
      <c r="K1686" s="20"/>
      <c r="L1686" s="20">
        <v>24</v>
      </c>
      <c r="M1686" s="20">
        <v>100</v>
      </c>
      <c r="O1686" s="48" t="s">
        <v>125</v>
      </c>
      <c r="P1686" s="107"/>
      <c r="Q1686" s="107"/>
      <c r="R1686" s="39">
        <v>8.3000000000000004E-2</v>
      </c>
      <c r="S1686" s="36">
        <v>0.5</v>
      </c>
      <c r="T1686" s="39"/>
      <c r="U1686" s="39"/>
      <c r="V1686" s="36"/>
      <c r="W1686" s="36"/>
      <c r="X1686" s="36"/>
      <c r="Y1686" s="36"/>
      <c r="Z1686" s="36"/>
      <c r="AA1686" s="36"/>
    </row>
    <row r="1687" spans="1:27">
      <c r="A1687" s="29" t="s">
        <v>111</v>
      </c>
      <c r="B1687" s="106">
        <v>0</v>
      </c>
      <c r="C1687" s="106">
        <v>0</v>
      </c>
      <c r="D1687" s="106">
        <v>0</v>
      </c>
      <c r="E1687" s="106">
        <v>0</v>
      </c>
      <c r="F1687" s="20">
        <v>0</v>
      </c>
      <c r="G1687" s="20">
        <v>0</v>
      </c>
      <c r="H1687" s="20"/>
      <c r="I1687" s="20"/>
      <c r="J1687" s="20"/>
      <c r="K1687" s="20"/>
      <c r="L1687" s="20">
        <v>0</v>
      </c>
      <c r="M1687" s="20">
        <v>0</v>
      </c>
      <c r="O1687" s="21" t="s">
        <v>150</v>
      </c>
      <c r="P1687" s="96"/>
      <c r="Q1687" s="96"/>
      <c r="R1687" s="24"/>
      <c r="S1687" s="24"/>
      <c r="T1687" s="24">
        <v>23</v>
      </c>
      <c r="U1687" s="24">
        <v>18</v>
      </c>
      <c r="V1687" s="24"/>
      <c r="W1687" s="24"/>
      <c r="X1687" s="24"/>
      <c r="Y1687" s="24"/>
      <c r="Z1687" s="24"/>
      <c r="AA1687" s="24"/>
    </row>
    <row r="1688" spans="1:27">
      <c r="A1688" s="29"/>
      <c r="B1688" s="106"/>
      <c r="C1688" s="106"/>
      <c r="D1688" s="106"/>
      <c r="E1688" s="106"/>
      <c r="F1688" s="20"/>
      <c r="G1688" s="20"/>
      <c r="H1688" s="20"/>
      <c r="I1688" s="20"/>
      <c r="J1688" s="20"/>
      <c r="K1688" s="20"/>
      <c r="L1688" s="20"/>
      <c r="M1688" s="20"/>
      <c r="O1688" s="48" t="s">
        <v>125</v>
      </c>
      <c r="P1688" s="107"/>
      <c r="Q1688" s="107"/>
      <c r="R1688" s="39"/>
      <c r="S1688" s="36"/>
      <c r="T1688" s="39">
        <v>0.95799999999999996</v>
      </c>
      <c r="U1688" s="39">
        <v>0.78300000000000003</v>
      </c>
      <c r="V1688" s="36"/>
      <c r="W1688" s="36"/>
      <c r="X1688" s="36"/>
      <c r="Y1688" s="36"/>
      <c r="Z1688" s="36"/>
      <c r="AA1688" s="36"/>
    </row>
    <row r="1689" spans="1:27">
      <c r="A1689" s="29" t="s">
        <v>112</v>
      </c>
      <c r="B1689" s="106">
        <v>19</v>
      </c>
      <c r="C1689" s="106">
        <v>79.2</v>
      </c>
      <c r="D1689" s="106">
        <v>3</v>
      </c>
      <c r="E1689" s="106">
        <v>12.5</v>
      </c>
      <c r="F1689" s="20">
        <v>7</v>
      </c>
      <c r="G1689" s="20">
        <v>29.2</v>
      </c>
      <c r="H1689" s="20">
        <v>24</v>
      </c>
      <c r="I1689" s="20">
        <v>100</v>
      </c>
      <c r="J1689" s="20">
        <v>24</v>
      </c>
      <c r="K1689" s="20">
        <v>100</v>
      </c>
      <c r="L1689" s="20"/>
      <c r="M1689" s="20"/>
      <c r="O1689" s="29" t="s">
        <v>312</v>
      </c>
      <c r="P1689" s="108"/>
      <c r="Q1689" s="108"/>
      <c r="R1689" s="108"/>
      <c r="S1689" s="108"/>
      <c r="T1689" s="34">
        <v>1</v>
      </c>
      <c r="U1689" s="34">
        <v>0</v>
      </c>
      <c r="V1689" s="34"/>
      <c r="W1689" s="34"/>
      <c r="X1689" s="34"/>
      <c r="Y1689" s="34"/>
      <c r="Z1689" s="34"/>
      <c r="AA1689" s="34"/>
    </row>
    <row r="1690" spans="1:27">
      <c r="A1690" s="29" t="s">
        <v>113</v>
      </c>
      <c r="B1690" s="106">
        <v>1</v>
      </c>
      <c r="C1690" s="106">
        <v>5.3</v>
      </c>
      <c r="D1690" s="106">
        <v>1</v>
      </c>
      <c r="E1690" s="106">
        <v>33.299999999999997</v>
      </c>
      <c r="F1690" s="20">
        <v>0</v>
      </c>
      <c r="G1690" s="20">
        <v>0</v>
      </c>
      <c r="H1690" s="20">
        <v>9</v>
      </c>
      <c r="I1690" s="20">
        <v>37.5</v>
      </c>
      <c r="J1690" s="20">
        <v>4</v>
      </c>
      <c r="K1690" s="20">
        <v>16.7</v>
      </c>
      <c r="L1690" s="20"/>
      <c r="M1690" s="20"/>
      <c r="O1690" s="48" t="s">
        <v>125</v>
      </c>
      <c r="P1690" s="107"/>
      <c r="Q1690" s="107"/>
      <c r="R1690" s="107"/>
      <c r="S1690" s="107"/>
      <c r="T1690" s="39">
        <v>4.2000000000000003E-2</v>
      </c>
      <c r="U1690" s="36">
        <v>0</v>
      </c>
      <c r="V1690" s="36"/>
      <c r="W1690" s="36"/>
      <c r="X1690" s="36"/>
      <c r="Y1690" s="36"/>
      <c r="Z1690" s="36"/>
      <c r="AA1690" s="36"/>
    </row>
    <row r="1691" spans="1:27">
      <c r="B1691" s="75" t="s">
        <v>793</v>
      </c>
      <c r="C1691" s="75"/>
      <c r="D1691" s="75" t="s">
        <v>314</v>
      </c>
      <c r="E1691" s="75"/>
      <c r="H1691" s="75" t="s">
        <v>194</v>
      </c>
      <c r="I1691" s="75"/>
      <c r="J1691" s="75" t="s">
        <v>194</v>
      </c>
      <c r="K1691" s="75"/>
      <c r="O1691" s="21" t="s">
        <v>65</v>
      </c>
      <c r="P1691" s="108"/>
      <c r="Q1691" s="108"/>
      <c r="R1691" s="108"/>
      <c r="S1691" s="108"/>
      <c r="T1691" s="34"/>
      <c r="U1691" s="34"/>
      <c r="V1691" s="34">
        <v>24</v>
      </c>
      <c r="W1691" s="34">
        <v>15</v>
      </c>
      <c r="X1691" s="34">
        <v>23</v>
      </c>
      <c r="Y1691" s="34">
        <v>19</v>
      </c>
      <c r="Z1691" s="34">
        <v>8</v>
      </c>
      <c r="AA1691" s="34">
        <v>7</v>
      </c>
    </row>
    <row r="1692" spans="1:27">
      <c r="A1692" s="35" t="s">
        <v>127</v>
      </c>
      <c r="O1692" s="48" t="s">
        <v>125</v>
      </c>
      <c r="P1692" s="107"/>
      <c r="Q1692" s="107"/>
      <c r="R1692" s="107"/>
      <c r="S1692" s="107"/>
      <c r="T1692" s="36"/>
      <c r="U1692" s="36"/>
      <c r="V1692" s="36">
        <v>1</v>
      </c>
      <c r="W1692" s="39">
        <v>0.625</v>
      </c>
      <c r="X1692" s="39">
        <v>0.95799999999999996</v>
      </c>
      <c r="Y1692" s="39">
        <v>0.82599999999999996</v>
      </c>
      <c r="Z1692" s="39">
        <v>0.33300000000000002</v>
      </c>
      <c r="AA1692" s="39">
        <v>0.875</v>
      </c>
    </row>
    <row r="1693" spans="1:27">
      <c r="O1693" s="21" t="s">
        <v>319</v>
      </c>
      <c r="P1693" s="108"/>
      <c r="Q1693" s="108"/>
      <c r="R1693" s="108"/>
      <c r="S1693" s="108"/>
      <c r="T1693" s="34"/>
      <c r="U1693" s="34"/>
      <c r="V1693" s="34"/>
      <c r="W1693" s="34"/>
      <c r="X1693" s="34">
        <v>1</v>
      </c>
      <c r="Y1693" s="34">
        <v>1</v>
      </c>
      <c r="Z1693" s="34"/>
      <c r="AA1693" s="34"/>
    </row>
    <row r="1694" spans="1:27">
      <c r="O1694" s="48" t="s">
        <v>125</v>
      </c>
      <c r="P1694" s="107"/>
      <c r="Q1694" s="107"/>
      <c r="R1694" s="107"/>
      <c r="S1694" s="107"/>
      <c r="T1694" s="36"/>
      <c r="U1694" s="36"/>
      <c r="V1694" s="36"/>
      <c r="W1694" s="39"/>
      <c r="X1694" s="39">
        <v>4.2000000000000003E-2</v>
      </c>
      <c r="Y1694" s="39">
        <v>1</v>
      </c>
      <c r="Z1694" s="36"/>
      <c r="AA1694" s="36"/>
    </row>
    <row r="1695" spans="1:27">
      <c r="A1695" s="354" t="s">
        <v>130</v>
      </c>
      <c r="B1695" s="354"/>
      <c r="C1695" s="354"/>
      <c r="D1695" s="354"/>
      <c r="E1695" s="354"/>
      <c r="F1695" s="354"/>
      <c r="G1695" s="354"/>
      <c r="H1695" s="354"/>
      <c r="I1695" s="354"/>
      <c r="J1695" s="354"/>
      <c r="K1695" s="354"/>
      <c r="L1695" s="354"/>
      <c r="M1695" s="354"/>
      <c r="O1695" s="21" t="s">
        <v>58</v>
      </c>
      <c r="P1695" s="108"/>
      <c r="Q1695" s="108"/>
      <c r="R1695" s="108"/>
      <c r="S1695" s="108"/>
      <c r="T1695" s="34"/>
      <c r="U1695" s="34"/>
      <c r="V1695" s="34"/>
      <c r="W1695" s="34"/>
      <c r="X1695" s="34"/>
      <c r="Y1695" s="34"/>
      <c r="Z1695" s="34">
        <v>1</v>
      </c>
      <c r="AA1695" s="34">
        <v>1</v>
      </c>
    </row>
    <row r="1696" spans="1:27">
      <c r="A1696" s="20"/>
      <c r="B1696" s="327">
        <v>2001</v>
      </c>
      <c r="C1696" s="327"/>
      <c r="D1696" s="327">
        <v>2004</v>
      </c>
      <c r="E1696" s="327"/>
      <c r="F1696" s="327">
        <v>2007</v>
      </c>
      <c r="G1696" s="327"/>
      <c r="H1696" s="327">
        <v>2010</v>
      </c>
      <c r="I1696" s="327"/>
      <c r="J1696" s="327">
        <v>2013</v>
      </c>
      <c r="K1696" s="327"/>
      <c r="L1696" s="327">
        <v>2016</v>
      </c>
      <c r="M1696" s="327"/>
      <c r="O1696" s="48" t="s">
        <v>125</v>
      </c>
      <c r="P1696" s="107"/>
      <c r="Q1696" s="107"/>
      <c r="R1696" s="107"/>
      <c r="S1696" s="107"/>
      <c r="T1696" s="36"/>
      <c r="U1696" s="36"/>
      <c r="V1696" s="36"/>
      <c r="W1696" s="39"/>
      <c r="X1696" s="39"/>
      <c r="Y1696" s="39"/>
      <c r="Z1696" s="39">
        <v>4.2000000000000003E-2</v>
      </c>
      <c r="AA1696" s="36">
        <v>1</v>
      </c>
    </row>
    <row r="1697" spans="1:27">
      <c r="A1697" s="20"/>
      <c r="B1697" s="51" t="s">
        <v>114</v>
      </c>
      <c r="C1697" s="51" t="s">
        <v>115</v>
      </c>
      <c r="D1697" s="51" t="s">
        <v>114</v>
      </c>
      <c r="E1697" s="51" t="s">
        <v>115</v>
      </c>
      <c r="F1697" s="51" t="s">
        <v>114</v>
      </c>
      <c r="G1697" s="51" t="s">
        <v>115</v>
      </c>
      <c r="H1697" s="51" t="s">
        <v>114</v>
      </c>
      <c r="I1697" s="51" t="s">
        <v>115</v>
      </c>
      <c r="J1697" s="51" t="s">
        <v>114</v>
      </c>
      <c r="K1697" s="51" t="s">
        <v>115</v>
      </c>
      <c r="L1697" s="51" t="s">
        <v>114</v>
      </c>
      <c r="M1697" s="51" t="s">
        <v>115</v>
      </c>
      <c r="O1697" s="35" t="s">
        <v>127</v>
      </c>
    </row>
    <row r="1698" spans="1:27">
      <c r="A1698" s="29" t="s">
        <v>110</v>
      </c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20">
        <v>24</v>
      </c>
      <c r="M1698" s="20">
        <v>100</v>
      </c>
    </row>
    <row r="1699" spans="1:27">
      <c r="A1699" s="29" t="s">
        <v>111</v>
      </c>
      <c r="B1699" s="46"/>
      <c r="C1699" s="46"/>
      <c r="D1699" s="46"/>
      <c r="E1699" s="46"/>
      <c r="F1699" s="46"/>
      <c r="G1699" s="46"/>
      <c r="H1699" s="46"/>
      <c r="I1699" s="46"/>
      <c r="J1699" s="46"/>
      <c r="K1699" s="46"/>
      <c r="L1699" s="20">
        <v>0</v>
      </c>
      <c r="M1699" s="20">
        <v>0</v>
      </c>
      <c r="O1699" s="355" t="s">
        <v>122</v>
      </c>
      <c r="P1699" s="356"/>
      <c r="Q1699" s="356"/>
      <c r="R1699" s="356"/>
      <c r="S1699" s="356"/>
      <c r="T1699" s="356"/>
      <c r="U1699" s="356"/>
      <c r="V1699" s="356"/>
      <c r="W1699" s="356"/>
      <c r="X1699" s="356"/>
      <c r="Y1699" s="356"/>
      <c r="Z1699" s="356"/>
      <c r="AA1699" s="357"/>
    </row>
    <row r="1700" spans="1:27">
      <c r="A1700" s="29"/>
      <c r="B1700" s="46"/>
      <c r="C1700" s="46"/>
      <c r="D1700" s="46"/>
      <c r="E1700" s="46"/>
      <c r="F1700" s="46"/>
      <c r="G1700" s="46"/>
      <c r="H1700" s="46"/>
      <c r="I1700" s="46"/>
      <c r="J1700" s="46"/>
      <c r="K1700" s="46"/>
      <c r="L1700" s="20"/>
      <c r="M1700" s="20"/>
      <c r="O1700" s="20"/>
      <c r="P1700" s="54">
        <v>2001</v>
      </c>
      <c r="Q1700" s="55"/>
      <c r="R1700" s="54">
        <v>2004</v>
      </c>
      <c r="S1700" s="55"/>
      <c r="T1700" s="54">
        <v>2007</v>
      </c>
      <c r="U1700" s="55"/>
      <c r="V1700" s="54">
        <v>2010</v>
      </c>
      <c r="W1700" s="55"/>
      <c r="X1700" s="54">
        <v>2013</v>
      </c>
      <c r="Y1700" s="55"/>
      <c r="Z1700" s="54">
        <v>2016</v>
      </c>
      <c r="AA1700" s="55"/>
    </row>
    <row r="1701" spans="1:27">
      <c r="A1701" s="29" t="s">
        <v>112</v>
      </c>
      <c r="B1701" s="46"/>
      <c r="C1701" s="46"/>
      <c r="D1701" s="46"/>
      <c r="E1701" s="46"/>
      <c r="F1701" s="46"/>
      <c r="G1701" s="46"/>
      <c r="H1701" s="46"/>
      <c r="I1701" s="46"/>
      <c r="J1701" s="46"/>
      <c r="K1701" s="46"/>
      <c r="L1701" s="20"/>
      <c r="M1701" s="20"/>
      <c r="O1701" s="20"/>
      <c r="P1701" s="51" t="s">
        <v>118</v>
      </c>
      <c r="Q1701" s="51" t="s">
        <v>1</v>
      </c>
      <c r="R1701" s="51" t="s">
        <v>118</v>
      </c>
      <c r="S1701" s="51" t="s">
        <v>1</v>
      </c>
      <c r="T1701" s="51" t="s">
        <v>118</v>
      </c>
      <c r="U1701" s="51" t="s">
        <v>1</v>
      </c>
      <c r="V1701" s="51" t="s">
        <v>118</v>
      </c>
      <c r="W1701" s="51" t="s">
        <v>1</v>
      </c>
      <c r="X1701" s="51" t="s">
        <v>118</v>
      </c>
      <c r="Y1701" s="51" t="s">
        <v>1</v>
      </c>
      <c r="Z1701" s="51" t="s">
        <v>118</v>
      </c>
      <c r="AA1701" s="51" t="s">
        <v>1</v>
      </c>
    </row>
    <row r="1702" spans="1:27">
      <c r="A1702" s="29" t="s">
        <v>113</v>
      </c>
      <c r="B1702" s="46"/>
      <c r="C1702" s="46"/>
      <c r="D1702" s="46"/>
      <c r="E1702" s="46"/>
      <c r="F1702" s="46"/>
      <c r="G1702" s="46"/>
      <c r="H1702" s="46"/>
      <c r="I1702" s="46"/>
      <c r="J1702" s="46"/>
      <c r="K1702" s="46"/>
      <c r="L1702" s="20"/>
      <c r="M1702" s="20"/>
      <c r="O1702" s="29" t="s">
        <v>311</v>
      </c>
      <c r="P1702" s="96">
        <v>15</v>
      </c>
      <c r="Q1702" s="96">
        <v>1</v>
      </c>
      <c r="R1702" s="96"/>
      <c r="S1702" s="96"/>
      <c r="T1702" s="24"/>
      <c r="U1702" s="24"/>
      <c r="V1702" s="20"/>
      <c r="W1702" s="20"/>
      <c r="X1702" s="24"/>
      <c r="Y1702" s="24"/>
      <c r="Z1702" s="24"/>
      <c r="AA1702" s="24"/>
    </row>
    <row r="1703" spans="1:27">
      <c r="O1703" s="47" t="s">
        <v>125</v>
      </c>
      <c r="P1703" s="85">
        <v>0.625</v>
      </c>
      <c r="Q1703" s="85">
        <v>6.7000000000000004E-2</v>
      </c>
      <c r="R1703" s="38"/>
      <c r="S1703" s="38"/>
      <c r="T1703" s="32"/>
      <c r="U1703" s="32"/>
      <c r="V1703" s="37"/>
      <c r="W1703" s="37"/>
      <c r="X1703" s="32"/>
      <c r="Y1703" s="32"/>
      <c r="Z1703" s="32"/>
      <c r="AA1703" s="32"/>
    </row>
    <row r="1704" spans="1:27">
      <c r="O1704" s="29" t="s">
        <v>794</v>
      </c>
      <c r="P1704" s="96">
        <v>2</v>
      </c>
      <c r="Q1704" s="96">
        <v>0</v>
      </c>
      <c r="R1704" s="96"/>
      <c r="S1704" s="96"/>
      <c r="T1704" s="24"/>
      <c r="U1704" s="24"/>
      <c r="V1704" s="20"/>
      <c r="W1704" s="20"/>
      <c r="X1704" s="24"/>
      <c r="Y1704" s="24"/>
      <c r="Z1704" s="24"/>
      <c r="AA1704" s="24"/>
    </row>
    <row r="1705" spans="1:27">
      <c r="O1705" s="47" t="s">
        <v>125</v>
      </c>
      <c r="P1705" s="85">
        <v>8.3000000000000004E-2</v>
      </c>
      <c r="Q1705" s="85">
        <v>0</v>
      </c>
      <c r="R1705" s="38"/>
      <c r="S1705" s="38"/>
      <c r="T1705" s="32"/>
      <c r="U1705" s="32"/>
      <c r="V1705" s="37"/>
      <c r="W1705" s="37"/>
      <c r="X1705" s="32"/>
      <c r="Y1705" s="32"/>
      <c r="Z1705" s="32"/>
      <c r="AA1705" s="32"/>
    </row>
    <row r="1706" spans="1:27">
      <c r="O1706" s="29" t="s">
        <v>795</v>
      </c>
      <c r="P1706" s="96">
        <v>2</v>
      </c>
      <c r="Q1706" s="96">
        <v>0</v>
      </c>
      <c r="R1706" s="96"/>
      <c r="S1706" s="96"/>
      <c r="T1706" s="24"/>
      <c r="U1706" s="24"/>
      <c r="V1706" s="20"/>
      <c r="W1706" s="20"/>
      <c r="X1706" s="24"/>
      <c r="Y1706" s="24"/>
      <c r="Z1706" s="24"/>
      <c r="AA1706" s="24"/>
    </row>
    <row r="1707" spans="1:27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O1707" s="47" t="s">
        <v>125</v>
      </c>
      <c r="P1707" s="85">
        <v>8.3000000000000004E-2</v>
      </c>
      <c r="Q1707" s="85">
        <v>0</v>
      </c>
      <c r="R1707" s="38"/>
      <c r="S1707" s="38"/>
      <c r="T1707" s="32"/>
      <c r="U1707" s="32"/>
      <c r="V1707" s="37"/>
      <c r="W1707" s="37"/>
      <c r="X1707" s="32"/>
      <c r="Y1707" s="32"/>
      <c r="Z1707" s="32"/>
      <c r="AA1707" s="32"/>
    </row>
    <row r="1708" spans="1:27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O1708" s="21" t="s">
        <v>315</v>
      </c>
      <c r="P1708" s="24"/>
      <c r="Q1708" s="24"/>
      <c r="R1708" s="24">
        <v>1</v>
      </c>
      <c r="S1708" s="24">
        <v>1</v>
      </c>
      <c r="T1708" s="20"/>
      <c r="U1708" s="20"/>
      <c r="V1708" s="24"/>
      <c r="W1708" s="24"/>
      <c r="X1708" s="24"/>
      <c r="Y1708" s="24"/>
      <c r="Z1708" s="24"/>
      <c r="AA1708" s="24"/>
    </row>
    <row r="1709" spans="1:27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O1709" s="48" t="s">
        <v>125</v>
      </c>
      <c r="P1709" s="36"/>
      <c r="Q1709" s="36"/>
      <c r="R1709" s="39">
        <v>4.2000000000000003E-2</v>
      </c>
      <c r="S1709" s="36">
        <v>1</v>
      </c>
      <c r="T1709" s="37"/>
      <c r="U1709" s="37"/>
      <c r="V1709" s="32"/>
      <c r="W1709" s="40"/>
      <c r="X1709" s="36"/>
      <c r="Y1709" s="36"/>
      <c r="Z1709" s="36"/>
      <c r="AA1709" s="36"/>
    </row>
    <row r="1710" spans="1:27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O1710" s="21" t="s">
        <v>276</v>
      </c>
      <c r="P1710" s="24"/>
      <c r="Q1710" s="24"/>
      <c r="R1710" s="24">
        <v>1</v>
      </c>
      <c r="S1710" s="24">
        <v>0</v>
      </c>
      <c r="T1710" s="24">
        <v>5</v>
      </c>
      <c r="U1710" s="24">
        <v>0</v>
      </c>
      <c r="V1710" s="24"/>
      <c r="W1710" s="24"/>
      <c r="X1710" s="24"/>
      <c r="Y1710" s="24"/>
      <c r="Z1710" s="24"/>
      <c r="AA1710" s="24"/>
    </row>
    <row r="1711" spans="1:27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O1711" s="48" t="s">
        <v>125</v>
      </c>
      <c r="P1711" s="36"/>
      <c r="Q1711" s="36"/>
      <c r="R1711" s="39">
        <v>4.2000000000000003E-2</v>
      </c>
      <c r="S1711" s="36">
        <v>0</v>
      </c>
      <c r="T1711" s="39">
        <v>0.20799999999999999</v>
      </c>
      <c r="U1711" s="36">
        <v>0</v>
      </c>
      <c r="V1711" s="32"/>
      <c r="W1711" s="40"/>
      <c r="X1711" s="36"/>
      <c r="Y1711" s="36"/>
      <c r="Z1711" s="36"/>
      <c r="AA1711" s="36"/>
    </row>
    <row r="1712" spans="1:27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O1712" s="21" t="s">
        <v>317</v>
      </c>
      <c r="P1712" s="24"/>
      <c r="Q1712" s="24"/>
      <c r="R1712" s="24">
        <v>1</v>
      </c>
      <c r="S1712" s="24">
        <v>0</v>
      </c>
      <c r="T1712" s="24"/>
      <c r="U1712" s="24"/>
      <c r="V1712" s="24"/>
      <c r="W1712" s="24"/>
      <c r="X1712" s="24"/>
      <c r="Y1712" s="24"/>
      <c r="Z1712" s="24"/>
      <c r="AA1712" s="24"/>
    </row>
    <row r="1713" spans="1:27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O1713" s="49" t="s">
        <v>125</v>
      </c>
      <c r="P1713" s="36"/>
      <c r="Q1713" s="36"/>
      <c r="R1713" s="39">
        <v>4.2000000000000003E-2</v>
      </c>
      <c r="S1713" s="36">
        <v>0</v>
      </c>
      <c r="T1713" s="36"/>
      <c r="U1713" s="36"/>
      <c r="V1713" s="36"/>
      <c r="W1713" s="36"/>
      <c r="X1713" s="36"/>
      <c r="Y1713" s="36"/>
      <c r="Z1713" s="36"/>
      <c r="AA1713" s="36"/>
    </row>
    <row r="1714" spans="1:27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O1714" s="21" t="s">
        <v>312</v>
      </c>
      <c r="P1714" s="24"/>
      <c r="Q1714" s="24"/>
      <c r="R1714" s="24"/>
      <c r="S1714" s="24"/>
      <c r="T1714" s="24">
        <v>1</v>
      </c>
      <c r="U1714" s="24">
        <v>0</v>
      </c>
      <c r="V1714" s="24"/>
      <c r="W1714" s="24"/>
      <c r="X1714" s="24"/>
      <c r="Y1714" s="24"/>
      <c r="Z1714" s="24"/>
      <c r="AA1714" s="24"/>
    </row>
    <row r="1715" spans="1:27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O1715" s="48" t="s">
        <v>125</v>
      </c>
      <c r="P1715" s="36"/>
      <c r="Q1715" s="36"/>
      <c r="R1715" s="36"/>
      <c r="S1715" s="36"/>
      <c r="T1715" s="39">
        <v>4.2000000000000003E-2</v>
      </c>
      <c r="U1715" s="36">
        <v>0</v>
      </c>
      <c r="V1715" s="32"/>
      <c r="W1715" s="40"/>
      <c r="X1715" s="36"/>
      <c r="Y1715" s="36"/>
      <c r="Z1715" s="36"/>
      <c r="AA1715" s="36"/>
    </row>
    <row r="1716" spans="1:27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O1716" s="21" t="s">
        <v>87</v>
      </c>
      <c r="P1716" s="24"/>
      <c r="Q1716" s="24"/>
      <c r="R1716" s="24"/>
      <c r="S1716" s="24"/>
      <c r="T1716" s="24">
        <v>1</v>
      </c>
      <c r="U1716" s="24">
        <v>0</v>
      </c>
      <c r="V1716" s="24"/>
      <c r="W1716" s="24"/>
      <c r="X1716" s="24"/>
      <c r="Y1716" s="24"/>
      <c r="Z1716" s="24"/>
      <c r="AA1716" s="24"/>
    </row>
    <row r="1717" spans="1:27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O1717" s="48" t="s">
        <v>125</v>
      </c>
      <c r="P1717" s="36"/>
      <c r="Q1717" s="36"/>
      <c r="R1717" s="36"/>
      <c r="S1717" s="36"/>
      <c r="T1717" s="39">
        <v>4.2000000000000003E-2</v>
      </c>
      <c r="U1717" s="36">
        <v>0</v>
      </c>
      <c r="V1717" s="32"/>
      <c r="W1717" s="40"/>
      <c r="X1717" s="36"/>
      <c r="Y1717" s="36"/>
      <c r="Z1717" s="39"/>
      <c r="AA1717" s="36"/>
    </row>
    <row r="1718" spans="1:27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O1718" s="21" t="s">
        <v>193</v>
      </c>
      <c r="P1718" s="24"/>
      <c r="Q1718" s="24"/>
      <c r="R1718" s="24"/>
      <c r="S1718" s="24"/>
      <c r="T1718" s="24"/>
      <c r="U1718" s="24"/>
      <c r="V1718" s="24">
        <v>24</v>
      </c>
      <c r="W1718" s="24">
        <v>9</v>
      </c>
      <c r="X1718" s="24"/>
      <c r="Y1718" s="24"/>
      <c r="Z1718" s="24"/>
      <c r="AA1718" s="24"/>
    </row>
    <row r="1719" spans="1:27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O1719" s="48" t="s">
        <v>125</v>
      </c>
      <c r="P1719" s="36"/>
      <c r="Q1719" s="36"/>
      <c r="R1719" s="36"/>
      <c r="S1719" s="36"/>
      <c r="T1719" s="36"/>
      <c r="U1719" s="36"/>
      <c r="V1719" s="32">
        <v>1</v>
      </c>
      <c r="W1719" s="40">
        <v>0.375</v>
      </c>
      <c r="X1719" s="36"/>
      <c r="Y1719" s="36"/>
      <c r="Z1719" s="39"/>
      <c r="AA1719" s="36"/>
    </row>
    <row r="1720" spans="1:27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O1720" s="21" t="s">
        <v>196</v>
      </c>
      <c r="P1720" s="24"/>
      <c r="Q1720" s="24"/>
      <c r="R1720" s="24"/>
      <c r="S1720" s="24"/>
      <c r="T1720" s="24"/>
      <c r="U1720" s="24"/>
      <c r="V1720" s="24"/>
      <c r="W1720" s="24"/>
      <c r="X1720" s="24">
        <v>23</v>
      </c>
      <c r="Y1720" s="24">
        <v>3</v>
      </c>
      <c r="Z1720" s="24"/>
      <c r="AA1720" s="24"/>
    </row>
    <row r="1721" spans="1:27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O1721" s="48" t="s">
        <v>125</v>
      </c>
      <c r="P1721" s="36"/>
      <c r="Q1721" s="36"/>
      <c r="R1721" s="36"/>
      <c r="S1721" s="36"/>
      <c r="T1721" s="36"/>
      <c r="U1721" s="36"/>
      <c r="V1721" s="32"/>
      <c r="W1721" s="40"/>
      <c r="X1721" s="39">
        <v>0.95799999999999996</v>
      </c>
      <c r="Y1721" s="36">
        <v>0.13</v>
      </c>
      <c r="Z1721" s="39"/>
      <c r="AA1721" s="36"/>
    </row>
    <row r="1722" spans="1:27">
      <c r="O1722" s="21" t="s">
        <v>318</v>
      </c>
      <c r="P1722" s="71"/>
      <c r="Q1722" s="71"/>
      <c r="R1722" s="71"/>
      <c r="S1722" s="71"/>
      <c r="T1722" s="71"/>
      <c r="U1722" s="71"/>
      <c r="V1722" s="71"/>
      <c r="W1722" s="71"/>
      <c r="X1722" s="71">
        <v>1</v>
      </c>
      <c r="Y1722" s="71">
        <v>1</v>
      </c>
      <c r="Z1722" s="71"/>
      <c r="AA1722" s="71"/>
    </row>
    <row r="1723" spans="1:27">
      <c r="O1723" s="47" t="s">
        <v>125</v>
      </c>
      <c r="P1723" s="72"/>
      <c r="Q1723" s="72"/>
      <c r="R1723" s="72"/>
      <c r="S1723" s="72"/>
      <c r="T1723" s="72"/>
      <c r="U1723" s="72"/>
      <c r="V1723" s="72"/>
      <c r="W1723" s="73"/>
      <c r="X1723" s="73">
        <v>4.2000000000000003E-2</v>
      </c>
      <c r="Y1723" s="72">
        <v>1</v>
      </c>
      <c r="Z1723" s="72"/>
      <c r="AA1723" s="72"/>
    </row>
    <row r="1725" spans="1:27">
      <c r="O1725" s="35" t="s">
        <v>127</v>
      </c>
      <c r="P1725" s="98"/>
      <c r="Q1725" s="98"/>
      <c r="R1725" s="98"/>
      <c r="S1725" s="98"/>
      <c r="T1725" s="98"/>
      <c r="U1725" s="98"/>
      <c r="V1725" s="98"/>
      <c r="W1725" s="98"/>
      <c r="X1725" s="98"/>
      <c r="Y1725" s="98"/>
      <c r="Z1725" s="98"/>
      <c r="AA1725" s="98"/>
    </row>
    <row r="1730" spans="1:30" s="152" customFormat="1">
      <c r="A1730" s="153" t="s">
        <v>320</v>
      </c>
      <c r="AD1730" s="15"/>
    </row>
    <row r="1732" spans="1:30">
      <c r="A1732" s="329" t="s">
        <v>323</v>
      </c>
      <c r="B1732" s="330"/>
      <c r="C1732" s="330"/>
      <c r="D1732" s="330"/>
      <c r="E1732" s="330"/>
      <c r="F1732" s="330"/>
      <c r="G1732" s="331"/>
      <c r="I1732" s="358" t="s">
        <v>320</v>
      </c>
      <c r="J1732" s="358"/>
      <c r="K1732" s="358"/>
      <c r="L1732" s="358"/>
      <c r="M1732" s="358"/>
      <c r="N1732" s="358"/>
      <c r="O1732" s="358"/>
    </row>
    <row r="1733" spans="1:30">
      <c r="A1733" s="20" t="s">
        <v>129</v>
      </c>
      <c r="B1733" s="44">
        <v>21</v>
      </c>
      <c r="C1733" s="44">
        <v>21</v>
      </c>
      <c r="D1733" s="44">
        <v>21</v>
      </c>
      <c r="E1733" s="44">
        <v>21</v>
      </c>
      <c r="F1733" s="44">
        <v>21</v>
      </c>
      <c r="G1733" s="45">
        <v>21</v>
      </c>
      <c r="I1733" s="89"/>
      <c r="J1733" s="89" t="s">
        <v>137</v>
      </c>
      <c r="K1733" s="89" t="s">
        <v>138</v>
      </c>
      <c r="L1733" s="89" t="s">
        <v>139</v>
      </c>
      <c r="M1733" s="89" t="s">
        <v>140</v>
      </c>
      <c r="N1733" s="89" t="s">
        <v>141</v>
      </c>
      <c r="O1733" s="89" t="s">
        <v>142</v>
      </c>
    </row>
    <row r="1734" spans="1:30">
      <c r="A1734" s="21" t="s">
        <v>103</v>
      </c>
      <c r="B1734" s="51">
        <v>2000</v>
      </c>
      <c r="C1734" s="51">
        <v>2003</v>
      </c>
      <c r="D1734" s="51">
        <v>2006</v>
      </c>
      <c r="E1734" s="51">
        <v>2009</v>
      </c>
      <c r="F1734" s="51">
        <v>2012</v>
      </c>
      <c r="G1734" s="51">
        <v>2015</v>
      </c>
      <c r="I1734" s="89" t="s">
        <v>143</v>
      </c>
      <c r="J1734" s="24">
        <v>21</v>
      </c>
      <c r="K1734" s="24">
        <v>21</v>
      </c>
      <c r="L1734" s="24">
        <v>21</v>
      </c>
      <c r="M1734" s="24">
        <v>21</v>
      </c>
      <c r="N1734" s="96">
        <v>21</v>
      </c>
      <c r="O1734" s="24">
        <v>21</v>
      </c>
    </row>
    <row r="1735" spans="1:30">
      <c r="A1735" s="29">
        <v>0</v>
      </c>
      <c r="B1735" s="24">
        <v>21</v>
      </c>
      <c r="C1735" s="24"/>
      <c r="D1735" s="24"/>
      <c r="E1735" s="24"/>
      <c r="F1735" s="24"/>
      <c r="G1735" s="24">
        <v>4</v>
      </c>
      <c r="I1735" s="90">
        <v>0</v>
      </c>
      <c r="J1735" s="24">
        <v>21</v>
      </c>
      <c r="K1735" s="24"/>
      <c r="L1735" s="24"/>
      <c r="M1735" s="24"/>
      <c r="N1735" s="96"/>
      <c r="O1735" s="24">
        <v>4</v>
      </c>
    </row>
    <row r="1736" spans="1:30">
      <c r="A1736" s="29">
        <v>1</v>
      </c>
      <c r="B1736" s="24"/>
      <c r="C1736" s="24">
        <v>15</v>
      </c>
      <c r="D1736" s="24"/>
      <c r="E1736" s="24">
        <v>21</v>
      </c>
      <c r="F1736" s="24">
        <v>1</v>
      </c>
      <c r="G1736" s="24">
        <v>17</v>
      </c>
      <c r="I1736" s="90">
        <v>1</v>
      </c>
      <c r="J1736" s="24"/>
      <c r="K1736" s="24">
        <v>15</v>
      </c>
      <c r="L1736" s="24"/>
      <c r="M1736" s="24">
        <v>21</v>
      </c>
      <c r="N1736" s="96">
        <v>1</v>
      </c>
      <c r="O1736" s="24">
        <v>17</v>
      </c>
    </row>
    <row r="1737" spans="1:30">
      <c r="A1737" s="29">
        <v>2</v>
      </c>
      <c r="B1737" s="24"/>
      <c r="C1737" s="24">
        <v>5</v>
      </c>
      <c r="D1737" s="24">
        <v>21</v>
      </c>
      <c r="E1737" s="24"/>
      <c r="F1737" s="24">
        <v>8</v>
      </c>
      <c r="G1737" s="24"/>
      <c r="I1737" s="90">
        <v>2</v>
      </c>
      <c r="J1737" s="24"/>
      <c r="K1737" s="24">
        <v>5</v>
      </c>
      <c r="L1737" s="24">
        <v>21</v>
      </c>
      <c r="M1737" s="24"/>
      <c r="N1737" s="96">
        <v>8</v>
      </c>
      <c r="O1737" s="24"/>
    </row>
    <row r="1738" spans="1:30">
      <c r="A1738" s="29">
        <v>3</v>
      </c>
      <c r="B1738" s="24"/>
      <c r="C1738" s="24">
        <v>1</v>
      </c>
      <c r="D1738" s="24"/>
      <c r="E1738" s="24"/>
      <c r="F1738" s="24">
        <v>12</v>
      </c>
      <c r="G1738" s="24"/>
      <c r="I1738" s="90">
        <v>3</v>
      </c>
      <c r="J1738" s="24"/>
      <c r="K1738" s="24">
        <v>1</v>
      </c>
      <c r="L1738" s="24"/>
      <c r="M1738" s="24"/>
      <c r="N1738" s="96">
        <v>12</v>
      </c>
      <c r="O1738" s="24"/>
    </row>
    <row r="1739" spans="1:30">
      <c r="A1739" s="29" t="s">
        <v>104</v>
      </c>
      <c r="B1739" s="24"/>
      <c r="C1739" s="24"/>
      <c r="D1739" s="24"/>
      <c r="E1739" s="24"/>
      <c r="F1739" s="24"/>
      <c r="G1739" s="24"/>
      <c r="I1739" s="90" t="s">
        <v>104</v>
      </c>
      <c r="J1739" s="24"/>
      <c r="K1739" s="24"/>
      <c r="L1739" s="24"/>
      <c r="M1739" s="24"/>
      <c r="N1739" s="96"/>
      <c r="O1739" s="24"/>
    </row>
    <row r="1740" spans="1:30">
      <c r="J1740" s="53"/>
      <c r="K1740" s="24" t="s">
        <v>281</v>
      </c>
      <c r="L1740" s="53"/>
      <c r="M1740" s="24" t="s">
        <v>145</v>
      </c>
      <c r="N1740" s="53"/>
      <c r="O1740" s="24" t="s">
        <v>161</v>
      </c>
    </row>
    <row r="1741" spans="1:30">
      <c r="A1741" s="324" t="s">
        <v>324</v>
      </c>
      <c r="B1741" s="359"/>
      <c r="C1741" s="359"/>
      <c r="D1741" s="359"/>
      <c r="E1741" s="359"/>
      <c r="F1741" s="359"/>
      <c r="G1741" s="325"/>
      <c r="J1741" s="53"/>
      <c r="K1741" s="92" t="s">
        <v>325</v>
      </c>
      <c r="L1741" s="53"/>
      <c r="M1741" s="92" t="s">
        <v>65</v>
      </c>
      <c r="N1741" s="53"/>
      <c r="O1741" s="93" t="s">
        <v>326</v>
      </c>
    </row>
    <row r="1742" spans="1:30">
      <c r="A1742" s="21"/>
      <c r="B1742" s="51">
        <v>2000</v>
      </c>
      <c r="C1742" s="51">
        <v>2003</v>
      </c>
      <c r="D1742" s="51">
        <v>2006</v>
      </c>
      <c r="E1742" s="51">
        <v>2009</v>
      </c>
      <c r="F1742" s="51">
        <v>2012</v>
      </c>
      <c r="G1742" s="51">
        <v>2015</v>
      </c>
      <c r="K1742" s="94" t="s">
        <v>327</v>
      </c>
    </row>
    <row r="1743" spans="1:30">
      <c r="A1743" s="29" t="s">
        <v>106</v>
      </c>
      <c r="B1743" s="24">
        <v>21</v>
      </c>
      <c r="C1743" s="24">
        <v>5</v>
      </c>
      <c r="D1743" s="24">
        <v>7</v>
      </c>
      <c r="E1743" s="24">
        <v>9</v>
      </c>
      <c r="F1743" s="24">
        <v>1</v>
      </c>
      <c r="G1743" s="24">
        <v>10</v>
      </c>
    </row>
    <row r="1744" spans="1:30">
      <c r="A1744" s="29" t="s">
        <v>107</v>
      </c>
      <c r="B1744" s="24">
        <v>0</v>
      </c>
      <c r="C1744" s="24">
        <v>16</v>
      </c>
      <c r="D1744" s="24">
        <v>14</v>
      </c>
      <c r="E1744" s="24">
        <v>12</v>
      </c>
      <c r="F1744" s="24">
        <v>20</v>
      </c>
      <c r="G1744" s="24">
        <v>11</v>
      </c>
    </row>
    <row r="1745" spans="1:27">
      <c r="A1745" s="27"/>
      <c r="B1745" s="28"/>
      <c r="C1745" s="28"/>
      <c r="D1745" s="28"/>
      <c r="E1745" s="28"/>
      <c r="F1745" s="28"/>
      <c r="G1745" s="28"/>
    </row>
    <row r="1746" spans="1:27">
      <c r="A1746" s="27"/>
      <c r="B1746" s="28"/>
      <c r="C1746" s="28"/>
      <c r="D1746" s="28"/>
      <c r="E1746" s="28"/>
      <c r="F1746" s="28"/>
      <c r="G1746" s="28"/>
    </row>
    <row r="1747" spans="1:27">
      <c r="A1747" s="354" t="s">
        <v>109</v>
      </c>
      <c r="B1747" s="354"/>
      <c r="C1747" s="354"/>
      <c r="D1747" s="354"/>
      <c r="E1747" s="354"/>
      <c r="F1747" s="354"/>
      <c r="G1747" s="354"/>
      <c r="H1747" s="354"/>
      <c r="I1747" s="354"/>
      <c r="J1747" s="354"/>
      <c r="K1747" s="354"/>
      <c r="L1747" s="354"/>
      <c r="M1747" s="354"/>
      <c r="O1747" s="355" t="s">
        <v>120</v>
      </c>
      <c r="P1747" s="356"/>
      <c r="Q1747" s="356"/>
      <c r="R1747" s="356"/>
      <c r="S1747" s="356"/>
      <c r="T1747" s="356"/>
      <c r="U1747" s="356"/>
      <c r="V1747" s="356"/>
      <c r="W1747" s="356"/>
      <c r="X1747" s="356"/>
      <c r="Y1747" s="356"/>
      <c r="Z1747" s="356"/>
      <c r="AA1747" s="357"/>
    </row>
    <row r="1748" spans="1:27">
      <c r="A1748" s="20"/>
      <c r="B1748" s="327">
        <v>2000</v>
      </c>
      <c r="C1748" s="327"/>
      <c r="D1748" s="327">
        <v>2003</v>
      </c>
      <c r="E1748" s="327"/>
      <c r="F1748" s="327">
        <v>2006</v>
      </c>
      <c r="G1748" s="327"/>
      <c r="H1748" s="327">
        <v>2009</v>
      </c>
      <c r="I1748" s="327"/>
      <c r="J1748" s="327">
        <v>2012</v>
      </c>
      <c r="K1748" s="327"/>
      <c r="L1748" s="327">
        <v>2015</v>
      </c>
      <c r="M1748" s="327"/>
      <c r="O1748" s="20"/>
      <c r="P1748" s="324">
        <v>2000</v>
      </c>
      <c r="Q1748" s="325"/>
      <c r="R1748" s="324">
        <v>2003</v>
      </c>
      <c r="S1748" s="325"/>
      <c r="T1748" s="324">
        <v>2006</v>
      </c>
      <c r="U1748" s="325"/>
      <c r="V1748" s="324">
        <v>2009</v>
      </c>
      <c r="W1748" s="325"/>
      <c r="X1748" s="324">
        <v>2012</v>
      </c>
      <c r="Y1748" s="325"/>
      <c r="Z1748" s="324">
        <v>2015</v>
      </c>
      <c r="AA1748" s="325"/>
    </row>
    <row r="1749" spans="1:27">
      <c r="A1749" s="20"/>
      <c r="B1749" s="51" t="s">
        <v>114</v>
      </c>
      <c r="C1749" s="51" t="s">
        <v>115</v>
      </c>
      <c r="D1749" s="51" t="s">
        <v>114</v>
      </c>
      <c r="E1749" s="51" t="s">
        <v>115</v>
      </c>
      <c r="F1749" s="51" t="s">
        <v>114</v>
      </c>
      <c r="G1749" s="51" t="s">
        <v>115</v>
      </c>
      <c r="H1749" s="51" t="s">
        <v>114</v>
      </c>
      <c r="I1749" s="51" t="s">
        <v>115</v>
      </c>
      <c r="J1749" s="51" t="s">
        <v>114</v>
      </c>
      <c r="K1749" s="51" t="s">
        <v>115</v>
      </c>
      <c r="L1749" s="51" t="s">
        <v>114</v>
      </c>
      <c r="M1749" s="51" t="s">
        <v>115</v>
      </c>
      <c r="O1749" s="20"/>
      <c r="P1749" s="51" t="s">
        <v>118</v>
      </c>
      <c r="Q1749" s="51" t="s">
        <v>1</v>
      </c>
      <c r="R1749" s="51" t="s">
        <v>118</v>
      </c>
      <c r="S1749" s="51" t="s">
        <v>1</v>
      </c>
      <c r="T1749" s="51" t="s">
        <v>118</v>
      </c>
      <c r="U1749" s="51" t="s">
        <v>1</v>
      </c>
      <c r="V1749" s="51" t="s">
        <v>118</v>
      </c>
      <c r="W1749" s="51" t="s">
        <v>1</v>
      </c>
      <c r="X1749" s="51" t="s">
        <v>118</v>
      </c>
      <c r="Y1749" s="51" t="s">
        <v>1</v>
      </c>
      <c r="Z1749" s="51" t="s">
        <v>118</v>
      </c>
      <c r="AA1749" s="51" t="s">
        <v>1</v>
      </c>
    </row>
    <row r="1750" spans="1:27">
      <c r="A1750" s="29" t="s">
        <v>110</v>
      </c>
      <c r="B1750" s="20">
        <v>21</v>
      </c>
      <c r="C1750" s="20">
        <v>100</v>
      </c>
      <c r="D1750" s="20">
        <v>19</v>
      </c>
      <c r="E1750" s="20">
        <v>90.5</v>
      </c>
      <c r="F1750" s="20">
        <v>21</v>
      </c>
      <c r="G1750" s="20">
        <v>100</v>
      </c>
      <c r="H1750" s="20">
        <v>21</v>
      </c>
      <c r="I1750" s="20">
        <v>100</v>
      </c>
      <c r="J1750" s="20">
        <v>3</v>
      </c>
      <c r="K1750" s="20">
        <v>14.3</v>
      </c>
      <c r="L1750" s="20">
        <v>21</v>
      </c>
      <c r="M1750" s="20">
        <v>100</v>
      </c>
      <c r="O1750" s="29" t="s">
        <v>315</v>
      </c>
      <c r="P1750" s="24"/>
      <c r="Q1750" s="24"/>
      <c r="R1750" s="24">
        <v>2</v>
      </c>
      <c r="S1750" s="24">
        <v>1</v>
      </c>
      <c r="T1750" s="24"/>
      <c r="U1750" s="24"/>
      <c r="V1750" s="24"/>
      <c r="W1750" s="24"/>
      <c r="X1750" s="24"/>
      <c r="Y1750" s="24"/>
      <c r="Z1750" s="24"/>
      <c r="AA1750" s="24"/>
    </row>
    <row r="1751" spans="1:27">
      <c r="A1751" s="29" t="s">
        <v>111</v>
      </c>
      <c r="B1751" s="20">
        <v>8</v>
      </c>
      <c r="C1751" s="20">
        <v>38</v>
      </c>
      <c r="D1751" s="20">
        <v>5</v>
      </c>
      <c r="E1751" s="20">
        <v>26.3</v>
      </c>
      <c r="F1751" s="20">
        <v>7</v>
      </c>
      <c r="G1751" s="20">
        <v>33.299999999999997</v>
      </c>
      <c r="H1751" s="20">
        <v>9</v>
      </c>
      <c r="I1751" s="20">
        <v>42.9</v>
      </c>
      <c r="J1751" s="20">
        <v>1</v>
      </c>
      <c r="K1751" s="20">
        <v>33.299999999999997</v>
      </c>
      <c r="L1751" s="20">
        <v>9</v>
      </c>
      <c r="M1751" s="20">
        <v>42.9</v>
      </c>
      <c r="O1751" s="47" t="s">
        <v>125</v>
      </c>
      <c r="P1751" s="40"/>
      <c r="Q1751" s="32"/>
      <c r="R1751" s="40">
        <v>9.5000000000000001E-2</v>
      </c>
      <c r="S1751" s="32">
        <v>0.5</v>
      </c>
      <c r="T1751" s="32"/>
      <c r="U1751" s="32"/>
      <c r="V1751" s="32"/>
      <c r="W1751" s="32"/>
      <c r="X1751" s="40"/>
      <c r="Y1751" s="40"/>
      <c r="Z1751" s="32"/>
      <c r="AA1751" s="32"/>
    </row>
    <row r="1752" spans="1:27">
      <c r="A1752" s="2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O1752" s="29" t="s">
        <v>288</v>
      </c>
      <c r="P1752" s="24"/>
      <c r="Q1752" s="24"/>
      <c r="R1752" s="24"/>
      <c r="S1752" s="24"/>
      <c r="T1752" s="24"/>
      <c r="U1752" s="24"/>
      <c r="V1752" s="24"/>
      <c r="W1752" s="24"/>
      <c r="X1752" s="24">
        <v>16</v>
      </c>
      <c r="Y1752" s="24">
        <v>10</v>
      </c>
      <c r="Z1752" s="24"/>
      <c r="AA1752" s="24"/>
    </row>
    <row r="1753" spans="1:27">
      <c r="A1753" s="29" t="s">
        <v>112</v>
      </c>
      <c r="B1753" s="20"/>
      <c r="C1753" s="20"/>
      <c r="D1753" s="20">
        <v>2</v>
      </c>
      <c r="E1753" s="20">
        <v>9.5</v>
      </c>
      <c r="F1753" s="20"/>
      <c r="G1753" s="20"/>
      <c r="H1753" s="20"/>
      <c r="I1753" s="20"/>
      <c r="J1753" s="20">
        <v>16</v>
      </c>
      <c r="K1753" s="20">
        <v>76.2</v>
      </c>
      <c r="L1753" s="20"/>
      <c r="M1753" s="20"/>
      <c r="O1753" s="47" t="s">
        <v>125</v>
      </c>
      <c r="P1753" s="40"/>
      <c r="Q1753" s="32"/>
      <c r="R1753" s="40"/>
      <c r="S1753" s="32"/>
      <c r="T1753" s="32"/>
      <c r="U1753" s="32"/>
      <c r="V1753" s="32"/>
      <c r="W1753" s="32"/>
      <c r="X1753" s="40">
        <v>0.76200000000000001</v>
      </c>
      <c r="Y1753" s="40">
        <v>0.625</v>
      </c>
      <c r="Z1753" s="32"/>
      <c r="AA1753" s="32"/>
    </row>
    <row r="1754" spans="1:27">
      <c r="A1754" s="29" t="s">
        <v>113</v>
      </c>
      <c r="B1754" s="20"/>
      <c r="C1754" s="20"/>
      <c r="D1754" s="20">
        <v>1</v>
      </c>
      <c r="E1754" s="20">
        <v>50</v>
      </c>
      <c r="F1754" s="20"/>
      <c r="G1754" s="20"/>
      <c r="H1754" s="20"/>
      <c r="I1754" s="20"/>
      <c r="J1754" s="20">
        <v>10</v>
      </c>
      <c r="K1754" s="20">
        <v>62.5</v>
      </c>
      <c r="L1754" s="20"/>
      <c r="M1754" s="20"/>
    </row>
    <row r="1755" spans="1:27">
      <c r="J1755" s="75" t="s">
        <v>337</v>
      </c>
      <c r="K1755" s="75"/>
      <c r="O1755" s="35" t="s">
        <v>127</v>
      </c>
    </row>
    <row r="1757" spans="1:27">
      <c r="A1757" s="354" t="s">
        <v>116</v>
      </c>
      <c r="B1757" s="354"/>
      <c r="C1757" s="354"/>
      <c r="D1757" s="354"/>
      <c r="E1757" s="354"/>
      <c r="F1757" s="354"/>
      <c r="G1757" s="354"/>
      <c r="H1757" s="354"/>
      <c r="I1757" s="354"/>
      <c r="J1757" s="354"/>
      <c r="K1757" s="354"/>
      <c r="L1757" s="354"/>
      <c r="M1757" s="354"/>
      <c r="O1757" s="355" t="s">
        <v>121</v>
      </c>
      <c r="P1757" s="356"/>
      <c r="Q1757" s="356"/>
      <c r="R1757" s="356"/>
      <c r="S1757" s="356"/>
      <c r="T1757" s="356"/>
      <c r="U1757" s="356"/>
      <c r="V1757" s="356"/>
      <c r="W1757" s="356"/>
      <c r="X1757" s="356"/>
      <c r="Y1757" s="356"/>
      <c r="Z1757" s="356"/>
      <c r="AA1757" s="357"/>
    </row>
    <row r="1758" spans="1:27">
      <c r="A1758" s="20"/>
      <c r="B1758" s="327">
        <v>2000</v>
      </c>
      <c r="C1758" s="327"/>
      <c r="D1758" s="327">
        <v>2003</v>
      </c>
      <c r="E1758" s="327"/>
      <c r="F1758" s="327">
        <v>2006</v>
      </c>
      <c r="G1758" s="327"/>
      <c r="H1758" s="327">
        <v>2009</v>
      </c>
      <c r="I1758" s="327"/>
      <c r="J1758" s="327">
        <v>2012</v>
      </c>
      <c r="K1758" s="327"/>
      <c r="L1758" s="327">
        <v>2015</v>
      </c>
      <c r="M1758" s="327"/>
      <c r="O1758" s="20"/>
      <c r="P1758" s="324">
        <v>2000</v>
      </c>
      <c r="Q1758" s="325"/>
      <c r="R1758" s="324">
        <v>2003</v>
      </c>
      <c r="S1758" s="325"/>
      <c r="T1758" s="324">
        <v>2006</v>
      </c>
      <c r="U1758" s="325"/>
      <c r="V1758" s="324">
        <v>2009</v>
      </c>
      <c r="W1758" s="325"/>
      <c r="X1758" s="324">
        <v>2012</v>
      </c>
      <c r="Y1758" s="325"/>
      <c r="Z1758" s="324">
        <v>2015</v>
      </c>
      <c r="AA1758" s="325"/>
    </row>
    <row r="1759" spans="1:27">
      <c r="A1759" s="20"/>
      <c r="B1759" s="51" t="s">
        <v>114</v>
      </c>
      <c r="C1759" s="51" t="s">
        <v>115</v>
      </c>
      <c r="D1759" s="51" t="s">
        <v>114</v>
      </c>
      <c r="E1759" s="51" t="s">
        <v>115</v>
      </c>
      <c r="F1759" s="51" t="s">
        <v>114</v>
      </c>
      <c r="G1759" s="51" t="s">
        <v>115</v>
      </c>
      <c r="H1759" s="51" t="s">
        <v>114</v>
      </c>
      <c r="I1759" s="51" t="s">
        <v>115</v>
      </c>
      <c r="J1759" s="51" t="s">
        <v>114</v>
      </c>
      <c r="K1759" s="51" t="s">
        <v>115</v>
      </c>
      <c r="L1759" s="51" t="s">
        <v>114</v>
      </c>
      <c r="M1759" s="51" t="s">
        <v>115</v>
      </c>
      <c r="O1759" s="20"/>
      <c r="P1759" s="51" t="s">
        <v>118</v>
      </c>
      <c r="Q1759" s="51" t="s">
        <v>1</v>
      </c>
      <c r="R1759" s="51" t="s">
        <v>118</v>
      </c>
      <c r="S1759" s="51" t="s">
        <v>1</v>
      </c>
      <c r="T1759" s="51" t="s">
        <v>118</v>
      </c>
      <c r="U1759" s="51" t="s">
        <v>1</v>
      </c>
      <c r="V1759" s="51" t="s">
        <v>118</v>
      </c>
      <c r="W1759" s="51" t="s">
        <v>1</v>
      </c>
      <c r="X1759" s="51" t="s">
        <v>118</v>
      </c>
      <c r="Y1759" s="51" t="s">
        <v>1</v>
      </c>
      <c r="Z1759" s="51" t="s">
        <v>118</v>
      </c>
      <c r="AA1759" s="51" t="s">
        <v>1</v>
      </c>
    </row>
    <row r="1760" spans="1:27">
      <c r="A1760" s="29" t="s">
        <v>110</v>
      </c>
      <c r="B1760" s="20">
        <v>21</v>
      </c>
      <c r="C1760" s="20">
        <v>100</v>
      </c>
      <c r="D1760" s="20"/>
      <c r="E1760" s="20"/>
      <c r="F1760" s="20"/>
      <c r="G1760" s="20"/>
      <c r="H1760" s="20"/>
      <c r="I1760" s="20"/>
      <c r="J1760" s="20"/>
      <c r="K1760" s="20"/>
      <c r="L1760" s="20">
        <v>2</v>
      </c>
      <c r="M1760" s="20">
        <v>9.5</v>
      </c>
      <c r="O1760" s="29" t="s">
        <v>338</v>
      </c>
      <c r="P1760" s="24"/>
      <c r="Q1760" s="24"/>
      <c r="R1760" s="24">
        <v>21</v>
      </c>
      <c r="S1760" s="24">
        <v>15</v>
      </c>
      <c r="T1760" s="24"/>
      <c r="U1760" s="24"/>
      <c r="V1760" s="24"/>
      <c r="W1760" s="24"/>
      <c r="X1760" s="24">
        <v>21</v>
      </c>
      <c r="Y1760" s="24">
        <v>10</v>
      </c>
      <c r="Z1760" s="24"/>
      <c r="AA1760" s="24"/>
    </row>
    <row r="1761" spans="1:27">
      <c r="A1761" s="29" t="s">
        <v>111</v>
      </c>
      <c r="B1761" s="20">
        <v>11</v>
      </c>
      <c r="C1761" s="20">
        <v>52.4</v>
      </c>
      <c r="D1761" s="20"/>
      <c r="E1761" s="20"/>
      <c r="F1761" s="20"/>
      <c r="G1761" s="20"/>
      <c r="H1761" s="20"/>
      <c r="I1761" s="20"/>
      <c r="J1761" s="20"/>
      <c r="K1761" s="20"/>
      <c r="L1761" s="20">
        <v>1</v>
      </c>
      <c r="M1761" s="20">
        <v>50</v>
      </c>
      <c r="O1761" s="48" t="s">
        <v>125</v>
      </c>
      <c r="P1761" s="36"/>
      <c r="Q1761" s="36"/>
      <c r="R1761" s="36">
        <v>1</v>
      </c>
      <c r="S1761" s="39">
        <v>0.71399999999999997</v>
      </c>
      <c r="T1761" s="36"/>
      <c r="U1761" s="36"/>
      <c r="V1761" s="36"/>
      <c r="W1761" s="36"/>
      <c r="X1761" s="36">
        <v>1</v>
      </c>
      <c r="Y1761" s="39">
        <v>0.47599999999999998</v>
      </c>
      <c r="Z1761" s="36"/>
      <c r="AA1761" s="36"/>
    </row>
    <row r="1762" spans="1:27">
      <c r="A1762" s="2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O1762" s="29" t="s">
        <v>335</v>
      </c>
      <c r="P1762" s="34"/>
      <c r="Q1762" s="34"/>
      <c r="R1762" s="34"/>
      <c r="S1762" s="34"/>
      <c r="T1762" s="34">
        <v>21</v>
      </c>
      <c r="U1762" s="34">
        <v>14</v>
      </c>
      <c r="V1762" s="34"/>
      <c r="W1762" s="34"/>
      <c r="X1762" s="34"/>
      <c r="Y1762" s="34"/>
      <c r="Z1762" s="34"/>
      <c r="AA1762" s="34"/>
    </row>
    <row r="1763" spans="1:27">
      <c r="A1763" s="29" t="s">
        <v>112</v>
      </c>
      <c r="B1763" s="20"/>
      <c r="C1763" s="20"/>
      <c r="D1763" s="20">
        <v>21</v>
      </c>
      <c r="E1763" s="20">
        <v>100</v>
      </c>
      <c r="F1763" s="20">
        <v>21</v>
      </c>
      <c r="G1763" s="20">
        <v>100</v>
      </c>
      <c r="H1763" s="20">
        <v>21</v>
      </c>
      <c r="I1763" s="20">
        <v>100</v>
      </c>
      <c r="J1763" s="20">
        <v>21</v>
      </c>
      <c r="K1763" s="20">
        <v>100</v>
      </c>
      <c r="L1763" s="20">
        <v>17</v>
      </c>
      <c r="M1763" s="20">
        <v>81</v>
      </c>
      <c r="O1763" s="48" t="s">
        <v>125</v>
      </c>
      <c r="P1763" s="36"/>
      <c r="Q1763" s="36"/>
      <c r="R1763" s="36"/>
      <c r="S1763" s="36"/>
      <c r="T1763" s="36">
        <v>1</v>
      </c>
      <c r="U1763" s="39">
        <v>0.66700000000000004</v>
      </c>
      <c r="V1763" s="36"/>
      <c r="W1763" s="36"/>
      <c r="X1763" s="36"/>
      <c r="Y1763" s="36"/>
      <c r="Z1763" s="36"/>
      <c r="AA1763" s="36"/>
    </row>
    <row r="1764" spans="1:27">
      <c r="A1764" s="29" t="s">
        <v>113</v>
      </c>
      <c r="B1764" s="20"/>
      <c r="C1764" s="20"/>
      <c r="D1764" s="20">
        <v>15</v>
      </c>
      <c r="E1764" s="20">
        <v>71.400000000000006</v>
      </c>
      <c r="F1764" s="20">
        <v>14</v>
      </c>
      <c r="G1764" s="20">
        <v>66.7</v>
      </c>
      <c r="H1764" s="20">
        <v>12</v>
      </c>
      <c r="I1764" s="20">
        <v>57.1</v>
      </c>
      <c r="J1764" s="20">
        <v>10</v>
      </c>
      <c r="K1764" s="20">
        <v>47.6</v>
      </c>
      <c r="L1764" s="20">
        <v>11</v>
      </c>
      <c r="M1764" s="20">
        <v>64.7</v>
      </c>
      <c r="O1764" s="21" t="s">
        <v>336</v>
      </c>
      <c r="P1764" s="34"/>
      <c r="Q1764" s="34"/>
      <c r="R1764" s="34"/>
      <c r="S1764" s="34"/>
      <c r="T1764" s="34"/>
      <c r="U1764" s="34"/>
      <c r="V1764" s="34">
        <v>21</v>
      </c>
      <c r="W1764" s="34">
        <v>12</v>
      </c>
      <c r="X1764" s="34"/>
      <c r="Y1764" s="34"/>
      <c r="Z1764" s="34">
        <v>17</v>
      </c>
      <c r="AA1764" s="34">
        <v>11</v>
      </c>
    </row>
    <row r="1765" spans="1:27">
      <c r="L1765" s="75" t="s">
        <v>337</v>
      </c>
      <c r="M1765" s="75"/>
      <c r="O1765" s="48" t="s">
        <v>125</v>
      </c>
      <c r="P1765" s="36"/>
      <c r="Q1765" s="36"/>
      <c r="R1765" s="36"/>
      <c r="S1765" s="36"/>
      <c r="T1765" s="36"/>
      <c r="U1765" s="36"/>
      <c r="V1765" s="36">
        <v>1</v>
      </c>
      <c r="W1765" s="39">
        <v>0.57099999999999995</v>
      </c>
      <c r="X1765" s="36"/>
      <c r="Y1765" s="36"/>
      <c r="Z1765" s="36">
        <v>0.81</v>
      </c>
      <c r="AA1765" s="39">
        <v>0.64700000000000002</v>
      </c>
    </row>
    <row r="1767" spans="1:27">
      <c r="A1767" s="354" t="s">
        <v>117</v>
      </c>
      <c r="B1767" s="354"/>
      <c r="C1767" s="354"/>
      <c r="D1767" s="354"/>
      <c r="E1767" s="354"/>
      <c r="F1767" s="354"/>
      <c r="G1767" s="354"/>
      <c r="H1767" s="354"/>
      <c r="I1767" s="354"/>
      <c r="J1767" s="354"/>
      <c r="K1767" s="354"/>
      <c r="L1767" s="354"/>
      <c r="M1767" s="354"/>
      <c r="O1767" s="35" t="s">
        <v>127</v>
      </c>
    </row>
    <row r="1768" spans="1:27">
      <c r="A1768" s="20"/>
      <c r="B1768" s="327">
        <v>2000</v>
      </c>
      <c r="C1768" s="327"/>
      <c r="D1768" s="327">
        <v>2003</v>
      </c>
      <c r="E1768" s="327"/>
      <c r="F1768" s="327">
        <v>2006</v>
      </c>
      <c r="G1768" s="327"/>
      <c r="H1768" s="327">
        <v>2009</v>
      </c>
      <c r="I1768" s="327"/>
      <c r="J1768" s="327">
        <v>2012</v>
      </c>
      <c r="K1768" s="327"/>
      <c r="L1768" s="327">
        <v>2015</v>
      </c>
      <c r="M1768" s="327"/>
    </row>
    <row r="1769" spans="1:27">
      <c r="A1769" s="20"/>
      <c r="B1769" s="51" t="s">
        <v>114</v>
      </c>
      <c r="C1769" s="51" t="s">
        <v>115</v>
      </c>
      <c r="D1769" s="51" t="s">
        <v>114</v>
      </c>
      <c r="E1769" s="51" t="s">
        <v>115</v>
      </c>
      <c r="F1769" s="51" t="s">
        <v>114</v>
      </c>
      <c r="G1769" s="51" t="s">
        <v>115</v>
      </c>
      <c r="H1769" s="51" t="s">
        <v>114</v>
      </c>
      <c r="I1769" s="51" t="s">
        <v>115</v>
      </c>
      <c r="J1769" s="51" t="s">
        <v>114</v>
      </c>
      <c r="K1769" s="51" t="s">
        <v>115</v>
      </c>
      <c r="L1769" s="51" t="s">
        <v>114</v>
      </c>
      <c r="M1769" s="51" t="s">
        <v>115</v>
      </c>
    </row>
    <row r="1770" spans="1:27">
      <c r="A1770" s="29" t="s">
        <v>110</v>
      </c>
      <c r="B1770" s="20">
        <v>21</v>
      </c>
      <c r="C1770" s="20">
        <v>100</v>
      </c>
      <c r="D1770" s="20">
        <v>17</v>
      </c>
      <c r="E1770" s="20">
        <v>81</v>
      </c>
      <c r="F1770" s="20"/>
      <c r="G1770" s="20"/>
      <c r="H1770" s="20">
        <v>21</v>
      </c>
      <c r="I1770" s="20">
        <v>100</v>
      </c>
      <c r="J1770" s="20">
        <v>5</v>
      </c>
      <c r="K1770" s="20">
        <v>23.8</v>
      </c>
      <c r="L1770" s="20">
        <v>21</v>
      </c>
      <c r="M1770" s="20">
        <v>100</v>
      </c>
    </row>
    <row r="1771" spans="1:27">
      <c r="A1771" s="29" t="s">
        <v>111</v>
      </c>
      <c r="B1771" s="20">
        <v>2</v>
      </c>
      <c r="C1771" s="20">
        <v>9.5</v>
      </c>
      <c r="D1771" s="20">
        <v>0</v>
      </c>
      <c r="E1771" s="20">
        <v>0</v>
      </c>
      <c r="F1771" s="20"/>
      <c r="G1771" s="20"/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O1771" s="355" t="s">
        <v>122</v>
      </c>
      <c r="P1771" s="356"/>
      <c r="Q1771" s="356"/>
      <c r="R1771" s="356"/>
      <c r="S1771" s="356"/>
      <c r="T1771" s="356"/>
      <c r="U1771" s="356"/>
      <c r="V1771" s="356"/>
      <c r="W1771" s="356"/>
      <c r="X1771" s="356"/>
      <c r="Y1771" s="356"/>
      <c r="Z1771" s="356"/>
      <c r="AA1771" s="357"/>
    </row>
    <row r="1772" spans="1:27">
      <c r="A1772" s="2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O1772" s="20"/>
      <c r="P1772" s="324">
        <v>2000</v>
      </c>
      <c r="Q1772" s="325"/>
      <c r="R1772" s="324">
        <v>2003</v>
      </c>
      <c r="S1772" s="325"/>
      <c r="T1772" s="324">
        <v>2006</v>
      </c>
      <c r="U1772" s="325"/>
      <c r="V1772" s="324">
        <v>2009</v>
      </c>
      <c r="W1772" s="325"/>
      <c r="X1772" s="324">
        <v>2012</v>
      </c>
      <c r="Y1772" s="325"/>
      <c r="Z1772" s="324">
        <v>2015</v>
      </c>
      <c r="AA1772" s="325"/>
    </row>
    <row r="1773" spans="1:27">
      <c r="A1773" s="29" t="s">
        <v>112</v>
      </c>
      <c r="B1773" s="20"/>
      <c r="C1773" s="20"/>
      <c r="D1773" s="20">
        <v>4</v>
      </c>
      <c r="E1773" s="20">
        <v>19</v>
      </c>
      <c r="F1773" s="20">
        <v>21</v>
      </c>
      <c r="G1773" s="20">
        <v>100</v>
      </c>
      <c r="H1773" s="20"/>
      <c r="I1773" s="20"/>
      <c r="J1773" s="20">
        <v>16</v>
      </c>
      <c r="K1773" s="20">
        <v>76.2</v>
      </c>
      <c r="L1773" s="20"/>
      <c r="M1773" s="20"/>
      <c r="O1773" s="20"/>
      <c r="P1773" s="51" t="s">
        <v>118</v>
      </c>
      <c r="Q1773" s="51" t="s">
        <v>1</v>
      </c>
      <c r="R1773" s="51" t="s">
        <v>118</v>
      </c>
      <c r="S1773" s="51" t="s">
        <v>1</v>
      </c>
      <c r="T1773" s="51" t="s">
        <v>118</v>
      </c>
      <c r="U1773" s="51" t="s">
        <v>1</v>
      </c>
      <c r="V1773" s="51" t="s">
        <v>118</v>
      </c>
      <c r="W1773" s="51" t="s">
        <v>1</v>
      </c>
      <c r="X1773" s="51" t="s">
        <v>118</v>
      </c>
      <c r="Y1773" s="51" t="s">
        <v>1</v>
      </c>
      <c r="Z1773" s="51" t="s">
        <v>118</v>
      </c>
      <c r="AA1773" s="51" t="s">
        <v>1</v>
      </c>
    </row>
    <row r="1774" spans="1:27">
      <c r="A1774" s="29" t="s">
        <v>113</v>
      </c>
      <c r="B1774" s="20"/>
      <c r="C1774" s="20"/>
      <c r="D1774" s="20">
        <v>1</v>
      </c>
      <c r="E1774" s="20">
        <v>25</v>
      </c>
      <c r="F1774" s="20">
        <v>0</v>
      </c>
      <c r="G1774" s="20">
        <v>0</v>
      </c>
      <c r="H1774" s="20"/>
      <c r="I1774" s="20"/>
      <c r="J1774" s="20">
        <v>0</v>
      </c>
      <c r="K1774" s="20">
        <v>0</v>
      </c>
      <c r="L1774" s="20"/>
      <c r="M1774" s="20"/>
      <c r="O1774" s="29" t="s">
        <v>315</v>
      </c>
      <c r="P1774" s="24"/>
      <c r="Q1774" s="24"/>
      <c r="R1774" s="24">
        <v>2</v>
      </c>
      <c r="S1774" s="24">
        <v>1</v>
      </c>
      <c r="T1774" s="24"/>
      <c r="U1774" s="24"/>
      <c r="V1774" s="24"/>
      <c r="W1774" s="24"/>
      <c r="X1774" s="24"/>
      <c r="Y1774" s="24"/>
      <c r="Z1774" s="24"/>
      <c r="AA1774" s="24"/>
    </row>
    <row r="1775" spans="1:27">
      <c r="D1775" s="75" t="s">
        <v>314</v>
      </c>
      <c r="E1775" s="75"/>
      <c r="O1775" s="47" t="s">
        <v>125</v>
      </c>
      <c r="P1775" s="32"/>
      <c r="Q1775" s="40"/>
      <c r="R1775" s="40">
        <v>9.5000000000000001E-2</v>
      </c>
      <c r="S1775" s="32">
        <v>0.5</v>
      </c>
      <c r="T1775" s="32"/>
      <c r="U1775" s="32"/>
      <c r="V1775" s="32"/>
      <c r="W1775" s="32"/>
      <c r="X1775" s="40"/>
      <c r="Y1775" s="40"/>
      <c r="Z1775" s="32"/>
      <c r="AA1775" s="32"/>
    </row>
    <row r="1776" spans="1:27">
      <c r="A1776" s="35" t="s">
        <v>127</v>
      </c>
      <c r="O1776" s="21" t="s">
        <v>328</v>
      </c>
      <c r="P1776" s="24"/>
      <c r="Q1776" s="24"/>
      <c r="R1776" s="24">
        <v>1</v>
      </c>
      <c r="S1776" s="24">
        <v>0</v>
      </c>
      <c r="T1776" s="24"/>
      <c r="U1776" s="24"/>
      <c r="V1776" s="24"/>
      <c r="W1776" s="24"/>
      <c r="X1776" s="24"/>
      <c r="Y1776" s="24"/>
      <c r="Z1776" s="24"/>
      <c r="AA1776" s="24"/>
    </row>
    <row r="1777" spans="1:27">
      <c r="O1777" s="48" t="s">
        <v>125</v>
      </c>
      <c r="P1777" s="36"/>
      <c r="Q1777" s="36"/>
      <c r="R1777" s="39">
        <v>4.8000000000000001E-2</v>
      </c>
      <c r="S1777" s="36">
        <v>0</v>
      </c>
      <c r="T1777" s="36"/>
      <c r="U1777" s="36"/>
      <c r="V1777" s="39"/>
      <c r="W1777" s="36"/>
      <c r="X1777" s="36"/>
      <c r="Y1777" s="36"/>
      <c r="Z1777" s="36"/>
      <c r="AA1777" s="36"/>
    </row>
    <row r="1778" spans="1:27">
      <c r="O1778" s="21" t="s">
        <v>302</v>
      </c>
      <c r="P1778" s="24"/>
      <c r="Q1778" s="24"/>
      <c r="R1778" s="24">
        <v>1</v>
      </c>
      <c r="S1778" s="24">
        <v>0</v>
      </c>
      <c r="T1778" s="24">
        <v>21</v>
      </c>
      <c r="U1778" s="24">
        <v>100</v>
      </c>
      <c r="V1778" s="24"/>
      <c r="W1778" s="24"/>
      <c r="X1778" s="24">
        <v>12</v>
      </c>
      <c r="Y1778" s="24">
        <v>0</v>
      </c>
      <c r="Z1778" s="24"/>
      <c r="AA1778" s="24"/>
    </row>
    <row r="1779" spans="1:27">
      <c r="A1779" s="354" t="s">
        <v>130</v>
      </c>
      <c r="B1779" s="354"/>
      <c r="C1779" s="354"/>
      <c r="D1779" s="354"/>
      <c r="E1779" s="354"/>
      <c r="F1779" s="354"/>
      <c r="G1779" s="354"/>
      <c r="H1779" s="354"/>
      <c r="I1779" s="354"/>
      <c r="J1779" s="354"/>
      <c r="K1779" s="354"/>
      <c r="L1779" s="354"/>
      <c r="M1779" s="354"/>
      <c r="O1779" s="48" t="s">
        <v>125</v>
      </c>
      <c r="P1779" s="36"/>
      <c r="Q1779" s="36"/>
      <c r="R1779" s="39">
        <v>4.8000000000000001E-2</v>
      </c>
      <c r="S1779" s="36">
        <v>0</v>
      </c>
      <c r="T1779" s="36">
        <v>0</v>
      </c>
      <c r="U1779" s="36">
        <v>0</v>
      </c>
      <c r="V1779" s="38"/>
      <c r="W1779" s="38"/>
      <c r="X1779" s="39">
        <v>0.57099999999999995</v>
      </c>
      <c r="Y1779" s="36">
        <v>0</v>
      </c>
      <c r="Z1779" s="36"/>
      <c r="AA1779" s="36"/>
    </row>
    <row r="1780" spans="1:27">
      <c r="A1780" s="20"/>
      <c r="B1780" s="327">
        <v>2000</v>
      </c>
      <c r="C1780" s="327"/>
      <c r="D1780" s="327">
        <v>2003</v>
      </c>
      <c r="E1780" s="327"/>
      <c r="F1780" s="327">
        <v>2006</v>
      </c>
      <c r="G1780" s="327"/>
      <c r="H1780" s="327">
        <v>2009</v>
      </c>
      <c r="I1780" s="327"/>
      <c r="J1780" s="327">
        <v>2012</v>
      </c>
      <c r="K1780" s="327"/>
      <c r="L1780" s="327">
        <v>2015</v>
      </c>
      <c r="M1780" s="327"/>
      <c r="O1780" s="21" t="s">
        <v>91</v>
      </c>
      <c r="P1780" s="24"/>
      <c r="Q1780" s="24"/>
      <c r="R1780" s="24"/>
      <c r="S1780" s="24"/>
      <c r="T1780" s="24"/>
      <c r="U1780" s="24"/>
      <c r="V1780" s="24"/>
      <c r="W1780" s="24"/>
      <c r="X1780" s="24">
        <v>3</v>
      </c>
      <c r="Y1780" s="24">
        <v>0</v>
      </c>
      <c r="Z1780" s="24"/>
      <c r="AA1780" s="24"/>
    </row>
    <row r="1781" spans="1:27">
      <c r="A1781" s="20"/>
      <c r="B1781" s="51" t="s">
        <v>114</v>
      </c>
      <c r="C1781" s="51" t="s">
        <v>115</v>
      </c>
      <c r="D1781" s="51" t="s">
        <v>114</v>
      </c>
      <c r="E1781" s="51" t="s">
        <v>115</v>
      </c>
      <c r="F1781" s="51" t="s">
        <v>114</v>
      </c>
      <c r="G1781" s="51" t="s">
        <v>115</v>
      </c>
      <c r="H1781" s="51" t="s">
        <v>114</v>
      </c>
      <c r="I1781" s="51" t="s">
        <v>115</v>
      </c>
      <c r="J1781" s="51" t="s">
        <v>114</v>
      </c>
      <c r="K1781" s="51" t="s">
        <v>115</v>
      </c>
      <c r="L1781" s="51" t="s">
        <v>114</v>
      </c>
      <c r="M1781" s="51" t="s">
        <v>115</v>
      </c>
      <c r="O1781" s="49" t="s">
        <v>125</v>
      </c>
      <c r="P1781" s="36"/>
      <c r="Q1781" s="36"/>
      <c r="R1781" s="36"/>
      <c r="S1781" s="36"/>
      <c r="T1781" s="36"/>
      <c r="U1781" s="36"/>
      <c r="V1781" s="36"/>
      <c r="W1781" s="36"/>
      <c r="X1781" s="39">
        <v>0.14299999999999999</v>
      </c>
      <c r="Y1781" s="36">
        <v>0</v>
      </c>
      <c r="Z1781" s="36"/>
      <c r="AA1781" s="36"/>
    </row>
    <row r="1782" spans="1:27">
      <c r="A1782" s="29" t="s">
        <v>110</v>
      </c>
      <c r="B1782" s="46"/>
      <c r="C1782" s="46"/>
      <c r="D1782" s="46"/>
      <c r="E1782" s="46"/>
      <c r="F1782" s="46"/>
      <c r="G1782" s="46"/>
      <c r="H1782" s="46"/>
      <c r="I1782" s="46"/>
      <c r="J1782" s="46"/>
      <c r="K1782" s="46"/>
      <c r="L1782" s="20">
        <v>21</v>
      </c>
      <c r="M1782" s="20">
        <v>100</v>
      </c>
      <c r="O1782" s="21" t="s">
        <v>339</v>
      </c>
      <c r="P1782" s="24"/>
      <c r="Q1782" s="24"/>
      <c r="R1782" s="24"/>
      <c r="S1782" s="24"/>
      <c r="T1782" s="24"/>
      <c r="U1782" s="24"/>
      <c r="V1782" s="24"/>
      <c r="W1782" s="24"/>
      <c r="X1782" s="24">
        <v>1</v>
      </c>
      <c r="Y1782" s="24">
        <v>0</v>
      </c>
      <c r="Z1782" s="24"/>
      <c r="AA1782" s="24"/>
    </row>
    <row r="1783" spans="1:27">
      <c r="A1783" s="29" t="s">
        <v>111</v>
      </c>
      <c r="B1783" s="46"/>
      <c r="C1783" s="46"/>
      <c r="D1783" s="46"/>
      <c r="E1783" s="46"/>
      <c r="F1783" s="46"/>
      <c r="G1783" s="46"/>
      <c r="H1783" s="46"/>
      <c r="I1783" s="46"/>
      <c r="J1783" s="46"/>
      <c r="K1783" s="46"/>
      <c r="L1783" s="20">
        <v>0</v>
      </c>
      <c r="M1783" s="20">
        <v>0</v>
      </c>
      <c r="O1783" s="50" t="s">
        <v>125</v>
      </c>
      <c r="P1783" s="36"/>
      <c r="Q1783" s="36"/>
      <c r="R1783" s="36"/>
      <c r="S1783" s="36"/>
      <c r="T1783" s="36"/>
      <c r="U1783" s="36"/>
      <c r="V1783" s="36"/>
      <c r="W1783" s="36"/>
      <c r="X1783" s="39">
        <v>4.8000000000000001E-2</v>
      </c>
      <c r="Y1783" s="36">
        <v>0</v>
      </c>
      <c r="Z1783" s="36"/>
      <c r="AA1783" s="36"/>
    </row>
    <row r="1784" spans="1:27">
      <c r="A1784" s="29"/>
      <c r="B1784" s="46"/>
      <c r="C1784" s="46"/>
      <c r="D1784" s="46"/>
      <c r="E1784" s="46"/>
      <c r="F1784" s="46"/>
      <c r="G1784" s="46"/>
      <c r="H1784" s="46"/>
      <c r="I1784" s="46"/>
      <c r="J1784" s="46"/>
      <c r="K1784" s="46"/>
      <c r="L1784" s="20"/>
      <c r="M1784" s="20"/>
      <c r="O1784" s="113"/>
      <c r="P1784" s="114"/>
      <c r="Q1784" s="114"/>
      <c r="R1784" s="114"/>
      <c r="S1784" s="114"/>
      <c r="T1784" s="114"/>
      <c r="U1784" s="114"/>
      <c r="V1784" s="114"/>
      <c r="W1784" s="114"/>
      <c r="X1784" s="114"/>
      <c r="Y1784" s="114"/>
      <c r="Z1784" s="114"/>
      <c r="AA1784" s="114"/>
    </row>
    <row r="1785" spans="1:27">
      <c r="A1785" s="29" t="s">
        <v>112</v>
      </c>
      <c r="B1785" s="46"/>
      <c r="C1785" s="46"/>
      <c r="D1785" s="46"/>
      <c r="E1785" s="46"/>
      <c r="F1785" s="46"/>
      <c r="G1785" s="46"/>
      <c r="H1785" s="46"/>
      <c r="I1785" s="46"/>
      <c r="J1785" s="46"/>
      <c r="K1785" s="46"/>
      <c r="L1785" s="20"/>
      <c r="M1785" s="20"/>
      <c r="O1785" s="35" t="s">
        <v>127</v>
      </c>
      <c r="P1785" s="116"/>
      <c r="Q1785" s="116"/>
      <c r="R1785" s="116"/>
      <c r="S1785" s="116"/>
      <c r="T1785" s="116"/>
      <c r="U1785" s="116"/>
      <c r="V1785" s="116"/>
      <c r="W1785" s="116"/>
      <c r="X1785" s="116"/>
      <c r="Y1785" s="116"/>
      <c r="Z1785" s="117"/>
      <c r="AA1785" s="116"/>
    </row>
    <row r="1786" spans="1:27">
      <c r="A1786" s="29" t="s">
        <v>113</v>
      </c>
      <c r="B1786" s="46"/>
      <c r="C1786" s="46"/>
      <c r="D1786" s="46"/>
      <c r="E1786" s="46"/>
      <c r="F1786" s="46"/>
      <c r="G1786" s="46"/>
      <c r="H1786" s="46"/>
      <c r="I1786" s="46"/>
      <c r="J1786" s="46"/>
      <c r="K1786" s="46"/>
      <c r="L1786" s="20"/>
      <c r="M1786" s="20"/>
    </row>
    <row r="1788" spans="1:27">
      <c r="O1788" s="161" t="s">
        <v>329</v>
      </c>
      <c r="P1788" s="52">
        <v>2000</v>
      </c>
      <c r="Q1788" s="52"/>
      <c r="R1788" s="52">
        <v>2003</v>
      </c>
      <c r="S1788" s="52"/>
      <c r="T1788" s="52">
        <v>2006</v>
      </c>
      <c r="U1788" s="52"/>
      <c r="V1788" s="52">
        <v>2009</v>
      </c>
      <c r="W1788" s="52"/>
      <c r="X1788" s="52">
        <v>2012</v>
      </c>
      <c r="Y1788" s="52"/>
      <c r="Z1788" s="52">
        <v>2015</v>
      </c>
      <c r="AA1788" s="52"/>
    </row>
    <row r="1789" spans="1:27">
      <c r="O1789" s="109"/>
      <c r="P1789" s="110" t="s">
        <v>118</v>
      </c>
      <c r="Q1789" s="110" t="s">
        <v>1</v>
      </c>
      <c r="R1789" s="110" t="s">
        <v>118</v>
      </c>
      <c r="S1789" s="110" t="s">
        <v>1</v>
      </c>
      <c r="T1789" s="110" t="s">
        <v>118</v>
      </c>
      <c r="U1789" s="110" t="s">
        <v>1</v>
      </c>
      <c r="V1789" s="110" t="s">
        <v>118</v>
      </c>
      <c r="W1789" s="110" t="s">
        <v>1</v>
      </c>
      <c r="X1789" s="110" t="s">
        <v>118</v>
      </c>
      <c r="Y1789" s="110" t="s">
        <v>1</v>
      </c>
      <c r="Z1789" s="110" t="s">
        <v>118</v>
      </c>
      <c r="AA1789" s="110" t="s">
        <v>1</v>
      </c>
    </row>
    <row r="1790" spans="1:27">
      <c r="O1790" s="21" t="s">
        <v>330</v>
      </c>
      <c r="P1790" s="24"/>
      <c r="Q1790" s="24"/>
      <c r="R1790" s="24">
        <v>1</v>
      </c>
      <c r="S1790" s="24">
        <v>0</v>
      </c>
      <c r="T1790" s="24"/>
      <c r="U1790" s="24"/>
      <c r="V1790" s="24"/>
      <c r="W1790" s="24"/>
      <c r="X1790" s="24"/>
      <c r="Y1790" s="24"/>
      <c r="Z1790" s="24"/>
      <c r="AA1790" s="24"/>
    </row>
    <row r="1791" spans="1:27">
      <c r="O1791" s="48" t="s">
        <v>125</v>
      </c>
      <c r="P1791" s="39"/>
      <c r="Q1791" s="36"/>
      <c r="R1791" s="39">
        <v>4.8000000000000001E-2</v>
      </c>
      <c r="S1791" s="36">
        <v>0</v>
      </c>
      <c r="T1791" s="36"/>
      <c r="U1791" s="36"/>
      <c r="V1791" s="36"/>
      <c r="W1791" s="36"/>
      <c r="X1791" s="36"/>
      <c r="Y1791" s="36"/>
      <c r="Z1791" s="36"/>
      <c r="AA1791" s="36"/>
    </row>
    <row r="1792" spans="1:27">
      <c r="O1792" s="21" t="s">
        <v>332</v>
      </c>
      <c r="P1792" s="24"/>
      <c r="Q1792" s="24"/>
      <c r="R1792" s="24">
        <v>1</v>
      </c>
      <c r="S1792" s="24">
        <v>0</v>
      </c>
      <c r="T1792" s="24"/>
      <c r="U1792" s="24"/>
      <c r="V1792" s="24"/>
      <c r="W1792" s="24"/>
      <c r="X1792" s="24"/>
      <c r="Y1792" s="24"/>
      <c r="Z1792" s="24"/>
      <c r="AA1792" s="24"/>
    </row>
    <row r="1793" spans="1:30">
      <c r="O1793" s="48" t="s">
        <v>125</v>
      </c>
      <c r="P1793" s="39"/>
      <c r="Q1793" s="36"/>
      <c r="R1793" s="39">
        <v>4.8000000000000001E-2</v>
      </c>
      <c r="S1793" s="36">
        <v>0</v>
      </c>
      <c r="T1793" s="36"/>
      <c r="U1793" s="36"/>
      <c r="V1793" s="36"/>
      <c r="W1793" s="36"/>
      <c r="X1793" s="36"/>
      <c r="Y1793" s="36"/>
      <c r="Z1793" s="36"/>
      <c r="AA1793" s="36"/>
    </row>
    <row r="1794" spans="1:30">
      <c r="O1794" s="21" t="s">
        <v>333</v>
      </c>
      <c r="P1794" s="24"/>
      <c r="Q1794" s="24"/>
      <c r="R1794" s="24">
        <v>1</v>
      </c>
      <c r="S1794" s="24">
        <v>0</v>
      </c>
      <c r="T1794" s="24"/>
      <c r="U1794" s="24"/>
      <c r="V1794" s="24"/>
      <c r="W1794" s="24"/>
      <c r="X1794" s="24"/>
      <c r="Y1794" s="24"/>
      <c r="Z1794" s="24"/>
      <c r="AA1794" s="24"/>
    </row>
    <row r="1795" spans="1:30">
      <c r="O1795" s="48" t="s">
        <v>125</v>
      </c>
      <c r="P1795" s="39"/>
      <c r="Q1795" s="36"/>
      <c r="R1795" s="39">
        <v>4.8000000000000001E-2</v>
      </c>
      <c r="S1795" s="36">
        <v>0</v>
      </c>
      <c r="T1795" s="36"/>
      <c r="U1795" s="36"/>
      <c r="V1795" s="36"/>
      <c r="W1795" s="36"/>
      <c r="X1795" s="36"/>
      <c r="Y1795" s="36"/>
      <c r="Z1795" s="36"/>
      <c r="AA1795" s="36"/>
    </row>
    <row r="1796" spans="1:30" ht="16" customHeight="1">
      <c r="O1796" s="21" t="s">
        <v>331</v>
      </c>
      <c r="P1796" s="24"/>
      <c r="Q1796" s="24"/>
      <c r="R1796" s="111" t="s">
        <v>334</v>
      </c>
      <c r="S1796" s="111"/>
      <c r="T1796" s="24"/>
      <c r="U1796" s="24"/>
      <c r="V1796" s="24"/>
      <c r="W1796" s="24"/>
      <c r="X1796" s="24"/>
      <c r="Y1796" s="24"/>
      <c r="Z1796" s="24"/>
      <c r="AA1796" s="24"/>
    </row>
    <row r="1797" spans="1:30">
      <c r="O1797" s="48" t="s">
        <v>125</v>
      </c>
      <c r="P1797" s="36"/>
      <c r="Q1797" s="36"/>
      <c r="R1797" s="112"/>
      <c r="S1797" s="112"/>
      <c r="T1797" s="36"/>
      <c r="U1797" s="36"/>
      <c r="V1797" s="36"/>
      <c r="W1797" s="36"/>
      <c r="X1797" s="36"/>
      <c r="Y1797" s="36"/>
      <c r="Z1797" s="36"/>
      <c r="AA1797" s="36"/>
    </row>
    <row r="1798" spans="1:30">
      <c r="P1798" s="113"/>
      <c r="Q1798" s="114"/>
      <c r="R1798" s="114"/>
      <c r="S1798" s="114"/>
      <c r="T1798" s="114"/>
      <c r="U1798" s="114"/>
      <c r="V1798" s="114"/>
      <c r="W1798" s="114"/>
      <c r="X1798" s="114"/>
      <c r="Y1798" s="114"/>
      <c r="Z1798" s="114"/>
      <c r="AA1798" s="114"/>
      <c r="AB1798" s="114"/>
    </row>
    <row r="1799" spans="1:30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P1799" s="98"/>
      <c r="Q1799" s="98"/>
      <c r="R1799" s="98"/>
      <c r="S1799" s="98"/>
      <c r="T1799" s="98"/>
      <c r="U1799" s="98"/>
      <c r="V1799" s="98"/>
      <c r="W1799" s="98"/>
      <c r="X1799" s="98"/>
      <c r="Y1799" s="98"/>
      <c r="Z1799" s="98"/>
      <c r="AA1799" s="98"/>
      <c r="AB1799" s="98"/>
    </row>
    <row r="1800" spans="1:30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P1800" s="98"/>
      <c r="Q1800" s="98"/>
      <c r="R1800" s="98"/>
      <c r="S1800" s="98"/>
      <c r="T1800" s="98"/>
      <c r="U1800" s="98"/>
      <c r="V1800" s="98"/>
      <c r="W1800" s="98"/>
      <c r="X1800" s="98"/>
      <c r="Y1800" s="98"/>
      <c r="Z1800" s="98"/>
      <c r="AA1800" s="98"/>
      <c r="AB1800" s="98"/>
    </row>
    <row r="1801" spans="1:30" s="152" customFormat="1">
      <c r="A1801" s="164" t="s">
        <v>340</v>
      </c>
      <c r="B1801" s="162"/>
      <c r="C1801" s="162"/>
      <c r="D1801" s="162"/>
      <c r="E1801" s="162"/>
      <c r="F1801" s="162"/>
      <c r="G1801" s="162"/>
      <c r="H1801" s="162"/>
      <c r="I1801" s="162"/>
      <c r="J1801" s="162"/>
      <c r="K1801" s="162"/>
      <c r="L1801" s="162"/>
      <c r="M1801" s="162"/>
      <c r="P1801" s="163"/>
      <c r="Q1801" s="163"/>
      <c r="R1801" s="163"/>
      <c r="S1801" s="163"/>
      <c r="T1801" s="163"/>
      <c r="U1801" s="163"/>
      <c r="V1801" s="163"/>
      <c r="W1801" s="163"/>
      <c r="X1801" s="163"/>
      <c r="Y1801" s="163"/>
      <c r="Z1801" s="163"/>
      <c r="AA1801" s="163"/>
      <c r="AB1801" s="163"/>
      <c r="AD1801" s="15"/>
    </row>
    <row r="1802" spans="1:30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P1802" s="98"/>
      <c r="Q1802" s="98"/>
      <c r="R1802" s="98"/>
      <c r="S1802" s="98"/>
      <c r="T1802" s="98"/>
      <c r="U1802" s="98"/>
      <c r="V1802" s="98"/>
      <c r="W1802" s="98"/>
      <c r="X1802" s="98"/>
      <c r="Y1802" s="98"/>
      <c r="Z1802" s="98"/>
      <c r="AA1802" s="98"/>
      <c r="AB1802" s="98"/>
    </row>
    <row r="1803" spans="1:30">
      <c r="A1803" s="329" t="s">
        <v>341</v>
      </c>
      <c r="B1803" s="330"/>
      <c r="C1803" s="330"/>
      <c r="D1803" s="330"/>
      <c r="E1803" s="330"/>
      <c r="F1803" s="330"/>
      <c r="G1803" s="331"/>
      <c r="I1803" s="358" t="s">
        <v>340</v>
      </c>
      <c r="J1803" s="358"/>
      <c r="K1803" s="358"/>
      <c r="L1803" s="358"/>
      <c r="M1803" s="358"/>
      <c r="N1803" s="358"/>
      <c r="O1803" s="358"/>
    </row>
    <row r="1804" spans="1:30">
      <c r="A1804" s="20" t="s">
        <v>129</v>
      </c>
      <c r="B1804" s="44">
        <v>18</v>
      </c>
      <c r="C1804" s="44">
        <v>21</v>
      </c>
      <c r="D1804" s="44">
        <v>21</v>
      </c>
      <c r="E1804" s="44">
        <v>21</v>
      </c>
      <c r="F1804" s="44">
        <v>21</v>
      </c>
      <c r="G1804" s="45">
        <v>21</v>
      </c>
      <c r="I1804" s="89"/>
      <c r="J1804" s="89" t="s">
        <v>137</v>
      </c>
      <c r="K1804" s="89" t="s">
        <v>138</v>
      </c>
      <c r="L1804" s="89" t="s">
        <v>139</v>
      </c>
      <c r="M1804" s="89" t="s">
        <v>140</v>
      </c>
      <c r="N1804" s="89" t="s">
        <v>141</v>
      </c>
      <c r="O1804" s="89" t="s">
        <v>142</v>
      </c>
    </row>
    <row r="1805" spans="1:30">
      <c r="A1805" s="21" t="s">
        <v>103</v>
      </c>
      <c r="B1805" s="51">
        <v>2000</v>
      </c>
      <c r="C1805" s="51">
        <v>2003</v>
      </c>
      <c r="D1805" s="51">
        <v>2006</v>
      </c>
      <c r="E1805" s="51">
        <v>2009</v>
      </c>
      <c r="F1805" s="51">
        <v>2012</v>
      </c>
      <c r="G1805" s="51">
        <v>2015</v>
      </c>
      <c r="I1805" s="89" t="s">
        <v>143</v>
      </c>
      <c r="J1805" s="24">
        <v>18</v>
      </c>
      <c r="K1805" s="24">
        <v>21</v>
      </c>
      <c r="L1805" s="24">
        <v>21</v>
      </c>
      <c r="M1805" s="24">
        <v>21</v>
      </c>
      <c r="N1805" s="24">
        <v>21</v>
      </c>
      <c r="O1805" s="24">
        <v>21</v>
      </c>
    </row>
    <row r="1806" spans="1:30">
      <c r="A1806" s="29">
        <v>0</v>
      </c>
      <c r="B1806" s="24">
        <v>18</v>
      </c>
      <c r="C1806" s="24"/>
      <c r="D1806" s="24"/>
      <c r="E1806" s="24">
        <v>21</v>
      </c>
      <c r="F1806" s="24"/>
      <c r="G1806" s="24">
        <v>6</v>
      </c>
      <c r="I1806" s="90">
        <v>0</v>
      </c>
      <c r="J1806" s="24">
        <v>18</v>
      </c>
      <c r="K1806" s="24"/>
      <c r="L1806" s="24"/>
      <c r="M1806" s="24">
        <v>21</v>
      </c>
      <c r="N1806" s="24"/>
      <c r="O1806" s="24">
        <v>6</v>
      </c>
    </row>
    <row r="1807" spans="1:30">
      <c r="A1807" s="29">
        <v>1</v>
      </c>
      <c r="B1807" s="24"/>
      <c r="C1807" s="24">
        <v>21</v>
      </c>
      <c r="D1807" s="24">
        <v>21</v>
      </c>
      <c r="E1807" s="24"/>
      <c r="F1807" s="24"/>
      <c r="G1807" s="24">
        <v>14</v>
      </c>
      <c r="I1807" s="90">
        <v>1</v>
      </c>
      <c r="J1807" s="24"/>
      <c r="K1807" s="24">
        <v>21</v>
      </c>
      <c r="L1807" s="24">
        <v>21</v>
      </c>
      <c r="M1807" s="24"/>
      <c r="N1807" s="24"/>
      <c r="O1807" s="24">
        <v>14</v>
      </c>
    </row>
    <row r="1808" spans="1:30">
      <c r="A1808" s="29">
        <v>2</v>
      </c>
      <c r="B1808" s="24"/>
      <c r="C1808" s="24"/>
      <c r="D1808" s="24"/>
      <c r="E1808" s="24"/>
      <c r="F1808" s="24">
        <v>21</v>
      </c>
      <c r="G1808" s="24">
        <v>1</v>
      </c>
      <c r="I1808" s="90">
        <v>2</v>
      </c>
      <c r="J1808" s="24"/>
      <c r="K1808" s="24"/>
      <c r="L1808" s="24"/>
      <c r="M1808" s="24"/>
      <c r="N1808" s="24">
        <v>21</v>
      </c>
      <c r="O1808" s="24">
        <v>1</v>
      </c>
    </row>
    <row r="1809" spans="1:28">
      <c r="A1809" s="29">
        <v>3</v>
      </c>
      <c r="B1809" s="24"/>
      <c r="C1809" s="24"/>
      <c r="D1809" s="24"/>
      <c r="E1809" s="24"/>
      <c r="F1809" s="24"/>
      <c r="G1809" s="24"/>
      <c r="I1809" s="90">
        <v>3</v>
      </c>
      <c r="J1809" s="24"/>
      <c r="K1809" s="24"/>
      <c r="L1809" s="24"/>
      <c r="M1809" s="24"/>
      <c r="N1809" s="24"/>
      <c r="O1809" s="24"/>
    </row>
    <row r="1810" spans="1:28">
      <c r="A1810" s="29" t="s">
        <v>104</v>
      </c>
      <c r="B1810" s="24"/>
      <c r="C1810" s="24"/>
      <c r="D1810" s="24"/>
      <c r="E1810" s="24"/>
      <c r="F1810" s="24"/>
      <c r="G1810" s="24"/>
      <c r="I1810" s="90" t="s">
        <v>104</v>
      </c>
      <c r="J1810" s="24"/>
      <c r="K1810" s="24"/>
      <c r="L1810" s="24"/>
      <c r="M1810" s="24"/>
      <c r="N1810" s="24"/>
      <c r="O1810" s="24"/>
      <c r="P1810" s="115"/>
      <c r="Q1810" s="116"/>
      <c r="R1810" s="116"/>
      <c r="S1810" s="116"/>
      <c r="T1810" s="116"/>
      <c r="U1810" s="116"/>
      <c r="V1810" s="116"/>
      <c r="W1810" s="116"/>
      <c r="X1810" s="116"/>
      <c r="Y1810" s="116"/>
      <c r="Z1810" s="116"/>
      <c r="AA1810" s="116"/>
      <c r="AB1810" s="116"/>
    </row>
    <row r="1811" spans="1:28">
      <c r="J1811" s="24" t="s">
        <v>161</v>
      </c>
      <c r="K1811" s="53"/>
      <c r="L1811" s="24" t="s">
        <v>145</v>
      </c>
      <c r="M1811" s="53"/>
      <c r="N1811" s="24" t="s">
        <v>181</v>
      </c>
      <c r="O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  <c r="AA1811" s="53"/>
      <c r="AB1811" s="53"/>
    </row>
    <row r="1812" spans="1:28">
      <c r="A1812" s="324" t="s">
        <v>342</v>
      </c>
      <c r="B1812" s="359"/>
      <c r="C1812" s="359"/>
      <c r="D1812" s="359"/>
      <c r="E1812" s="359"/>
      <c r="F1812" s="359"/>
      <c r="G1812" s="325"/>
      <c r="J1812" s="92" t="s">
        <v>343</v>
      </c>
      <c r="K1812" s="53"/>
      <c r="L1812" s="92" t="s">
        <v>59</v>
      </c>
      <c r="M1812" s="53"/>
      <c r="N1812" s="92" t="s">
        <v>344</v>
      </c>
      <c r="O1812" s="53"/>
    </row>
    <row r="1813" spans="1:28">
      <c r="A1813" s="21"/>
      <c r="B1813" s="51">
        <v>2000</v>
      </c>
      <c r="C1813" s="51">
        <v>2003</v>
      </c>
      <c r="D1813" s="51">
        <v>2006</v>
      </c>
      <c r="E1813" s="51">
        <v>2009</v>
      </c>
      <c r="F1813" s="51">
        <v>2012</v>
      </c>
      <c r="G1813" s="51">
        <v>2015</v>
      </c>
      <c r="J1813" s="94" t="s">
        <v>345</v>
      </c>
    </row>
    <row r="1814" spans="1:28">
      <c r="A1814" s="29" t="s">
        <v>106</v>
      </c>
      <c r="B1814" s="24">
        <v>18</v>
      </c>
      <c r="C1814" s="24">
        <v>12</v>
      </c>
      <c r="D1814" s="24">
        <v>10</v>
      </c>
      <c r="E1814" s="24">
        <v>21</v>
      </c>
      <c r="F1814" s="24">
        <v>0</v>
      </c>
      <c r="G1814" s="24">
        <v>13</v>
      </c>
    </row>
    <row r="1815" spans="1:28">
      <c r="A1815" s="29" t="s">
        <v>107</v>
      </c>
      <c r="B1815" s="24">
        <v>0</v>
      </c>
      <c r="C1815" s="24">
        <v>9</v>
      </c>
      <c r="D1815" s="24">
        <v>11</v>
      </c>
      <c r="E1815" s="24">
        <v>0</v>
      </c>
      <c r="F1815" s="24">
        <v>21</v>
      </c>
      <c r="G1815" s="24">
        <v>8</v>
      </c>
    </row>
    <row r="1816" spans="1:28">
      <c r="A1816" s="27"/>
      <c r="B1816" s="28"/>
      <c r="C1816" s="28"/>
      <c r="D1816" s="28"/>
      <c r="E1816" s="28"/>
      <c r="F1816" s="28"/>
      <c r="G1816" s="28"/>
    </row>
    <row r="1817" spans="1:28">
      <c r="A1817" s="27"/>
      <c r="B1817" s="28"/>
      <c r="C1817" s="28"/>
      <c r="D1817" s="28"/>
      <c r="E1817" s="28"/>
      <c r="F1817" s="28"/>
      <c r="G1817" s="28"/>
    </row>
    <row r="1818" spans="1:28">
      <c r="A1818" s="354" t="s">
        <v>109</v>
      </c>
      <c r="B1818" s="354"/>
      <c r="C1818" s="354"/>
      <c r="D1818" s="354"/>
      <c r="E1818" s="354"/>
      <c r="F1818" s="354"/>
      <c r="G1818" s="354"/>
      <c r="H1818" s="354"/>
      <c r="I1818" s="354"/>
      <c r="J1818" s="354"/>
      <c r="K1818" s="354"/>
      <c r="L1818" s="354"/>
      <c r="M1818" s="354"/>
      <c r="O1818" s="355" t="s">
        <v>120</v>
      </c>
      <c r="P1818" s="356"/>
      <c r="Q1818" s="356"/>
      <c r="R1818" s="356"/>
      <c r="S1818" s="356"/>
      <c r="T1818" s="356"/>
      <c r="U1818" s="356"/>
      <c r="V1818" s="356"/>
      <c r="W1818" s="356"/>
      <c r="X1818" s="356"/>
      <c r="Y1818" s="356"/>
      <c r="Z1818" s="356"/>
      <c r="AA1818" s="357"/>
    </row>
    <row r="1819" spans="1:28">
      <c r="A1819" s="20"/>
      <c r="B1819" s="327">
        <v>2000</v>
      </c>
      <c r="C1819" s="327"/>
      <c r="D1819" s="327">
        <v>2003</v>
      </c>
      <c r="E1819" s="327"/>
      <c r="F1819" s="327">
        <v>2006</v>
      </c>
      <c r="G1819" s="327"/>
      <c r="H1819" s="327">
        <v>2009</v>
      </c>
      <c r="I1819" s="327"/>
      <c r="J1819" s="327">
        <v>2012</v>
      </c>
      <c r="K1819" s="327"/>
      <c r="L1819" s="327">
        <v>2015</v>
      </c>
      <c r="M1819" s="327"/>
      <c r="O1819" s="20"/>
      <c r="P1819" s="324">
        <v>2000</v>
      </c>
      <c r="Q1819" s="325"/>
      <c r="R1819" s="324">
        <v>2003</v>
      </c>
      <c r="S1819" s="325"/>
      <c r="T1819" s="324">
        <v>2006</v>
      </c>
      <c r="U1819" s="325"/>
      <c r="V1819" s="324">
        <v>2009</v>
      </c>
      <c r="W1819" s="325"/>
      <c r="X1819" s="324">
        <v>2012</v>
      </c>
      <c r="Y1819" s="325"/>
      <c r="Z1819" s="324">
        <v>2015</v>
      </c>
      <c r="AA1819" s="325"/>
    </row>
    <row r="1820" spans="1:28">
      <c r="A1820" s="20"/>
      <c r="B1820" s="51" t="s">
        <v>114</v>
      </c>
      <c r="C1820" s="51" t="s">
        <v>115</v>
      </c>
      <c r="D1820" s="51" t="s">
        <v>114</v>
      </c>
      <c r="E1820" s="51" t="s">
        <v>115</v>
      </c>
      <c r="F1820" s="51" t="s">
        <v>114</v>
      </c>
      <c r="G1820" s="51" t="s">
        <v>115</v>
      </c>
      <c r="H1820" s="51" t="s">
        <v>114</v>
      </c>
      <c r="I1820" s="51" t="s">
        <v>115</v>
      </c>
      <c r="J1820" s="51" t="s">
        <v>114</v>
      </c>
      <c r="K1820" s="51" t="s">
        <v>115</v>
      </c>
      <c r="L1820" s="51" t="s">
        <v>114</v>
      </c>
      <c r="M1820" s="51" t="s">
        <v>115</v>
      </c>
      <c r="O1820" s="20"/>
      <c r="P1820" s="51" t="s">
        <v>118</v>
      </c>
      <c r="Q1820" s="51" t="s">
        <v>1</v>
      </c>
      <c r="R1820" s="51" t="s">
        <v>118</v>
      </c>
      <c r="S1820" s="51" t="s">
        <v>1</v>
      </c>
      <c r="T1820" s="51" t="s">
        <v>118</v>
      </c>
      <c r="U1820" s="51" t="s">
        <v>1</v>
      </c>
      <c r="V1820" s="51" t="s">
        <v>118</v>
      </c>
      <c r="W1820" s="51" t="s">
        <v>1</v>
      </c>
      <c r="X1820" s="51" t="s">
        <v>118</v>
      </c>
      <c r="Y1820" s="51" t="s">
        <v>1</v>
      </c>
      <c r="Z1820" s="51" t="s">
        <v>118</v>
      </c>
      <c r="AA1820" s="51" t="s">
        <v>1</v>
      </c>
    </row>
    <row r="1821" spans="1:28">
      <c r="A1821" s="29" t="s">
        <v>110</v>
      </c>
      <c r="B1821" s="20">
        <v>18</v>
      </c>
      <c r="C1821" s="20">
        <v>100</v>
      </c>
      <c r="D1821" s="20">
        <v>21</v>
      </c>
      <c r="E1821" s="20">
        <v>100</v>
      </c>
      <c r="F1821" s="20">
        <v>21</v>
      </c>
      <c r="G1821" s="20">
        <v>100</v>
      </c>
      <c r="H1821" s="20">
        <v>21</v>
      </c>
      <c r="I1821" s="20">
        <v>100</v>
      </c>
      <c r="J1821" s="20">
        <v>21</v>
      </c>
      <c r="K1821" s="20">
        <v>100</v>
      </c>
      <c r="L1821" s="20">
        <v>20</v>
      </c>
      <c r="M1821" s="20">
        <v>95.2</v>
      </c>
      <c r="O1821" s="29" t="s">
        <v>74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>
        <v>1</v>
      </c>
      <c r="AA1821" s="24">
        <v>0</v>
      </c>
    </row>
    <row r="1822" spans="1:28">
      <c r="A1822" s="29" t="s">
        <v>111</v>
      </c>
      <c r="B1822" s="20">
        <v>0</v>
      </c>
      <c r="C1822" s="20">
        <v>0</v>
      </c>
      <c r="D1822" s="20">
        <v>1</v>
      </c>
      <c r="E1822" s="20">
        <v>4.8</v>
      </c>
      <c r="F1822" s="20">
        <v>0</v>
      </c>
      <c r="G1822" s="20">
        <v>0</v>
      </c>
      <c r="H1822" s="20">
        <v>2</v>
      </c>
      <c r="I1822" s="20">
        <v>9.5</v>
      </c>
      <c r="J1822" s="20">
        <v>0</v>
      </c>
      <c r="K1822" s="20">
        <v>0</v>
      </c>
      <c r="L1822" s="20">
        <v>1</v>
      </c>
      <c r="M1822" s="20">
        <v>5</v>
      </c>
      <c r="O1822" s="47" t="s">
        <v>125</v>
      </c>
      <c r="P1822" s="32"/>
      <c r="Q1822" s="33"/>
      <c r="R1822" s="32"/>
      <c r="S1822" s="32"/>
      <c r="T1822" s="32"/>
      <c r="U1822" s="32"/>
      <c r="V1822" s="32"/>
      <c r="W1822" s="32"/>
      <c r="X1822" s="32"/>
      <c r="Y1822" s="32"/>
      <c r="Z1822" s="40">
        <v>4.8000000000000001E-2</v>
      </c>
      <c r="AA1822" s="32">
        <v>0</v>
      </c>
    </row>
    <row r="1823" spans="1:28">
      <c r="A1823" s="2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</row>
    <row r="1824" spans="1:28">
      <c r="A1824" s="29" t="s">
        <v>112</v>
      </c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>
        <v>1</v>
      </c>
      <c r="M1824" s="20">
        <v>4.8</v>
      </c>
      <c r="O1824" s="35" t="s">
        <v>127</v>
      </c>
    </row>
    <row r="1825" spans="1:27">
      <c r="A1825" s="29" t="s">
        <v>113</v>
      </c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>
        <v>0</v>
      </c>
      <c r="M1825" s="20">
        <v>0</v>
      </c>
    </row>
    <row r="1828" spans="1:27">
      <c r="A1828" s="354" t="s">
        <v>116</v>
      </c>
      <c r="B1828" s="354"/>
      <c r="C1828" s="354"/>
      <c r="D1828" s="354"/>
      <c r="E1828" s="354"/>
      <c r="F1828" s="354"/>
      <c r="G1828" s="354"/>
      <c r="H1828" s="354"/>
      <c r="I1828" s="354"/>
      <c r="J1828" s="354"/>
      <c r="K1828" s="354"/>
      <c r="L1828" s="354"/>
      <c r="M1828" s="354"/>
      <c r="O1828" s="355" t="s">
        <v>121</v>
      </c>
      <c r="P1828" s="356"/>
      <c r="Q1828" s="356"/>
      <c r="R1828" s="356"/>
      <c r="S1828" s="356"/>
      <c r="T1828" s="356"/>
      <c r="U1828" s="356"/>
      <c r="V1828" s="356"/>
      <c r="W1828" s="356"/>
      <c r="X1828" s="356"/>
      <c r="Y1828" s="356"/>
      <c r="Z1828" s="356"/>
      <c r="AA1828" s="357"/>
    </row>
    <row r="1829" spans="1:27">
      <c r="A1829" s="20"/>
      <c r="B1829" s="327">
        <v>2000</v>
      </c>
      <c r="C1829" s="327"/>
      <c r="D1829" s="327">
        <v>2003</v>
      </c>
      <c r="E1829" s="327"/>
      <c r="F1829" s="327">
        <v>2006</v>
      </c>
      <c r="G1829" s="327"/>
      <c r="H1829" s="327">
        <v>2009</v>
      </c>
      <c r="I1829" s="327"/>
      <c r="J1829" s="327">
        <v>2012</v>
      </c>
      <c r="K1829" s="327"/>
      <c r="L1829" s="327">
        <v>2015</v>
      </c>
      <c r="M1829" s="327"/>
      <c r="O1829" s="20"/>
      <c r="P1829" s="324">
        <v>2000</v>
      </c>
      <c r="Q1829" s="325"/>
      <c r="R1829" s="324">
        <v>2003</v>
      </c>
      <c r="S1829" s="325"/>
      <c r="T1829" s="324">
        <v>2006</v>
      </c>
      <c r="U1829" s="325"/>
      <c r="V1829" s="324">
        <v>2009</v>
      </c>
      <c r="W1829" s="325"/>
      <c r="X1829" s="324">
        <v>2012</v>
      </c>
      <c r="Y1829" s="325"/>
      <c r="Z1829" s="324">
        <v>2015</v>
      </c>
      <c r="AA1829" s="325"/>
    </row>
    <row r="1830" spans="1:27">
      <c r="A1830" s="20"/>
      <c r="B1830" s="51" t="s">
        <v>114</v>
      </c>
      <c r="C1830" s="51" t="s">
        <v>115</v>
      </c>
      <c r="D1830" s="51" t="s">
        <v>114</v>
      </c>
      <c r="E1830" s="51" t="s">
        <v>115</v>
      </c>
      <c r="F1830" s="51" t="s">
        <v>114</v>
      </c>
      <c r="G1830" s="51" t="s">
        <v>115</v>
      </c>
      <c r="H1830" s="51" t="s">
        <v>114</v>
      </c>
      <c r="I1830" s="51" t="s">
        <v>115</v>
      </c>
      <c r="J1830" s="51" t="s">
        <v>114</v>
      </c>
      <c r="K1830" s="51" t="s">
        <v>115</v>
      </c>
      <c r="L1830" s="51" t="s">
        <v>114</v>
      </c>
      <c r="M1830" s="51" t="s">
        <v>115</v>
      </c>
      <c r="O1830" s="20"/>
      <c r="P1830" s="51" t="s">
        <v>118</v>
      </c>
      <c r="Q1830" s="51" t="s">
        <v>1</v>
      </c>
      <c r="R1830" s="51" t="s">
        <v>118</v>
      </c>
      <c r="S1830" s="51" t="s">
        <v>1</v>
      </c>
      <c r="T1830" s="51" t="s">
        <v>118</v>
      </c>
      <c r="U1830" s="51" t="s">
        <v>1</v>
      </c>
      <c r="V1830" s="51" t="s">
        <v>118</v>
      </c>
      <c r="W1830" s="51" t="s">
        <v>1</v>
      </c>
      <c r="X1830" s="51" t="s">
        <v>118</v>
      </c>
      <c r="Y1830" s="51" t="s">
        <v>1</v>
      </c>
      <c r="Z1830" s="51" t="s">
        <v>118</v>
      </c>
      <c r="AA1830" s="51" t="s">
        <v>1</v>
      </c>
    </row>
    <row r="1831" spans="1:27">
      <c r="A1831" s="29" t="s">
        <v>110</v>
      </c>
      <c r="B1831" s="20">
        <v>18</v>
      </c>
      <c r="C1831" s="20">
        <v>100</v>
      </c>
      <c r="D1831" s="20"/>
      <c r="E1831" s="20"/>
      <c r="F1831" s="20">
        <v>21</v>
      </c>
      <c r="G1831" s="20">
        <v>100</v>
      </c>
      <c r="H1831" s="20">
        <v>21</v>
      </c>
      <c r="I1831" s="20">
        <v>100</v>
      </c>
      <c r="J1831" s="20"/>
      <c r="K1831" s="20"/>
      <c r="L1831" s="20">
        <v>21</v>
      </c>
      <c r="M1831" s="20">
        <v>100</v>
      </c>
      <c r="O1831" s="29" t="s">
        <v>58</v>
      </c>
      <c r="P1831" s="24"/>
      <c r="Q1831" s="24"/>
      <c r="R1831" s="24">
        <v>21</v>
      </c>
      <c r="S1831" s="24">
        <v>9</v>
      </c>
      <c r="T1831" s="24"/>
      <c r="U1831" s="24"/>
      <c r="V1831" s="24"/>
      <c r="W1831" s="24"/>
      <c r="X1831" s="24"/>
      <c r="Y1831" s="24"/>
      <c r="Z1831" s="24"/>
      <c r="AA1831" s="24"/>
    </row>
    <row r="1832" spans="1:27">
      <c r="A1832" s="29" t="s">
        <v>111</v>
      </c>
      <c r="B1832" s="20">
        <v>12</v>
      </c>
      <c r="C1832" s="20">
        <v>66.7</v>
      </c>
      <c r="D1832" s="20"/>
      <c r="E1832" s="20"/>
      <c r="F1832" s="20">
        <v>10</v>
      </c>
      <c r="G1832" s="20">
        <v>47.6</v>
      </c>
      <c r="H1832" s="20">
        <v>13</v>
      </c>
      <c r="I1832" s="20">
        <v>61.9</v>
      </c>
      <c r="J1832" s="20"/>
      <c r="K1832" s="20"/>
      <c r="L1832" s="20">
        <v>4</v>
      </c>
      <c r="M1832" s="20">
        <v>19</v>
      </c>
      <c r="O1832" s="48" t="s">
        <v>125</v>
      </c>
      <c r="P1832" s="36"/>
      <c r="Q1832" s="36"/>
      <c r="R1832" s="36">
        <v>1</v>
      </c>
      <c r="S1832" s="39">
        <v>0.42799999999999999</v>
      </c>
      <c r="T1832" s="36"/>
      <c r="U1832" s="36"/>
      <c r="V1832" s="36"/>
      <c r="W1832" s="36"/>
      <c r="X1832" s="36"/>
      <c r="Y1832" s="36"/>
      <c r="Z1832" s="36"/>
      <c r="AA1832" s="36"/>
    </row>
    <row r="1833" spans="1:27">
      <c r="A1833" s="2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O1833" s="29" t="s">
        <v>65</v>
      </c>
      <c r="P1833" s="34"/>
      <c r="Q1833" s="34"/>
      <c r="R1833" s="34"/>
      <c r="S1833" s="34"/>
      <c r="T1833" s="34"/>
      <c r="U1833" s="34"/>
      <c r="V1833" s="34"/>
      <c r="W1833" s="34"/>
      <c r="X1833" s="34">
        <v>21</v>
      </c>
      <c r="Y1833" s="34">
        <v>3</v>
      </c>
      <c r="Z1833" s="34"/>
      <c r="AA1833" s="34"/>
    </row>
    <row r="1834" spans="1:27">
      <c r="A1834" s="29" t="s">
        <v>112</v>
      </c>
      <c r="B1834" s="20"/>
      <c r="C1834" s="20"/>
      <c r="D1834" s="20">
        <v>21</v>
      </c>
      <c r="E1834" s="20">
        <v>100</v>
      </c>
      <c r="F1834" s="20"/>
      <c r="G1834" s="20"/>
      <c r="H1834" s="20"/>
      <c r="I1834" s="20"/>
      <c r="J1834" s="20">
        <v>21</v>
      </c>
      <c r="K1834" s="20">
        <v>100</v>
      </c>
      <c r="L1834" s="20"/>
      <c r="M1834" s="20"/>
      <c r="O1834" s="48" t="s">
        <v>125</v>
      </c>
      <c r="P1834" s="36"/>
      <c r="Q1834" s="36"/>
      <c r="R1834" s="36"/>
      <c r="S1834" s="36"/>
      <c r="T1834" s="36"/>
      <c r="U1834" s="36"/>
      <c r="V1834" s="36"/>
      <c r="W1834" s="36"/>
      <c r="X1834" s="36">
        <v>1</v>
      </c>
      <c r="Y1834" s="39">
        <v>0.14299999999999999</v>
      </c>
      <c r="Z1834" s="36"/>
      <c r="AA1834" s="36"/>
    </row>
    <row r="1835" spans="1:27">
      <c r="A1835" s="29" t="s">
        <v>113</v>
      </c>
      <c r="B1835" s="20"/>
      <c r="C1835" s="20"/>
      <c r="D1835" s="20">
        <v>9</v>
      </c>
      <c r="E1835" s="20">
        <v>42.8</v>
      </c>
      <c r="F1835" s="20"/>
      <c r="G1835" s="20"/>
      <c r="H1835" s="20"/>
      <c r="I1835" s="20"/>
      <c r="J1835" s="20">
        <v>3</v>
      </c>
      <c r="K1835" s="20">
        <v>14.3</v>
      </c>
      <c r="L1835" s="20"/>
      <c r="M1835" s="20"/>
      <c r="O1835" s="63"/>
      <c r="P1835" s="66"/>
      <c r="Q1835" s="66"/>
      <c r="R1835" s="66"/>
      <c r="S1835" s="66"/>
      <c r="T1835" s="66"/>
      <c r="U1835" s="66"/>
      <c r="V1835" s="66"/>
      <c r="W1835" s="66"/>
      <c r="X1835" s="66"/>
      <c r="Y1835" s="66"/>
      <c r="Z1835" s="66"/>
      <c r="AA1835" s="66"/>
    </row>
    <row r="1836" spans="1:27">
      <c r="O1836" s="35" t="s">
        <v>127</v>
      </c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</row>
    <row r="1838" spans="1:27">
      <c r="A1838" s="354" t="s">
        <v>117</v>
      </c>
      <c r="B1838" s="354"/>
      <c r="C1838" s="354"/>
      <c r="D1838" s="354"/>
      <c r="E1838" s="354"/>
      <c r="F1838" s="354"/>
      <c r="G1838" s="354"/>
      <c r="H1838" s="354"/>
      <c r="I1838" s="354"/>
      <c r="J1838" s="354"/>
      <c r="K1838" s="354"/>
      <c r="L1838" s="354"/>
      <c r="M1838" s="354"/>
    </row>
    <row r="1839" spans="1:27">
      <c r="A1839" s="20"/>
      <c r="B1839" s="327">
        <v>2000</v>
      </c>
      <c r="C1839" s="327"/>
      <c r="D1839" s="327">
        <v>2003</v>
      </c>
      <c r="E1839" s="327"/>
      <c r="F1839" s="327">
        <v>2006</v>
      </c>
      <c r="G1839" s="327"/>
      <c r="H1839" s="327">
        <v>2009</v>
      </c>
      <c r="I1839" s="327"/>
      <c r="J1839" s="327">
        <v>2012</v>
      </c>
      <c r="K1839" s="327"/>
      <c r="L1839" s="327">
        <v>2015</v>
      </c>
      <c r="M1839" s="327"/>
    </row>
    <row r="1840" spans="1:27">
      <c r="A1840" s="20"/>
      <c r="B1840" s="51" t="s">
        <v>114</v>
      </c>
      <c r="C1840" s="51" t="s">
        <v>115</v>
      </c>
      <c r="D1840" s="51" t="s">
        <v>114</v>
      </c>
      <c r="E1840" s="51" t="s">
        <v>115</v>
      </c>
      <c r="F1840" s="51" t="s">
        <v>114</v>
      </c>
      <c r="G1840" s="51" t="s">
        <v>115</v>
      </c>
      <c r="H1840" s="51" t="s">
        <v>114</v>
      </c>
      <c r="I1840" s="51" t="s">
        <v>115</v>
      </c>
      <c r="J1840" s="51" t="s">
        <v>114</v>
      </c>
      <c r="K1840" s="51" t="s">
        <v>115</v>
      </c>
      <c r="L1840" s="51" t="s">
        <v>114</v>
      </c>
      <c r="M1840" s="51" t="s">
        <v>115</v>
      </c>
    </row>
    <row r="1841" spans="1:28">
      <c r="A1841" s="29" t="s">
        <v>110</v>
      </c>
      <c r="B1841" s="20">
        <v>18</v>
      </c>
      <c r="C1841" s="20">
        <v>100</v>
      </c>
      <c r="D1841" s="20">
        <v>21</v>
      </c>
      <c r="E1841" s="20">
        <v>100</v>
      </c>
      <c r="F1841" s="20"/>
      <c r="G1841" s="20"/>
      <c r="H1841" s="20">
        <v>21</v>
      </c>
      <c r="I1841" s="20">
        <v>100</v>
      </c>
      <c r="J1841" s="20"/>
      <c r="K1841" s="20"/>
      <c r="L1841" s="20">
        <v>6</v>
      </c>
      <c r="M1841" s="20">
        <v>28.6</v>
      </c>
    </row>
    <row r="1842" spans="1:28">
      <c r="A1842" s="29" t="s">
        <v>111</v>
      </c>
      <c r="B1842" s="20">
        <v>6</v>
      </c>
      <c r="C1842" s="20">
        <v>33.299999999999997</v>
      </c>
      <c r="D1842" s="20">
        <v>11</v>
      </c>
      <c r="E1842" s="20">
        <v>52.4</v>
      </c>
      <c r="F1842" s="20"/>
      <c r="G1842" s="20"/>
      <c r="H1842" s="20">
        <v>6</v>
      </c>
      <c r="I1842" s="20">
        <v>28.6</v>
      </c>
      <c r="J1842" s="20"/>
      <c r="K1842" s="20"/>
      <c r="L1842" s="20">
        <v>3</v>
      </c>
      <c r="M1842" s="20">
        <v>50</v>
      </c>
      <c r="O1842" s="355" t="s">
        <v>122</v>
      </c>
      <c r="P1842" s="356"/>
      <c r="Q1842" s="356"/>
      <c r="R1842" s="356"/>
      <c r="S1842" s="356"/>
      <c r="T1842" s="356"/>
      <c r="U1842" s="356"/>
      <c r="V1842" s="356"/>
      <c r="W1842" s="356"/>
      <c r="X1842" s="356"/>
      <c r="Y1842" s="356"/>
      <c r="Z1842" s="356"/>
      <c r="AA1842" s="357"/>
    </row>
    <row r="1843" spans="1:28">
      <c r="A1843" s="2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O1843" s="20"/>
      <c r="P1843" s="54">
        <v>2000</v>
      </c>
      <c r="Q1843" s="55"/>
      <c r="R1843" s="54">
        <v>2003</v>
      </c>
      <c r="S1843" s="55"/>
      <c r="T1843" s="54">
        <v>2006</v>
      </c>
      <c r="U1843" s="55"/>
      <c r="V1843" s="54">
        <v>2009</v>
      </c>
      <c r="W1843" s="55"/>
      <c r="X1843" s="54">
        <v>2012</v>
      </c>
      <c r="Y1843" s="55"/>
      <c r="Z1843" s="54">
        <v>2015</v>
      </c>
      <c r="AA1843" s="55"/>
    </row>
    <row r="1844" spans="1:28">
      <c r="A1844" s="29" t="s">
        <v>112</v>
      </c>
      <c r="B1844" s="20"/>
      <c r="C1844" s="20"/>
      <c r="D1844" s="20"/>
      <c r="E1844" s="20"/>
      <c r="F1844" s="20">
        <v>21</v>
      </c>
      <c r="G1844" s="20">
        <v>100</v>
      </c>
      <c r="H1844" s="20"/>
      <c r="I1844" s="20"/>
      <c r="J1844" s="20">
        <v>21</v>
      </c>
      <c r="K1844" s="20">
        <v>100</v>
      </c>
      <c r="L1844" s="20">
        <v>15</v>
      </c>
      <c r="M1844" s="20">
        <v>71.400000000000006</v>
      </c>
      <c r="O1844" s="20"/>
      <c r="P1844" s="51" t="s">
        <v>118</v>
      </c>
      <c r="Q1844" s="51" t="s">
        <v>1</v>
      </c>
      <c r="R1844" s="51" t="s">
        <v>118</v>
      </c>
      <c r="S1844" s="51" t="s">
        <v>1</v>
      </c>
      <c r="T1844" s="51" t="s">
        <v>118</v>
      </c>
      <c r="U1844" s="51" t="s">
        <v>1</v>
      </c>
      <c r="V1844" s="51" t="s">
        <v>118</v>
      </c>
      <c r="W1844" s="51" t="s">
        <v>1</v>
      </c>
      <c r="X1844" s="51" t="s">
        <v>118</v>
      </c>
      <c r="Y1844" s="51" t="s">
        <v>1</v>
      </c>
      <c r="Z1844" s="51" t="s">
        <v>118</v>
      </c>
      <c r="AA1844" s="51" t="s">
        <v>1</v>
      </c>
    </row>
    <row r="1845" spans="1:28">
      <c r="A1845" s="29" t="s">
        <v>113</v>
      </c>
      <c r="B1845" s="20"/>
      <c r="C1845" s="20"/>
      <c r="D1845" s="20"/>
      <c r="E1845" s="20"/>
      <c r="F1845" s="20">
        <v>11</v>
      </c>
      <c r="G1845" s="20">
        <v>52.4</v>
      </c>
      <c r="H1845" s="20"/>
      <c r="I1845" s="20"/>
      <c r="J1845" s="20">
        <v>18</v>
      </c>
      <c r="K1845" s="20">
        <v>85.7</v>
      </c>
      <c r="L1845" s="20">
        <v>8</v>
      </c>
      <c r="M1845" s="20">
        <v>53.3</v>
      </c>
      <c r="O1845" s="29" t="s">
        <v>59</v>
      </c>
      <c r="P1845" s="24"/>
      <c r="Q1845" s="24"/>
      <c r="R1845" s="24"/>
      <c r="S1845" s="24"/>
      <c r="T1845" s="24">
        <v>21</v>
      </c>
      <c r="U1845" s="24">
        <v>11</v>
      </c>
      <c r="V1845" s="24"/>
      <c r="W1845" s="24"/>
      <c r="X1845" s="24"/>
      <c r="Y1845" s="24"/>
      <c r="Z1845" s="24"/>
      <c r="AA1845" s="24"/>
    </row>
    <row r="1846" spans="1:28">
      <c r="O1846" s="47" t="s">
        <v>125</v>
      </c>
      <c r="P1846" s="32"/>
      <c r="Q1846" s="40"/>
      <c r="R1846" s="32"/>
      <c r="S1846" s="32"/>
      <c r="T1846" s="32">
        <v>1</v>
      </c>
      <c r="U1846" s="40">
        <v>0.52400000000000002</v>
      </c>
      <c r="V1846" s="32"/>
      <c r="W1846" s="32"/>
      <c r="X1846" s="32"/>
      <c r="Y1846" s="32"/>
      <c r="Z1846" s="32"/>
      <c r="AA1846" s="32"/>
    </row>
    <row r="1847" spans="1:28">
      <c r="A1847" s="35" t="s">
        <v>127</v>
      </c>
      <c r="O1847" s="21" t="s">
        <v>351</v>
      </c>
      <c r="P1847" s="24"/>
      <c r="Q1847" s="24"/>
      <c r="R1847" s="24"/>
      <c r="S1847" s="24"/>
      <c r="T1847" s="24"/>
      <c r="U1847" s="24"/>
      <c r="V1847" s="24"/>
      <c r="W1847" s="24"/>
      <c r="X1847" s="24">
        <v>21</v>
      </c>
      <c r="Y1847" s="24">
        <v>18</v>
      </c>
      <c r="Z1847" s="24"/>
      <c r="AA1847" s="24"/>
    </row>
    <row r="1848" spans="1:28">
      <c r="O1848" s="48" t="s">
        <v>125</v>
      </c>
      <c r="P1848" s="36"/>
      <c r="Q1848" s="36"/>
      <c r="R1848" s="36"/>
      <c r="S1848" s="36"/>
      <c r="T1848" s="36"/>
      <c r="U1848" s="36"/>
      <c r="V1848" s="39"/>
      <c r="W1848" s="36"/>
      <c r="X1848" s="36">
        <v>1</v>
      </c>
      <c r="Y1848" s="39">
        <v>0.85699999999999998</v>
      </c>
      <c r="Z1848" s="36"/>
      <c r="AA1848" s="36"/>
    </row>
    <row r="1849" spans="1:28">
      <c r="O1849" s="21" t="s">
        <v>102</v>
      </c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>
        <v>15</v>
      </c>
      <c r="AA1849" s="24">
        <v>8</v>
      </c>
    </row>
    <row r="1850" spans="1:28">
      <c r="A1850" s="354" t="s">
        <v>130</v>
      </c>
      <c r="B1850" s="354"/>
      <c r="C1850" s="354"/>
      <c r="D1850" s="354"/>
      <c r="E1850" s="354"/>
      <c r="F1850" s="354"/>
      <c r="G1850" s="354"/>
      <c r="H1850" s="354"/>
      <c r="I1850" s="354"/>
      <c r="J1850" s="354"/>
      <c r="K1850" s="354"/>
      <c r="L1850" s="354"/>
      <c r="M1850" s="354"/>
      <c r="O1850" s="48" t="s">
        <v>125</v>
      </c>
      <c r="P1850" s="36"/>
      <c r="Q1850" s="36"/>
      <c r="R1850" s="36"/>
      <c r="S1850" s="36"/>
      <c r="T1850" s="36"/>
      <c r="U1850" s="36"/>
      <c r="V1850" s="38"/>
      <c r="W1850" s="38"/>
      <c r="X1850" s="36"/>
      <c r="Y1850" s="36"/>
      <c r="Z1850" s="39">
        <v>0.71399999999999997</v>
      </c>
      <c r="AA1850" s="39">
        <v>0.53300000000000003</v>
      </c>
    </row>
    <row r="1851" spans="1:28">
      <c r="A1851" s="20"/>
      <c r="B1851" s="327">
        <v>2000</v>
      </c>
      <c r="C1851" s="327"/>
      <c r="D1851" s="327">
        <v>2003</v>
      </c>
      <c r="E1851" s="327"/>
      <c r="F1851" s="327">
        <v>2006</v>
      </c>
      <c r="G1851" s="327"/>
      <c r="H1851" s="327">
        <v>2009</v>
      </c>
      <c r="I1851" s="327"/>
      <c r="J1851" s="327">
        <v>2012</v>
      </c>
      <c r="K1851" s="327"/>
      <c r="L1851" s="327">
        <v>2015</v>
      </c>
      <c r="M1851" s="327"/>
      <c r="O1851" s="63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</row>
    <row r="1852" spans="1:28">
      <c r="A1852" s="20"/>
      <c r="B1852" s="51" t="s">
        <v>114</v>
      </c>
      <c r="C1852" s="51" t="s">
        <v>115</v>
      </c>
      <c r="D1852" s="51" t="s">
        <v>114</v>
      </c>
      <c r="E1852" s="51" t="s">
        <v>115</v>
      </c>
      <c r="F1852" s="51" t="s">
        <v>114</v>
      </c>
      <c r="G1852" s="51" t="s">
        <v>115</v>
      </c>
      <c r="H1852" s="51" t="s">
        <v>114</v>
      </c>
      <c r="I1852" s="51" t="s">
        <v>115</v>
      </c>
      <c r="J1852" s="51" t="s">
        <v>114</v>
      </c>
      <c r="K1852" s="51" t="s">
        <v>115</v>
      </c>
      <c r="L1852" s="51" t="s">
        <v>114</v>
      </c>
      <c r="M1852" s="51" t="s">
        <v>115</v>
      </c>
      <c r="O1852" s="35" t="s">
        <v>127</v>
      </c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</row>
    <row r="1853" spans="1:28">
      <c r="A1853" s="29" t="s">
        <v>110</v>
      </c>
      <c r="B1853" s="46"/>
      <c r="C1853" s="46"/>
      <c r="D1853" s="46"/>
      <c r="E1853" s="46"/>
      <c r="F1853" s="46"/>
      <c r="G1853" s="46"/>
      <c r="H1853" s="46"/>
      <c r="I1853" s="46"/>
      <c r="J1853" s="46"/>
      <c r="K1853" s="46"/>
      <c r="L1853" s="20">
        <v>21</v>
      </c>
      <c r="M1853" s="20">
        <v>100</v>
      </c>
      <c r="P1853" s="63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</row>
    <row r="1854" spans="1:28">
      <c r="A1854" s="29" t="s">
        <v>111</v>
      </c>
      <c r="B1854" s="46"/>
      <c r="C1854" s="46"/>
      <c r="D1854" s="46"/>
      <c r="E1854" s="46"/>
      <c r="F1854" s="46"/>
      <c r="G1854" s="46"/>
      <c r="H1854" s="46"/>
      <c r="I1854" s="46"/>
      <c r="J1854" s="46"/>
      <c r="K1854" s="46"/>
      <c r="L1854" s="20">
        <v>2</v>
      </c>
      <c r="M1854" s="20">
        <v>9.5</v>
      </c>
      <c r="P1854" s="50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</row>
    <row r="1855" spans="1:28">
      <c r="A1855" s="29"/>
      <c r="B1855" s="46"/>
      <c r="C1855" s="46"/>
      <c r="D1855" s="46"/>
      <c r="E1855" s="46"/>
      <c r="F1855" s="46"/>
      <c r="G1855" s="46"/>
      <c r="H1855" s="46"/>
      <c r="I1855" s="46"/>
      <c r="J1855" s="46"/>
      <c r="K1855" s="46"/>
      <c r="L1855" s="20"/>
      <c r="M1855" s="20"/>
      <c r="P1855" s="63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</row>
    <row r="1856" spans="1:28">
      <c r="A1856" s="29" t="s">
        <v>112</v>
      </c>
      <c r="B1856" s="46"/>
      <c r="C1856" s="46"/>
      <c r="D1856" s="46"/>
      <c r="E1856" s="46"/>
      <c r="F1856" s="46"/>
      <c r="G1856" s="46"/>
      <c r="H1856" s="46"/>
      <c r="I1856" s="46"/>
      <c r="J1856" s="46"/>
      <c r="K1856" s="46"/>
      <c r="L1856" s="20"/>
      <c r="M1856" s="20"/>
      <c r="P1856" s="50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40"/>
      <c r="AB1856" s="32"/>
    </row>
    <row r="1857" spans="1:30">
      <c r="A1857" s="29" t="s">
        <v>113</v>
      </c>
      <c r="B1857" s="46"/>
      <c r="C1857" s="46"/>
      <c r="D1857" s="46"/>
      <c r="E1857" s="46"/>
      <c r="F1857" s="46"/>
      <c r="G1857" s="46"/>
      <c r="H1857" s="46"/>
      <c r="I1857" s="46"/>
      <c r="J1857" s="46"/>
      <c r="K1857" s="46"/>
      <c r="L1857" s="20"/>
      <c r="M1857" s="20"/>
    </row>
    <row r="1859" spans="1:30">
      <c r="A1859" s="354" t="s">
        <v>356</v>
      </c>
      <c r="B1859" s="354"/>
      <c r="C1859" s="354"/>
      <c r="D1859" s="354"/>
      <c r="E1859" s="354"/>
      <c r="F1859" s="354"/>
      <c r="G1859" s="354"/>
      <c r="H1859" s="354"/>
      <c r="I1859" s="354"/>
      <c r="J1859" s="354"/>
      <c r="K1859" s="354"/>
      <c r="L1859" s="354"/>
      <c r="M1859" s="354"/>
    </row>
    <row r="1860" spans="1:30">
      <c r="A1860" s="20"/>
      <c r="B1860" s="327">
        <v>2000</v>
      </c>
      <c r="C1860" s="327"/>
      <c r="D1860" s="327">
        <v>2003</v>
      </c>
      <c r="E1860" s="327"/>
      <c r="F1860" s="327">
        <v>2006</v>
      </c>
      <c r="G1860" s="327"/>
      <c r="H1860" s="327">
        <v>2009</v>
      </c>
      <c r="I1860" s="327"/>
      <c r="J1860" s="327">
        <v>2012</v>
      </c>
      <c r="K1860" s="327"/>
      <c r="L1860" s="327">
        <v>2015</v>
      </c>
      <c r="M1860" s="327"/>
    </row>
    <row r="1861" spans="1:30">
      <c r="A1861" s="20"/>
      <c r="B1861" s="51" t="s">
        <v>114</v>
      </c>
      <c r="C1861" s="51" t="s">
        <v>115</v>
      </c>
      <c r="D1861" s="51" t="s">
        <v>114</v>
      </c>
      <c r="E1861" s="51" t="s">
        <v>115</v>
      </c>
      <c r="F1861" s="51" t="s">
        <v>114</v>
      </c>
      <c r="G1861" s="51" t="s">
        <v>115</v>
      </c>
      <c r="H1861" s="51" t="s">
        <v>114</v>
      </c>
      <c r="I1861" s="51" t="s">
        <v>115</v>
      </c>
      <c r="J1861" s="51" t="s">
        <v>114</v>
      </c>
      <c r="K1861" s="51" t="s">
        <v>115</v>
      </c>
      <c r="L1861" s="51" t="s">
        <v>114</v>
      </c>
      <c r="M1861" s="51" t="s">
        <v>115</v>
      </c>
    </row>
    <row r="1862" spans="1:30">
      <c r="A1862" s="29" t="s">
        <v>110</v>
      </c>
      <c r="B1862" s="106"/>
      <c r="C1862" s="106"/>
      <c r="D1862" s="106"/>
      <c r="E1862" s="106"/>
      <c r="F1862" s="106"/>
      <c r="G1862" s="106"/>
      <c r="H1862" s="106"/>
      <c r="I1862" s="106"/>
      <c r="J1862" s="106"/>
      <c r="K1862" s="106"/>
      <c r="L1862" s="20">
        <v>20</v>
      </c>
      <c r="M1862" s="20">
        <v>95.2</v>
      </c>
    </row>
    <row r="1863" spans="1:30">
      <c r="A1863" s="29" t="s">
        <v>111</v>
      </c>
      <c r="B1863" s="106"/>
      <c r="C1863" s="106"/>
      <c r="D1863" s="106"/>
      <c r="E1863" s="106"/>
      <c r="F1863" s="106"/>
      <c r="G1863" s="106"/>
      <c r="H1863" s="106"/>
      <c r="I1863" s="106"/>
      <c r="J1863" s="106"/>
      <c r="K1863" s="106"/>
      <c r="L1863" s="20">
        <v>3</v>
      </c>
      <c r="M1863" s="20">
        <v>15</v>
      </c>
    </row>
    <row r="1864" spans="1:30">
      <c r="A1864" s="29"/>
      <c r="B1864" s="106"/>
      <c r="C1864" s="106"/>
      <c r="D1864" s="106"/>
      <c r="E1864" s="106"/>
      <c r="F1864" s="106"/>
      <c r="G1864" s="106"/>
      <c r="H1864" s="106"/>
      <c r="I1864" s="106"/>
      <c r="J1864" s="106"/>
      <c r="K1864" s="106"/>
      <c r="L1864" s="20"/>
      <c r="M1864" s="20"/>
    </row>
    <row r="1865" spans="1:30">
      <c r="A1865" s="29" t="s">
        <v>112</v>
      </c>
      <c r="B1865" s="106"/>
      <c r="C1865" s="106"/>
      <c r="D1865" s="106"/>
      <c r="E1865" s="106"/>
      <c r="F1865" s="106"/>
      <c r="G1865" s="106"/>
      <c r="H1865" s="106"/>
      <c r="I1865" s="106"/>
      <c r="J1865" s="106"/>
      <c r="K1865" s="106"/>
      <c r="L1865" s="20">
        <v>1</v>
      </c>
      <c r="M1865" s="20">
        <v>4.8</v>
      </c>
    </row>
    <row r="1866" spans="1:30">
      <c r="A1866" s="29" t="s">
        <v>113</v>
      </c>
      <c r="B1866" s="106"/>
      <c r="C1866" s="106"/>
      <c r="D1866" s="106"/>
      <c r="E1866" s="106"/>
      <c r="F1866" s="106"/>
      <c r="G1866" s="106"/>
      <c r="H1866" s="106"/>
      <c r="I1866" s="106"/>
      <c r="J1866" s="106"/>
      <c r="K1866" s="106"/>
      <c r="L1866" s="20">
        <v>0</v>
      </c>
      <c r="M1866" s="20">
        <v>0</v>
      </c>
    </row>
    <row r="1870" spans="1:30" s="152" customFormat="1">
      <c r="A1870" s="153" t="s">
        <v>357</v>
      </c>
      <c r="AD1870" s="15"/>
    </row>
    <row r="1872" spans="1:30">
      <c r="A1872" s="329" t="s">
        <v>358</v>
      </c>
      <c r="B1872" s="330"/>
      <c r="C1872" s="330"/>
      <c r="D1872" s="330"/>
      <c r="E1872" s="330"/>
      <c r="F1872" s="330"/>
      <c r="G1872" s="331"/>
      <c r="I1872" s="358" t="s">
        <v>357</v>
      </c>
      <c r="J1872" s="358"/>
      <c r="K1872" s="358"/>
      <c r="L1872" s="358"/>
      <c r="M1872" s="358"/>
      <c r="N1872" s="358"/>
      <c r="O1872" s="358"/>
    </row>
    <row r="1873" spans="1:27">
      <c r="A1873" s="20" t="s">
        <v>129</v>
      </c>
      <c r="B1873" s="44">
        <v>19</v>
      </c>
      <c r="C1873" s="44">
        <v>19</v>
      </c>
      <c r="D1873" s="44">
        <v>19</v>
      </c>
      <c r="E1873" s="44">
        <v>19</v>
      </c>
      <c r="F1873" s="44">
        <v>22</v>
      </c>
      <c r="G1873" s="45">
        <v>22</v>
      </c>
      <c r="I1873" s="89"/>
      <c r="J1873" s="89" t="s">
        <v>137</v>
      </c>
      <c r="K1873" s="89" t="s">
        <v>138</v>
      </c>
      <c r="L1873" s="89" t="s">
        <v>139</v>
      </c>
      <c r="M1873" s="89" t="s">
        <v>140</v>
      </c>
      <c r="N1873" s="89" t="s">
        <v>141</v>
      </c>
      <c r="O1873" s="89" t="s">
        <v>142</v>
      </c>
    </row>
    <row r="1874" spans="1:27">
      <c r="A1874" s="21" t="s">
        <v>103</v>
      </c>
      <c r="B1874" s="51">
        <v>2001</v>
      </c>
      <c r="C1874" s="51">
        <v>2004</v>
      </c>
      <c r="D1874" s="51">
        <v>2007</v>
      </c>
      <c r="E1874" s="51">
        <v>2010</v>
      </c>
      <c r="F1874" s="51">
        <v>2013</v>
      </c>
      <c r="G1874" s="51">
        <v>2016</v>
      </c>
      <c r="I1874" s="89" t="s">
        <v>143</v>
      </c>
      <c r="J1874" s="24">
        <v>19</v>
      </c>
      <c r="K1874" s="24">
        <v>19</v>
      </c>
      <c r="L1874" s="24">
        <v>19</v>
      </c>
      <c r="M1874" s="24">
        <v>19</v>
      </c>
      <c r="N1874" s="24">
        <v>22</v>
      </c>
      <c r="O1874" s="24">
        <v>22</v>
      </c>
    </row>
    <row r="1875" spans="1:27">
      <c r="A1875" s="29">
        <v>0</v>
      </c>
      <c r="B1875" s="24">
        <v>17</v>
      </c>
      <c r="C1875" s="24"/>
      <c r="D1875" s="24">
        <v>7</v>
      </c>
      <c r="E1875" s="24">
        <v>13</v>
      </c>
      <c r="F1875" s="24">
        <v>15</v>
      </c>
      <c r="G1875" s="24">
        <v>18</v>
      </c>
      <c r="I1875" s="90">
        <v>0</v>
      </c>
      <c r="J1875" s="24">
        <v>17</v>
      </c>
      <c r="K1875" s="24"/>
      <c r="L1875" s="24">
        <v>7</v>
      </c>
      <c r="M1875" s="24">
        <v>13</v>
      </c>
      <c r="N1875" s="24">
        <v>15</v>
      </c>
      <c r="O1875" s="24">
        <v>18</v>
      </c>
    </row>
    <row r="1876" spans="1:27">
      <c r="A1876" s="29">
        <v>1</v>
      </c>
      <c r="B1876" s="24">
        <v>2</v>
      </c>
      <c r="C1876" s="24"/>
      <c r="D1876" s="24">
        <v>12</v>
      </c>
      <c r="E1876" s="24">
        <v>6</v>
      </c>
      <c r="F1876" s="24">
        <v>7</v>
      </c>
      <c r="G1876" s="24">
        <v>4</v>
      </c>
      <c r="I1876" s="90">
        <v>1</v>
      </c>
      <c r="J1876" s="24">
        <v>2</v>
      </c>
      <c r="K1876" s="24"/>
      <c r="L1876" s="24">
        <v>12</v>
      </c>
      <c r="M1876" s="24">
        <v>6</v>
      </c>
      <c r="N1876" s="24">
        <v>7</v>
      </c>
      <c r="O1876" s="24">
        <v>4</v>
      </c>
    </row>
    <row r="1877" spans="1:27">
      <c r="A1877" s="29">
        <v>2</v>
      </c>
      <c r="B1877" s="24"/>
      <c r="C1877" s="24">
        <v>19</v>
      </c>
      <c r="D1877" s="24"/>
      <c r="E1877" s="24"/>
      <c r="F1877" s="24"/>
      <c r="G1877" s="24"/>
      <c r="I1877" s="90">
        <v>2</v>
      </c>
      <c r="J1877" s="24"/>
      <c r="K1877" s="24">
        <v>19</v>
      </c>
      <c r="L1877" s="24"/>
      <c r="M1877" s="24"/>
      <c r="N1877" s="24"/>
      <c r="O1877" s="24"/>
    </row>
    <row r="1878" spans="1:27">
      <c r="A1878" s="29">
        <v>3</v>
      </c>
      <c r="B1878" s="24"/>
      <c r="C1878" s="24"/>
      <c r="D1878" s="24"/>
      <c r="E1878" s="24"/>
      <c r="F1878" s="24"/>
      <c r="G1878" s="24"/>
      <c r="I1878" s="90">
        <v>3</v>
      </c>
      <c r="J1878" s="24"/>
      <c r="K1878" s="24"/>
      <c r="L1878" s="24"/>
      <c r="M1878" s="24"/>
      <c r="N1878" s="24"/>
      <c r="O1878" s="24"/>
    </row>
    <row r="1879" spans="1:27">
      <c r="A1879" s="29" t="s">
        <v>104</v>
      </c>
      <c r="B1879" s="24"/>
      <c r="C1879" s="24"/>
      <c r="D1879" s="24"/>
      <c r="E1879" s="24"/>
      <c r="F1879" s="24"/>
      <c r="G1879" s="24"/>
      <c r="I1879" s="90" t="s">
        <v>104</v>
      </c>
      <c r="J1879" s="24"/>
      <c r="K1879" s="24"/>
      <c r="L1879" s="24"/>
      <c r="M1879" s="24"/>
      <c r="N1879" s="24"/>
      <c r="O1879" s="24"/>
    </row>
    <row r="1880" spans="1:27">
      <c r="B1880" t="s">
        <v>364</v>
      </c>
      <c r="J1880" s="53"/>
      <c r="K1880" s="24" t="s">
        <v>182</v>
      </c>
      <c r="L1880" s="53"/>
      <c r="M1880" s="24" t="s">
        <v>161</v>
      </c>
      <c r="N1880" s="53"/>
      <c r="O1880" s="24" t="s">
        <v>161</v>
      </c>
    </row>
    <row r="1881" spans="1:27">
      <c r="A1881" s="324" t="s">
        <v>359</v>
      </c>
      <c r="B1881" s="359"/>
      <c r="C1881" s="359"/>
      <c r="D1881" s="359"/>
      <c r="E1881" s="359"/>
      <c r="F1881" s="359"/>
      <c r="G1881" s="325"/>
      <c r="J1881" s="53"/>
      <c r="K1881" s="91" t="s">
        <v>360</v>
      </c>
      <c r="L1881" s="53"/>
      <c r="M1881" s="91" t="s">
        <v>361</v>
      </c>
      <c r="N1881" s="53"/>
      <c r="O1881" s="93" t="s">
        <v>362</v>
      </c>
    </row>
    <row r="1882" spans="1:27">
      <c r="A1882" s="21"/>
      <c r="B1882" s="51">
        <v>2001</v>
      </c>
      <c r="C1882" s="51">
        <v>2004</v>
      </c>
      <c r="D1882" s="51">
        <v>2007</v>
      </c>
      <c r="E1882" s="51">
        <v>2010</v>
      </c>
      <c r="F1882" s="51">
        <v>2013</v>
      </c>
      <c r="G1882" s="51">
        <v>2016</v>
      </c>
      <c r="M1882" s="119" t="s">
        <v>363</v>
      </c>
    </row>
    <row r="1883" spans="1:27">
      <c r="A1883" s="29" t="s">
        <v>106</v>
      </c>
      <c r="B1883" s="24">
        <v>19</v>
      </c>
      <c r="C1883" s="24">
        <v>1</v>
      </c>
      <c r="D1883" s="24">
        <v>13</v>
      </c>
      <c r="E1883" s="24">
        <v>13</v>
      </c>
      <c r="F1883" s="24">
        <v>15</v>
      </c>
      <c r="G1883" s="24">
        <v>21</v>
      </c>
    </row>
    <row r="1884" spans="1:27">
      <c r="A1884" s="29" t="s">
        <v>107</v>
      </c>
      <c r="B1884" s="24">
        <v>0</v>
      </c>
      <c r="C1884" s="24">
        <v>18</v>
      </c>
      <c r="D1884" s="24">
        <v>6</v>
      </c>
      <c r="E1884" s="24">
        <v>6</v>
      </c>
      <c r="F1884" s="24">
        <v>7</v>
      </c>
      <c r="G1884" s="24">
        <v>1</v>
      </c>
    </row>
    <row r="1885" spans="1:27">
      <c r="A1885" s="27"/>
      <c r="B1885" s="28" t="s">
        <v>365</v>
      </c>
      <c r="C1885" s="28"/>
      <c r="D1885" s="28"/>
      <c r="E1885" s="28"/>
      <c r="F1885" s="28"/>
      <c r="G1885" s="28"/>
    </row>
    <row r="1886" spans="1:27">
      <c r="A1886" s="27"/>
      <c r="B1886" s="28"/>
      <c r="C1886" s="28"/>
      <c r="D1886" s="28"/>
      <c r="E1886" s="28"/>
      <c r="F1886" s="28"/>
      <c r="G1886" s="28"/>
    </row>
    <row r="1887" spans="1:27">
      <c r="A1887" s="354" t="s">
        <v>109</v>
      </c>
      <c r="B1887" s="354"/>
      <c r="C1887" s="354"/>
      <c r="D1887" s="354"/>
      <c r="E1887" s="354"/>
      <c r="F1887" s="354"/>
      <c r="G1887" s="354"/>
      <c r="H1887" s="354"/>
      <c r="I1887" s="354"/>
      <c r="J1887" s="354"/>
      <c r="K1887" s="354"/>
      <c r="L1887" s="354"/>
      <c r="M1887" s="354"/>
      <c r="O1887" s="355" t="s">
        <v>120</v>
      </c>
      <c r="P1887" s="356"/>
      <c r="Q1887" s="356"/>
      <c r="R1887" s="356"/>
      <c r="S1887" s="356"/>
      <c r="T1887" s="356"/>
      <c r="U1887" s="356"/>
      <c r="V1887" s="356"/>
      <c r="W1887" s="356"/>
      <c r="X1887" s="356"/>
      <c r="Y1887" s="356"/>
      <c r="Z1887" s="356"/>
      <c r="AA1887" s="357"/>
    </row>
    <row r="1888" spans="1:27">
      <c r="A1888" s="20"/>
      <c r="B1888" s="327">
        <v>2001</v>
      </c>
      <c r="C1888" s="327"/>
      <c r="D1888" s="327">
        <v>2004</v>
      </c>
      <c r="E1888" s="327"/>
      <c r="F1888" s="327">
        <v>2007</v>
      </c>
      <c r="G1888" s="327"/>
      <c r="H1888" s="327">
        <v>2010</v>
      </c>
      <c r="I1888" s="327"/>
      <c r="J1888" s="327">
        <v>2013</v>
      </c>
      <c r="K1888" s="327"/>
      <c r="L1888" s="327">
        <v>2016</v>
      </c>
      <c r="M1888" s="327"/>
      <c r="O1888" s="20"/>
      <c r="P1888" s="324">
        <v>2001</v>
      </c>
      <c r="Q1888" s="325"/>
      <c r="R1888" s="324">
        <v>2004</v>
      </c>
      <c r="S1888" s="325"/>
      <c r="T1888" s="324">
        <v>2007</v>
      </c>
      <c r="U1888" s="325"/>
      <c r="V1888" s="324">
        <v>2010</v>
      </c>
      <c r="W1888" s="325"/>
      <c r="X1888" s="324">
        <v>2013</v>
      </c>
      <c r="Y1888" s="325"/>
      <c r="Z1888" s="324">
        <v>2016</v>
      </c>
      <c r="AA1888" s="325"/>
    </row>
    <row r="1889" spans="1:27">
      <c r="A1889" s="20"/>
      <c r="B1889" s="51" t="s">
        <v>114</v>
      </c>
      <c r="C1889" s="51" t="s">
        <v>115</v>
      </c>
      <c r="D1889" s="51" t="s">
        <v>114</v>
      </c>
      <c r="E1889" s="51" t="s">
        <v>115</v>
      </c>
      <c r="F1889" s="51" t="s">
        <v>114</v>
      </c>
      <c r="G1889" s="51" t="s">
        <v>115</v>
      </c>
      <c r="H1889" s="51" t="s">
        <v>114</v>
      </c>
      <c r="I1889" s="51" t="s">
        <v>115</v>
      </c>
      <c r="J1889" s="51" t="s">
        <v>114</v>
      </c>
      <c r="K1889" s="51" t="s">
        <v>115</v>
      </c>
      <c r="L1889" s="51" t="s">
        <v>114</v>
      </c>
      <c r="M1889" s="51" t="s">
        <v>115</v>
      </c>
      <c r="O1889" s="20"/>
      <c r="P1889" s="51" t="s">
        <v>118</v>
      </c>
      <c r="Q1889" s="51" t="s">
        <v>1</v>
      </c>
      <c r="R1889" s="51" t="s">
        <v>118</v>
      </c>
      <c r="S1889" s="51" t="s">
        <v>1</v>
      </c>
      <c r="T1889" s="51" t="s">
        <v>118</v>
      </c>
      <c r="U1889" s="51" t="s">
        <v>1</v>
      </c>
      <c r="V1889" s="51" t="s">
        <v>118</v>
      </c>
      <c r="W1889" s="51" t="s">
        <v>1</v>
      </c>
      <c r="X1889" s="51" t="s">
        <v>118</v>
      </c>
      <c r="Y1889" s="51" t="s">
        <v>1</v>
      </c>
      <c r="Z1889" s="51" t="s">
        <v>118</v>
      </c>
      <c r="AA1889" s="51" t="s">
        <v>1</v>
      </c>
    </row>
    <row r="1890" spans="1:27">
      <c r="A1890" s="29" t="s">
        <v>110</v>
      </c>
      <c r="B1890" s="20">
        <v>19</v>
      </c>
      <c r="C1890" s="20">
        <v>100</v>
      </c>
      <c r="D1890" s="20">
        <v>19</v>
      </c>
      <c r="E1890" s="20">
        <v>100</v>
      </c>
      <c r="F1890" s="20">
        <v>19</v>
      </c>
      <c r="G1890" s="20">
        <v>100</v>
      </c>
      <c r="H1890" s="20">
        <v>19</v>
      </c>
      <c r="I1890" s="20">
        <v>100</v>
      </c>
      <c r="J1890" s="20">
        <v>22</v>
      </c>
      <c r="K1890" s="20">
        <v>100</v>
      </c>
      <c r="L1890" s="20">
        <v>22</v>
      </c>
      <c r="M1890" s="20">
        <v>100</v>
      </c>
      <c r="O1890" s="29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</row>
    <row r="1891" spans="1:27">
      <c r="A1891" s="29" t="s">
        <v>111</v>
      </c>
      <c r="B1891" s="20">
        <v>2</v>
      </c>
      <c r="C1891" s="20">
        <v>10.5</v>
      </c>
      <c r="D1891" s="20">
        <v>1</v>
      </c>
      <c r="E1891" s="20">
        <v>5.3</v>
      </c>
      <c r="F1891" s="20">
        <v>0</v>
      </c>
      <c r="G1891" s="20">
        <v>0</v>
      </c>
      <c r="H1891" s="20">
        <v>0</v>
      </c>
      <c r="I1891" s="20">
        <v>0</v>
      </c>
      <c r="J1891" s="20">
        <v>6</v>
      </c>
      <c r="K1891" s="20">
        <v>27.3</v>
      </c>
      <c r="L1891" s="20">
        <v>16</v>
      </c>
      <c r="M1891" s="20">
        <v>72.7</v>
      </c>
      <c r="O1891" s="47" t="s">
        <v>125</v>
      </c>
      <c r="P1891" s="32"/>
      <c r="Q1891" s="33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</row>
    <row r="1892" spans="1:27">
      <c r="A1892" s="2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</row>
    <row r="1893" spans="1:27">
      <c r="A1893" s="29" t="s">
        <v>112</v>
      </c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O1893" s="35" t="s">
        <v>127</v>
      </c>
    </row>
    <row r="1894" spans="1:27">
      <c r="A1894" s="29" t="s">
        <v>113</v>
      </c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</row>
    <row r="1897" spans="1:27">
      <c r="A1897" s="354" t="s">
        <v>116</v>
      </c>
      <c r="B1897" s="354"/>
      <c r="C1897" s="354"/>
      <c r="D1897" s="354"/>
      <c r="E1897" s="354"/>
      <c r="F1897" s="354"/>
      <c r="G1897" s="354"/>
      <c r="H1897" s="354"/>
      <c r="I1897" s="354"/>
      <c r="J1897" s="354"/>
      <c r="K1897" s="354"/>
      <c r="L1897" s="354"/>
      <c r="M1897" s="354"/>
      <c r="O1897" s="355" t="s">
        <v>121</v>
      </c>
      <c r="P1897" s="356"/>
      <c r="Q1897" s="356"/>
      <c r="R1897" s="356"/>
      <c r="S1897" s="356"/>
      <c r="T1897" s="356"/>
      <c r="U1897" s="356"/>
      <c r="V1897" s="356"/>
      <c r="W1897" s="356"/>
      <c r="X1897" s="356"/>
      <c r="Y1897" s="356"/>
      <c r="Z1897" s="356"/>
      <c r="AA1897" s="357"/>
    </row>
    <row r="1898" spans="1:27">
      <c r="A1898" s="20"/>
      <c r="B1898" s="327">
        <v>2001</v>
      </c>
      <c r="C1898" s="327"/>
      <c r="D1898" s="327">
        <v>2004</v>
      </c>
      <c r="E1898" s="327"/>
      <c r="F1898" s="327">
        <v>2007</v>
      </c>
      <c r="G1898" s="327"/>
      <c r="H1898" s="327">
        <v>2010</v>
      </c>
      <c r="I1898" s="327"/>
      <c r="J1898" s="327">
        <v>2013</v>
      </c>
      <c r="K1898" s="327"/>
      <c r="L1898" s="327">
        <v>2016</v>
      </c>
      <c r="M1898" s="327"/>
      <c r="O1898" s="20"/>
      <c r="P1898" s="324">
        <v>2001</v>
      </c>
      <c r="Q1898" s="325"/>
      <c r="R1898" s="324">
        <v>2004</v>
      </c>
      <c r="S1898" s="325"/>
      <c r="T1898" s="324">
        <v>2007</v>
      </c>
      <c r="U1898" s="325"/>
      <c r="V1898" s="324">
        <v>2010</v>
      </c>
      <c r="W1898" s="325"/>
      <c r="X1898" s="324">
        <v>2013</v>
      </c>
      <c r="Y1898" s="325"/>
      <c r="Z1898" s="324">
        <v>2016</v>
      </c>
      <c r="AA1898" s="325"/>
    </row>
    <row r="1899" spans="1:27">
      <c r="A1899" s="20"/>
      <c r="B1899" s="51" t="s">
        <v>114</v>
      </c>
      <c r="C1899" s="51" t="s">
        <v>115</v>
      </c>
      <c r="D1899" s="51" t="s">
        <v>114</v>
      </c>
      <c r="E1899" s="51" t="s">
        <v>115</v>
      </c>
      <c r="F1899" s="51" t="s">
        <v>114</v>
      </c>
      <c r="G1899" s="51" t="s">
        <v>115</v>
      </c>
      <c r="H1899" s="51" t="s">
        <v>114</v>
      </c>
      <c r="I1899" s="51" t="s">
        <v>115</v>
      </c>
      <c r="J1899" s="51" t="s">
        <v>114</v>
      </c>
      <c r="K1899" s="51" t="s">
        <v>115</v>
      </c>
      <c r="L1899" s="51" t="s">
        <v>114</v>
      </c>
      <c r="M1899" s="51" t="s">
        <v>115</v>
      </c>
      <c r="O1899" s="20"/>
      <c r="P1899" s="51" t="s">
        <v>118</v>
      </c>
      <c r="Q1899" s="51" t="s">
        <v>1</v>
      </c>
      <c r="R1899" s="51" t="s">
        <v>118</v>
      </c>
      <c r="S1899" s="51" t="s">
        <v>1</v>
      </c>
      <c r="T1899" s="51" t="s">
        <v>118</v>
      </c>
      <c r="U1899" s="51" t="s">
        <v>1</v>
      </c>
      <c r="V1899" s="51" t="s">
        <v>118</v>
      </c>
      <c r="W1899" s="51" t="s">
        <v>1</v>
      </c>
      <c r="X1899" s="51" t="s">
        <v>118</v>
      </c>
      <c r="Y1899" s="51" t="s">
        <v>1</v>
      </c>
      <c r="Z1899" s="51" t="s">
        <v>118</v>
      </c>
      <c r="AA1899" s="51" t="s">
        <v>1</v>
      </c>
    </row>
    <row r="1900" spans="1:27">
      <c r="A1900" s="29" t="s">
        <v>110</v>
      </c>
      <c r="B1900" s="20">
        <v>19</v>
      </c>
      <c r="C1900" s="20">
        <v>100</v>
      </c>
      <c r="D1900" s="20"/>
      <c r="E1900" s="20"/>
      <c r="F1900" s="20">
        <v>13</v>
      </c>
      <c r="G1900" s="20">
        <v>68.400000000000006</v>
      </c>
      <c r="H1900" s="20">
        <v>13</v>
      </c>
      <c r="I1900" s="20">
        <v>68.400000000000006</v>
      </c>
      <c r="J1900" s="20">
        <v>15</v>
      </c>
      <c r="K1900" s="20">
        <v>68.2</v>
      </c>
      <c r="L1900" s="20">
        <v>18</v>
      </c>
      <c r="M1900" s="20">
        <v>81.8</v>
      </c>
      <c r="O1900" s="29" t="s">
        <v>58</v>
      </c>
      <c r="P1900" s="24"/>
      <c r="Q1900" s="24"/>
      <c r="R1900" s="24">
        <v>19</v>
      </c>
      <c r="S1900" s="24">
        <v>18</v>
      </c>
      <c r="T1900" s="24">
        <v>4</v>
      </c>
      <c r="U1900" s="24">
        <v>4</v>
      </c>
      <c r="V1900" s="24">
        <v>3</v>
      </c>
      <c r="W1900" s="24">
        <v>3</v>
      </c>
      <c r="X1900" s="24">
        <v>2</v>
      </c>
      <c r="Y1900" s="24">
        <v>2</v>
      </c>
      <c r="Z1900" s="24"/>
      <c r="AA1900" s="24"/>
    </row>
    <row r="1901" spans="1:27">
      <c r="A1901" s="29" t="s">
        <v>111</v>
      </c>
      <c r="B1901" s="20">
        <v>16</v>
      </c>
      <c r="C1901" s="20">
        <v>84.2</v>
      </c>
      <c r="D1901" s="20"/>
      <c r="E1901" s="20"/>
      <c r="F1901" s="20">
        <v>13</v>
      </c>
      <c r="G1901" s="20">
        <v>100</v>
      </c>
      <c r="H1901" s="20">
        <v>13</v>
      </c>
      <c r="I1901" s="20">
        <v>100</v>
      </c>
      <c r="J1901" s="20">
        <v>9</v>
      </c>
      <c r="K1901" s="20">
        <v>60</v>
      </c>
      <c r="L1901" s="20">
        <v>5</v>
      </c>
      <c r="M1901" s="20">
        <v>27.8</v>
      </c>
      <c r="O1901" s="48" t="s">
        <v>125</v>
      </c>
      <c r="P1901" s="36"/>
      <c r="Q1901" s="36"/>
      <c r="R1901" s="36">
        <v>1</v>
      </c>
      <c r="S1901" s="39">
        <v>0.94699999999999995</v>
      </c>
      <c r="T1901" s="36">
        <v>0.21</v>
      </c>
      <c r="U1901" s="36">
        <v>1</v>
      </c>
      <c r="V1901" s="39">
        <v>0.158</v>
      </c>
      <c r="W1901" s="36">
        <v>1</v>
      </c>
      <c r="X1901" s="39">
        <v>9.0999999999999998E-2</v>
      </c>
      <c r="Y1901" s="36">
        <v>1</v>
      </c>
      <c r="Z1901" s="36"/>
      <c r="AA1901" s="36"/>
    </row>
    <row r="1902" spans="1:27">
      <c r="A1902" s="2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O1902" s="29" t="s">
        <v>150</v>
      </c>
      <c r="P1902" s="34"/>
      <c r="Q1902" s="34"/>
      <c r="R1902" s="34"/>
      <c r="S1902" s="34"/>
      <c r="T1902" s="34">
        <v>2</v>
      </c>
      <c r="U1902" s="34">
        <v>2</v>
      </c>
      <c r="V1902" s="34">
        <v>3</v>
      </c>
      <c r="W1902" s="34">
        <v>3</v>
      </c>
      <c r="X1902" s="34">
        <v>5</v>
      </c>
      <c r="Y1902" s="34">
        <v>5</v>
      </c>
      <c r="Z1902" s="34"/>
      <c r="AA1902" s="34"/>
    </row>
    <row r="1903" spans="1:27">
      <c r="A1903" s="29" t="s">
        <v>112</v>
      </c>
      <c r="B1903" s="20"/>
      <c r="C1903" s="20"/>
      <c r="D1903" s="20">
        <v>19</v>
      </c>
      <c r="E1903" s="20">
        <v>100</v>
      </c>
      <c r="F1903" s="20">
        <v>6</v>
      </c>
      <c r="G1903" s="20">
        <v>31.6</v>
      </c>
      <c r="H1903" s="20">
        <v>6</v>
      </c>
      <c r="I1903" s="20">
        <v>31.6</v>
      </c>
      <c r="J1903" s="20">
        <v>7</v>
      </c>
      <c r="K1903" s="20">
        <v>31.8</v>
      </c>
      <c r="L1903" s="20">
        <v>4</v>
      </c>
      <c r="M1903" s="20">
        <v>18.2</v>
      </c>
      <c r="O1903" s="48" t="s">
        <v>125</v>
      </c>
      <c r="P1903" s="36"/>
      <c r="Q1903" s="36"/>
      <c r="R1903" s="36"/>
      <c r="S1903" s="36"/>
      <c r="T1903" s="39">
        <v>0.105</v>
      </c>
      <c r="U1903" s="36">
        <v>1</v>
      </c>
      <c r="V1903" s="39">
        <v>0.158</v>
      </c>
      <c r="W1903" s="36">
        <v>1</v>
      </c>
      <c r="X1903" s="39">
        <v>0.22700000000000001</v>
      </c>
      <c r="Y1903" s="36">
        <v>1</v>
      </c>
      <c r="Z1903" s="36"/>
      <c r="AA1903" s="36"/>
    </row>
    <row r="1904" spans="1:27">
      <c r="A1904" s="29" t="s">
        <v>113</v>
      </c>
      <c r="B1904" s="20"/>
      <c r="C1904" s="20"/>
      <c r="D1904" s="20">
        <v>18</v>
      </c>
      <c r="E1904" s="20">
        <v>94.7</v>
      </c>
      <c r="F1904" s="20">
        <v>6</v>
      </c>
      <c r="G1904" s="20">
        <v>100</v>
      </c>
      <c r="H1904" s="20">
        <v>6</v>
      </c>
      <c r="I1904" s="20">
        <v>100</v>
      </c>
      <c r="J1904" s="20">
        <v>7</v>
      </c>
      <c r="K1904" s="20">
        <v>100</v>
      </c>
      <c r="L1904" s="20">
        <v>1</v>
      </c>
      <c r="M1904" s="20">
        <v>25</v>
      </c>
      <c r="O1904" s="21" t="s">
        <v>65</v>
      </c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>
        <v>4</v>
      </c>
      <c r="AA1904" s="34">
        <v>1</v>
      </c>
    </row>
    <row r="1905" spans="1:28">
      <c r="O1905" s="48" t="s">
        <v>125</v>
      </c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9">
        <v>0.182</v>
      </c>
      <c r="AA1905" s="36">
        <v>0.25</v>
      </c>
    </row>
    <row r="1907" spans="1:28">
      <c r="A1907" s="354" t="s">
        <v>117</v>
      </c>
      <c r="B1907" s="354"/>
      <c r="C1907" s="354"/>
      <c r="D1907" s="354"/>
      <c r="E1907" s="354"/>
      <c r="F1907" s="354"/>
      <c r="G1907" s="354"/>
      <c r="H1907" s="354"/>
      <c r="I1907" s="354"/>
      <c r="J1907" s="354"/>
      <c r="K1907" s="354"/>
      <c r="L1907" s="354"/>
      <c r="M1907" s="354"/>
      <c r="O1907" s="35" t="s">
        <v>127</v>
      </c>
    </row>
    <row r="1908" spans="1:28">
      <c r="A1908" s="20"/>
      <c r="B1908" s="327">
        <v>2001</v>
      </c>
      <c r="C1908" s="327"/>
      <c r="D1908" s="327">
        <v>2004</v>
      </c>
      <c r="E1908" s="327"/>
      <c r="F1908" s="327">
        <v>2007</v>
      </c>
      <c r="G1908" s="327"/>
      <c r="H1908" s="327">
        <v>2010</v>
      </c>
      <c r="I1908" s="327"/>
      <c r="J1908" s="327">
        <v>2013</v>
      </c>
      <c r="K1908" s="327"/>
      <c r="L1908" s="327">
        <v>2016</v>
      </c>
      <c r="M1908" s="327"/>
    </row>
    <row r="1909" spans="1:28">
      <c r="A1909" s="20"/>
      <c r="B1909" s="51" t="s">
        <v>114</v>
      </c>
      <c r="C1909" s="51" t="s">
        <v>115</v>
      </c>
      <c r="D1909" s="51" t="s">
        <v>114</v>
      </c>
      <c r="E1909" s="51" t="s">
        <v>115</v>
      </c>
      <c r="F1909" s="51" t="s">
        <v>114</v>
      </c>
      <c r="G1909" s="51" t="s">
        <v>115</v>
      </c>
      <c r="H1909" s="51" t="s">
        <v>114</v>
      </c>
      <c r="I1909" s="51" t="s">
        <v>115</v>
      </c>
      <c r="J1909" s="51" t="s">
        <v>114</v>
      </c>
      <c r="K1909" s="51" t="s">
        <v>115</v>
      </c>
      <c r="L1909" s="51" t="s">
        <v>114</v>
      </c>
      <c r="M1909" s="51" t="s">
        <v>115</v>
      </c>
    </row>
    <row r="1910" spans="1:28">
      <c r="A1910" s="29" t="s">
        <v>110</v>
      </c>
      <c r="B1910" s="20">
        <v>19</v>
      </c>
      <c r="C1910" s="20">
        <v>100</v>
      </c>
      <c r="D1910" s="20"/>
      <c r="E1910" s="20"/>
      <c r="F1910" s="20">
        <v>13</v>
      </c>
      <c r="G1910" s="20">
        <v>68.400000000000006</v>
      </c>
      <c r="H1910" s="20">
        <v>19</v>
      </c>
      <c r="I1910" s="20">
        <v>100</v>
      </c>
      <c r="J1910" s="20">
        <v>22</v>
      </c>
      <c r="K1910" s="20">
        <v>100</v>
      </c>
      <c r="L1910" s="20">
        <v>22</v>
      </c>
      <c r="M1910" s="20">
        <v>100</v>
      </c>
    </row>
    <row r="1911" spans="1:28">
      <c r="A1911" s="29" t="s">
        <v>111</v>
      </c>
      <c r="B1911" s="20">
        <v>0</v>
      </c>
      <c r="C1911" s="20">
        <v>0</v>
      </c>
      <c r="D1911" s="20"/>
      <c r="E1911" s="20"/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O1911" s="355" t="s">
        <v>122</v>
      </c>
      <c r="P1911" s="356"/>
      <c r="Q1911" s="356"/>
      <c r="R1911" s="356"/>
      <c r="S1911" s="356"/>
      <c r="T1911" s="356"/>
      <c r="U1911" s="356"/>
      <c r="V1911" s="356"/>
      <c r="W1911" s="356"/>
      <c r="X1911" s="356"/>
      <c r="Y1911" s="356"/>
      <c r="Z1911" s="356"/>
      <c r="AA1911" s="357"/>
    </row>
    <row r="1912" spans="1:28">
      <c r="A1912" s="2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O1912" s="20"/>
      <c r="P1912" s="52">
        <v>2001</v>
      </c>
      <c r="Q1912" s="52"/>
      <c r="R1912" s="52">
        <v>2004</v>
      </c>
      <c r="S1912" s="52"/>
      <c r="T1912" s="52">
        <v>2007</v>
      </c>
      <c r="U1912" s="52"/>
      <c r="V1912" s="52">
        <v>2010</v>
      </c>
      <c r="W1912" s="52"/>
      <c r="X1912" s="52">
        <v>2013</v>
      </c>
      <c r="Y1912" s="52"/>
      <c r="Z1912" s="52">
        <v>2016</v>
      </c>
      <c r="AA1912" s="52"/>
    </row>
    <row r="1913" spans="1:28">
      <c r="A1913" s="29" t="s">
        <v>112</v>
      </c>
      <c r="B1913" s="20"/>
      <c r="C1913" s="20"/>
      <c r="D1913" s="20">
        <v>19</v>
      </c>
      <c r="E1913" s="20">
        <v>100</v>
      </c>
      <c r="F1913" s="20">
        <v>6</v>
      </c>
      <c r="G1913" s="20">
        <v>31.6</v>
      </c>
      <c r="H1913" s="20"/>
      <c r="I1913" s="20"/>
      <c r="J1913" s="20"/>
      <c r="K1913" s="20"/>
      <c r="L1913" s="20"/>
      <c r="M1913" s="20"/>
      <c r="O1913" s="20"/>
      <c r="P1913" s="51" t="s">
        <v>118</v>
      </c>
      <c r="Q1913" s="51" t="s">
        <v>1</v>
      </c>
      <c r="R1913" s="51" t="s">
        <v>118</v>
      </c>
      <c r="S1913" s="51" t="s">
        <v>1</v>
      </c>
      <c r="T1913" s="51" t="s">
        <v>118</v>
      </c>
      <c r="U1913" s="51" t="s">
        <v>1</v>
      </c>
      <c r="V1913" s="51" t="s">
        <v>118</v>
      </c>
      <c r="W1913" s="51" t="s">
        <v>1</v>
      </c>
      <c r="X1913" s="51" t="s">
        <v>118</v>
      </c>
      <c r="Y1913" s="51" t="s">
        <v>1</v>
      </c>
      <c r="Z1913" s="51" t="s">
        <v>118</v>
      </c>
      <c r="AA1913" s="51" t="s">
        <v>1</v>
      </c>
    </row>
    <row r="1914" spans="1:28">
      <c r="A1914" s="29" t="s">
        <v>113</v>
      </c>
      <c r="B1914" s="20"/>
      <c r="C1914" s="20"/>
      <c r="D1914" s="20">
        <v>0</v>
      </c>
      <c r="E1914" s="20">
        <v>0</v>
      </c>
      <c r="F1914" s="20">
        <v>0</v>
      </c>
      <c r="G1914" s="20">
        <v>0</v>
      </c>
      <c r="H1914" s="20"/>
      <c r="I1914" s="20"/>
      <c r="J1914" s="20"/>
      <c r="K1914" s="20"/>
      <c r="L1914" s="20"/>
      <c r="M1914" s="20"/>
      <c r="O1914" s="29" t="s">
        <v>212</v>
      </c>
      <c r="P1914" s="24"/>
      <c r="Q1914" s="24"/>
      <c r="R1914" s="24">
        <v>19</v>
      </c>
      <c r="S1914" s="24">
        <v>0</v>
      </c>
      <c r="T1914" s="24"/>
      <c r="U1914" s="24"/>
      <c r="V1914" s="24"/>
      <c r="W1914" s="24"/>
      <c r="X1914" s="24"/>
      <c r="Y1914" s="24"/>
      <c r="Z1914" s="24"/>
      <c r="AA1914" s="24"/>
    </row>
    <row r="1915" spans="1:28">
      <c r="O1915" s="47" t="s">
        <v>125</v>
      </c>
      <c r="P1915" s="32"/>
      <c r="Q1915" s="40"/>
      <c r="R1915" s="32">
        <v>1</v>
      </c>
      <c r="S1915" s="32">
        <v>0</v>
      </c>
      <c r="T1915" s="32"/>
      <c r="U1915" s="32"/>
      <c r="V1915" s="32"/>
      <c r="W1915" s="32"/>
      <c r="X1915" s="32"/>
      <c r="Y1915" s="32"/>
      <c r="Z1915" s="32"/>
      <c r="AA1915" s="32"/>
    </row>
    <row r="1916" spans="1:28">
      <c r="A1916" s="35" t="s">
        <v>127</v>
      </c>
      <c r="O1916" s="21" t="s">
        <v>59</v>
      </c>
      <c r="P1916" s="24"/>
      <c r="Q1916" s="24"/>
      <c r="R1916" s="24"/>
      <c r="S1916" s="24"/>
      <c r="T1916" s="24">
        <v>6</v>
      </c>
      <c r="U1916" s="24">
        <v>0</v>
      </c>
      <c r="V1916" s="24"/>
      <c r="W1916" s="24"/>
      <c r="X1916" s="24"/>
      <c r="Y1916" s="24"/>
      <c r="Z1916" s="24"/>
      <c r="AA1916" s="24"/>
    </row>
    <row r="1917" spans="1:28">
      <c r="O1917" s="48" t="s">
        <v>125</v>
      </c>
      <c r="P1917" s="36"/>
      <c r="Q1917" s="36"/>
      <c r="R1917" s="36"/>
      <c r="S1917" s="36"/>
      <c r="T1917" s="39">
        <v>0.316</v>
      </c>
      <c r="U1917" s="36">
        <v>0</v>
      </c>
      <c r="V1917" s="39"/>
      <c r="W1917" s="36"/>
      <c r="X1917" s="36"/>
      <c r="Y1917" s="36"/>
      <c r="Z1917" s="36"/>
      <c r="AA1917" s="36"/>
    </row>
    <row r="1918" spans="1:28">
      <c r="O1918" s="63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</row>
    <row r="1919" spans="1:28">
      <c r="A1919" s="354" t="s">
        <v>130</v>
      </c>
      <c r="B1919" s="354"/>
      <c r="C1919" s="354"/>
      <c r="D1919" s="354"/>
      <c r="E1919" s="354"/>
      <c r="F1919" s="354"/>
      <c r="G1919" s="354"/>
      <c r="H1919" s="354"/>
      <c r="I1919" s="354"/>
      <c r="J1919" s="354"/>
      <c r="K1919" s="354"/>
      <c r="L1919" s="354"/>
      <c r="M1919" s="354"/>
      <c r="O1919" s="35" t="s">
        <v>127</v>
      </c>
      <c r="P1919" s="65"/>
      <c r="Q1919" s="65"/>
      <c r="R1919" s="65"/>
      <c r="S1919" s="65"/>
      <c r="T1919" s="65"/>
      <c r="U1919" s="65"/>
      <c r="V1919" s="38"/>
      <c r="W1919" s="38"/>
      <c r="X1919" s="65"/>
      <c r="Y1919" s="65"/>
      <c r="Z1919" s="65"/>
      <c r="AA1919" s="65"/>
    </row>
    <row r="1920" spans="1:28">
      <c r="A1920" s="20"/>
      <c r="B1920" s="327">
        <v>2001</v>
      </c>
      <c r="C1920" s="327"/>
      <c r="D1920" s="327">
        <v>2004</v>
      </c>
      <c r="E1920" s="327"/>
      <c r="F1920" s="327">
        <v>2007</v>
      </c>
      <c r="G1920" s="327"/>
      <c r="H1920" s="327">
        <v>2010</v>
      </c>
      <c r="I1920" s="327"/>
      <c r="J1920" s="327">
        <v>2013</v>
      </c>
      <c r="K1920" s="327"/>
      <c r="L1920" s="327">
        <v>2016</v>
      </c>
      <c r="M1920" s="327"/>
      <c r="P1920" s="63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</row>
    <row r="1921" spans="1:30">
      <c r="A1921" s="20"/>
      <c r="B1921" s="51" t="s">
        <v>114</v>
      </c>
      <c r="C1921" s="51" t="s">
        <v>115</v>
      </c>
      <c r="D1921" s="51" t="s">
        <v>114</v>
      </c>
      <c r="E1921" s="51" t="s">
        <v>115</v>
      </c>
      <c r="F1921" s="51" t="s">
        <v>114</v>
      </c>
      <c r="G1921" s="51" t="s">
        <v>115</v>
      </c>
      <c r="H1921" s="51" t="s">
        <v>114</v>
      </c>
      <c r="I1921" s="51" t="s">
        <v>115</v>
      </c>
      <c r="J1921" s="51" t="s">
        <v>114</v>
      </c>
      <c r="K1921" s="51" t="s">
        <v>115</v>
      </c>
      <c r="L1921" s="51" t="s">
        <v>114</v>
      </c>
      <c r="M1921" s="51" t="s">
        <v>115</v>
      </c>
      <c r="P1921" s="49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</row>
    <row r="1922" spans="1:30">
      <c r="A1922" s="29" t="s">
        <v>110</v>
      </c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20">
        <v>22</v>
      </c>
      <c r="M1922" s="20">
        <v>100</v>
      </c>
      <c r="P1922" s="63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</row>
    <row r="1923" spans="1:30">
      <c r="A1923" s="29" t="s">
        <v>111</v>
      </c>
      <c r="B1923" s="46"/>
      <c r="C1923" s="46"/>
      <c r="D1923" s="46"/>
      <c r="E1923" s="46"/>
      <c r="F1923" s="46"/>
      <c r="G1923" s="46"/>
      <c r="H1923" s="46"/>
      <c r="I1923" s="46"/>
      <c r="J1923" s="46"/>
      <c r="K1923" s="46"/>
      <c r="L1923" s="20">
        <v>0</v>
      </c>
      <c r="M1923" s="20">
        <v>0</v>
      </c>
      <c r="P1923" s="50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</row>
    <row r="1924" spans="1:30">
      <c r="A1924" s="29"/>
      <c r="B1924" s="46"/>
      <c r="C1924" s="46"/>
      <c r="D1924" s="46"/>
      <c r="E1924" s="46"/>
      <c r="F1924" s="46"/>
      <c r="G1924" s="46"/>
      <c r="H1924" s="46"/>
      <c r="I1924" s="46"/>
      <c r="J1924" s="46"/>
      <c r="K1924" s="46"/>
      <c r="L1924" s="20"/>
      <c r="M1924" s="20"/>
      <c r="P1924" s="63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</row>
    <row r="1925" spans="1:30">
      <c r="A1925" s="29" t="s">
        <v>112</v>
      </c>
      <c r="B1925" s="46"/>
      <c r="C1925" s="46"/>
      <c r="D1925" s="46"/>
      <c r="E1925" s="46"/>
      <c r="F1925" s="46"/>
      <c r="G1925" s="46"/>
      <c r="H1925" s="46"/>
      <c r="I1925" s="46"/>
      <c r="J1925" s="46"/>
      <c r="K1925" s="46"/>
      <c r="L1925" s="20"/>
      <c r="M1925" s="20"/>
      <c r="P1925" s="50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40"/>
      <c r="AB1925" s="32"/>
    </row>
    <row r="1926" spans="1:30">
      <c r="A1926" s="29" t="s">
        <v>113</v>
      </c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20"/>
      <c r="M1926" s="20"/>
    </row>
    <row r="1928" spans="1:30">
      <c r="A1928" s="121" t="s">
        <v>778</v>
      </c>
      <c r="B1928" s="75"/>
      <c r="C1928" s="75"/>
      <c r="D1928" s="75"/>
    </row>
    <row r="1930" spans="1:30" s="152" customFormat="1">
      <c r="A1930" s="153" t="s">
        <v>374</v>
      </c>
      <c r="AD1930" s="15"/>
    </row>
    <row r="1932" spans="1:30">
      <c r="A1932" s="329" t="s">
        <v>375</v>
      </c>
      <c r="B1932" s="330"/>
      <c r="C1932" s="330"/>
      <c r="D1932" s="330"/>
      <c r="E1932" s="330"/>
      <c r="F1932" s="330"/>
      <c r="G1932" s="331"/>
      <c r="I1932" s="358" t="s">
        <v>374</v>
      </c>
      <c r="J1932" s="358"/>
      <c r="K1932" s="358"/>
      <c r="L1932" s="358"/>
      <c r="M1932" s="358"/>
      <c r="N1932" s="358"/>
      <c r="O1932" s="358"/>
    </row>
    <row r="1933" spans="1:30">
      <c r="A1933" s="20" t="s">
        <v>129</v>
      </c>
      <c r="B1933" s="44">
        <v>19</v>
      </c>
      <c r="C1933" s="44">
        <v>19</v>
      </c>
      <c r="D1933" s="44">
        <v>19</v>
      </c>
      <c r="E1933" s="44">
        <v>19</v>
      </c>
      <c r="F1933" s="44">
        <v>19</v>
      </c>
      <c r="G1933" s="45">
        <v>15</v>
      </c>
      <c r="I1933" s="89"/>
      <c r="J1933" s="89" t="s">
        <v>137</v>
      </c>
      <c r="K1933" s="89" t="s">
        <v>138</v>
      </c>
      <c r="L1933" s="89" t="s">
        <v>139</v>
      </c>
      <c r="M1933" s="89" t="s">
        <v>140</v>
      </c>
      <c r="N1933" s="89" t="s">
        <v>141</v>
      </c>
      <c r="O1933" s="89" t="s">
        <v>142</v>
      </c>
    </row>
    <row r="1934" spans="1:30">
      <c r="A1934" s="21" t="s">
        <v>103</v>
      </c>
      <c r="B1934" s="51">
        <v>2001</v>
      </c>
      <c r="C1934" s="51">
        <v>2004</v>
      </c>
      <c r="D1934" s="51">
        <v>2007</v>
      </c>
      <c r="E1934" s="51">
        <v>2010</v>
      </c>
      <c r="F1934" s="51">
        <v>2013</v>
      </c>
      <c r="G1934" s="51">
        <v>2016</v>
      </c>
      <c r="I1934" s="89" t="s">
        <v>143</v>
      </c>
      <c r="J1934" s="24">
        <v>19</v>
      </c>
      <c r="K1934" s="24">
        <v>19</v>
      </c>
      <c r="L1934" s="24">
        <v>19</v>
      </c>
      <c r="M1934" s="24">
        <v>19</v>
      </c>
      <c r="N1934" s="24">
        <v>19</v>
      </c>
      <c r="O1934" s="24">
        <v>15</v>
      </c>
    </row>
    <row r="1935" spans="1:30">
      <c r="A1935" s="29">
        <v>0</v>
      </c>
      <c r="B1935" s="24">
        <v>19</v>
      </c>
      <c r="C1935" s="24"/>
      <c r="D1935" s="24"/>
      <c r="E1935" s="24"/>
      <c r="F1935" s="24">
        <v>19</v>
      </c>
      <c r="G1935" s="24"/>
      <c r="I1935" s="90">
        <v>0</v>
      </c>
      <c r="J1935" s="24">
        <v>19</v>
      </c>
      <c r="K1935" s="24"/>
      <c r="L1935" s="24"/>
      <c r="M1935" s="24"/>
      <c r="N1935" s="24">
        <v>19</v>
      </c>
      <c r="O1935" s="24"/>
    </row>
    <row r="1936" spans="1:30">
      <c r="A1936" s="29">
        <v>1</v>
      </c>
      <c r="B1936" s="24"/>
      <c r="C1936" s="24">
        <v>19</v>
      </c>
      <c r="D1936" s="24"/>
      <c r="E1936" s="24"/>
      <c r="F1936" s="24"/>
      <c r="G1936" s="24">
        <v>15</v>
      </c>
      <c r="I1936" s="90">
        <v>1</v>
      </c>
      <c r="J1936" s="24"/>
      <c r="K1936" s="24">
        <v>19</v>
      </c>
      <c r="L1936" s="24"/>
      <c r="M1936" s="24"/>
      <c r="N1936" s="24"/>
      <c r="O1936" s="24">
        <v>15</v>
      </c>
    </row>
    <row r="1937" spans="1:27">
      <c r="A1937" s="29">
        <v>2</v>
      </c>
      <c r="B1937" s="24"/>
      <c r="C1937" s="24"/>
      <c r="D1937" s="24">
        <v>19</v>
      </c>
      <c r="E1937" s="24">
        <v>19</v>
      </c>
      <c r="F1937" s="24"/>
      <c r="G1937" s="24"/>
      <c r="I1937" s="90">
        <v>2</v>
      </c>
      <c r="J1937" s="24"/>
      <c r="K1937" s="24"/>
      <c r="L1937" s="24">
        <v>19</v>
      </c>
      <c r="M1937" s="24">
        <v>19</v>
      </c>
      <c r="N1937" s="24"/>
      <c r="O1937" s="24"/>
    </row>
    <row r="1938" spans="1:27">
      <c r="A1938" s="29">
        <v>3</v>
      </c>
      <c r="B1938" s="24"/>
      <c r="C1938" s="24"/>
      <c r="D1938" s="24"/>
      <c r="E1938" s="24"/>
      <c r="F1938" s="24"/>
      <c r="G1938" s="24"/>
      <c r="I1938" s="90">
        <v>3</v>
      </c>
      <c r="J1938" s="24"/>
      <c r="K1938" s="24"/>
      <c r="L1938" s="24"/>
      <c r="M1938" s="24"/>
      <c r="N1938" s="24"/>
      <c r="O1938" s="24"/>
    </row>
    <row r="1939" spans="1:27">
      <c r="A1939" s="29" t="s">
        <v>104</v>
      </c>
      <c r="B1939" s="24"/>
      <c r="C1939" s="24"/>
      <c r="D1939" s="24"/>
      <c r="E1939" s="24"/>
      <c r="F1939" s="24"/>
      <c r="G1939" s="24"/>
      <c r="I1939" s="90" t="s">
        <v>104</v>
      </c>
      <c r="J1939" s="24"/>
      <c r="K1939" s="24"/>
      <c r="L1939" s="24"/>
      <c r="M1939" s="24"/>
      <c r="N1939" s="24"/>
      <c r="O1939" s="24"/>
    </row>
    <row r="1940" spans="1:27">
      <c r="J1940" s="53"/>
      <c r="K1940" s="24" t="s">
        <v>281</v>
      </c>
      <c r="L1940" s="53"/>
      <c r="M1940" s="24" t="s">
        <v>281</v>
      </c>
      <c r="N1940" s="53"/>
      <c r="O1940" s="24" t="s">
        <v>161</v>
      </c>
    </row>
    <row r="1941" spans="1:27">
      <c r="A1941" s="324" t="s">
        <v>376</v>
      </c>
      <c r="B1941" s="359"/>
      <c r="C1941" s="359"/>
      <c r="D1941" s="359"/>
      <c r="E1941" s="359"/>
      <c r="F1941" s="359"/>
      <c r="G1941" s="325"/>
      <c r="J1941" s="53"/>
      <c r="K1941" s="91" t="s">
        <v>378</v>
      </c>
      <c r="L1941" s="53"/>
      <c r="M1941" s="92" t="s">
        <v>379</v>
      </c>
      <c r="N1941" s="53"/>
      <c r="O1941" s="92" t="s">
        <v>380</v>
      </c>
    </row>
    <row r="1942" spans="1:27">
      <c r="A1942" s="21"/>
      <c r="B1942" s="51">
        <v>2001</v>
      </c>
      <c r="C1942" s="51">
        <v>2004</v>
      </c>
      <c r="D1942" s="51">
        <v>2007</v>
      </c>
      <c r="E1942" s="51">
        <v>2010</v>
      </c>
      <c r="F1942" s="51">
        <v>2013</v>
      </c>
      <c r="G1942" s="51">
        <v>2016</v>
      </c>
      <c r="M1942" s="94" t="s">
        <v>381</v>
      </c>
    </row>
    <row r="1943" spans="1:27">
      <c r="A1943" s="29" t="s">
        <v>106</v>
      </c>
      <c r="B1943" s="24">
        <v>19</v>
      </c>
      <c r="C1943" s="24">
        <v>11</v>
      </c>
      <c r="D1943" s="24">
        <v>5</v>
      </c>
      <c r="E1943" s="24">
        <v>1</v>
      </c>
      <c r="F1943" s="24">
        <v>19</v>
      </c>
      <c r="G1943" s="24">
        <v>7</v>
      </c>
    </row>
    <row r="1944" spans="1:27">
      <c r="A1944" s="29" t="s">
        <v>107</v>
      </c>
      <c r="B1944" s="24">
        <v>0</v>
      </c>
      <c r="C1944" s="24">
        <v>8</v>
      </c>
      <c r="D1944" s="24">
        <v>14</v>
      </c>
      <c r="E1944" s="24">
        <v>18</v>
      </c>
      <c r="F1944" s="24">
        <v>0</v>
      </c>
      <c r="G1944" s="24">
        <v>8</v>
      </c>
    </row>
    <row r="1945" spans="1:27">
      <c r="A1945" s="27"/>
      <c r="B1945" s="28"/>
      <c r="C1945" s="28"/>
      <c r="D1945" s="28"/>
      <c r="E1945" s="28"/>
      <c r="F1945" s="28"/>
      <c r="G1945" s="28"/>
    </row>
    <row r="1946" spans="1:27">
      <c r="A1946" s="27"/>
      <c r="B1946" s="28"/>
      <c r="C1946" s="28"/>
      <c r="D1946" s="28"/>
      <c r="E1946" s="28"/>
      <c r="F1946" s="28"/>
      <c r="G1946" s="28"/>
    </row>
    <row r="1947" spans="1:27">
      <c r="A1947" s="354" t="s">
        <v>109</v>
      </c>
      <c r="B1947" s="354"/>
      <c r="C1947" s="354"/>
      <c r="D1947" s="354"/>
      <c r="E1947" s="354"/>
      <c r="F1947" s="354"/>
      <c r="G1947" s="354"/>
      <c r="H1947" s="354"/>
      <c r="I1947" s="354"/>
      <c r="J1947" s="354"/>
      <c r="K1947" s="354"/>
      <c r="L1947" s="354"/>
      <c r="M1947" s="354"/>
      <c r="O1947" s="355" t="s">
        <v>120</v>
      </c>
      <c r="P1947" s="356"/>
      <c r="Q1947" s="356"/>
      <c r="R1947" s="356"/>
      <c r="S1947" s="356"/>
      <c r="T1947" s="356"/>
      <c r="U1947" s="356"/>
      <c r="V1947" s="356"/>
      <c r="W1947" s="356"/>
      <c r="X1947" s="356"/>
      <c r="Y1947" s="356"/>
      <c r="Z1947" s="356"/>
      <c r="AA1947" s="357"/>
    </row>
    <row r="1948" spans="1:27">
      <c r="A1948" s="20"/>
      <c r="B1948" s="327">
        <v>2001</v>
      </c>
      <c r="C1948" s="327"/>
      <c r="D1948" s="327">
        <v>2004</v>
      </c>
      <c r="E1948" s="327"/>
      <c r="F1948" s="327">
        <v>2007</v>
      </c>
      <c r="G1948" s="327"/>
      <c r="H1948" s="327">
        <v>2010</v>
      </c>
      <c r="I1948" s="327"/>
      <c r="J1948" s="327">
        <v>2013</v>
      </c>
      <c r="K1948" s="327"/>
      <c r="L1948" s="327">
        <v>2016</v>
      </c>
      <c r="M1948" s="327"/>
      <c r="O1948" s="20"/>
      <c r="P1948" s="324">
        <v>2001</v>
      </c>
      <c r="Q1948" s="325"/>
      <c r="R1948" s="324">
        <v>2004</v>
      </c>
      <c r="S1948" s="325"/>
      <c r="T1948" s="324">
        <v>2007</v>
      </c>
      <c r="U1948" s="325"/>
      <c r="V1948" s="324">
        <v>2010</v>
      </c>
      <c r="W1948" s="325"/>
      <c r="X1948" s="324">
        <v>2013</v>
      </c>
      <c r="Y1948" s="325"/>
      <c r="Z1948" s="324">
        <v>2016</v>
      </c>
      <c r="AA1948" s="325"/>
    </row>
    <row r="1949" spans="1:27">
      <c r="A1949" s="20"/>
      <c r="B1949" s="51" t="s">
        <v>114</v>
      </c>
      <c r="C1949" s="51" t="s">
        <v>115</v>
      </c>
      <c r="D1949" s="51" t="s">
        <v>114</v>
      </c>
      <c r="E1949" s="51" t="s">
        <v>115</v>
      </c>
      <c r="F1949" s="51" t="s">
        <v>114</v>
      </c>
      <c r="G1949" s="51" t="s">
        <v>115</v>
      </c>
      <c r="H1949" s="51" t="s">
        <v>114</v>
      </c>
      <c r="I1949" s="51" t="s">
        <v>115</v>
      </c>
      <c r="J1949" s="51" t="s">
        <v>114</v>
      </c>
      <c r="K1949" s="51" t="s">
        <v>115</v>
      </c>
      <c r="L1949" s="51" t="s">
        <v>114</v>
      </c>
      <c r="M1949" s="51" t="s">
        <v>115</v>
      </c>
      <c r="O1949" s="20"/>
      <c r="P1949" s="51" t="s">
        <v>118</v>
      </c>
      <c r="Q1949" s="51" t="s">
        <v>1</v>
      </c>
      <c r="R1949" s="51" t="s">
        <v>118</v>
      </c>
      <c r="S1949" s="51" t="s">
        <v>1</v>
      </c>
      <c r="T1949" s="51" t="s">
        <v>118</v>
      </c>
      <c r="U1949" s="51" t="s">
        <v>1</v>
      </c>
      <c r="V1949" s="51" t="s">
        <v>118</v>
      </c>
      <c r="W1949" s="51" t="s">
        <v>1</v>
      </c>
      <c r="X1949" s="51" t="s">
        <v>118</v>
      </c>
      <c r="Y1949" s="51" t="s">
        <v>1</v>
      </c>
      <c r="Z1949" s="51" t="s">
        <v>118</v>
      </c>
      <c r="AA1949" s="51" t="s">
        <v>1</v>
      </c>
    </row>
    <row r="1950" spans="1:27">
      <c r="A1950" s="29" t="s">
        <v>110</v>
      </c>
      <c r="B1950" s="20">
        <v>19</v>
      </c>
      <c r="C1950" s="20">
        <v>100</v>
      </c>
      <c r="D1950" s="20">
        <v>19</v>
      </c>
      <c r="E1950" s="20">
        <v>100</v>
      </c>
      <c r="F1950" s="20"/>
      <c r="G1950" s="20"/>
      <c r="H1950" s="20"/>
      <c r="I1950" s="20"/>
      <c r="J1950" s="20">
        <v>19</v>
      </c>
      <c r="K1950" s="20">
        <v>100</v>
      </c>
      <c r="L1950" s="172">
        <v>15</v>
      </c>
      <c r="M1950" s="20">
        <v>100</v>
      </c>
      <c r="O1950" s="29" t="s">
        <v>382</v>
      </c>
      <c r="P1950" s="24"/>
      <c r="Q1950" s="24"/>
      <c r="R1950" s="24"/>
      <c r="S1950" s="24"/>
      <c r="T1950" s="24">
        <v>19</v>
      </c>
      <c r="U1950" s="24">
        <v>14</v>
      </c>
      <c r="V1950" s="24"/>
      <c r="W1950" s="24"/>
      <c r="X1950" s="24"/>
      <c r="Y1950" s="24"/>
      <c r="Z1950" s="24"/>
      <c r="AA1950" s="24"/>
    </row>
    <row r="1951" spans="1:27">
      <c r="A1951" s="29" t="s">
        <v>111</v>
      </c>
      <c r="B1951" s="20">
        <v>0</v>
      </c>
      <c r="C1951" s="20">
        <v>0</v>
      </c>
      <c r="D1951" s="20">
        <v>3</v>
      </c>
      <c r="E1951" s="20">
        <v>15.8</v>
      </c>
      <c r="F1951" s="20"/>
      <c r="G1951" s="20"/>
      <c r="H1951" s="20"/>
      <c r="I1951" s="20"/>
      <c r="J1951" s="20">
        <v>8</v>
      </c>
      <c r="K1951" s="20">
        <v>42.1</v>
      </c>
      <c r="L1951" s="20">
        <v>2</v>
      </c>
      <c r="M1951" s="172">
        <v>13.3</v>
      </c>
      <c r="O1951" s="47" t="s">
        <v>125</v>
      </c>
      <c r="P1951" s="32"/>
      <c r="Q1951" s="33"/>
      <c r="R1951" s="32"/>
      <c r="S1951" s="32"/>
      <c r="T1951" s="32">
        <v>1</v>
      </c>
      <c r="U1951" s="40">
        <v>0.73699999999999999</v>
      </c>
      <c r="V1951" s="32"/>
      <c r="W1951" s="32"/>
      <c r="X1951" s="32"/>
      <c r="Y1951" s="32"/>
      <c r="Z1951" s="32"/>
      <c r="AA1951" s="32"/>
    </row>
    <row r="1952" spans="1:27">
      <c r="A1952" s="2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O1952" s="29" t="s">
        <v>386</v>
      </c>
      <c r="P1952" s="24"/>
      <c r="Q1952" s="24"/>
      <c r="R1952" s="24"/>
      <c r="S1952" s="24"/>
      <c r="T1952" s="24"/>
      <c r="U1952" s="24"/>
      <c r="V1952" s="24">
        <v>19</v>
      </c>
      <c r="W1952" s="24">
        <v>8</v>
      </c>
      <c r="X1952" s="24"/>
      <c r="Y1952" s="24"/>
      <c r="Z1952" s="24"/>
      <c r="AA1952" s="24"/>
    </row>
    <row r="1953" spans="1:27">
      <c r="A1953" s="29" t="s">
        <v>112</v>
      </c>
      <c r="B1953" s="20"/>
      <c r="C1953" s="20"/>
      <c r="D1953" s="20"/>
      <c r="E1953" s="20"/>
      <c r="F1953" s="20">
        <v>19</v>
      </c>
      <c r="G1953" s="20">
        <v>100</v>
      </c>
      <c r="H1953" s="20">
        <v>19</v>
      </c>
      <c r="I1953" s="20">
        <v>100</v>
      </c>
      <c r="J1953" s="20"/>
      <c r="K1953" s="20"/>
      <c r="L1953" s="20"/>
      <c r="M1953" s="20"/>
      <c r="O1953" s="47" t="s">
        <v>125</v>
      </c>
      <c r="P1953" s="32"/>
      <c r="Q1953" s="33"/>
      <c r="R1953" s="32"/>
      <c r="S1953" s="32"/>
      <c r="T1953" s="32"/>
      <c r="U1953" s="40"/>
      <c r="V1953" s="32">
        <v>1</v>
      </c>
      <c r="W1953" s="40">
        <v>0.42099999999999999</v>
      </c>
      <c r="X1953" s="32"/>
      <c r="Y1953" s="32"/>
      <c r="Z1953" s="32"/>
      <c r="AA1953" s="32"/>
    </row>
    <row r="1954" spans="1:27">
      <c r="A1954" s="29" t="s">
        <v>113</v>
      </c>
      <c r="B1954" s="20"/>
      <c r="C1954" s="20"/>
      <c r="D1954" s="20"/>
      <c r="E1954" s="20"/>
      <c r="F1954" s="20">
        <v>14</v>
      </c>
      <c r="G1954" s="20">
        <v>73.7</v>
      </c>
      <c r="H1954" s="20">
        <v>8</v>
      </c>
      <c r="I1954" s="20">
        <v>42.1</v>
      </c>
      <c r="J1954" s="20"/>
      <c r="K1954" s="20"/>
      <c r="L1954" s="20"/>
      <c r="M1954" s="20"/>
    </row>
    <row r="1955" spans="1:27">
      <c r="O1955" s="35" t="s">
        <v>127</v>
      </c>
    </row>
    <row r="1957" spans="1:27">
      <c r="A1957" s="354" t="s">
        <v>116</v>
      </c>
      <c r="B1957" s="354"/>
      <c r="C1957" s="354"/>
      <c r="D1957" s="354"/>
      <c r="E1957" s="354"/>
      <c r="F1957" s="354"/>
      <c r="G1957" s="354"/>
      <c r="H1957" s="354"/>
      <c r="I1957" s="354"/>
      <c r="J1957" s="354"/>
      <c r="K1957" s="354"/>
      <c r="L1957" s="354"/>
      <c r="M1957" s="354"/>
      <c r="O1957" s="355" t="s">
        <v>121</v>
      </c>
      <c r="P1957" s="356"/>
      <c r="Q1957" s="356"/>
      <c r="R1957" s="356"/>
      <c r="S1957" s="356"/>
      <c r="T1957" s="356"/>
      <c r="U1957" s="356"/>
      <c r="V1957" s="356"/>
      <c r="W1957" s="356"/>
      <c r="X1957" s="356"/>
      <c r="Y1957" s="356"/>
      <c r="Z1957" s="356"/>
      <c r="AA1957" s="357"/>
    </row>
    <row r="1958" spans="1:27">
      <c r="A1958" s="20"/>
      <c r="B1958" s="327">
        <v>2001</v>
      </c>
      <c r="C1958" s="327"/>
      <c r="D1958" s="327">
        <v>2004</v>
      </c>
      <c r="E1958" s="327"/>
      <c r="F1958" s="327">
        <v>2007</v>
      </c>
      <c r="G1958" s="327"/>
      <c r="H1958" s="327">
        <v>2010</v>
      </c>
      <c r="I1958" s="327"/>
      <c r="J1958" s="327">
        <v>2013</v>
      </c>
      <c r="K1958" s="327"/>
      <c r="L1958" s="327">
        <v>2016</v>
      </c>
      <c r="M1958" s="327"/>
      <c r="O1958" s="20"/>
      <c r="P1958" s="324">
        <v>2001</v>
      </c>
      <c r="Q1958" s="325"/>
      <c r="R1958" s="324">
        <v>2004</v>
      </c>
      <c r="S1958" s="325"/>
      <c r="T1958" s="324">
        <v>2007</v>
      </c>
      <c r="U1958" s="325"/>
      <c r="V1958" s="324">
        <v>2010</v>
      </c>
      <c r="W1958" s="325"/>
      <c r="X1958" s="324">
        <v>2013</v>
      </c>
      <c r="Y1958" s="325"/>
      <c r="Z1958" s="324">
        <v>2016</v>
      </c>
      <c r="AA1958" s="325"/>
    </row>
    <row r="1959" spans="1:27">
      <c r="A1959" s="20"/>
      <c r="B1959" s="51" t="s">
        <v>114</v>
      </c>
      <c r="C1959" s="51" t="s">
        <v>115</v>
      </c>
      <c r="D1959" s="51" t="s">
        <v>114</v>
      </c>
      <c r="E1959" s="51" t="s">
        <v>115</v>
      </c>
      <c r="F1959" s="51" t="s">
        <v>114</v>
      </c>
      <c r="G1959" s="51" t="s">
        <v>115</v>
      </c>
      <c r="H1959" s="51" t="s">
        <v>114</v>
      </c>
      <c r="I1959" s="51" t="s">
        <v>115</v>
      </c>
      <c r="J1959" s="51" t="s">
        <v>114</v>
      </c>
      <c r="K1959" s="51" t="s">
        <v>115</v>
      </c>
      <c r="L1959" s="51" t="s">
        <v>114</v>
      </c>
      <c r="M1959" s="51" t="s">
        <v>115</v>
      </c>
      <c r="O1959" s="20"/>
      <c r="P1959" s="51" t="s">
        <v>118</v>
      </c>
      <c r="Q1959" s="51" t="s">
        <v>1</v>
      </c>
      <c r="R1959" s="51" t="s">
        <v>118</v>
      </c>
      <c r="S1959" s="51" t="s">
        <v>1</v>
      </c>
      <c r="T1959" s="51" t="s">
        <v>118</v>
      </c>
      <c r="U1959" s="51" t="s">
        <v>1</v>
      </c>
      <c r="V1959" s="51" t="s">
        <v>118</v>
      </c>
      <c r="W1959" s="51" t="s">
        <v>1</v>
      </c>
      <c r="X1959" s="51" t="s">
        <v>118</v>
      </c>
      <c r="Y1959" s="51" t="s">
        <v>1</v>
      </c>
      <c r="Z1959" s="51" t="s">
        <v>118</v>
      </c>
      <c r="AA1959" s="51" t="s">
        <v>1</v>
      </c>
    </row>
    <row r="1960" spans="1:27">
      <c r="A1960" s="29" t="s">
        <v>110</v>
      </c>
      <c r="B1960" s="20">
        <v>19</v>
      </c>
      <c r="C1960" s="20">
        <v>100</v>
      </c>
      <c r="D1960" s="20"/>
      <c r="E1960" s="20"/>
      <c r="F1960" s="20"/>
      <c r="G1960" s="20"/>
      <c r="H1960" s="20"/>
      <c r="I1960" s="20"/>
      <c r="J1960" s="20">
        <v>19</v>
      </c>
      <c r="K1960" s="20">
        <v>100</v>
      </c>
      <c r="L1960" s="20"/>
      <c r="M1960" s="20"/>
      <c r="O1960" s="29" t="s">
        <v>58</v>
      </c>
      <c r="P1960" s="24"/>
      <c r="Q1960" s="24"/>
      <c r="R1960" s="24">
        <v>19</v>
      </c>
      <c r="S1960" s="24">
        <v>8</v>
      </c>
      <c r="T1960" s="24">
        <v>19</v>
      </c>
      <c r="U1960" s="24">
        <v>0</v>
      </c>
      <c r="V1960" s="24">
        <v>19</v>
      </c>
      <c r="W1960" s="24">
        <v>10</v>
      </c>
      <c r="X1960" s="24"/>
      <c r="Y1960" s="24"/>
      <c r="Z1960" s="24"/>
      <c r="AA1960" s="24"/>
    </row>
    <row r="1961" spans="1:27">
      <c r="A1961" s="29" t="s">
        <v>111</v>
      </c>
      <c r="B1961" s="20">
        <v>14</v>
      </c>
      <c r="C1961" s="20">
        <v>73.7</v>
      </c>
      <c r="D1961" s="20"/>
      <c r="E1961" s="20"/>
      <c r="F1961" s="20"/>
      <c r="G1961" s="20"/>
      <c r="H1961" s="20"/>
      <c r="I1961" s="20"/>
      <c r="J1961" s="20">
        <v>6</v>
      </c>
      <c r="K1961" s="20">
        <v>31.6</v>
      </c>
      <c r="L1961" s="20"/>
      <c r="M1961" s="20"/>
      <c r="O1961" s="48" t="s">
        <v>125</v>
      </c>
      <c r="P1961" s="36"/>
      <c r="Q1961" s="36"/>
      <c r="R1961" s="36">
        <v>1</v>
      </c>
      <c r="S1961" s="39">
        <v>0.42099999999999999</v>
      </c>
      <c r="T1961" s="36">
        <v>1</v>
      </c>
      <c r="U1961" s="36">
        <v>0</v>
      </c>
      <c r="V1961" s="36">
        <v>1</v>
      </c>
      <c r="W1961" s="39">
        <v>0.52600000000000002</v>
      </c>
      <c r="X1961" s="36"/>
      <c r="Y1961" s="36"/>
      <c r="Z1961" s="36"/>
      <c r="AA1961" s="36"/>
    </row>
    <row r="1962" spans="1:27">
      <c r="A1962" s="2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O1962" s="29" t="s">
        <v>65</v>
      </c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>
        <v>10</v>
      </c>
      <c r="AA1962" s="34">
        <v>5</v>
      </c>
    </row>
    <row r="1963" spans="1:27">
      <c r="A1963" s="29" t="s">
        <v>112</v>
      </c>
      <c r="B1963" s="20"/>
      <c r="C1963" s="20"/>
      <c r="D1963" s="20">
        <v>19</v>
      </c>
      <c r="E1963" s="20">
        <v>100</v>
      </c>
      <c r="F1963" s="20">
        <v>19</v>
      </c>
      <c r="G1963" s="20">
        <v>100</v>
      </c>
      <c r="H1963" s="20">
        <v>19</v>
      </c>
      <c r="I1963" s="20">
        <v>100</v>
      </c>
      <c r="J1963" s="20"/>
      <c r="K1963" s="20"/>
      <c r="L1963" s="172">
        <v>15</v>
      </c>
      <c r="M1963" s="20">
        <v>100</v>
      </c>
      <c r="O1963" s="48" t="s">
        <v>125</v>
      </c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9">
        <v>0.66700000000000004</v>
      </c>
      <c r="AA1963" s="36">
        <v>0.5</v>
      </c>
    </row>
    <row r="1964" spans="1:27">
      <c r="A1964" s="29" t="s">
        <v>113</v>
      </c>
      <c r="B1964" s="20"/>
      <c r="C1964" s="20"/>
      <c r="D1964" s="20">
        <v>8</v>
      </c>
      <c r="E1964" s="20">
        <v>42.1</v>
      </c>
      <c r="F1964" s="20">
        <v>0</v>
      </c>
      <c r="G1964" s="20">
        <v>0</v>
      </c>
      <c r="H1964" s="20">
        <v>10</v>
      </c>
      <c r="I1964" s="20">
        <v>52.6</v>
      </c>
      <c r="J1964" s="20"/>
      <c r="K1964" s="20"/>
      <c r="L1964" s="20">
        <v>8</v>
      </c>
      <c r="M1964" s="172">
        <v>53.3</v>
      </c>
      <c r="O1964" s="21" t="s">
        <v>150</v>
      </c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>
        <v>5</v>
      </c>
      <c r="AA1964" s="34">
        <v>3</v>
      </c>
    </row>
    <row r="1965" spans="1:27">
      <c r="O1965" s="48" t="s">
        <v>125</v>
      </c>
      <c r="P1965" s="36"/>
      <c r="Q1965" s="36"/>
      <c r="R1965" s="36"/>
      <c r="S1965" s="36"/>
      <c r="T1965" s="36"/>
      <c r="U1965" s="36"/>
      <c r="V1965" s="36"/>
      <c r="W1965" s="36"/>
      <c r="X1965" s="36"/>
      <c r="Y1965" s="36"/>
      <c r="Z1965" s="39">
        <v>0.33300000000000002</v>
      </c>
      <c r="AA1965" s="36">
        <v>0.6</v>
      </c>
    </row>
    <row r="1967" spans="1:27">
      <c r="A1967" s="354" t="s">
        <v>117</v>
      </c>
      <c r="B1967" s="354"/>
      <c r="C1967" s="354"/>
      <c r="D1967" s="354"/>
      <c r="E1967" s="354"/>
      <c r="F1967" s="354"/>
      <c r="G1967" s="354"/>
      <c r="H1967" s="354"/>
      <c r="I1967" s="354"/>
      <c r="J1967" s="354"/>
      <c r="K1967" s="354"/>
      <c r="L1967" s="354"/>
      <c r="M1967" s="354"/>
      <c r="O1967" s="35" t="s">
        <v>127</v>
      </c>
    </row>
    <row r="1968" spans="1:27">
      <c r="A1968" s="20"/>
      <c r="B1968" s="327">
        <v>2001</v>
      </c>
      <c r="C1968" s="327"/>
      <c r="D1968" s="327">
        <v>2004</v>
      </c>
      <c r="E1968" s="327"/>
      <c r="F1968" s="327">
        <v>2007</v>
      </c>
      <c r="G1968" s="327"/>
      <c r="H1968" s="327">
        <v>2010</v>
      </c>
      <c r="I1968" s="327"/>
      <c r="J1968" s="327">
        <v>2013</v>
      </c>
      <c r="K1968" s="327"/>
      <c r="L1968" s="327">
        <v>2016</v>
      </c>
      <c r="M1968" s="327"/>
    </row>
    <row r="1969" spans="1:27">
      <c r="A1969" s="20"/>
      <c r="B1969" s="51" t="s">
        <v>114</v>
      </c>
      <c r="C1969" s="51" t="s">
        <v>115</v>
      </c>
      <c r="D1969" s="51" t="s">
        <v>114</v>
      </c>
      <c r="E1969" s="51" t="s">
        <v>115</v>
      </c>
      <c r="F1969" s="51" t="s">
        <v>114</v>
      </c>
      <c r="G1969" s="51" t="s">
        <v>115</v>
      </c>
      <c r="H1969" s="51" t="s">
        <v>114</v>
      </c>
      <c r="I1969" s="51" t="s">
        <v>115</v>
      </c>
      <c r="J1969" s="51" t="s">
        <v>114</v>
      </c>
      <c r="K1969" s="51" t="s">
        <v>115</v>
      </c>
      <c r="L1969" s="51" t="s">
        <v>114</v>
      </c>
      <c r="M1969" s="51" t="s">
        <v>115</v>
      </c>
    </row>
    <row r="1970" spans="1:27">
      <c r="A1970" s="29" t="s">
        <v>110</v>
      </c>
      <c r="B1970" s="20">
        <v>19</v>
      </c>
      <c r="C1970" s="20">
        <v>100</v>
      </c>
      <c r="D1970" s="20">
        <v>19</v>
      </c>
      <c r="E1970" s="20">
        <v>100</v>
      </c>
      <c r="F1970" s="20">
        <v>19</v>
      </c>
      <c r="G1970" s="20">
        <v>100</v>
      </c>
      <c r="H1970" s="20">
        <v>19</v>
      </c>
      <c r="I1970" s="20">
        <v>100</v>
      </c>
      <c r="J1970" s="20">
        <v>19</v>
      </c>
      <c r="K1970" s="20">
        <v>100</v>
      </c>
      <c r="L1970" s="172">
        <v>15</v>
      </c>
      <c r="M1970" s="20">
        <v>100</v>
      </c>
    </row>
    <row r="1971" spans="1:27">
      <c r="A1971" s="29" t="s">
        <v>111</v>
      </c>
      <c r="B1971" s="20">
        <v>5</v>
      </c>
      <c r="C1971" s="20">
        <v>26.3</v>
      </c>
      <c r="D1971" s="20">
        <v>8</v>
      </c>
      <c r="E1971" s="20">
        <v>42.1</v>
      </c>
      <c r="F1971" s="20">
        <v>5</v>
      </c>
      <c r="G1971" s="20">
        <v>26.3</v>
      </c>
      <c r="H1971" s="20">
        <v>1</v>
      </c>
      <c r="I1971" s="20">
        <v>5.3</v>
      </c>
      <c r="J1971" s="20">
        <v>3</v>
      </c>
      <c r="K1971" s="20">
        <v>15.8</v>
      </c>
      <c r="L1971" s="20">
        <v>3</v>
      </c>
      <c r="M1971" s="172">
        <v>20</v>
      </c>
      <c r="O1971" s="355" t="s">
        <v>122</v>
      </c>
      <c r="P1971" s="356"/>
      <c r="Q1971" s="356"/>
      <c r="R1971" s="356"/>
      <c r="S1971" s="356"/>
      <c r="T1971" s="356"/>
      <c r="U1971" s="356"/>
      <c r="V1971" s="356"/>
      <c r="W1971" s="356"/>
      <c r="X1971" s="356"/>
      <c r="Y1971" s="356"/>
      <c r="Z1971" s="356"/>
      <c r="AA1971" s="357"/>
    </row>
    <row r="1972" spans="1:27">
      <c r="A1972" s="2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O1972" s="20"/>
      <c r="P1972" s="52">
        <v>2001</v>
      </c>
      <c r="Q1972" s="52"/>
      <c r="R1972" s="52">
        <v>2004</v>
      </c>
      <c r="S1972" s="52"/>
      <c r="T1972" s="52">
        <v>2007</v>
      </c>
      <c r="U1972" s="52"/>
      <c r="V1972" s="52">
        <v>2010</v>
      </c>
      <c r="W1972" s="52"/>
      <c r="X1972" s="52">
        <v>2013</v>
      </c>
      <c r="Y1972" s="52"/>
      <c r="Z1972" s="52">
        <v>2016</v>
      </c>
      <c r="AA1972" s="52"/>
    </row>
    <row r="1973" spans="1:27">
      <c r="A1973" s="29" t="s">
        <v>112</v>
      </c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O1973" s="20"/>
      <c r="P1973" s="51" t="s">
        <v>118</v>
      </c>
      <c r="Q1973" s="51" t="s">
        <v>1</v>
      </c>
      <c r="R1973" s="51" t="s">
        <v>118</v>
      </c>
      <c r="S1973" s="51" t="s">
        <v>1</v>
      </c>
      <c r="T1973" s="51" t="s">
        <v>118</v>
      </c>
      <c r="U1973" s="51" t="s">
        <v>1</v>
      </c>
      <c r="V1973" s="51" t="s">
        <v>118</v>
      </c>
      <c r="W1973" s="51" t="s">
        <v>1</v>
      </c>
      <c r="X1973" s="51" t="s">
        <v>118</v>
      </c>
      <c r="Y1973" s="51" t="s">
        <v>1</v>
      </c>
      <c r="Z1973" s="51" t="s">
        <v>118</v>
      </c>
      <c r="AA1973" s="51" t="s">
        <v>1</v>
      </c>
    </row>
    <row r="1974" spans="1:27">
      <c r="A1974" s="29" t="s">
        <v>113</v>
      </c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O1974" s="29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</row>
    <row r="1975" spans="1:27">
      <c r="O1975" s="47" t="s">
        <v>125</v>
      </c>
      <c r="P1975" s="32"/>
      <c r="Q1975" s="40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</row>
    <row r="1976" spans="1:27">
      <c r="A1976" s="35" t="s">
        <v>127</v>
      </c>
      <c r="O1976" s="21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</row>
    <row r="1977" spans="1:27">
      <c r="O1977" s="48" t="s">
        <v>125</v>
      </c>
      <c r="P1977" s="36"/>
      <c r="Q1977" s="36"/>
      <c r="R1977" s="36"/>
      <c r="S1977" s="36"/>
      <c r="T1977" s="36"/>
      <c r="U1977" s="36"/>
      <c r="V1977" s="39"/>
      <c r="W1977" s="36"/>
      <c r="X1977" s="36"/>
      <c r="Y1977" s="36"/>
      <c r="Z1977" s="36"/>
      <c r="AA1977" s="36"/>
    </row>
    <row r="1978" spans="1:27">
      <c r="O1978" s="21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</row>
    <row r="1979" spans="1:27">
      <c r="A1979" s="354" t="s">
        <v>130</v>
      </c>
      <c r="B1979" s="354"/>
      <c r="C1979" s="354"/>
      <c r="D1979" s="354"/>
      <c r="E1979" s="354"/>
      <c r="F1979" s="354"/>
      <c r="G1979" s="354"/>
      <c r="H1979" s="354"/>
      <c r="I1979" s="354"/>
      <c r="J1979" s="354"/>
      <c r="K1979" s="354"/>
      <c r="L1979" s="354"/>
      <c r="M1979" s="354"/>
      <c r="O1979" s="48" t="s">
        <v>125</v>
      </c>
      <c r="P1979" s="37"/>
      <c r="Q1979" s="37"/>
      <c r="R1979" s="37"/>
      <c r="S1979" s="37"/>
      <c r="T1979" s="37"/>
      <c r="U1979" s="37"/>
      <c r="V1979" s="38"/>
      <c r="W1979" s="38"/>
      <c r="X1979" s="37"/>
      <c r="Y1979" s="37"/>
      <c r="Z1979" s="37"/>
      <c r="AA1979" s="37"/>
    </row>
    <row r="1980" spans="1:27">
      <c r="A1980" s="20"/>
      <c r="B1980" s="327">
        <v>2001</v>
      </c>
      <c r="C1980" s="327"/>
      <c r="D1980" s="327">
        <v>2004</v>
      </c>
      <c r="E1980" s="327"/>
      <c r="F1980" s="327">
        <v>2007</v>
      </c>
      <c r="G1980" s="327"/>
      <c r="H1980" s="327">
        <v>2010</v>
      </c>
      <c r="I1980" s="327"/>
      <c r="J1980" s="327">
        <v>2013</v>
      </c>
      <c r="K1980" s="327"/>
      <c r="L1980" s="327">
        <v>2016</v>
      </c>
      <c r="M1980" s="327"/>
      <c r="O1980" s="21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</row>
    <row r="1981" spans="1:27">
      <c r="A1981" s="20"/>
      <c r="B1981" s="51" t="s">
        <v>114</v>
      </c>
      <c r="C1981" s="51" t="s">
        <v>115</v>
      </c>
      <c r="D1981" s="51" t="s">
        <v>114</v>
      </c>
      <c r="E1981" s="51" t="s">
        <v>115</v>
      </c>
      <c r="F1981" s="51" t="s">
        <v>114</v>
      </c>
      <c r="G1981" s="51" t="s">
        <v>115</v>
      </c>
      <c r="H1981" s="51" t="s">
        <v>114</v>
      </c>
      <c r="I1981" s="51" t="s">
        <v>115</v>
      </c>
      <c r="J1981" s="51" t="s">
        <v>114</v>
      </c>
      <c r="K1981" s="51" t="s">
        <v>115</v>
      </c>
      <c r="L1981" s="51" t="s">
        <v>114</v>
      </c>
      <c r="M1981" s="51" t="s">
        <v>115</v>
      </c>
      <c r="O1981" s="49" t="s">
        <v>125</v>
      </c>
      <c r="P1981" s="36"/>
      <c r="Q1981" s="36"/>
      <c r="R1981" s="36"/>
      <c r="S1981" s="36"/>
      <c r="T1981" s="36"/>
      <c r="U1981" s="36"/>
      <c r="V1981" s="36"/>
      <c r="W1981" s="36"/>
      <c r="X1981" s="36"/>
      <c r="Y1981" s="36"/>
      <c r="Z1981" s="36"/>
      <c r="AA1981" s="36"/>
    </row>
    <row r="1982" spans="1:27">
      <c r="A1982" s="29" t="s">
        <v>110</v>
      </c>
      <c r="B1982" s="46"/>
      <c r="C1982" s="46"/>
      <c r="D1982" s="46"/>
      <c r="E1982" s="46"/>
      <c r="F1982" s="46"/>
      <c r="G1982" s="46"/>
      <c r="H1982" s="46"/>
      <c r="I1982" s="46"/>
      <c r="J1982" s="46"/>
      <c r="K1982" s="46"/>
      <c r="L1982" s="172">
        <v>15</v>
      </c>
      <c r="M1982" s="20">
        <v>100</v>
      </c>
      <c r="O1982" s="21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</row>
    <row r="1983" spans="1:27">
      <c r="A1983" s="29" t="s">
        <v>111</v>
      </c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20">
        <v>0</v>
      </c>
      <c r="M1983" s="20">
        <v>0</v>
      </c>
      <c r="O1983" s="50" t="s">
        <v>125</v>
      </c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</row>
    <row r="1984" spans="1:27">
      <c r="A1984" s="29"/>
      <c r="B1984" s="46"/>
      <c r="C1984" s="46"/>
      <c r="D1984" s="46"/>
      <c r="E1984" s="46"/>
      <c r="F1984" s="46"/>
      <c r="G1984" s="46"/>
      <c r="H1984" s="46"/>
      <c r="I1984" s="46"/>
      <c r="J1984" s="46"/>
      <c r="K1984" s="46"/>
      <c r="L1984" s="20"/>
      <c r="M1984" s="20"/>
      <c r="O1984" s="21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</row>
    <row r="1985" spans="1:30">
      <c r="A1985" s="29" t="s">
        <v>112</v>
      </c>
      <c r="B1985" s="46"/>
      <c r="C1985" s="46"/>
      <c r="D1985" s="46"/>
      <c r="E1985" s="46"/>
      <c r="F1985" s="46"/>
      <c r="G1985" s="46"/>
      <c r="H1985" s="46"/>
      <c r="I1985" s="46"/>
      <c r="J1985" s="46"/>
      <c r="K1985" s="46"/>
      <c r="L1985" s="20"/>
      <c r="M1985" s="20"/>
      <c r="O1985" s="50" t="s">
        <v>125</v>
      </c>
      <c r="P1985" s="36"/>
      <c r="Q1985" s="36"/>
      <c r="R1985" s="36"/>
      <c r="S1985" s="36"/>
      <c r="T1985" s="36"/>
      <c r="U1985" s="36"/>
      <c r="V1985" s="36"/>
      <c r="W1985" s="36"/>
      <c r="X1985" s="36"/>
      <c r="Y1985" s="36"/>
      <c r="Z1985" s="39"/>
      <c r="AA1985" s="36"/>
    </row>
    <row r="1986" spans="1:30">
      <c r="A1986" s="29" t="s">
        <v>113</v>
      </c>
      <c r="B1986" s="46"/>
      <c r="C1986" s="46"/>
      <c r="D1986" s="46"/>
      <c r="E1986" s="46"/>
      <c r="F1986" s="46"/>
      <c r="G1986" s="46"/>
      <c r="H1986" s="46"/>
      <c r="I1986" s="46"/>
      <c r="J1986" s="46"/>
      <c r="K1986" s="46"/>
      <c r="L1986" s="20"/>
      <c r="M1986" s="20"/>
      <c r="O1986" s="35" t="s">
        <v>127</v>
      </c>
    </row>
    <row r="1988" spans="1:30">
      <c r="A1988" s="121" t="s">
        <v>389</v>
      </c>
      <c r="B1988" s="75"/>
      <c r="C1988" s="75"/>
      <c r="D1988" s="75"/>
      <c r="E1988" s="75"/>
      <c r="F1988" s="75"/>
      <c r="G1988" s="75"/>
      <c r="H1988" s="75"/>
      <c r="I1988" s="75"/>
      <c r="J1988" s="75"/>
      <c r="K1988" s="75"/>
      <c r="L1988" s="75"/>
      <c r="M1988" s="75"/>
    </row>
    <row r="1992" spans="1:30" s="152" customFormat="1">
      <c r="A1992" s="153" t="s">
        <v>390</v>
      </c>
      <c r="AD1992" s="15"/>
    </row>
    <row r="1994" spans="1:30">
      <c r="A1994" s="329" t="s">
        <v>391</v>
      </c>
      <c r="B1994" s="330"/>
      <c r="C1994" s="330"/>
      <c r="D1994" s="330"/>
      <c r="E1994" s="330"/>
      <c r="F1994" s="330"/>
      <c r="G1994" s="331"/>
      <c r="I1994" s="358" t="s">
        <v>390</v>
      </c>
      <c r="J1994" s="358"/>
      <c r="K1994" s="358"/>
      <c r="L1994" s="358"/>
      <c r="M1994" s="358"/>
      <c r="N1994" s="358"/>
      <c r="O1994" s="358"/>
    </row>
    <row r="1995" spans="1:30">
      <c r="A1995" s="20" t="s">
        <v>129</v>
      </c>
      <c r="B1995" s="44">
        <v>24</v>
      </c>
      <c r="C1995" s="44">
        <v>30</v>
      </c>
      <c r="D1995" s="44">
        <v>30</v>
      </c>
      <c r="E1995" s="44">
        <v>30</v>
      </c>
      <c r="F1995" s="44">
        <v>30</v>
      </c>
      <c r="G1995" s="45">
        <v>30</v>
      </c>
      <c r="I1995" s="89"/>
      <c r="J1995" s="89" t="s">
        <v>137</v>
      </c>
      <c r="K1995" s="89" t="s">
        <v>138</v>
      </c>
      <c r="L1995" s="89" t="s">
        <v>139</v>
      </c>
      <c r="M1995" s="89" t="s">
        <v>140</v>
      </c>
      <c r="N1995" s="89" t="s">
        <v>141</v>
      </c>
      <c r="O1995" s="89" t="s">
        <v>142</v>
      </c>
    </row>
    <row r="1996" spans="1:30">
      <c r="A1996" s="21" t="s">
        <v>103</v>
      </c>
      <c r="B1996" s="51">
        <v>2000</v>
      </c>
      <c r="C1996" s="51">
        <v>2004</v>
      </c>
      <c r="D1996" s="51">
        <v>2007</v>
      </c>
      <c r="E1996" s="51">
        <v>2010</v>
      </c>
      <c r="F1996" s="51">
        <v>2013</v>
      </c>
      <c r="G1996" s="51">
        <v>2016</v>
      </c>
      <c r="I1996" s="89" t="s">
        <v>143</v>
      </c>
      <c r="J1996" s="24">
        <v>24</v>
      </c>
      <c r="K1996" s="24">
        <v>30</v>
      </c>
      <c r="L1996" s="24">
        <v>30</v>
      </c>
      <c r="M1996" s="24">
        <v>30</v>
      </c>
      <c r="N1996" s="24">
        <v>30</v>
      </c>
      <c r="O1996" s="24">
        <v>30</v>
      </c>
    </row>
    <row r="1997" spans="1:30">
      <c r="A1997" s="29">
        <v>0</v>
      </c>
      <c r="B1997" s="24">
        <v>17</v>
      </c>
      <c r="C1997" s="24"/>
      <c r="D1997" s="24"/>
      <c r="E1997" s="24"/>
      <c r="F1997" s="24"/>
      <c r="G1997" s="24"/>
      <c r="I1997" s="90">
        <v>0</v>
      </c>
      <c r="J1997" s="24">
        <v>17</v>
      </c>
      <c r="K1997" s="24"/>
      <c r="L1997" s="24"/>
      <c r="M1997" s="24"/>
      <c r="N1997" s="24"/>
      <c r="O1997" s="24"/>
    </row>
    <row r="1998" spans="1:30">
      <c r="A1998" s="29">
        <v>1</v>
      </c>
      <c r="B1998" s="24">
        <v>6</v>
      </c>
      <c r="C1998" s="24"/>
      <c r="D1998" s="24">
        <v>28</v>
      </c>
      <c r="E1998" s="24"/>
      <c r="F1998" s="24">
        <v>30</v>
      </c>
      <c r="G1998" s="24">
        <v>16</v>
      </c>
      <c r="I1998" s="90">
        <v>1</v>
      </c>
      <c r="J1998" s="24">
        <v>6</v>
      </c>
      <c r="K1998" s="24"/>
      <c r="L1998" s="24">
        <v>28</v>
      </c>
      <c r="M1998" s="24"/>
      <c r="N1998" s="24">
        <v>30</v>
      </c>
      <c r="O1998" s="24">
        <v>16</v>
      </c>
    </row>
    <row r="1999" spans="1:30">
      <c r="A1999" s="29">
        <v>2</v>
      </c>
      <c r="B1999" s="24">
        <v>1</v>
      </c>
      <c r="C1999" s="24">
        <v>30</v>
      </c>
      <c r="D1999" s="24">
        <v>2</v>
      </c>
      <c r="E1999" s="24">
        <v>10</v>
      </c>
      <c r="F1999" s="24"/>
      <c r="G1999" s="24">
        <v>14</v>
      </c>
      <c r="I1999" s="90">
        <v>2</v>
      </c>
      <c r="J1999" s="24">
        <v>1</v>
      </c>
      <c r="K1999" s="24">
        <v>30</v>
      </c>
      <c r="L1999" s="24">
        <v>2</v>
      </c>
      <c r="M1999" s="24">
        <v>10</v>
      </c>
      <c r="N1999" s="24"/>
      <c r="O1999" s="24">
        <v>14</v>
      </c>
    </row>
    <row r="2000" spans="1:30">
      <c r="A2000" s="29">
        <v>3</v>
      </c>
      <c r="B2000" s="24"/>
      <c r="C2000" s="24"/>
      <c r="D2000" s="24"/>
      <c r="E2000" s="24">
        <v>20</v>
      </c>
      <c r="F2000" s="24"/>
      <c r="G2000" s="24"/>
      <c r="I2000" s="90">
        <v>3</v>
      </c>
      <c r="J2000" s="24"/>
      <c r="K2000" s="24"/>
      <c r="L2000" s="24"/>
      <c r="M2000" s="24">
        <v>20</v>
      </c>
      <c r="N2000" s="24"/>
      <c r="O2000" s="24"/>
    </row>
    <row r="2001" spans="1:27">
      <c r="A2001" s="29" t="s">
        <v>104</v>
      </c>
      <c r="B2001" s="24"/>
      <c r="C2001" s="24"/>
      <c r="D2001" s="24"/>
      <c r="E2001" s="24"/>
      <c r="F2001" s="24"/>
      <c r="G2001" s="24"/>
      <c r="I2001" s="90" t="s">
        <v>104</v>
      </c>
      <c r="J2001" s="24"/>
      <c r="K2001" s="24"/>
      <c r="L2001" s="24"/>
      <c r="M2001" s="24"/>
      <c r="N2001" s="24"/>
      <c r="O2001" s="24"/>
    </row>
    <row r="2002" spans="1:27">
      <c r="J2002" s="53"/>
      <c r="K2002" s="24" t="s">
        <v>182</v>
      </c>
      <c r="L2002" s="53"/>
      <c r="M2002" s="24" t="s">
        <v>393</v>
      </c>
      <c r="N2002" s="53"/>
      <c r="O2002" s="24" t="s">
        <v>182</v>
      </c>
    </row>
    <row r="2003" spans="1:27">
      <c r="A2003" s="324" t="s">
        <v>392</v>
      </c>
      <c r="B2003" s="359"/>
      <c r="C2003" s="359"/>
      <c r="D2003" s="359"/>
      <c r="E2003" s="359"/>
      <c r="F2003" s="359"/>
      <c r="G2003" s="325"/>
      <c r="J2003" s="53"/>
      <c r="K2003" s="91" t="s">
        <v>394</v>
      </c>
      <c r="L2003" s="53"/>
      <c r="M2003" s="92" t="s">
        <v>395</v>
      </c>
      <c r="N2003" s="53"/>
      <c r="O2003" s="93" t="s">
        <v>396</v>
      </c>
    </row>
    <row r="2004" spans="1:27">
      <c r="A2004" s="21"/>
      <c r="B2004" s="51">
        <v>2000</v>
      </c>
      <c r="C2004" s="51">
        <v>2004</v>
      </c>
      <c r="D2004" s="51">
        <v>2007</v>
      </c>
      <c r="E2004" s="51">
        <v>2010</v>
      </c>
      <c r="F2004" s="51">
        <v>2013</v>
      </c>
      <c r="G2004" s="51">
        <v>2016</v>
      </c>
      <c r="M2004" s="94" t="s">
        <v>397</v>
      </c>
    </row>
    <row r="2005" spans="1:27">
      <c r="A2005" s="29" t="s">
        <v>106</v>
      </c>
      <c r="B2005" s="24">
        <v>23</v>
      </c>
      <c r="C2005" s="24">
        <v>14</v>
      </c>
      <c r="D2005" s="96">
        <v>2</v>
      </c>
      <c r="E2005" s="24">
        <v>3</v>
      </c>
      <c r="F2005" s="24">
        <v>4</v>
      </c>
      <c r="G2005" s="24">
        <v>12</v>
      </c>
    </row>
    <row r="2006" spans="1:27">
      <c r="A2006" s="29" t="s">
        <v>107</v>
      </c>
      <c r="B2006" s="24">
        <v>1</v>
      </c>
      <c r="C2006" s="24">
        <v>16</v>
      </c>
      <c r="D2006" s="96">
        <v>28</v>
      </c>
      <c r="E2006" s="24">
        <v>27</v>
      </c>
      <c r="F2006" s="24">
        <v>26</v>
      </c>
      <c r="G2006" s="24">
        <v>18</v>
      </c>
    </row>
    <row r="2007" spans="1:27">
      <c r="A2007" s="27"/>
      <c r="B2007" s="28"/>
      <c r="C2007" s="28"/>
      <c r="D2007" s="28"/>
      <c r="E2007" s="28"/>
      <c r="F2007" s="28"/>
      <c r="G2007" s="28"/>
    </row>
    <row r="2008" spans="1:27">
      <c r="A2008" s="27"/>
      <c r="B2008" s="28"/>
      <c r="C2008" s="28"/>
      <c r="D2008" s="28"/>
      <c r="E2008" s="28"/>
      <c r="F2008" s="28"/>
      <c r="G2008" s="28"/>
    </row>
    <row r="2009" spans="1:27">
      <c r="A2009" s="354" t="s">
        <v>109</v>
      </c>
      <c r="B2009" s="354"/>
      <c r="C2009" s="354"/>
      <c r="D2009" s="354"/>
      <c r="E2009" s="354"/>
      <c r="F2009" s="354"/>
      <c r="G2009" s="354"/>
      <c r="H2009" s="354"/>
      <c r="I2009" s="354"/>
      <c r="J2009" s="354"/>
      <c r="K2009" s="354"/>
      <c r="L2009" s="354"/>
      <c r="M2009" s="354"/>
      <c r="O2009" s="355" t="s">
        <v>120</v>
      </c>
      <c r="P2009" s="356"/>
      <c r="Q2009" s="356"/>
      <c r="R2009" s="356"/>
      <c r="S2009" s="356"/>
      <c r="T2009" s="356"/>
      <c r="U2009" s="356"/>
      <c r="V2009" s="356"/>
      <c r="W2009" s="356"/>
      <c r="X2009" s="356"/>
      <c r="Y2009" s="356"/>
      <c r="Z2009" s="356"/>
      <c r="AA2009" s="357"/>
    </row>
    <row r="2010" spans="1:27">
      <c r="A2010" s="20"/>
      <c r="B2010" s="327">
        <v>2000</v>
      </c>
      <c r="C2010" s="327"/>
      <c r="D2010" s="327">
        <v>2004</v>
      </c>
      <c r="E2010" s="327"/>
      <c r="F2010" s="327">
        <v>2007</v>
      </c>
      <c r="G2010" s="327"/>
      <c r="H2010" s="327">
        <v>2010</v>
      </c>
      <c r="I2010" s="327"/>
      <c r="J2010" s="327">
        <v>2013</v>
      </c>
      <c r="K2010" s="327"/>
      <c r="L2010" s="327">
        <v>2016</v>
      </c>
      <c r="M2010" s="327"/>
      <c r="O2010" s="20"/>
      <c r="P2010" s="324">
        <v>2000</v>
      </c>
      <c r="Q2010" s="325"/>
      <c r="R2010" s="324">
        <v>2004</v>
      </c>
      <c r="S2010" s="325"/>
      <c r="T2010" s="324">
        <v>2007</v>
      </c>
      <c r="U2010" s="325"/>
      <c r="V2010" s="324">
        <v>2010</v>
      </c>
      <c r="W2010" s="325"/>
      <c r="X2010" s="324">
        <v>2013</v>
      </c>
      <c r="Y2010" s="325"/>
      <c r="Z2010" s="324">
        <v>2016</v>
      </c>
      <c r="AA2010" s="325"/>
    </row>
    <row r="2011" spans="1:27">
      <c r="A2011" s="20"/>
      <c r="B2011" s="51" t="s">
        <v>114</v>
      </c>
      <c r="C2011" s="51" t="s">
        <v>115</v>
      </c>
      <c r="D2011" s="51" t="s">
        <v>114</v>
      </c>
      <c r="E2011" s="51" t="s">
        <v>115</v>
      </c>
      <c r="F2011" s="51" t="s">
        <v>114</v>
      </c>
      <c r="G2011" s="51" t="s">
        <v>115</v>
      </c>
      <c r="H2011" s="51" t="s">
        <v>114</v>
      </c>
      <c r="I2011" s="51" t="s">
        <v>115</v>
      </c>
      <c r="J2011" s="51" t="s">
        <v>114</v>
      </c>
      <c r="K2011" s="51" t="s">
        <v>115</v>
      </c>
      <c r="L2011" s="51" t="s">
        <v>114</v>
      </c>
      <c r="M2011" s="51" t="s">
        <v>115</v>
      </c>
      <c r="O2011" s="20"/>
      <c r="P2011" s="51" t="s">
        <v>118</v>
      </c>
      <c r="Q2011" s="51" t="s">
        <v>1</v>
      </c>
      <c r="R2011" s="51" t="s">
        <v>118</v>
      </c>
      <c r="S2011" s="51" t="s">
        <v>1</v>
      </c>
      <c r="T2011" s="51" t="s">
        <v>118</v>
      </c>
      <c r="U2011" s="51" t="s">
        <v>1</v>
      </c>
      <c r="V2011" s="51" t="s">
        <v>118</v>
      </c>
      <c r="W2011" s="51" t="s">
        <v>1</v>
      </c>
      <c r="X2011" s="51" t="s">
        <v>118</v>
      </c>
      <c r="Y2011" s="51" t="s">
        <v>1</v>
      </c>
      <c r="Z2011" s="51" t="s">
        <v>118</v>
      </c>
      <c r="AA2011" s="51" t="s">
        <v>1</v>
      </c>
    </row>
    <row r="2012" spans="1:27">
      <c r="A2012" s="29" t="s">
        <v>110</v>
      </c>
      <c r="B2012" s="20">
        <v>23</v>
      </c>
      <c r="C2012" s="20">
        <v>95.8</v>
      </c>
      <c r="D2012" s="20">
        <v>30</v>
      </c>
      <c r="E2012" s="20">
        <v>100</v>
      </c>
      <c r="F2012" s="20">
        <v>30</v>
      </c>
      <c r="G2012" s="20">
        <v>100</v>
      </c>
      <c r="H2012" s="20">
        <v>10</v>
      </c>
      <c r="I2012" s="20">
        <v>33.299999999999997</v>
      </c>
      <c r="J2012" s="20">
        <v>30</v>
      </c>
      <c r="K2012" s="20">
        <v>100</v>
      </c>
      <c r="L2012" s="20"/>
      <c r="M2012" s="20"/>
      <c r="O2012" s="29" t="s">
        <v>74</v>
      </c>
      <c r="P2012" s="24">
        <v>1</v>
      </c>
      <c r="Q2012" s="24">
        <v>0</v>
      </c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</row>
    <row r="2013" spans="1:27">
      <c r="A2013" s="29" t="s">
        <v>111</v>
      </c>
      <c r="B2013" s="20">
        <v>4</v>
      </c>
      <c r="C2013" s="20">
        <v>17.399999999999999</v>
      </c>
      <c r="D2013" s="20">
        <v>14</v>
      </c>
      <c r="E2013" s="20">
        <v>46.7</v>
      </c>
      <c r="F2013" s="106">
        <v>2</v>
      </c>
      <c r="G2013" s="106">
        <v>6.7</v>
      </c>
      <c r="H2013" s="20">
        <v>3</v>
      </c>
      <c r="I2013" s="20">
        <v>30</v>
      </c>
      <c r="J2013" s="20">
        <v>4</v>
      </c>
      <c r="K2013" s="20">
        <v>13.3</v>
      </c>
      <c r="L2013" s="20"/>
      <c r="M2013" s="20"/>
      <c r="O2013" s="47" t="s">
        <v>125</v>
      </c>
      <c r="P2013" s="40">
        <v>4.2000000000000003E-2</v>
      </c>
      <c r="Q2013" s="32">
        <v>0</v>
      </c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</row>
    <row r="2014" spans="1:27">
      <c r="A2014" s="2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O2014" s="29" t="s">
        <v>386</v>
      </c>
      <c r="P2014" s="24"/>
      <c r="Q2014" s="24"/>
      <c r="R2014" s="24"/>
      <c r="S2014" s="24"/>
      <c r="T2014" s="24"/>
      <c r="U2014" s="24"/>
      <c r="V2014" s="24">
        <v>20</v>
      </c>
      <c r="W2014" s="24">
        <v>7</v>
      </c>
      <c r="X2014" s="24"/>
      <c r="Y2014" s="24"/>
      <c r="Z2014" s="24"/>
      <c r="AA2014" s="24"/>
    </row>
    <row r="2015" spans="1:27">
      <c r="A2015" s="29" t="s">
        <v>112</v>
      </c>
      <c r="B2015" s="20">
        <v>1</v>
      </c>
      <c r="C2015" s="20">
        <v>4.2</v>
      </c>
      <c r="D2015" s="20"/>
      <c r="E2015" s="20"/>
      <c r="F2015" s="20"/>
      <c r="G2015" s="20"/>
      <c r="H2015" s="20">
        <v>20</v>
      </c>
      <c r="I2015" s="20">
        <v>66.7</v>
      </c>
      <c r="J2015" s="20"/>
      <c r="K2015" s="20"/>
      <c r="L2015" s="20">
        <v>30</v>
      </c>
      <c r="M2015" s="20">
        <v>100</v>
      </c>
      <c r="O2015" s="47" t="s">
        <v>125</v>
      </c>
      <c r="P2015" s="40"/>
      <c r="Q2015" s="32"/>
      <c r="R2015" s="32"/>
      <c r="S2015" s="32"/>
      <c r="T2015" s="32"/>
      <c r="U2015" s="32"/>
      <c r="V2015" s="40">
        <v>0.66700000000000004</v>
      </c>
      <c r="W2015" s="32">
        <v>0.35</v>
      </c>
      <c r="X2015" s="32"/>
      <c r="Y2015" s="32"/>
      <c r="Z2015" s="32"/>
      <c r="AA2015" s="32"/>
    </row>
    <row r="2016" spans="1:27">
      <c r="A2016" s="29" t="s">
        <v>113</v>
      </c>
      <c r="B2016" s="20">
        <v>0</v>
      </c>
      <c r="C2016" s="20">
        <v>0</v>
      </c>
      <c r="D2016" s="20"/>
      <c r="E2016" s="20"/>
      <c r="F2016" s="106"/>
      <c r="G2016" s="106"/>
      <c r="H2016" s="20">
        <v>7</v>
      </c>
      <c r="I2016" s="20">
        <v>35</v>
      </c>
      <c r="J2016" s="20"/>
      <c r="K2016" s="20"/>
      <c r="L2016" s="20">
        <v>13</v>
      </c>
      <c r="M2016" s="20">
        <v>43.3</v>
      </c>
      <c r="O2016" s="29" t="s">
        <v>198</v>
      </c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>
        <v>30</v>
      </c>
      <c r="AA2016" s="24">
        <v>13</v>
      </c>
    </row>
    <row r="2017" spans="1:27">
      <c r="O2017" s="47" t="s">
        <v>125</v>
      </c>
      <c r="P2017" s="40"/>
      <c r="Q2017" s="32"/>
      <c r="R2017" s="32"/>
      <c r="S2017" s="32"/>
      <c r="T2017" s="32"/>
      <c r="U2017" s="32"/>
      <c r="V2017" s="40"/>
      <c r="W2017" s="32"/>
      <c r="X2017" s="32"/>
      <c r="Y2017" s="32"/>
      <c r="Z2017" s="32">
        <v>1</v>
      </c>
      <c r="AA2017" s="40">
        <v>0.433</v>
      </c>
    </row>
    <row r="2019" spans="1:27">
      <c r="A2019" s="354" t="s">
        <v>116</v>
      </c>
      <c r="B2019" s="354"/>
      <c r="C2019" s="354"/>
      <c r="D2019" s="354"/>
      <c r="E2019" s="354"/>
      <c r="F2019" s="354"/>
      <c r="G2019" s="354"/>
      <c r="H2019" s="354"/>
      <c r="I2019" s="354"/>
      <c r="J2019" s="354"/>
      <c r="K2019" s="354"/>
      <c r="L2019" s="354"/>
      <c r="M2019" s="354"/>
      <c r="O2019" s="35" t="s">
        <v>127</v>
      </c>
    </row>
    <row r="2020" spans="1:27">
      <c r="A2020" s="20"/>
      <c r="B2020" s="327">
        <v>2000</v>
      </c>
      <c r="C2020" s="327"/>
      <c r="D2020" s="327">
        <v>2004</v>
      </c>
      <c r="E2020" s="327"/>
      <c r="F2020" s="327">
        <v>2007</v>
      </c>
      <c r="G2020" s="327"/>
      <c r="H2020" s="327">
        <v>2010</v>
      </c>
      <c r="I2020" s="327"/>
      <c r="J2020" s="327">
        <v>2013</v>
      </c>
      <c r="K2020" s="327"/>
      <c r="L2020" s="327">
        <v>2016</v>
      </c>
      <c r="M2020" s="327"/>
    </row>
    <row r="2021" spans="1:27">
      <c r="A2021" s="20"/>
      <c r="B2021" s="51" t="s">
        <v>114</v>
      </c>
      <c r="C2021" s="51" t="s">
        <v>115</v>
      </c>
      <c r="D2021" s="51" t="s">
        <v>114</v>
      </c>
      <c r="E2021" s="51" t="s">
        <v>115</v>
      </c>
      <c r="F2021" s="51" t="s">
        <v>114</v>
      </c>
      <c r="G2021" s="51" t="s">
        <v>115</v>
      </c>
      <c r="H2021" s="51" t="s">
        <v>114</v>
      </c>
      <c r="I2021" s="51" t="s">
        <v>115</v>
      </c>
      <c r="J2021" s="51" t="s">
        <v>114</v>
      </c>
      <c r="K2021" s="51" t="s">
        <v>115</v>
      </c>
      <c r="L2021" s="51" t="s">
        <v>114</v>
      </c>
      <c r="M2021" s="51" t="s">
        <v>115</v>
      </c>
      <c r="O2021" s="355" t="s">
        <v>121</v>
      </c>
      <c r="P2021" s="356"/>
      <c r="Q2021" s="356"/>
      <c r="R2021" s="356"/>
      <c r="S2021" s="356"/>
      <c r="T2021" s="356"/>
      <c r="U2021" s="356"/>
      <c r="V2021" s="356"/>
      <c r="W2021" s="356"/>
      <c r="X2021" s="356"/>
      <c r="Y2021" s="356"/>
      <c r="Z2021" s="356"/>
      <c r="AA2021" s="357"/>
    </row>
    <row r="2022" spans="1:27">
      <c r="A2022" s="29" t="s">
        <v>110</v>
      </c>
      <c r="B2022" s="20">
        <v>23</v>
      </c>
      <c r="C2022" s="20">
        <v>95.8</v>
      </c>
      <c r="D2022" s="20"/>
      <c r="E2022" s="20"/>
      <c r="F2022" s="20"/>
      <c r="G2022" s="20"/>
      <c r="H2022" s="20"/>
      <c r="I2022" s="20"/>
      <c r="J2022" s="20"/>
      <c r="K2022" s="20"/>
      <c r="L2022" s="20">
        <v>16</v>
      </c>
      <c r="M2022" s="20">
        <v>53.3</v>
      </c>
      <c r="O2022" s="20"/>
      <c r="P2022" s="324">
        <v>2000</v>
      </c>
      <c r="Q2022" s="325"/>
      <c r="R2022" s="324">
        <v>2004</v>
      </c>
      <c r="S2022" s="325"/>
      <c r="T2022" s="324">
        <v>2007</v>
      </c>
      <c r="U2022" s="325"/>
      <c r="V2022" s="324">
        <v>2010</v>
      </c>
      <c r="W2022" s="325"/>
      <c r="X2022" s="324">
        <v>2013</v>
      </c>
      <c r="Y2022" s="325"/>
      <c r="Z2022" s="324">
        <v>2016</v>
      </c>
      <c r="AA2022" s="325"/>
    </row>
    <row r="2023" spans="1:27">
      <c r="A2023" s="29" t="s">
        <v>111</v>
      </c>
      <c r="B2023" s="20">
        <v>19</v>
      </c>
      <c r="C2023" s="20">
        <v>82.6</v>
      </c>
      <c r="D2023" s="20"/>
      <c r="E2023" s="20"/>
      <c r="F2023" s="106"/>
      <c r="G2023" s="106"/>
      <c r="H2023" s="20"/>
      <c r="I2023" s="20"/>
      <c r="J2023" s="20"/>
      <c r="K2023" s="20"/>
      <c r="L2023" s="20">
        <v>3</v>
      </c>
      <c r="M2023" s="20">
        <v>18.75</v>
      </c>
      <c r="O2023" s="20"/>
      <c r="P2023" s="51" t="s">
        <v>118</v>
      </c>
      <c r="Q2023" s="51" t="s">
        <v>1</v>
      </c>
      <c r="R2023" s="51" t="s">
        <v>118</v>
      </c>
      <c r="S2023" s="51" t="s">
        <v>1</v>
      </c>
      <c r="T2023" s="51" t="s">
        <v>118</v>
      </c>
      <c r="U2023" s="51" t="s">
        <v>1</v>
      </c>
      <c r="V2023" s="51" t="s">
        <v>118</v>
      </c>
      <c r="W2023" s="51" t="s">
        <v>1</v>
      </c>
      <c r="X2023" s="51" t="s">
        <v>118</v>
      </c>
      <c r="Y2023" s="51" t="s">
        <v>1</v>
      </c>
      <c r="Z2023" s="51" t="s">
        <v>118</v>
      </c>
      <c r="AA2023" s="51" t="s">
        <v>1</v>
      </c>
    </row>
    <row r="2024" spans="1:27">
      <c r="A2024" s="2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O2024" s="29" t="s">
        <v>398</v>
      </c>
      <c r="P2024" s="24">
        <v>1</v>
      </c>
      <c r="Q2024" s="24">
        <v>1</v>
      </c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</row>
    <row r="2025" spans="1:27">
      <c r="A2025" s="29" t="s">
        <v>112</v>
      </c>
      <c r="B2025" s="20">
        <v>1</v>
      </c>
      <c r="C2025" s="20">
        <v>4.2</v>
      </c>
      <c r="D2025" s="20">
        <v>30</v>
      </c>
      <c r="E2025" s="20">
        <v>100</v>
      </c>
      <c r="F2025" s="20">
        <v>30</v>
      </c>
      <c r="G2025" s="20">
        <v>100</v>
      </c>
      <c r="H2025" s="20">
        <v>30</v>
      </c>
      <c r="I2025" s="20">
        <v>100</v>
      </c>
      <c r="J2025" s="20">
        <v>30</v>
      </c>
      <c r="K2025" s="20">
        <v>100</v>
      </c>
      <c r="L2025" s="20">
        <v>14</v>
      </c>
      <c r="M2025" s="20">
        <v>46.7</v>
      </c>
      <c r="O2025" s="48" t="s">
        <v>125</v>
      </c>
      <c r="P2025" s="39">
        <v>4.2000000000000003E-2</v>
      </c>
      <c r="Q2025" s="36">
        <v>1</v>
      </c>
      <c r="R2025" s="36"/>
      <c r="S2025" s="36"/>
      <c r="T2025" s="36"/>
      <c r="U2025" s="36"/>
      <c r="V2025" s="36"/>
      <c r="W2025" s="36"/>
      <c r="X2025" s="36"/>
      <c r="Y2025" s="36"/>
      <c r="Z2025" s="36"/>
      <c r="AA2025" s="36"/>
    </row>
    <row r="2026" spans="1:27">
      <c r="A2026" s="29" t="s">
        <v>113</v>
      </c>
      <c r="B2026" s="20">
        <v>1</v>
      </c>
      <c r="C2026" s="20">
        <v>100</v>
      </c>
      <c r="D2026" s="20">
        <v>13</v>
      </c>
      <c r="E2026" s="20">
        <v>43.3</v>
      </c>
      <c r="F2026" s="106">
        <v>28</v>
      </c>
      <c r="G2026" s="106">
        <v>93.3</v>
      </c>
      <c r="H2026" s="20">
        <v>20</v>
      </c>
      <c r="I2026" s="20">
        <v>66.7</v>
      </c>
      <c r="J2026" s="20">
        <v>26</v>
      </c>
      <c r="K2026" s="20">
        <v>86.7</v>
      </c>
      <c r="L2026" s="20">
        <v>5</v>
      </c>
      <c r="M2026" s="20">
        <v>35.700000000000003</v>
      </c>
      <c r="O2026" s="29" t="s">
        <v>400</v>
      </c>
      <c r="P2026" s="34"/>
      <c r="Q2026" s="34"/>
      <c r="R2026" s="34">
        <v>30</v>
      </c>
      <c r="S2026" s="34">
        <v>13</v>
      </c>
      <c r="T2026" s="34"/>
      <c r="U2026" s="34"/>
      <c r="V2026" s="34">
        <v>30</v>
      </c>
      <c r="W2026" s="34">
        <v>20</v>
      </c>
      <c r="X2026" s="34"/>
      <c r="Y2026" s="34"/>
      <c r="Z2026" s="34"/>
      <c r="AA2026" s="34"/>
    </row>
    <row r="2027" spans="1:27">
      <c r="O2027" s="48" t="s">
        <v>125</v>
      </c>
      <c r="P2027" s="36"/>
      <c r="Q2027" s="36"/>
      <c r="R2027" s="36">
        <v>1</v>
      </c>
      <c r="S2027" s="39">
        <v>0.433</v>
      </c>
      <c r="T2027" s="36"/>
      <c r="U2027" s="36"/>
      <c r="V2027" s="36">
        <v>1</v>
      </c>
      <c r="W2027" s="39">
        <v>0.66700000000000004</v>
      </c>
      <c r="X2027" s="36"/>
      <c r="Y2027" s="36"/>
      <c r="Z2027" s="36"/>
      <c r="AA2027" s="36"/>
    </row>
    <row r="2028" spans="1:27">
      <c r="O2028" s="21" t="s">
        <v>804</v>
      </c>
      <c r="P2028" s="34"/>
      <c r="Q2028" s="34"/>
      <c r="R2028" s="34"/>
      <c r="S2028" s="34"/>
      <c r="T2028" s="34">
        <v>30</v>
      </c>
      <c r="U2028" s="108">
        <v>28</v>
      </c>
      <c r="V2028" s="34"/>
      <c r="W2028" s="34"/>
      <c r="X2028" s="34"/>
      <c r="Y2028" s="34"/>
      <c r="Z2028" s="34"/>
      <c r="AA2028" s="34"/>
    </row>
    <row r="2029" spans="1:27">
      <c r="A2029" s="354" t="s">
        <v>117</v>
      </c>
      <c r="B2029" s="354"/>
      <c r="C2029" s="354"/>
      <c r="D2029" s="354"/>
      <c r="E2029" s="354"/>
      <c r="F2029" s="354"/>
      <c r="G2029" s="354"/>
      <c r="H2029" s="354"/>
      <c r="I2029" s="354"/>
      <c r="J2029" s="354"/>
      <c r="K2029" s="354"/>
      <c r="L2029" s="354"/>
      <c r="M2029" s="354"/>
      <c r="O2029" s="48" t="s">
        <v>125</v>
      </c>
      <c r="P2029" s="36"/>
      <c r="Q2029" s="36"/>
      <c r="R2029" s="36"/>
      <c r="S2029" s="36"/>
      <c r="T2029" s="36">
        <v>1</v>
      </c>
      <c r="U2029" s="265">
        <v>0.93300000000000005</v>
      </c>
      <c r="V2029" s="36"/>
      <c r="W2029" s="36"/>
      <c r="X2029" s="36"/>
      <c r="Y2029" s="36"/>
      <c r="Z2029" s="36"/>
      <c r="AA2029" s="36"/>
    </row>
    <row r="2030" spans="1:27">
      <c r="A2030" s="20"/>
      <c r="B2030" s="327">
        <v>2000</v>
      </c>
      <c r="C2030" s="327"/>
      <c r="D2030" s="327">
        <v>2004</v>
      </c>
      <c r="E2030" s="327"/>
      <c r="F2030" s="327">
        <v>2007</v>
      </c>
      <c r="G2030" s="327"/>
      <c r="H2030" s="327">
        <v>2010</v>
      </c>
      <c r="I2030" s="327"/>
      <c r="J2030" s="327">
        <v>2013</v>
      </c>
      <c r="K2030" s="327"/>
      <c r="L2030" s="327">
        <v>2016</v>
      </c>
      <c r="M2030" s="327"/>
      <c r="O2030" s="29" t="s">
        <v>65</v>
      </c>
      <c r="P2030" s="34"/>
      <c r="Q2030" s="34"/>
      <c r="R2030" s="34"/>
      <c r="S2030" s="34"/>
      <c r="T2030" s="34"/>
      <c r="U2030" s="34"/>
      <c r="V2030" s="34"/>
      <c r="W2030" s="34"/>
      <c r="X2030" s="34">
        <v>30</v>
      </c>
      <c r="Y2030" s="34">
        <v>26</v>
      </c>
      <c r="Z2030" s="34"/>
      <c r="AA2030" s="34"/>
    </row>
    <row r="2031" spans="1:27">
      <c r="A2031" s="20"/>
      <c r="B2031" s="51" t="s">
        <v>114</v>
      </c>
      <c r="C2031" s="51" t="s">
        <v>115</v>
      </c>
      <c r="D2031" s="51" t="s">
        <v>114</v>
      </c>
      <c r="E2031" s="51" t="s">
        <v>115</v>
      </c>
      <c r="F2031" s="51" t="s">
        <v>114</v>
      </c>
      <c r="G2031" s="51" t="s">
        <v>115</v>
      </c>
      <c r="H2031" s="51" t="s">
        <v>114</v>
      </c>
      <c r="I2031" s="51" t="s">
        <v>115</v>
      </c>
      <c r="J2031" s="51" t="s">
        <v>114</v>
      </c>
      <c r="K2031" s="51" t="s">
        <v>115</v>
      </c>
      <c r="L2031" s="51" t="s">
        <v>114</v>
      </c>
      <c r="M2031" s="51" t="s">
        <v>115</v>
      </c>
      <c r="O2031" s="48" t="s">
        <v>125</v>
      </c>
      <c r="P2031" s="36"/>
      <c r="Q2031" s="36"/>
      <c r="R2031" s="36"/>
      <c r="S2031" s="39"/>
      <c r="T2031" s="36"/>
      <c r="U2031" s="36"/>
      <c r="V2031" s="36"/>
      <c r="W2031" s="39"/>
      <c r="X2031" s="36">
        <v>1</v>
      </c>
      <c r="Y2031" s="39">
        <v>0.86699999999999999</v>
      </c>
      <c r="Z2031" s="36"/>
      <c r="AA2031" s="36"/>
    </row>
    <row r="2032" spans="1:27">
      <c r="A2032" s="29" t="s">
        <v>110</v>
      </c>
      <c r="B2032" s="20">
        <v>24</v>
      </c>
      <c r="C2032" s="20">
        <v>100</v>
      </c>
      <c r="D2032" s="20"/>
      <c r="E2032" s="20"/>
      <c r="F2032" s="20">
        <v>28</v>
      </c>
      <c r="G2032" s="20">
        <v>93.3</v>
      </c>
      <c r="H2032" s="20"/>
      <c r="I2032" s="20"/>
      <c r="J2032" s="20">
        <v>30</v>
      </c>
      <c r="K2032" s="20">
        <v>100</v>
      </c>
      <c r="L2032" s="20"/>
      <c r="M2032" s="20"/>
      <c r="O2032" s="29" t="s">
        <v>404</v>
      </c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>
        <v>14</v>
      </c>
      <c r="AA2032" s="34">
        <v>5</v>
      </c>
    </row>
    <row r="2033" spans="1:27">
      <c r="A2033" s="29" t="s">
        <v>111</v>
      </c>
      <c r="B2033" s="20">
        <v>0</v>
      </c>
      <c r="C2033" s="20">
        <v>0</v>
      </c>
      <c r="D2033" s="20"/>
      <c r="E2033" s="20"/>
      <c r="F2033" s="106">
        <v>0</v>
      </c>
      <c r="G2033" s="106">
        <v>0</v>
      </c>
      <c r="H2033" s="20"/>
      <c r="I2033" s="20"/>
      <c r="J2033" s="20">
        <v>0</v>
      </c>
      <c r="K2033" s="20">
        <v>0</v>
      </c>
      <c r="L2033" s="20"/>
      <c r="M2033" s="20"/>
      <c r="O2033" s="48" t="s">
        <v>125</v>
      </c>
      <c r="P2033" s="36"/>
      <c r="Q2033" s="36"/>
      <c r="R2033" s="36"/>
      <c r="S2033" s="39"/>
      <c r="T2033" s="36"/>
      <c r="U2033" s="36"/>
      <c r="V2033" s="36"/>
      <c r="W2033" s="39"/>
      <c r="X2033" s="36"/>
      <c r="Y2033" s="39"/>
      <c r="Z2033" s="39">
        <v>0.46700000000000003</v>
      </c>
      <c r="AA2033" s="39">
        <v>0.35699999999999998</v>
      </c>
    </row>
    <row r="2034" spans="1:27">
      <c r="A2034" s="29"/>
      <c r="B2034" s="20"/>
      <c r="C2034" s="20"/>
      <c r="D2034" s="20"/>
      <c r="E2034" s="20"/>
      <c r="F2034" s="106"/>
      <c r="G2034" s="106"/>
      <c r="H2034" s="20"/>
      <c r="I2034" s="20"/>
      <c r="J2034" s="20"/>
      <c r="K2034" s="20"/>
      <c r="L2034" s="20"/>
      <c r="M2034" s="20"/>
    </row>
    <row r="2035" spans="1:27">
      <c r="A2035" s="29" t="s">
        <v>112</v>
      </c>
      <c r="B2035" s="20"/>
      <c r="C2035" s="20"/>
      <c r="D2035" s="20">
        <v>30</v>
      </c>
      <c r="E2035" s="20">
        <v>100</v>
      </c>
      <c r="F2035" s="106">
        <v>2</v>
      </c>
      <c r="G2035" s="106">
        <v>6.7</v>
      </c>
      <c r="H2035" s="20">
        <v>30</v>
      </c>
      <c r="I2035" s="20">
        <v>100</v>
      </c>
      <c r="J2035" s="20"/>
      <c r="K2035" s="20"/>
      <c r="L2035" s="20">
        <v>30</v>
      </c>
      <c r="M2035" s="20">
        <v>100</v>
      </c>
      <c r="O2035" s="35" t="s">
        <v>127</v>
      </c>
    </row>
    <row r="2036" spans="1:27">
      <c r="A2036" s="29" t="s">
        <v>113</v>
      </c>
      <c r="B2036" s="20"/>
      <c r="C2036" s="20"/>
      <c r="D2036" s="20">
        <v>3</v>
      </c>
      <c r="E2036" s="20">
        <v>10</v>
      </c>
      <c r="F2036" s="106">
        <v>0</v>
      </c>
      <c r="G2036" s="106">
        <v>0</v>
      </c>
      <c r="H2036" s="20">
        <v>0</v>
      </c>
      <c r="I2036" s="20">
        <v>0</v>
      </c>
      <c r="J2036" s="20"/>
      <c r="K2036" s="20"/>
      <c r="L2036" s="20">
        <v>13</v>
      </c>
      <c r="M2036" s="20">
        <v>43.3</v>
      </c>
    </row>
    <row r="2037" spans="1:27">
      <c r="L2037" s="75" t="s">
        <v>194</v>
      </c>
      <c r="M2037" s="75"/>
      <c r="O2037" s="355" t="s">
        <v>122</v>
      </c>
      <c r="P2037" s="356"/>
      <c r="Q2037" s="356"/>
      <c r="R2037" s="356"/>
      <c r="S2037" s="356"/>
      <c r="T2037" s="356"/>
      <c r="U2037" s="356"/>
      <c r="V2037" s="356"/>
      <c r="W2037" s="356"/>
      <c r="X2037" s="356"/>
      <c r="Y2037" s="356"/>
      <c r="Z2037" s="356"/>
      <c r="AA2037" s="357"/>
    </row>
    <row r="2038" spans="1:27">
      <c r="A2038" s="35" t="s">
        <v>127</v>
      </c>
      <c r="O2038" s="20"/>
      <c r="P2038" s="54">
        <v>2000</v>
      </c>
      <c r="Q2038" s="55"/>
      <c r="R2038" s="54">
        <v>2004</v>
      </c>
      <c r="S2038" s="55"/>
      <c r="T2038" s="54">
        <v>2007</v>
      </c>
      <c r="U2038" s="55"/>
      <c r="V2038" s="54">
        <v>2010</v>
      </c>
      <c r="W2038" s="55"/>
      <c r="X2038" s="54">
        <v>2013</v>
      </c>
      <c r="Y2038" s="55"/>
      <c r="Z2038" s="54">
        <v>2016</v>
      </c>
      <c r="AA2038" s="55"/>
    </row>
    <row r="2039" spans="1:27">
      <c r="O2039" s="20"/>
      <c r="P2039" s="51" t="s">
        <v>118</v>
      </c>
      <c r="Q2039" s="51" t="s">
        <v>1</v>
      </c>
      <c r="R2039" s="51" t="s">
        <v>118</v>
      </c>
      <c r="S2039" s="51" t="s">
        <v>1</v>
      </c>
      <c r="T2039" s="51" t="s">
        <v>118</v>
      </c>
      <c r="U2039" s="51" t="s">
        <v>1</v>
      </c>
      <c r="V2039" s="51" t="s">
        <v>118</v>
      </c>
      <c r="W2039" s="51" t="s">
        <v>1</v>
      </c>
      <c r="X2039" s="51" t="s">
        <v>118</v>
      </c>
      <c r="Y2039" s="51" t="s">
        <v>1</v>
      </c>
      <c r="Z2039" s="51" t="s">
        <v>118</v>
      </c>
      <c r="AA2039" s="51" t="s">
        <v>1</v>
      </c>
    </row>
    <row r="2040" spans="1:27">
      <c r="O2040" s="29" t="s">
        <v>191</v>
      </c>
      <c r="P2040" s="24"/>
      <c r="Q2040" s="24"/>
      <c r="R2040" s="24">
        <v>30</v>
      </c>
      <c r="S2040" s="24">
        <v>3</v>
      </c>
      <c r="T2040" s="24"/>
      <c r="U2040" s="24"/>
      <c r="V2040" s="24">
        <v>30</v>
      </c>
      <c r="W2040" s="24">
        <v>0</v>
      </c>
      <c r="X2040" s="24"/>
      <c r="Y2040" s="24"/>
      <c r="Z2040" s="24"/>
      <c r="AA2040" s="24"/>
    </row>
    <row r="2041" spans="1:27">
      <c r="A2041" s="354" t="s">
        <v>130</v>
      </c>
      <c r="B2041" s="354"/>
      <c r="C2041" s="354"/>
      <c r="D2041" s="354"/>
      <c r="E2041" s="354"/>
      <c r="F2041" s="354"/>
      <c r="G2041" s="354"/>
      <c r="H2041" s="354"/>
      <c r="I2041" s="354"/>
      <c r="J2041" s="354"/>
      <c r="K2041" s="354"/>
      <c r="L2041" s="354"/>
      <c r="M2041" s="354"/>
      <c r="O2041" s="47" t="s">
        <v>125</v>
      </c>
      <c r="P2041" s="32"/>
      <c r="Q2041" s="40"/>
      <c r="R2041" s="32">
        <v>1</v>
      </c>
      <c r="S2041" s="32">
        <v>0.1</v>
      </c>
      <c r="T2041" s="32"/>
      <c r="U2041" s="32"/>
      <c r="V2041" s="32">
        <v>1</v>
      </c>
      <c r="W2041" s="32">
        <v>0</v>
      </c>
      <c r="X2041" s="32"/>
      <c r="Y2041" s="32"/>
      <c r="Z2041" s="32"/>
      <c r="AA2041" s="32"/>
    </row>
    <row r="2042" spans="1:27">
      <c r="A2042" s="20"/>
      <c r="B2042" s="327">
        <v>2000</v>
      </c>
      <c r="C2042" s="327"/>
      <c r="D2042" s="327">
        <v>2004</v>
      </c>
      <c r="E2042" s="327"/>
      <c r="F2042" s="327">
        <v>2007</v>
      </c>
      <c r="G2042" s="327"/>
      <c r="H2042" s="327">
        <v>2010</v>
      </c>
      <c r="I2042" s="327"/>
      <c r="J2042" s="327">
        <v>2013</v>
      </c>
      <c r="K2042" s="327"/>
      <c r="L2042" s="327">
        <v>2016</v>
      </c>
      <c r="M2042" s="327"/>
      <c r="O2042" s="95" t="s">
        <v>212</v>
      </c>
      <c r="P2042" s="24"/>
      <c r="Q2042" s="24"/>
      <c r="R2042" s="24"/>
      <c r="S2042" s="24"/>
      <c r="T2042" s="24">
        <v>2</v>
      </c>
      <c r="U2042" s="96">
        <v>0</v>
      </c>
      <c r="V2042" s="24"/>
      <c r="W2042" s="24"/>
      <c r="X2042" s="24"/>
      <c r="Y2042" s="24"/>
      <c r="Z2042" s="24"/>
      <c r="AA2042" s="24"/>
    </row>
    <row r="2043" spans="1:27">
      <c r="A2043" s="20"/>
      <c r="B2043" s="51" t="s">
        <v>114</v>
      </c>
      <c r="C2043" s="51" t="s">
        <v>115</v>
      </c>
      <c r="D2043" s="51" t="s">
        <v>114</v>
      </c>
      <c r="E2043" s="51" t="s">
        <v>115</v>
      </c>
      <c r="F2043" s="51" t="s">
        <v>114</v>
      </c>
      <c r="G2043" s="51" t="s">
        <v>115</v>
      </c>
      <c r="H2043" s="51" t="s">
        <v>114</v>
      </c>
      <c r="I2043" s="51" t="s">
        <v>115</v>
      </c>
      <c r="J2043" s="51" t="s">
        <v>114</v>
      </c>
      <c r="K2043" s="51" t="s">
        <v>115</v>
      </c>
      <c r="L2043" s="51" t="s">
        <v>114</v>
      </c>
      <c r="M2043" s="51" t="s">
        <v>115</v>
      </c>
      <c r="O2043" s="48" t="s">
        <v>125</v>
      </c>
      <c r="P2043" s="36"/>
      <c r="Q2043" s="36"/>
      <c r="R2043" s="36"/>
      <c r="S2043" s="36"/>
      <c r="T2043" s="39">
        <v>6.7000000000000004E-2</v>
      </c>
      <c r="U2043" s="107">
        <v>0</v>
      </c>
      <c r="V2043" s="39"/>
      <c r="W2043" s="36"/>
      <c r="X2043" s="36"/>
      <c r="Y2043" s="36"/>
      <c r="Z2043" s="36"/>
      <c r="AA2043" s="36"/>
    </row>
    <row r="2044" spans="1:27">
      <c r="A2044" s="29" t="s">
        <v>110</v>
      </c>
      <c r="B2044" s="46"/>
      <c r="C2044" s="46"/>
      <c r="D2044" s="46"/>
      <c r="E2044" s="46"/>
      <c r="F2044" s="46"/>
      <c r="G2044" s="46"/>
      <c r="H2044" s="46"/>
      <c r="I2044" s="46"/>
      <c r="J2044" s="46"/>
      <c r="K2044" s="46"/>
      <c r="L2044" s="20">
        <v>30</v>
      </c>
      <c r="M2044" s="20">
        <v>100</v>
      </c>
      <c r="O2044" s="21" t="s">
        <v>198</v>
      </c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>
        <v>30</v>
      </c>
      <c r="AA2044" s="24">
        <v>13</v>
      </c>
    </row>
    <row r="2045" spans="1:27">
      <c r="A2045" s="29" t="s">
        <v>111</v>
      </c>
      <c r="B2045" s="46"/>
      <c r="C2045" s="46"/>
      <c r="D2045" s="46"/>
      <c r="E2045" s="46"/>
      <c r="F2045" s="46"/>
      <c r="G2045" s="46"/>
      <c r="H2045" s="46"/>
      <c r="I2045" s="46"/>
      <c r="J2045" s="46"/>
      <c r="K2045" s="46"/>
      <c r="L2045" s="20">
        <v>8</v>
      </c>
      <c r="M2045" s="20">
        <v>26.7</v>
      </c>
      <c r="O2045" s="48" t="s">
        <v>125</v>
      </c>
      <c r="P2045" s="37"/>
      <c r="Q2045" s="37"/>
      <c r="R2045" s="37"/>
      <c r="S2045" s="37"/>
      <c r="T2045" s="37"/>
      <c r="U2045" s="37"/>
      <c r="V2045" s="38"/>
      <c r="W2045" s="38"/>
      <c r="X2045" s="37"/>
      <c r="Y2045" s="37"/>
      <c r="Z2045" s="37">
        <v>1</v>
      </c>
      <c r="AA2045" s="123">
        <v>0.433</v>
      </c>
    </row>
    <row r="2046" spans="1:27">
      <c r="A2046" s="29"/>
      <c r="B2046" s="46"/>
      <c r="C2046" s="46"/>
      <c r="D2046" s="46"/>
      <c r="E2046" s="46"/>
      <c r="F2046" s="46"/>
      <c r="G2046" s="46"/>
      <c r="H2046" s="46"/>
      <c r="I2046" s="46"/>
      <c r="J2046" s="46"/>
      <c r="K2046" s="46"/>
      <c r="L2046" s="20"/>
      <c r="M2046" s="20"/>
      <c r="O2046" s="63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</row>
    <row r="2047" spans="1:27">
      <c r="A2047" s="29" t="s">
        <v>112</v>
      </c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20"/>
      <c r="M2047" s="20"/>
      <c r="O2047" s="35" t="s">
        <v>127</v>
      </c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</row>
    <row r="2048" spans="1:27">
      <c r="A2048" s="29" t="s">
        <v>113</v>
      </c>
      <c r="B2048" s="46"/>
      <c r="C2048" s="46"/>
      <c r="D2048" s="46"/>
      <c r="E2048" s="46"/>
      <c r="F2048" s="46"/>
      <c r="G2048" s="46"/>
      <c r="H2048" s="46"/>
      <c r="I2048" s="46"/>
      <c r="J2048" s="46"/>
      <c r="K2048" s="46"/>
      <c r="L2048" s="20"/>
      <c r="M2048" s="20"/>
    </row>
    <row r="2050" spans="1:30">
      <c r="A2050" s="121" t="s">
        <v>403</v>
      </c>
      <c r="B2050" s="75"/>
      <c r="C2050" s="75"/>
      <c r="D2050" s="75"/>
      <c r="E2050" s="75"/>
      <c r="F2050" s="75"/>
      <c r="G2050" s="75"/>
      <c r="H2050" s="75"/>
      <c r="I2050" s="75"/>
    </row>
    <row r="2054" spans="1:30" s="152" customFormat="1">
      <c r="A2054" s="153" t="s">
        <v>405</v>
      </c>
      <c r="AD2054" s="15"/>
    </row>
    <row r="2056" spans="1:30">
      <c r="A2056" s="329" t="s">
        <v>406</v>
      </c>
      <c r="B2056" s="330"/>
      <c r="C2056" s="330"/>
      <c r="D2056" s="330"/>
      <c r="E2056" s="330"/>
      <c r="F2056" s="330"/>
      <c r="G2056" s="331"/>
      <c r="I2056" s="358" t="s">
        <v>405</v>
      </c>
      <c r="J2056" s="358"/>
      <c r="K2056" s="358"/>
      <c r="L2056" s="358"/>
      <c r="M2056" s="358"/>
      <c r="N2056" s="358"/>
      <c r="O2056" s="358"/>
    </row>
    <row r="2057" spans="1:30">
      <c r="A2057" s="20" t="s">
        <v>129</v>
      </c>
      <c r="B2057" s="44">
        <v>15</v>
      </c>
      <c r="C2057" s="44">
        <v>15</v>
      </c>
      <c r="D2057" s="44">
        <v>15</v>
      </c>
      <c r="E2057" s="44">
        <v>15</v>
      </c>
      <c r="F2057" s="44">
        <v>15</v>
      </c>
      <c r="G2057" s="45">
        <v>15</v>
      </c>
      <c r="I2057" s="89"/>
      <c r="J2057" s="89" t="s">
        <v>137</v>
      </c>
      <c r="K2057" s="89" t="s">
        <v>138</v>
      </c>
      <c r="L2057" s="89" t="s">
        <v>139</v>
      </c>
      <c r="M2057" s="89" t="s">
        <v>140</v>
      </c>
      <c r="N2057" s="89" t="s">
        <v>141</v>
      </c>
      <c r="O2057" s="89" t="s">
        <v>142</v>
      </c>
    </row>
    <row r="2058" spans="1:30">
      <c r="A2058" s="21" t="s">
        <v>103</v>
      </c>
      <c r="B2058" s="51">
        <v>2001</v>
      </c>
      <c r="C2058" s="51">
        <v>2004</v>
      </c>
      <c r="D2058" s="51">
        <v>2007</v>
      </c>
      <c r="E2058" s="51">
        <v>2010</v>
      </c>
      <c r="F2058" s="51">
        <v>2012</v>
      </c>
      <c r="G2058" s="51">
        <v>2015</v>
      </c>
      <c r="I2058" s="89" t="s">
        <v>143</v>
      </c>
      <c r="J2058" s="24">
        <v>15</v>
      </c>
      <c r="K2058" s="24">
        <v>15</v>
      </c>
      <c r="L2058" s="24">
        <v>15</v>
      </c>
      <c r="M2058" s="24">
        <v>15</v>
      </c>
      <c r="N2058" s="24">
        <v>15</v>
      </c>
      <c r="O2058" s="24">
        <v>15</v>
      </c>
    </row>
    <row r="2059" spans="1:30">
      <c r="A2059" s="29">
        <v>0</v>
      </c>
      <c r="B2059" s="24">
        <v>15</v>
      </c>
      <c r="C2059" s="24"/>
      <c r="D2059" s="24"/>
      <c r="E2059" s="24">
        <v>1</v>
      </c>
      <c r="F2059" s="24">
        <v>15</v>
      </c>
      <c r="G2059" s="24"/>
      <c r="I2059" s="90">
        <v>0</v>
      </c>
      <c r="J2059" s="24">
        <v>15</v>
      </c>
      <c r="K2059" s="24"/>
      <c r="L2059" s="24"/>
      <c r="M2059" s="24">
        <v>1</v>
      </c>
      <c r="N2059" s="24">
        <v>15</v>
      </c>
      <c r="O2059" s="24"/>
    </row>
    <row r="2060" spans="1:30">
      <c r="A2060" s="29">
        <v>1</v>
      </c>
      <c r="B2060" s="24"/>
      <c r="C2060" s="24">
        <v>15</v>
      </c>
      <c r="D2060" s="24"/>
      <c r="E2060" s="24">
        <v>14</v>
      </c>
      <c r="F2060" s="24"/>
      <c r="G2060" s="24">
        <v>8</v>
      </c>
      <c r="I2060" s="90">
        <v>1</v>
      </c>
      <c r="J2060" s="24"/>
      <c r="K2060" s="24">
        <v>15</v>
      </c>
      <c r="L2060" s="24"/>
      <c r="M2060" s="24">
        <v>14</v>
      </c>
      <c r="N2060" s="24"/>
      <c r="O2060" s="101">
        <v>8</v>
      </c>
    </row>
    <row r="2061" spans="1:30">
      <c r="A2061" s="29">
        <v>2</v>
      </c>
      <c r="B2061" s="24"/>
      <c r="C2061" s="24"/>
      <c r="D2061" s="24">
        <v>15</v>
      </c>
      <c r="E2061" s="24"/>
      <c r="F2061" s="24"/>
      <c r="G2061" s="24">
        <v>7</v>
      </c>
      <c r="I2061" s="90">
        <v>2</v>
      </c>
      <c r="J2061" s="24"/>
      <c r="K2061" s="24"/>
      <c r="L2061" s="24">
        <v>15</v>
      </c>
      <c r="M2061" s="24"/>
      <c r="N2061" s="24"/>
      <c r="O2061" s="101">
        <v>7</v>
      </c>
    </row>
    <row r="2062" spans="1:30">
      <c r="A2062" s="29">
        <v>3</v>
      </c>
      <c r="B2062" s="24"/>
      <c r="C2062" s="24"/>
      <c r="D2062" s="24"/>
      <c r="E2062" s="24"/>
      <c r="F2062" s="24"/>
      <c r="G2062" s="24"/>
      <c r="I2062" s="90">
        <v>3</v>
      </c>
      <c r="J2062" s="24"/>
      <c r="K2062" s="24"/>
      <c r="L2062" s="24"/>
      <c r="M2062" s="24"/>
      <c r="N2062" s="24"/>
      <c r="O2062" s="24"/>
    </row>
    <row r="2063" spans="1:30">
      <c r="A2063" s="29" t="s">
        <v>104</v>
      </c>
      <c r="B2063" s="24"/>
      <c r="C2063" s="24"/>
      <c r="D2063" s="24"/>
      <c r="E2063" s="24"/>
      <c r="F2063" s="24"/>
      <c r="G2063" s="24"/>
      <c r="I2063" s="90" t="s">
        <v>104</v>
      </c>
      <c r="J2063" s="24"/>
      <c r="K2063" s="24"/>
      <c r="L2063" s="24"/>
      <c r="M2063" s="24"/>
      <c r="N2063" s="24"/>
      <c r="O2063" s="24"/>
    </row>
    <row r="2064" spans="1:30">
      <c r="J2064" s="24" t="s">
        <v>306</v>
      </c>
      <c r="K2064" s="53"/>
      <c r="L2064" s="24" t="s">
        <v>182</v>
      </c>
      <c r="M2064" s="53"/>
      <c r="N2064" s="24" t="s">
        <v>280</v>
      </c>
      <c r="O2064" s="53"/>
    </row>
    <row r="2065" spans="1:27">
      <c r="A2065" s="324" t="s">
        <v>407</v>
      </c>
      <c r="B2065" s="359"/>
      <c r="C2065" s="359"/>
      <c r="D2065" s="359"/>
      <c r="E2065" s="359"/>
      <c r="F2065" s="359"/>
      <c r="G2065" s="325"/>
      <c r="J2065" s="92" t="s">
        <v>408</v>
      </c>
      <c r="K2065" s="53"/>
      <c r="L2065" s="92" t="s">
        <v>409</v>
      </c>
      <c r="M2065" s="53"/>
      <c r="N2065" s="92" t="s">
        <v>410</v>
      </c>
      <c r="O2065" s="53"/>
    </row>
    <row r="2066" spans="1:27">
      <c r="A2066" s="21"/>
      <c r="B2066" s="51">
        <v>2001</v>
      </c>
      <c r="C2066" s="51">
        <v>2004</v>
      </c>
      <c r="D2066" s="51">
        <v>2007</v>
      </c>
      <c r="E2066" s="51">
        <v>2010</v>
      </c>
      <c r="F2066" s="51">
        <v>2012</v>
      </c>
      <c r="G2066" s="51">
        <v>2015</v>
      </c>
      <c r="J2066" s="119" t="s">
        <v>411</v>
      </c>
      <c r="L2066" s="94" t="s">
        <v>412</v>
      </c>
      <c r="N2066" s="100" t="s">
        <v>413</v>
      </c>
      <c r="O2066" s="100"/>
    </row>
    <row r="2067" spans="1:27">
      <c r="A2067" s="29" t="s">
        <v>106</v>
      </c>
      <c r="B2067" s="24">
        <v>15</v>
      </c>
      <c r="C2067" s="24">
        <v>9</v>
      </c>
      <c r="D2067" s="24">
        <v>5</v>
      </c>
      <c r="E2067" s="24">
        <v>3</v>
      </c>
      <c r="F2067" s="24">
        <v>0</v>
      </c>
      <c r="G2067" s="24">
        <v>2</v>
      </c>
      <c r="I2067" s="86"/>
      <c r="J2067" s="86"/>
      <c r="K2067" s="86"/>
      <c r="L2067" s="86"/>
      <c r="M2067" s="86"/>
      <c r="N2067" s="86"/>
      <c r="O2067" s="124"/>
    </row>
    <row r="2068" spans="1:27">
      <c r="A2068" s="29" t="s">
        <v>107</v>
      </c>
      <c r="B2068" s="24">
        <v>0</v>
      </c>
      <c r="C2068" s="24">
        <v>6</v>
      </c>
      <c r="D2068" s="24">
        <v>10</v>
      </c>
      <c r="E2068" s="24">
        <v>12</v>
      </c>
      <c r="F2068" s="24">
        <v>15</v>
      </c>
      <c r="G2068" s="24">
        <v>13</v>
      </c>
      <c r="I2068" s="82"/>
      <c r="J2068" s="82"/>
      <c r="K2068" s="82"/>
      <c r="L2068" s="82"/>
      <c r="M2068" s="82"/>
      <c r="N2068" s="82"/>
      <c r="O2068" s="125"/>
    </row>
    <row r="2069" spans="1:27">
      <c r="A2069" s="27"/>
      <c r="B2069" s="28"/>
      <c r="C2069" s="28"/>
      <c r="D2069" s="28"/>
      <c r="E2069" s="28"/>
      <c r="F2069" s="28"/>
      <c r="G2069" s="28"/>
    </row>
    <row r="2070" spans="1:27">
      <c r="A2070" s="27"/>
      <c r="B2070" s="28"/>
      <c r="C2070" s="28"/>
      <c r="D2070" s="28"/>
      <c r="E2070" s="28"/>
      <c r="F2070" s="28"/>
      <c r="G2070" s="28"/>
    </row>
    <row r="2071" spans="1:27">
      <c r="A2071" s="354" t="s">
        <v>109</v>
      </c>
      <c r="B2071" s="354"/>
      <c r="C2071" s="354"/>
      <c r="D2071" s="354"/>
      <c r="E2071" s="354"/>
      <c r="F2071" s="354"/>
      <c r="G2071" s="354"/>
      <c r="H2071" s="354"/>
      <c r="I2071" s="354"/>
      <c r="J2071" s="354"/>
      <c r="K2071" s="354"/>
      <c r="L2071" s="354"/>
      <c r="M2071" s="354"/>
      <c r="O2071" s="355" t="s">
        <v>120</v>
      </c>
      <c r="P2071" s="356"/>
      <c r="Q2071" s="356"/>
      <c r="R2071" s="356"/>
      <c r="S2071" s="356"/>
      <c r="T2071" s="356"/>
      <c r="U2071" s="356"/>
      <c r="V2071" s="356"/>
      <c r="W2071" s="356"/>
      <c r="X2071" s="356"/>
      <c r="Y2071" s="356"/>
      <c r="Z2071" s="356"/>
      <c r="AA2071" s="357"/>
    </row>
    <row r="2072" spans="1:27">
      <c r="A2072" s="20"/>
      <c r="B2072" s="327">
        <v>2001</v>
      </c>
      <c r="C2072" s="327"/>
      <c r="D2072" s="327">
        <v>2004</v>
      </c>
      <c r="E2072" s="327"/>
      <c r="F2072" s="327">
        <v>2007</v>
      </c>
      <c r="G2072" s="327"/>
      <c r="H2072" s="327">
        <v>2010</v>
      </c>
      <c r="I2072" s="327"/>
      <c r="J2072" s="327">
        <v>2012</v>
      </c>
      <c r="K2072" s="327"/>
      <c r="L2072" s="327">
        <v>2015</v>
      </c>
      <c r="M2072" s="327"/>
      <c r="O2072" s="20"/>
      <c r="P2072" s="52">
        <v>2001</v>
      </c>
      <c r="Q2072" s="52"/>
      <c r="R2072" s="52">
        <v>2004</v>
      </c>
      <c r="S2072" s="52"/>
      <c r="T2072" s="52">
        <v>2007</v>
      </c>
      <c r="U2072" s="52"/>
      <c r="V2072" s="52">
        <v>2010</v>
      </c>
      <c r="W2072" s="52"/>
      <c r="X2072" s="52">
        <v>2012</v>
      </c>
      <c r="Y2072" s="52"/>
      <c r="Z2072" s="52">
        <v>2015</v>
      </c>
      <c r="AA2072" s="52"/>
    </row>
    <row r="2073" spans="1:27">
      <c r="A2073" s="20"/>
      <c r="B2073" s="51" t="s">
        <v>114</v>
      </c>
      <c r="C2073" s="51" t="s">
        <v>115</v>
      </c>
      <c r="D2073" s="51" t="s">
        <v>114</v>
      </c>
      <c r="E2073" s="51" t="s">
        <v>115</v>
      </c>
      <c r="F2073" s="51" t="s">
        <v>114</v>
      </c>
      <c r="G2073" s="51" t="s">
        <v>115</v>
      </c>
      <c r="H2073" s="51" t="s">
        <v>114</v>
      </c>
      <c r="I2073" s="51" t="s">
        <v>115</v>
      </c>
      <c r="J2073" s="51" t="s">
        <v>114</v>
      </c>
      <c r="K2073" s="51" t="s">
        <v>115</v>
      </c>
      <c r="L2073" s="51" t="s">
        <v>114</v>
      </c>
      <c r="M2073" s="51" t="s">
        <v>115</v>
      </c>
      <c r="O2073" s="20"/>
      <c r="P2073" s="51" t="s">
        <v>118</v>
      </c>
      <c r="Q2073" s="51" t="s">
        <v>1</v>
      </c>
      <c r="R2073" s="51" t="s">
        <v>118</v>
      </c>
      <c r="S2073" s="51" t="s">
        <v>1</v>
      </c>
      <c r="T2073" s="51" t="s">
        <v>118</v>
      </c>
      <c r="U2073" s="51" t="s">
        <v>1</v>
      </c>
      <c r="V2073" s="51" t="s">
        <v>118</v>
      </c>
      <c r="W2073" s="51" t="s">
        <v>1</v>
      </c>
      <c r="X2073" s="51" t="s">
        <v>118</v>
      </c>
      <c r="Y2073" s="51" t="s">
        <v>1</v>
      </c>
      <c r="Z2073" s="51" t="s">
        <v>118</v>
      </c>
      <c r="AA2073" s="51" t="s">
        <v>1</v>
      </c>
    </row>
    <row r="2074" spans="1:27">
      <c r="A2074" s="29" t="s">
        <v>110</v>
      </c>
      <c r="B2074" s="20">
        <v>15</v>
      </c>
      <c r="C2074" s="20">
        <v>100</v>
      </c>
      <c r="D2074" s="20">
        <v>15</v>
      </c>
      <c r="E2074" s="20">
        <v>100</v>
      </c>
      <c r="F2074" s="20">
        <v>15</v>
      </c>
      <c r="G2074" s="20">
        <v>100</v>
      </c>
      <c r="H2074" s="20">
        <v>15</v>
      </c>
      <c r="I2074" s="20">
        <v>100</v>
      </c>
      <c r="J2074" s="20">
        <v>15</v>
      </c>
      <c r="K2074" s="20">
        <v>100</v>
      </c>
      <c r="L2074" s="20">
        <v>15</v>
      </c>
      <c r="M2074" s="20">
        <v>100</v>
      </c>
      <c r="O2074" s="29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</row>
    <row r="2075" spans="1:27">
      <c r="A2075" s="29" t="s">
        <v>111</v>
      </c>
      <c r="B2075" s="20">
        <v>6</v>
      </c>
      <c r="C2075" s="20">
        <v>40</v>
      </c>
      <c r="D2075" s="20">
        <v>9</v>
      </c>
      <c r="E2075" s="20">
        <v>60</v>
      </c>
      <c r="F2075" s="20">
        <v>5</v>
      </c>
      <c r="G2075" s="20">
        <v>33.299999999999997</v>
      </c>
      <c r="H2075" s="20">
        <v>2</v>
      </c>
      <c r="I2075" s="20">
        <v>13.3</v>
      </c>
      <c r="J2075" s="20">
        <v>4</v>
      </c>
      <c r="K2075" s="20">
        <v>26.7</v>
      </c>
      <c r="L2075" s="20">
        <v>2</v>
      </c>
      <c r="M2075" s="20">
        <v>13.3</v>
      </c>
      <c r="O2075" s="47" t="s">
        <v>125</v>
      </c>
      <c r="P2075" s="32"/>
      <c r="Q2075" s="33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</row>
    <row r="2076" spans="1:27">
      <c r="A2076" s="2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</row>
    <row r="2077" spans="1:27">
      <c r="A2077" s="29" t="s">
        <v>112</v>
      </c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O2077" s="35" t="s">
        <v>127</v>
      </c>
    </row>
    <row r="2078" spans="1:27">
      <c r="A2078" s="29" t="s">
        <v>113</v>
      </c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</row>
    <row r="2081" spans="1:27">
      <c r="A2081" s="354" t="s">
        <v>116</v>
      </c>
      <c r="B2081" s="354"/>
      <c r="C2081" s="354"/>
      <c r="D2081" s="354"/>
      <c r="E2081" s="354"/>
      <c r="F2081" s="354"/>
      <c r="G2081" s="354"/>
      <c r="H2081" s="354"/>
      <c r="I2081" s="354"/>
      <c r="J2081" s="354"/>
      <c r="K2081" s="354"/>
      <c r="L2081" s="354"/>
      <c r="M2081" s="354"/>
      <c r="O2081" s="355" t="s">
        <v>121</v>
      </c>
      <c r="P2081" s="356"/>
      <c r="Q2081" s="356"/>
      <c r="R2081" s="356"/>
      <c r="S2081" s="356"/>
      <c r="T2081" s="356"/>
      <c r="U2081" s="356"/>
      <c r="V2081" s="356"/>
      <c r="W2081" s="356"/>
      <c r="X2081" s="356"/>
      <c r="Y2081" s="356"/>
      <c r="Z2081" s="356"/>
      <c r="AA2081" s="357"/>
    </row>
    <row r="2082" spans="1:27">
      <c r="A2082" s="20"/>
      <c r="B2082" s="327">
        <v>2001</v>
      </c>
      <c r="C2082" s="327"/>
      <c r="D2082" s="327">
        <v>2004</v>
      </c>
      <c r="E2082" s="327"/>
      <c r="F2082" s="327">
        <v>2007</v>
      </c>
      <c r="G2082" s="327"/>
      <c r="H2082" s="327">
        <v>2010</v>
      </c>
      <c r="I2082" s="327"/>
      <c r="J2082" s="327">
        <v>2012</v>
      </c>
      <c r="K2082" s="327"/>
      <c r="L2082" s="327">
        <v>2015</v>
      </c>
      <c r="M2082" s="327"/>
      <c r="O2082" s="20"/>
      <c r="P2082" s="324">
        <v>2001</v>
      </c>
      <c r="Q2082" s="325"/>
      <c r="R2082" s="324">
        <v>2004</v>
      </c>
      <c r="S2082" s="325"/>
      <c r="T2082" s="324">
        <v>2007</v>
      </c>
      <c r="U2082" s="325"/>
      <c r="V2082" s="324">
        <v>2010</v>
      </c>
      <c r="W2082" s="325"/>
      <c r="X2082" s="324">
        <v>2012</v>
      </c>
      <c r="Y2082" s="325"/>
      <c r="Z2082" s="324">
        <v>2015</v>
      </c>
      <c r="AA2082" s="325"/>
    </row>
    <row r="2083" spans="1:27">
      <c r="A2083" s="20"/>
      <c r="B2083" s="51" t="s">
        <v>114</v>
      </c>
      <c r="C2083" s="51" t="s">
        <v>115</v>
      </c>
      <c r="D2083" s="51" t="s">
        <v>114</v>
      </c>
      <c r="E2083" s="51" t="s">
        <v>115</v>
      </c>
      <c r="F2083" s="51" t="s">
        <v>114</v>
      </c>
      <c r="G2083" s="51" t="s">
        <v>115</v>
      </c>
      <c r="H2083" s="51" t="s">
        <v>114</v>
      </c>
      <c r="I2083" s="51" t="s">
        <v>115</v>
      </c>
      <c r="J2083" s="51" t="s">
        <v>114</v>
      </c>
      <c r="K2083" s="51" t="s">
        <v>115</v>
      </c>
      <c r="L2083" s="51" t="s">
        <v>114</v>
      </c>
      <c r="M2083" s="51" t="s">
        <v>115</v>
      </c>
      <c r="O2083" s="20"/>
      <c r="P2083" s="51" t="s">
        <v>118</v>
      </c>
      <c r="Q2083" s="51" t="s">
        <v>1</v>
      </c>
      <c r="R2083" s="51" t="s">
        <v>118</v>
      </c>
      <c r="S2083" s="51" t="s">
        <v>1</v>
      </c>
      <c r="T2083" s="51" t="s">
        <v>118</v>
      </c>
      <c r="U2083" s="51" t="s">
        <v>1</v>
      </c>
      <c r="V2083" s="51" t="s">
        <v>118</v>
      </c>
      <c r="W2083" s="51" t="s">
        <v>1</v>
      </c>
      <c r="X2083" s="51" t="s">
        <v>118</v>
      </c>
      <c r="Y2083" s="51" t="s">
        <v>1</v>
      </c>
      <c r="Z2083" s="51" t="s">
        <v>118</v>
      </c>
      <c r="AA2083" s="51" t="s">
        <v>1</v>
      </c>
    </row>
    <row r="2084" spans="1:27">
      <c r="A2084" s="29" t="s">
        <v>110</v>
      </c>
      <c r="B2084" s="20">
        <v>15</v>
      </c>
      <c r="C2084" s="20">
        <v>100</v>
      </c>
      <c r="D2084" s="20"/>
      <c r="E2084" s="20"/>
      <c r="F2084" s="20"/>
      <c r="G2084" s="20"/>
      <c r="H2084" s="20">
        <v>1</v>
      </c>
      <c r="I2084" s="20">
        <v>6.7</v>
      </c>
      <c r="J2084" s="20">
        <v>15</v>
      </c>
      <c r="K2084" s="20">
        <v>100</v>
      </c>
      <c r="L2084" s="20"/>
      <c r="M2084" s="20"/>
      <c r="O2084" s="29" t="s">
        <v>416</v>
      </c>
      <c r="P2084" s="24"/>
      <c r="Q2084" s="24"/>
      <c r="R2084" s="24">
        <v>15</v>
      </c>
      <c r="S2084" s="24">
        <v>6</v>
      </c>
      <c r="T2084" s="24"/>
      <c r="U2084" s="24"/>
      <c r="V2084" s="24"/>
      <c r="W2084" s="24"/>
      <c r="X2084" s="24"/>
      <c r="Y2084" s="24"/>
      <c r="Z2084" s="24"/>
      <c r="AA2084" s="24"/>
    </row>
    <row r="2085" spans="1:27">
      <c r="A2085" s="29" t="s">
        <v>111</v>
      </c>
      <c r="B2085" s="20">
        <v>9</v>
      </c>
      <c r="C2085" s="20">
        <v>60</v>
      </c>
      <c r="D2085" s="20"/>
      <c r="E2085" s="20"/>
      <c r="F2085" s="20"/>
      <c r="G2085" s="20"/>
      <c r="H2085" s="20">
        <v>1</v>
      </c>
      <c r="I2085" s="20">
        <v>100</v>
      </c>
      <c r="J2085" s="20">
        <v>11</v>
      </c>
      <c r="K2085" s="20">
        <v>73.3</v>
      </c>
      <c r="L2085" s="20"/>
      <c r="M2085" s="20"/>
      <c r="O2085" s="48" t="s">
        <v>125</v>
      </c>
      <c r="P2085" s="36"/>
      <c r="Q2085" s="36"/>
      <c r="R2085" s="36">
        <v>1</v>
      </c>
      <c r="S2085" s="36">
        <v>0.4</v>
      </c>
      <c r="T2085" s="36"/>
      <c r="U2085" s="36"/>
      <c r="V2085" s="36"/>
      <c r="W2085" s="36"/>
      <c r="X2085" s="36"/>
      <c r="Y2085" s="36"/>
      <c r="Z2085" s="36"/>
      <c r="AA2085" s="36"/>
    </row>
    <row r="2086" spans="1:27">
      <c r="A2086" s="2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O2086" s="29" t="s">
        <v>418</v>
      </c>
      <c r="P2086" s="34"/>
      <c r="Q2086" s="34"/>
      <c r="R2086" s="34"/>
      <c r="S2086" s="34"/>
      <c r="T2086" s="34">
        <v>15</v>
      </c>
      <c r="U2086" s="34">
        <v>10</v>
      </c>
      <c r="V2086" s="34"/>
      <c r="W2086" s="34"/>
      <c r="X2086" s="34"/>
      <c r="Y2086" s="34"/>
      <c r="Z2086" s="34"/>
      <c r="AA2086" s="34"/>
    </row>
    <row r="2087" spans="1:27">
      <c r="A2087" s="29" t="s">
        <v>112</v>
      </c>
      <c r="B2087" s="20"/>
      <c r="C2087" s="20"/>
      <c r="D2087" s="20">
        <v>15</v>
      </c>
      <c r="E2087" s="20">
        <v>100</v>
      </c>
      <c r="F2087" s="20">
        <v>15</v>
      </c>
      <c r="G2087" s="20">
        <v>100</v>
      </c>
      <c r="H2087" s="20">
        <v>14</v>
      </c>
      <c r="I2087" s="20">
        <v>93.3</v>
      </c>
      <c r="J2087" s="20"/>
      <c r="K2087" s="20"/>
      <c r="L2087" s="20">
        <v>15</v>
      </c>
      <c r="M2087" s="20">
        <v>100</v>
      </c>
      <c r="O2087" s="48" t="s">
        <v>125</v>
      </c>
      <c r="P2087" s="36"/>
      <c r="Q2087" s="36"/>
      <c r="R2087" s="36"/>
      <c r="S2087" s="36"/>
      <c r="T2087" s="36">
        <v>1</v>
      </c>
      <c r="U2087" s="39">
        <v>0.66700000000000004</v>
      </c>
      <c r="V2087" s="36"/>
      <c r="W2087" s="36"/>
      <c r="X2087" s="36"/>
      <c r="Y2087" s="36"/>
      <c r="Z2087" s="36"/>
      <c r="AA2087" s="36"/>
    </row>
    <row r="2088" spans="1:27">
      <c r="A2088" s="29" t="s">
        <v>113</v>
      </c>
      <c r="B2088" s="20"/>
      <c r="C2088" s="20"/>
      <c r="D2088" s="20">
        <v>6</v>
      </c>
      <c r="E2088" s="20">
        <v>40</v>
      </c>
      <c r="F2088" s="20">
        <v>10</v>
      </c>
      <c r="G2088" s="20">
        <v>66.7</v>
      </c>
      <c r="H2088" s="20">
        <v>12</v>
      </c>
      <c r="I2088" s="20">
        <v>85.7</v>
      </c>
      <c r="J2088" s="20"/>
      <c r="K2088" s="20"/>
      <c r="L2088" s="20">
        <v>13</v>
      </c>
      <c r="M2088" s="20">
        <v>86.7</v>
      </c>
      <c r="O2088" s="21" t="s">
        <v>79</v>
      </c>
      <c r="P2088" s="34"/>
      <c r="Q2088" s="34"/>
      <c r="R2088" s="34"/>
      <c r="S2088" s="34"/>
      <c r="T2088" s="34"/>
      <c r="U2088" s="34"/>
      <c r="V2088" s="34">
        <v>14</v>
      </c>
      <c r="W2088" s="34">
        <v>12</v>
      </c>
      <c r="X2088" s="34"/>
      <c r="Y2088" s="34"/>
      <c r="Z2088" s="34">
        <v>2</v>
      </c>
      <c r="AA2088" s="34">
        <v>2</v>
      </c>
    </row>
    <row r="2089" spans="1:27">
      <c r="O2089" s="48" t="s">
        <v>125</v>
      </c>
      <c r="P2089" s="36"/>
      <c r="Q2089" s="36"/>
      <c r="R2089" s="36"/>
      <c r="S2089" s="36"/>
      <c r="T2089" s="36"/>
      <c r="U2089" s="36"/>
      <c r="V2089" s="39">
        <v>0.93300000000000005</v>
      </c>
      <c r="W2089" s="39">
        <v>0.85699999999999998</v>
      </c>
      <c r="X2089" s="36"/>
      <c r="Y2089" s="36"/>
      <c r="Z2089" s="39">
        <v>0.13300000000000001</v>
      </c>
      <c r="AA2089" s="36">
        <v>1</v>
      </c>
    </row>
    <row r="2090" spans="1:27">
      <c r="O2090" s="21" t="s">
        <v>420</v>
      </c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>
        <v>7</v>
      </c>
      <c r="AA2090" s="34">
        <v>5</v>
      </c>
    </row>
    <row r="2091" spans="1:27">
      <c r="A2091" s="354" t="s">
        <v>117</v>
      </c>
      <c r="B2091" s="354"/>
      <c r="C2091" s="354"/>
      <c r="D2091" s="354"/>
      <c r="E2091" s="354"/>
      <c r="F2091" s="354"/>
      <c r="G2091" s="354"/>
      <c r="H2091" s="354"/>
      <c r="I2091" s="354"/>
      <c r="J2091" s="354"/>
      <c r="K2091" s="354"/>
      <c r="L2091" s="354"/>
      <c r="M2091" s="354"/>
      <c r="O2091" s="48" t="s">
        <v>125</v>
      </c>
      <c r="P2091" s="36"/>
      <c r="Q2091" s="36"/>
      <c r="R2091" s="36"/>
      <c r="S2091" s="36"/>
      <c r="T2091" s="36"/>
      <c r="U2091" s="36"/>
      <c r="V2091" s="39"/>
      <c r="W2091" s="39"/>
      <c r="X2091" s="36"/>
      <c r="Y2091" s="36"/>
      <c r="Z2091" s="39">
        <v>0.46700000000000003</v>
      </c>
      <c r="AA2091" s="39">
        <v>0.71399999999999997</v>
      </c>
    </row>
    <row r="2092" spans="1:27">
      <c r="A2092" s="20"/>
      <c r="B2092" s="327">
        <v>2001</v>
      </c>
      <c r="C2092" s="327"/>
      <c r="D2092" s="327">
        <v>2004</v>
      </c>
      <c r="E2092" s="327"/>
      <c r="F2092" s="327">
        <v>2007</v>
      </c>
      <c r="G2092" s="327"/>
      <c r="H2092" s="327">
        <v>2010</v>
      </c>
      <c r="I2092" s="327"/>
      <c r="J2092" s="327">
        <v>2012</v>
      </c>
      <c r="K2092" s="327"/>
      <c r="L2092" s="327">
        <v>2015</v>
      </c>
      <c r="M2092" s="327"/>
      <c r="O2092" s="21" t="s">
        <v>421</v>
      </c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>
        <v>4</v>
      </c>
      <c r="AA2092" s="34">
        <v>4</v>
      </c>
    </row>
    <row r="2093" spans="1:27">
      <c r="A2093" s="20"/>
      <c r="B2093" s="51" t="s">
        <v>114</v>
      </c>
      <c r="C2093" s="51" t="s">
        <v>115</v>
      </c>
      <c r="D2093" s="51" t="s">
        <v>114</v>
      </c>
      <c r="E2093" s="51" t="s">
        <v>115</v>
      </c>
      <c r="F2093" s="51" t="s">
        <v>114</v>
      </c>
      <c r="G2093" s="51" t="s">
        <v>115</v>
      </c>
      <c r="H2093" s="51" t="s">
        <v>114</v>
      </c>
      <c r="I2093" s="51" t="s">
        <v>115</v>
      </c>
      <c r="J2093" s="51" t="s">
        <v>114</v>
      </c>
      <c r="K2093" s="51" t="s">
        <v>115</v>
      </c>
      <c r="L2093" s="51" t="s">
        <v>114</v>
      </c>
      <c r="M2093" s="51" t="s">
        <v>115</v>
      </c>
      <c r="O2093" s="48" t="s">
        <v>125</v>
      </c>
      <c r="P2093" s="36"/>
      <c r="Q2093" s="36"/>
      <c r="R2093" s="36"/>
      <c r="S2093" s="36"/>
      <c r="T2093" s="36"/>
      <c r="U2093" s="36"/>
      <c r="V2093" s="39"/>
      <c r="W2093" s="39"/>
      <c r="X2093" s="36"/>
      <c r="Y2093" s="36"/>
      <c r="Z2093" s="39">
        <v>0.26700000000000002</v>
      </c>
      <c r="AA2093" s="36">
        <v>1</v>
      </c>
    </row>
    <row r="2094" spans="1:27">
      <c r="A2094" s="29" t="s">
        <v>110</v>
      </c>
      <c r="B2094" s="20">
        <v>15</v>
      </c>
      <c r="C2094" s="20">
        <v>100</v>
      </c>
      <c r="D2094" s="20">
        <v>15</v>
      </c>
      <c r="E2094" s="20">
        <v>100</v>
      </c>
      <c r="F2094" s="20">
        <v>15</v>
      </c>
      <c r="G2094" s="20">
        <v>100</v>
      </c>
      <c r="H2094" s="20">
        <v>15</v>
      </c>
      <c r="I2094" s="20">
        <v>100</v>
      </c>
      <c r="J2094" s="20">
        <v>15</v>
      </c>
      <c r="K2094" s="20">
        <v>100</v>
      </c>
      <c r="L2094" s="20">
        <v>8</v>
      </c>
      <c r="M2094" s="20">
        <v>53.3</v>
      </c>
      <c r="O2094" s="21" t="s">
        <v>199</v>
      </c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>
        <v>1</v>
      </c>
      <c r="AA2094" s="34">
        <v>1</v>
      </c>
    </row>
    <row r="2095" spans="1:27">
      <c r="A2095" s="29" t="s">
        <v>111</v>
      </c>
      <c r="B2095" s="20">
        <v>0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O2095" s="48" t="s">
        <v>125</v>
      </c>
      <c r="P2095" s="36"/>
      <c r="Q2095" s="36"/>
      <c r="R2095" s="36"/>
      <c r="S2095" s="36"/>
      <c r="T2095" s="36"/>
      <c r="U2095" s="36"/>
      <c r="V2095" s="39"/>
      <c r="W2095" s="39"/>
      <c r="X2095" s="36"/>
      <c r="Y2095" s="36"/>
      <c r="Z2095" s="39">
        <v>6.7000000000000004E-2</v>
      </c>
      <c r="AA2095" s="36">
        <v>1</v>
      </c>
    </row>
    <row r="2096" spans="1:27">
      <c r="A2096" s="2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O2096" s="21" t="s">
        <v>422</v>
      </c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>
        <v>1</v>
      </c>
      <c r="AA2096" s="34">
        <v>1</v>
      </c>
    </row>
    <row r="2097" spans="1:27">
      <c r="A2097" s="29" t="s">
        <v>112</v>
      </c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>
        <v>7</v>
      </c>
      <c r="M2097" s="20">
        <v>46.7</v>
      </c>
      <c r="O2097" s="48" t="s">
        <v>125</v>
      </c>
      <c r="P2097" s="36"/>
      <c r="Q2097" s="36"/>
      <c r="R2097" s="36"/>
      <c r="S2097" s="36"/>
      <c r="T2097" s="36"/>
      <c r="U2097" s="36"/>
      <c r="V2097" s="39"/>
      <c r="W2097" s="39"/>
      <c r="X2097" s="36"/>
      <c r="Y2097" s="36"/>
      <c r="Z2097" s="39">
        <v>6.7000000000000004E-2</v>
      </c>
      <c r="AA2097" s="36">
        <v>1</v>
      </c>
    </row>
    <row r="2098" spans="1:27">
      <c r="A2098" s="29" t="s">
        <v>113</v>
      </c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>
        <v>0</v>
      </c>
      <c r="M2098" s="20">
        <v>0</v>
      </c>
      <c r="O2098" s="63"/>
      <c r="P2098" s="66"/>
      <c r="Q2098" s="66"/>
      <c r="R2098" s="66"/>
      <c r="S2098" s="66"/>
      <c r="T2098" s="66"/>
      <c r="U2098" s="66"/>
      <c r="V2098" s="66"/>
      <c r="W2098" s="66"/>
      <c r="X2098" s="66"/>
      <c r="Y2098" s="66"/>
      <c r="Z2098" s="66"/>
      <c r="AA2098" s="66"/>
    </row>
    <row r="2099" spans="1:27">
      <c r="O2099" s="35" t="s">
        <v>127</v>
      </c>
      <c r="P2099" s="32"/>
      <c r="Q2099" s="32"/>
      <c r="R2099" s="32"/>
      <c r="S2099" s="32"/>
      <c r="T2099" s="32"/>
      <c r="U2099" s="32"/>
      <c r="V2099" s="40"/>
      <c r="W2099" s="40"/>
      <c r="X2099" s="32"/>
      <c r="Y2099" s="32"/>
      <c r="Z2099" s="32"/>
      <c r="AA2099" s="32"/>
    </row>
    <row r="2100" spans="1:27">
      <c r="A2100" s="35" t="s">
        <v>127</v>
      </c>
    </row>
    <row r="2102" spans="1:27">
      <c r="O2102" s="355" t="s">
        <v>122</v>
      </c>
      <c r="P2102" s="356"/>
      <c r="Q2102" s="356"/>
      <c r="R2102" s="356"/>
      <c r="S2102" s="356"/>
      <c r="T2102" s="356"/>
      <c r="U2102" s="356"/>
      <c r="V2102" s="356"/>
      <c r="W2102" s="356"/>
      <c r="X2102" s="356"/>
      <c r="Y2102" s="356"/>
      <c r="Z2102" s="356"/>
      <c r="AA2102" s="357"/>
    </row>
    <row r="2103" spans="1:27">
      <c r="A2103" s="354" t="s">
        <v>130</v>
      </c>
      <c r="B2103" s="354"/>
      <c r="C2103" s="354"/>
      <c r="D2103" s="354"/>
      <c r="E2103" s="354"/>
      <c r="F2103" s="354"/>
      <c r="G2103" s="354"/>
      <c r="H2103" s="354"/>
      <c r="I2103" s="354"/>
      <c r="J2103" s="354"/>
      <c r="K2103" s="354"/>
      <c r="L2103" s="354"/>
      <c r="M2103" s="354"/>
      <c r="O2103" s="20"/>
      <c r="P2103" s="54">
        <v>2001</v>
      </c>
      <c r="Q2103" s="55"/>
      <c r="R2103" s="54">
        <v>2004</v>
      </c>
      <c r="S2103" s="55"/>
      <c r="T2103" s="54">
        <v>2007</v>
      </c>
      <c r="U2103" s="55"/>
      <c r="V2103" s="54">
        <v>2010</v>
      </c>
      <c r="W2103" s="55"/>
      <c r="X2103" s="54">
        <v>2012</v>
      </c>
      <c r="Y2103" s="55"/>
      <c r="Z2103" s="54">
        <v>2015</v>
      </c>
      <c r="AA2103" s="55"/>
    </row>
    <row r="2104" spans="1:27">
      <c r="A2104" s="20"/>
      <c r="B2104" s="327">
        <v>2001</v>
      </c>
      <c r="C2104" s="327"/>
      <c r="D2104" s="327">
        <v>2004</v>
      </c>
      <c r="E2104" s="327"/>
      <c r="F2104" s="327">
        <v>2007</v>
      </c>
      <c r="G2104" s="327"/>
      <c r="H2104" s="327">
        <v>2010</v>
      </c>
      <c r="I2104" s="327"/>
      <c r="J2104" s="327">
        <v>2012</v>
      </c>
      <c r="K2104" s="327"/>
      <c r="L2104" s="327">
        <v>2015</v>
      </c>
      <c r="M2104" s="327"/>
      <c r="O2104" s="20"/>
      <c r="P2104" s="51" t="s">
        <v>118</v>
      </c>
      <c r="Q2104" s="51" t="s">
        <v>1</v>
      </c>
      <c r="R2104" s="51" t="s">
        <v>118</v>
      </c>
      <c r="S2104" s="51" t="s">
        <v>1</v>
      </c>
      <c r="T2104" s="51" t="s">
        <v>118</v>
      </c>
      <c r="U2104" s="51" t="s">
        <v>1</v>
      </c>
      <c r="V2104" s="51" t="s">
        <v>118</v>
      </c>
      <c r="W2104" s="51" t="s">
        <v>1</v>
      </c>
      <c r="X2104" s="51" t="s">
        <v>118</v>
      </c>
      <c r="Y2104" s="51" t="s">
        <v>1</v>
      </c>
      <c r="Z2104" s="51" t="s">
        <v>118</v>
      </c>
      <c r="AA2104" s="51" t="s">
        <v>1</v>
      </c>
    </row>
    <row r="2105" spans="1:27">
      <c r="A2105" s="20"/>
      <c r="B2105" s="51" t="s">
        <v>114</v>
      </c>
      <c r="C2105" s="51" t="s">
        <v>115</v>
      </c>
      <c r="D2105" s="51" t="s">
        <v>114</v>
      </c>
      <c r="E2105" s="51" t="s">
        <v>115</v>
      </c>
      <c r="F2105" s="51" t="s">
        <v>114</v>
      </c>
      <c r="G2105" s="51" t="s">
        <v>115</v>
      </c>
      <c r="H2105" s="51" t="s">
        <v>114</v>
      </c>
      <c r="I2105" s="51" t="s">
        <v>115</v>
      </c>
      <c r="J2105" s="51" t="s">
        <v>114</v>
      </c>
      <c r="K2105" s="51" t="s">
        <v>115</v>
      </c>
      <c r="L2105" s="51" t="s">
        <v>114</v>
      </c>
      <c r="M2105" s="51" t="s">
        <v>115</v>
      </c>
      <c r="O2105" s="29" t="s">
        <v>276</v>
      </c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>
        <v>7</v>
      </c>
      <c r="AA2105" s="24">
        <v>0</v>
      </c>
    </row>
    <row r="2106" spans="1:27">
      <c r="A2106" s="29" t="s">
        <v>110</v>
      </c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20">
        <v>15</v>
      </c>
      <c r="M2106" s="20">
        <v>100</v>
      </c>
      <c r="O2106" s="47" t="s">
        <v>125</v>
      </c>
      <c r="P2106" s="32"/>
      <c r="Q2106" s="40"/>
      <c r="R2106" s="32"/>
      <c r="S2106" s="32"/>
      <c r="T2106" s="32"/>
      <c r="U2106" s="32"/>
      <c r="V2106" s="32"/>
      <c r="W2106" s="32"/>
      <c r="X2106" s="32"/>
      <c r="Y2106" s="32"/>
      <c r="Z2106" s="40">
        <v>0.46700000000000003</v>
      </c>
      <c r="AA2106" s="32">
        <v>0</v>
      </c>
    </row>
    <row r="2107" spans="1:27">
      <c r="A2107" s="29" t="s">
        <v>111</v>
      </c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20">
        <v>0</v>
      </c>
      <c r="M2107" s="20">
        <v>0</v>
      </c>
      <c r="O2107" s="63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</row>
    <row r="2108" spans="1:27">
      <c r="A2108" s="29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20"/>
      <c r="M2108" s="20"/>
      <c r="O2108" s="35" t="s">
        <v>127</v>
      </c>
      <c r="P2108" s="32"/>
      <c r="Q2108" s="32"/>
      <c r="R2108" s="32"/>
      <c r="S2108" s="32"/>
      <c r="T2108" s="32"/>
      <c r="U2108" s="32"/>
      <c r="V2108" s="40"/>
      <c r="W2108" s="32"/>
      <c r="X2108" s="32"/>
      <c r="Y2108" s="32"/>
      <c r="Z2108" s="32"/>
      <c r="AA2108" s="32"/>
    </row>
    <row r="2109" spans="1:27">
      <c r="A2109" s="29" t="s">
        <v>112</v>
      </c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20"/>
      <c r="M2109" s="20"/>
    </row>
    <row r="2110" spans="1:27">
      <c r="A2110" s="29" t="s">
        <v>113</v>
      </c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20"/>
      <c r="M2110" s="20"/>
    </row>
    <row r="2114" spans="1:30" s="152" customFormat="1">
      <c r="A2114" s="153" t="s">
        <v>423</v>
      </c>
      <c r="AD2114" s="15"/>
    </row>
    <row r="2116" spans="1:30">
      <c r="A2116" s="329" t="s">
        <v>428</v>
      </c>
      <c r="B2116" s="330"/>
      <c r="C2116" s="330"/>
      <c r="D2116" s="330"/>
      <c r="E2116" s="330"/>
      <c r="F2116" s="330"/>
      <c r="G2116" s="331"/>
      <c r="I2116" s="358" t="s">
        <v>423</v>
      </c>
      <c r="J2116" s="358"/>
      <c r="K2116" s="358"/>
      <c r="L2116" s="358"/>
      <c r="M2116" s="358"/>
      <c r="N2116" s="358"/>
      <c r="O2116" s="358"/>
    </row>
    <row r="2117" spans="1:30">
      <c r="A2117" s="20" t="s">
        <v>129</v>
      </c>
      <c r="B2117" s="44">
        <v>18</v>
      </c>
      <c r="C2117" s="44">
        <v>18</v>
      </c>
      <c r="D2117" s="44">
        <v>18</v>
      </c>
      <c r="E2117" s="44">
        <v>18</v>
      </c>
      <c r="F2117" s="44">
        <v>18</v>
      </c>
      <c r="G2117" s="45">
        <v>18</v>
      </c>
      <c r="I2117" s="89"/>
      <c r="J2117" s="89" t="s">
        <v>137</v>
      </c>
      <c r="K2117" s="89" t="s">
        <v>138</v>
      </c>
      <c r="L2117" s="89" t="s">
        <v>139</v>
      </c>
      <c r="M2117" s="89" t="s">
        <v>140</v>
      </c>
      <c r="N2117" s="89" t="s">
        <v>141</v>
      </c>
      <c r="O2117" s="89" t="s">
        <v>142</v>
      </c>
    </row>
    <row r="2118" spans="1:30">
      <c r="A2118" s="21" t="s">
        <v>103</v>
      </c>
      <c r="B2118" s="51">
        <v>2001</v>
      </c>
      <c r="C2118" s="51">
        <v>2004</v>
      </c>
      <c r="D2118" s="51">
        <v>2007</v>
      </c>
      <c r="E2118" s="51">
        <v>2010</v>
      </c>
      <c r="F2118" s="51">
        <v>2013</v>
      </c>
      <c r="G2118" s="51">
        <v>2016</v>
      </c>
      <c r="I2118" s="89" t="s">
        <v>143</v>
      </c>
      <c r="J2118" s="24">
        <v>18</v>
      </c>
      <c r="K2118" s="24">
        <v>18</v>
      </c>
      <c r="L2118" s="24">
        <v>18</v>
      </c>
      <c r="M2118" s="24">
        <v>18</v>
      </c>
      <c r="N2118" s="24">
        <v>18</v>
      </c>
      <c r="O2118" s="24">
        <v>18</v>
      </c>
    </row>
    <row r="2119" spans="1:30">
      <c r="A2119" s="29">
        <v>0</v>
      </c>
      <c r="B2119" s="24">
        <v>18</v>
      </c>
      <c r="C2119" s="24"/>
      <c r="D2119" s="24"/>
      <c r="E2119" s="24"/>
      <c r="F2119" s="24"/>
      <c r="G2119" s="24"/>
      <c r="I2119" s="90">
        <v>0</v>
      </c>
      <c r="J2119" s="24">
        <v>18</v>
      </c>
      <c r="K2119" s="24"/>
      <c r="L2119" s="24"/>
      <c r="M2119" s="24"/>
      <c r="N2119" s="24"/>
      <c r="O2119" s="24"/>
    </row>
    <row r="2120" spans="1:30">
      <c r="A2120" s="29">
        <v>1</v>
      </c>
      <c r="B2120" s="24"/>
      <c r="C2120" s="24">
        <v>18</v>
      </c>
      <c r="D2120" s="24">
        <v>18</v>
      </c>
      <c r="E2120" s="24"/>
      <c r="F2120" s="24">
        <v>18</v>
      </c>
      <c r="G2120" s="24"/>
      <c r="I2120" s="90">
        <v>1</v>
      </c>
      <c r="J2120" s="24"/>
      <c r="K2120" s="24">
        <v>18</v>
      </c>
      <c r="L2120" s="24">
        <v>18</v>
      </c>
      <c r="M2120" s="24"/>
      <c r="N2120" s="24">
        <v>18</v>
      </c>
      <c r="O2120" s="24"/>
    </row>
    <row r="2121" spans="1:30">
      <c r="A2121" s="29">
        <v>2</v>
      </c>
      <c r="B2121" s="24"/>
      <c r="C2121" s="24"/>
      <c r="D2121" s="24"/>
      <c r="E2121" s="24">
        <v>18</v>
      </c>
      <c r="F2121" s="24"/>
      <c r="G2121" s="24">
        <v>18</v>
      </c>
      <c r="I2121" s="90">
        <v>2</v>
      </c>
      <c r="J2121" s="24"/>
      <c r="K2121" s="24"/>
      <c r="L2121" s="24"/>
      <c r="M2121" s="24">
        <v>18</v>
      </c>
      <c r="N2121" s="24"/>
      <c r="O2121" s="24">
        <v>18</v>
      </c>
    </row>
    <row r="2122" spans="1:30">
      <c r="A2122" s="29">
        <v>3</v>
      </c>
      <c r="B2122" s="24"/>
      <c r="C2122" s="24"/>
      <c r="D2122" s="24"/>
      <c r="E2122" s="24"/>
      <c r="F2122" s="24"/>
      <c r="G2122" s="24"/>
      <c r="I2122" s="90">
        <v>3</v>
      </c>
      <c r="J2122" s="24"/>
      <c r="K2122" s="24"/>
      <c r="L2122" s="24"/>
      <c r="M2122" s="24"/>
      <c r="N2122" s="24"/>
      <c r="O2122" s="24"/>
    </row>
    <row r="2123" spans="1:30">
      <c r="A2123" s="29" t="s">
        <v>104</v>
      </c>
      <c r="B2123" s="24"/>
      <c r="C2123" s="24"/>
      <c r="D2123" s="24"/>
      <c r="E2123" s="24"/>
      <c r="F2123" s="24"/>
      <c r="G2123" s="24"/>
      <c r="I2123" s="90" t="s">
        <v>104</v>
      </c>
      <c r="J2123" s="24"/>
      <c r="K2123" s="24"/>
      <c r="L2123" s="24"/>
      <c r="M2123" s="24"/>
      <c r="N2123" s="24"/>
      <c r="O2123" s="24"/>
    </row>
    <row r="2124" spans="1:30">
      <c r="J2124" s="53"/>
      <c r="K2124" s="24" t="s">
        <v>145</v>
      </c>
      <c r="L2124" s="53"/>
      <c r="M2124" s="24" t="s">
        <v>181</v>
      </c>
      <c r="N2124" s="53"/>
      <c r="O2124" s="24" t="s">
        <v>182</v>
      </c>
    </row>
    <row r="2125" spans="1:30">
      <c r="A2125" s="324" t="s">
        <v>429</v>
      </c>
      <c r="B2125" s="359"/>
      <c r="C2125" s="359"/>
      <c r="D2125" s="359"/>
      <c r="E2125" s="359"/>
      <c r="F2125" s="359"/>
      <c r="G2125" s="325"/>
      <c r="J2125" s="53"/>
      <c r="K2125" s="92" t="s">
        <v>424</v>
      </c>
      <c r="L2125" s="53"/>
      <c r="M2125" s="92" t="s">
        <v>65</v>
      </c>
      <c r="N2125" s="53"/>
      <c r="O2125" s="100" t="s">
        <v>425</v>
      </c>
    </row>
    <row r="2126" spans="1:30">
      <c r="A2126" s="21"/>
      <c r="B2126" s="51">
        <v>2001</v>
      </c>
      <c r="C2126" s="51">
        <v>2004</v>
      </c>
      <c r="D2126" s="51">
        <v>2007</v>
      </c>
      <c r="E2126" s="51">
        <v>2010</v>
      </c>
      <c r="F2126" s="51">
        <v>2013</v>
      </c>
      <c r="G2126" s="51">
        <v>2016</v>
      </c>
      <c r="M2126" s="94" t="s">
        <v>212</v>
      </c>
      <c r="O2126" s="93" t="s">
        <v>426</v>
      </c>
    </row>
    <row r="2127" spans="1:30">
      <c r="A2127" s="29" t="s">
        <v>106</v>
      </c>
      <c r="B2127" s="24">
        <v>18</v>
      </c>
      <c r="C2127" s="24">
        <v>13</v>
      </c>
      <c r="D2127" s="24">
        <v>9</v>
      </c>
      <c r="E2127" s="24">
        <v>4</v>
      </c>
      <c r="F2127" s="24">
        <v>14</v>
      </c>
      <c r="G2127" s="24">
        <v>1</v>
      </c>
      <c r="I2127" s="86"/>
      <c r="J2127" s="86"/>
      <c r="K2127" s="86"/>
      <c r="L2127" s="86"/>
      <c r="M2127" s="86"/>
      <c r="N2127" s="86"/>
      <c r="O2127" s="127" t="s">
        <v>427</v>
      </c>
    </row>
    <row r="2128" spans="1:30">
      <c r="A2128" s="29" t="s">
        <v>107</v>
      </c>
      <c r="B2128" s="24">
        <v>0</v>
      </c>
      <c r="C2128" s="24">
        <v>5</v>
      </c>
      <c r="D2128" s="24">
        <v>9</v>
      </c>
      <c r="E2128" s="24">
        <v>14</v>
      </c>
      <c r="F2128" s="24">
        <v>4</v>
      </c>
      <c r="G2128" s="24">
        <v>17</v>
      </c>
      <c r="I2128" s="82"/>
      <c r="J2128" s="82"/>
      <c r="K2128" s="82"/>
      <c r="L2128" s="82"/>
      <c r="M2128" s="82"/>
      <c r="N2128" s="82"/>
      <c r="O2128" s="125"/>
    </row>
    <row r="2129" spans="1:27">
      <c r="A2129" s="27"/>
      <c r="B2129" s="28"/>
      <c r="C2129" s="28"/>
      <c r="D2129" s="28"/>
      <c r="E2129" s="28"/>
      <c r="F2129" s="28"/>
      <c r="G2129" s="28"/>
    </row>
    <row r="2130" spans="1:27">
      <c r="A2130" s="27"/>
      <c r="B2130" s="28"/>
      <c r="C2130" s="28"/>
      <c r="D2130" s="28"/>
      <c r="E2130" s="28"/>
      <c r="F2130" s="28"/>
      <c r="G2130" s="28"/>
    </row>
    <row r="2131" spans="1:27">
      <c r="A2131" s="354" t="s">
        <v>109</v>
      </c>
      <c r="B2131" s="354"/>
      <c r="C2131" s="354"/>
      <c r="D2131" s="354"/>
      <c r="E2131" s="354"/>
      <c r="F2131" s="354"/>
      <c r="G2131" s="354"/>
      <c r="H2131" s="354"/>
      <c r="I2131" s="354"/>
      <c r="J2131" s="354"/>
      <c r="K2131" s="354"/>
      <c r="L2131" s="354"/>
      <c r="M2131" s="354"/>
      <c r="O2131" s="355" t="s">
        <v>120</v>
      </c>
      <c r="P2131" s="356"/>
      <c r="Q2131" s="356"/>
      <c r="R2131" s="356"/>
      <c r="S2131" s="356"/>
      <c r="T2131" s="356"/>
      <c r="U2131" s="356"/>
      <c r="V2131" s="356"/>
      <c r="W2131" s="356"/>
      <c r="X2131" s="356"/>
      <c r="Y2131" s="356"/>
      <c r="Z2131" s="356"/>
      <c r="AA2131" s="357"/>
    </row>
    <row r="2132" spans="1:27">
      <c r="A2132" s="20"/>
      <c r="B2132" s="327">
        <v>2001</v>
      </c>
      <c r="C2132" s="327"/>
      <c r="D2132" s="327">
        <v>2004</v>
      </c>
      <c r="E2132" s="327"/>
      <c r="F2132" s="327">
        <v>2007</v>
      </c>
      <c r="G2132" s="327"/>
      <c r="H2132" s="327">
        <v>2010</v>
      </c>
      <c r="I2132" s="327"/>
      <c r="J2132" s="327">
        <v>2013</v>
      </c>
      <c r="K2132" s="327"/>
      <c r="L2132" s="327">
        <v>2016</v>
      </c>
      <c r="M2132" s="327"/>
      <c r="O2132" s="20"/>
      <c r="P2132" s="324">
        <v>2001</v>
      </c>
      <c r="Q2132" s="325"/>
      <c r="R2132" s="324">
        <v>2004</v>
      </c>
      <c r="S2132" s="325"/>
      <c r="T2132" s="324">
        <v>2007</v>
      </c>
      <c r="U2132" s="325"/>
      <c r="V2132" s="324">
        <v>2010</v>
      </c>
      <c r="W2132" s="325"/>
      <c r="X2132" s="324">
        <v>2013</v>
      </c>
      <c r="Y2132" s="325"/>
      <c r="Z2132" s="324">
        <v>2016</v>
      </c>
      <c r="AA2132" s="325"/>
    </row>
    <row r="2133" spans="1:27">
      <c r="A2133" s="20"/>
      <c r="B2133" s="51" t="s">
        <v>114</v>
      </c>
      <c r="C2133" s="51" t="s">
        <v>115</v>
      </c>
      <c r="D2133" s="51" t="s">
        <v>114</v>
      </c>
      <c r="E2133" s="51" t="s">
        <v>115</v>
      </c>
      <c r="F2133" s="51" t="s">
        <v>114</v>
      </c>
      <c r="G2133" s="51" t="s">
        <v>115</v>
      </c>
      <c r="H2133" s="51" t="s">
        <v>114</v>
      </c>
      <c r="I2133" s="51" t="s">
        <v>115</v>
      </c>
      <c r="J2133" s="51" t="s">
        <v>114</v>
      </c>
      <c r="K2133" s="51" t="s">
        <v>115</v>
      </c>
      <c r="L2133" s="51" t="s">
        <v>114</v>
      </c>
      <c r="M2133" s="51" t="s">
        <v>115</v>
      </c>
      <c r="O2133" s="20"/>
      <c r="P2133" s="51" t="s">
        <v>118</v>
      </c>
      <c r="Q2133" s="51" t="s">
        <v>1</v>
      </c>
      <c r="R2133" s="51" t="s">
        <v>118</v>
      </c>
      <c r="S2133" s="51" t="s">
        <v>1</v>
      </c>
      <c r="T2133" s="51" t="s">
        <v>118</v>
      </c>
      <c r="U2133" s="51" t="s">
        <v>1</v>
      </c>
      <c r="V2133" s="51" t="s">
        <v>118</v>
      </c>
      <c r="W2133" s="51" t="s">
        <v>1</v>
      </c>
      <c r="X2133" s="51" t="s">
        <v>118</v>
      </c>
      <c r="Y2133" s="51" t="s">
        <v>1</v>
      </c>
      <c r="Z2133" s="51" t="s">
        <v>118</v>
      </c>
      <c r="AA2133" s="51" t="s">
        <v>1</v>
      </c>
    </row>
    <row r="2134" spans="1:27">
      <c r="A2134" s="29" t="s">
        <v>110</v>
      </c>
      <c r="B2134" s="20">
        <v>18</v>
      </c>
      <c r="C2134" s="20">
        <v>100</v>
      </c>
      <c r="D2134" s="20">
        <v>18</v>
      </c>
      <c r="E2134" s="20">
        <v>100</v>
      </c>
      <c r="F2134" s="20">
        <v>18</v>
      </c>
      <c r="G2134" s="20">
        <v>100</v>
      </c>
      <c r="H2134" s="20">
        <v>18</v>
      </c>
      <c r="I2134" s="20">
        <v>100</v>
      </c>
      <c r="J2134" s="20"/>
      <c r="K2134" s="20"/>
      <c r="L2134" s="20"/>
      <c r="M2134" s="20"/>
      <c r="O2134" s="29" t="s">
        <v>198</v>
      </c>
      <c r="P2134" s="24"/>
      <c r="Q2134" s="24"/>
      <c r="R2134" s="24"/>
      <c r="S2134" s="24"/>
      <c r="T2134" s="24"/>
      <c r="U2134" s="24"/>
      <c r="V2134" s="24"/>
      <c r="W2134" s="24"/>
      <c r="X2134" s="24">
        <v>18</v>
      </c>
      <c r="Y2134" s="24">
        <v>4</v>
      </c>
      <c r="Z2134" s="24">
        <v>18</v>
      </c>
      <c r="AA2134" s="24">
        <v>2</v>
      </c>
    </row>
    <row r="2135" spans="1:27">
      <c r="A2135" s="29" t="s">
        <v>111</v>
      </c>
      <c r="B2135" s="20">
        <v>1</v>
      </c>
      <c r="C2135" s="20">
        <v>5.6</v>
      </c>
      <c r="D2135" s="20">
        <v>1</v>
      </c>
      <c r="E2135" s="20">
        <v>5.6</v>
      </c>
      <c r="F2135" s="20">
        <v>3</v>
      </c>
      <c r="G2135" s="20">
        <v>16.7</v>
      </c>
      <c r="H2135" s="20">
        <v>2</v>
      </c>
      <c r="I2135" s="20">
        <v>11.1</v>
      </c>
      <c r="J2135" s="20"/>
      <c r="K2135" s="20"/>
      <c r="L2135" s="20"/>
      <c r="M2135" s="20"/>
      <c r="O2135" s="47" t="s">
        <v>125</v>
      </c>
      <c r="P2135" s="32"/>
      <c r="Q2135" s="33"/>
      <c r="R2135" s="32"/>
      <c r="S2135" s="32"/>
      <c r="T2135" s="32"/>
      <c r="U2135" s="32"/>
      <c r="V2135" s="32"/>
      <c r="W2135" s="32"/>
      <c r="X2135" s="32">
        <v>1</v>
      </c>
      <c r="Y2135" s="40">
        <v>0.222</v>
      </c>
      <c r="Z2135" s="32">
        <v>1</v>
      </c>
      <c r="AA2135" s="40">
        <v>0.111</v>
      </c>
    </row>
    <row r="2136" spans="1:27">
      <c r="A2136" s="2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</row>
    <row r="2137" spans="1:27">
      <c r="A2137" s="29" t="s">
        <v>112</v>
      </c>
      <c r="B2137" s="20"/>
      <c r="C2137" s="20"/>
      <c r="D2137" s="20"/>
      <c r="E2137" s="20"/>
      <c r="F2137" s="20"/>
      <c r="G2137" s="20"/>
      <c r="H2137" s="20"/>
      <c r="I2137" s="20"/>
      <c r="J2137" s="20">
        <v>18</v>
      </c>
      <c r="K2137" s="20">
        <v>100</v>
      </c>
      <c r="L2137" s="20">
        <v>18</v>
      </c>
      <c r="M2137" s="20">
        <v>100</v>
      </c>
      <c r="O2137" s="35" t="s">
        <v>127</v>
      </c>
    </row>
    <row r="2138" spans="1:27">
      <c r="A2138" s="29" t="s">
        <v>113</v>
      </c>
      <c r="B2138" s="20"/>
      <c r="C2138" s="20"/>
      <c r="D2138" s="20"/>
      <c r="E2138" s="20"/>
      <c r="F2138" s="20"/>
      <c r="G2138" s="20"/>
      <c r="H2138" s="20"/>
      <c r="I2138" s="20"/>
      <c r="J2138" s="20">
        <v>4</v>
      </c>
      <c r="K2138" s="20">
        <v>22.2</v>
      </c>
      <c r="L2138" s="20">
        <v>2</v>
      </c>
      <c r="M2138" s="20">
        <v>11.1</v>
      </c>
    </row>
    <row r="2141" spans="1:27">
      <c r="A2141" s="354" t="s">
        <v>116</v>
      </c>
      <c r="B2141" s="354"/>
      <c r="C2141" s="354"/>
      <c r="D2141" s="354"/>
      <c r="E2141" s="354"/>
      <c r="F2141" s="354"/>
      <c r="G2141" s="354"/>
      <c r="H2141" s="354"/>
      <c r="I2141" s="354"/>
      <c r="J2141" s="354"/>
      <c r="K2141" s="354"/>
      <c r="L2141" s="354"/>
      <c r="M2141" s="354"/>
      <c r="O2141" s="355" t="s">
        <v>121</v>
      </c>
      <c r="P2141" s="356"/>
      <c r="Q2141" s="356"/>
      <c r="R2141" s="356"/>
      <c r="S2141" s="356"/>
      <c r="T2141" s="356"/>
      <c r="U2141" s="356"/>
      <c r="V2141" s="356"/>
      <c r="W2141" s="356"/>
      <c r="X2141" s="356"/>
      <c r="Y2141" s="356"/>
      <c r="Z2141" s="356"/>
      <c r="AA2141" s="357"/>
    </row>
    <row r="2142" spans="1:27">
      <c r="A2142" s="20"/>
      <c r="B2142" s="327">
        <v>2001</v>
      </c>
      <c r="C2142" s="327"/>
      <c r="D2142" s="327">
        <v>2004</v>
      </c>
      <c r="E2142" s="327"/>
      <c r="F2142" s="327">
        <v>2007</v>
      </c>
      <c r="G2142" s="327"/>
      <c r="H2142" s="327">
        <v>2010</v>
      </c>
      <c r="I2142" s="327"/>
      <c r="J2142" s="327">
        <v>2013</v>
      </c>
      <c r="K2142" s="327"/>
      <c r="L2142" s="327">
        <v>2016</v>
      </c>
      <c r="M2142" s="327"/>
      <c r="O2142" s="20"/>
      <c r="P2142" s="324">
        <v>2001</v>
      </c>
      <c r="Q2142" s="325"/>
      <c r="R2142" s="324">
        <v>2004</v>
      </c>
      <c r="S2142" s="325"/>
      <c r="T2142" s="324">
        <v>2007</v>
      </c>
      <c r="U2142" s="325"/>
      <c r="V2142" s="324">
        <v>2010</v>
      </c>
      <c r="W2142" s="325"/>
      <c r="X2142" s="324">
        <v>2013</v>
      </c>
      <c r="Y2142" s="325"/>
      <c r="Z2142" s="324">
        <v>2016</v>
      </c>
      <c r="AA2142" s="325"/>
    </row>
    <row r="2143" spans="1:27">
      <c r="A2143" s="20"/>
      <c r="B2143" s="51" t="s">
        <v>114</v>
      </c>
      <c r="C2143" s="51" t="s">
        <v>115</v>
      </c>
      <c r="D2143" s="51" t="s">
        <v>114</v>
      </c>
      <c r="E2143" s="51" t="s">
        <v>115</v>
      </c>
      <c r="F2143" s="51" t="s">
        <v>114</v>
      </c>
      <c r="G2143" s="51" t="s">
        <v>115</v>
      </c>
      <c r="H2143" s="51" t="s">
        <v>114</v>
      </c>
      <c r="I2143" s="51" t="s">
        <v>115</v>
      </c>
      <c r="J2143" s="51" t="s">
        <v>114</v>
      </c>
      <c r="K2143" s="51" t="s">
        <v>115</v>
      </c>
      <c r="L2143" s="51" t="s">
        <v>114</v>
      </c>
      <c r="M2143" s="51" t="s">
        <v>115</v>
      </c>
      <c r="O2143" s="20"/>
      <c r="P2143" s="51" t="s">
        <v>118</v>
      </c>
      <c r="Q2143" s="51" t="s">
        <v>1</v>
      </c>
      <c r="R2143" s="51" t="s">
        <v>118</v>
      </c>
      <c r="S2143" s="51" t="s">
        <v>1</v>
      </c>
      <c r="T2143" s="51" t="s">
        <v>118</v>
      </c>
      <c r="U2143" s="51" t="s">
        <v>1</v>
      </c>
      <c r="V2143" s="51" t="s">
        <v>118</v>
      </c>
      <c r="W2143" s="51" t="s">
        <v>1</v>
      </c>
      <c r="X2143" s="51" t="s">
        <v>118</v>
      </c>
      <c r="Y2143" s="51" t="s">
        <v>1</v>
      </c>
      <c r="Z2143" s="51" t="s">
        <v>118</v>
      </c>
      <c r="AA2143" s="51" t="s">
        <v>1</v>
      </c>
    </row>
    <row r="2144" spans="1:27">
      <c r="A2144" s="29" t="s">
        <v>110</v>
      </c>
      <c r="B2144" s="20">
        <v>18</v>
      </c>
      <c r="C2144" s="20">
        <v>100</v>
      </c>
      <c r="D2144" s="20"/>
      <c r="E2144" s="20"/>
      <c r="F2144" s="20">
        <v>18</v>
      </c>
      <c r="G2144" s="20">
        <v>100</v>
      </c>
      <c r="H2144" s="20"/>
      <c r="I2144" s="20"/>
      <c r="J2144" s="20">
        <v>18</v>
      </c>
      <c r="K2144" s="20">
        <v>100</v>
      </c>
      <c r="L2144" s="20"/>
      <c r="M2144" s="20"/>
      <c r="O2144" s="29" t="s">
        <v>424</v>
      </c>
      <c r="P2144" s="24"/>
      <c r="Q2144" s="24"/>
      <c r="R2144" s="24">
        <v>18</v>
      </c>
      <c r="S2144" s="24">
        <v>5</v>
      </c>
      <c r="T2144" s="24"/>
      <c r="U2144" s="24"/>
      <c r="V2144" s="24"/>
      <c r="W2144" s="24"/>
      <c r="X2144" s="24"/>
      <c r="Y2144" s="24"/>
      <c r="Z2144" s="24"/>
      <c r="AA2144" s="24"/>
    </row>
    <row r="2145" spans="1:27">
      <c r="A2145" s="29" t="s">
        <v>111</v>
      </c>
      <c r="B2145" s="20">
        <v>7</v>
      </c>
      <c r="C2145" s="20">
        <v>38.9</v>
      </c>
      <c r="D2145" s="20"/>
      <c r="E2145" s="20"/>
      <c r="F2145" s="20">
        <v>4</v>
      </c>
      <c r="G2145" s="20">
        <v>22.2</v>
      </c>
      <c r="H2145" s="20"/>
      <c r="I2145" s="20"/>
      <c r="J2145" s="20">
        <v>13</v>
      </c>
      <c r="K2145" s="20">
        <v>72.2</v>
      </c>
      <c r="L2145" s="20"/>
      <c r="M2145" s="20"/>
      <c r="O2145" s="48" t="s">
        <v>125</v>
      </c>
      <c r="P2145" s="36"/>
      <c r="Q2145" s="36"/>
      <c r="R2145" s="36">
        <v>1</v>
      </c>
      <c r="S2145" s="39">
        <v>0.27800000000000002</v>
      </c>
      <c r="T2145" s="36"/>
      <c r="U2145" s="36"/>
      <c r="V2145" s="36"/>
      <c r="W2145" s="36"/>
      <c r="X2145" s="36"/>
      <c r="Y2145" s="36"/>
      <c r="Z2145" s="36"/>
      <c r="AA2145" s="36"/>
    </row>
    <row r="2146" spans="1:27">
      <c r="A2146" s="2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O2146" s="29" t="s">
        <v>65</v>
      </c>
      <c r="P2146" s="34"/>
      <c r="Q2146" s="34"/>
      <c r="R2146" s="34"/>
      <c r="S2146" s="34"/>
      <c r="T2146" s="34"/>
      <c r="U2146" s="34"/>
      <c r="V2146" s="34">
        <v>18</v>
      </c>
      <c r="W2146" s="34">
        <v>13</v>
      </c>
      <c r="X2146" s="34"/>
      <c r="Y2146" s="34"/>
      <c r="Z2146" s="34">
        <v>6</v>
      </c>
      <c r="AA2146" s="34">
        <v>4</v>
      </c>
    </row>
    <row r="2147" spans="1:27">
      <c r="A2147" s="29" t="s">
        <v>112</v>
      </c>
      <c r="B2147" s="20"/>
      <c r="C2147" s="20"/>
      <c r="D2147" s="20">
        <v>18</v>
      </c>
      <c r="E2147" s="20">
        <v>100</v>
      </c>
      <c r="F2147" s="20"/>
      <c r="G2147" s="20"/>
      <c r="H2147" s="20">
        <v>18</v>
      </c>
      <c r="I2147" s="20">
        <v>100</v>
      </c>
      <c r="J2147" s="20"/>
      <c r="K2147" s="20"/>
      <c r="L2147" s="20">
        <v>18</v>
      </c>
      <c r="M2147" s="20">
        <v>100</v>
      </c>
      <c r="O2147" s="48" t="s">
        <v>125</v>
      </c>
      <c r="P2147" s="36"/>
      <c r="Q2147" s="36"/>
      <c r="R2147" s="36"/>
      <c r="S2147" s="36"/>
      <c r="T2147" s="36"/>
      <c r="U2147" s="36"/>
      <c r="V2147" s="36">
        <v>1</v>
      </c>
      <c r="W2147" s="39">
        <v>0.72199999999999998</v>
      </c>
      <c r="X2147" s="36"/>
      <c r="Y2147" s="36"/>
      <c r="Z2147" s="39">
        <v>0.33300000000000002</v>
      </c>
      <c r="AA2147" s="39">
        <v>0.66700000000000004</v>
      </c>
    </row>
    <row r="2148" spans="1:27">
      <c r="A2148" s="29" t="s">
        <v>113</v>
      </c>
      <c r="B2148" s="20"/>
      <c r="C2148" s="20"/>
      <c r="D2148" s="20">
        <v>5</v>
      </c>
      <c r="E2148" s="20">
        <v>27.8</v>
      </c>
      <c r="F2148" s="20"/>
      <c r="G2148" s="20"/>
      <c r="H2148" s="20">
        <v>13</v>
      </c>
      <c r="I2148" s="20">
        <v>72.2</v>
      </c>
      <c r="J2148" s="20"/>
      <c r="K2148" s="20"/>
      <c r="L2148" s="20">
        <v>15</v>
      </c>
      <c r="M2148" s="20">
        <v>83.3</v>
      </c>
      <c r="O2148" s="21" t="s">
        <v>58</v>
      </c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>
        <v>12</v>
      </c>
      <c r="AA2148" s="34">
        <v>11</v>
      </c>
    </row>
    <row r="2149" spans="1:27">
      <c r="O2149" s="48" t="s">
        <v>125</v>
      </c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9">
        <v>0.66700000000000004</v>
      </c>
      <c r="AA2149" s="39">
        <v>0.91700000000000004</v>
      </c>
    </row>
    <row r="2151" spans="1:27">
      <c r="A2151" s="354" t="s">
        <v>117</v>
      </c>
      <c r="B2151" s="354"/>
      <c r="C2151" s="354"/>
      <c r="D2151" s="354"/>
      <c r="E2151" s="354"/>
      <c r="F2151" s="354"/>
      <c r="G2151" s="354"/>
      <c r="H2151" s="354"/>
      <c r="I2151" s="354"/>
      <c r="J2151" s="354"/>
      <c r="K2151" s="354"/>
      <c r="L2151" s="354"/>
      <c r="M2151" s="354"/>
      <c r="O2151" s="35" t="s">
        <v>127</v>
      </c>
    </row>
    <row r="2152" spans="1:27">
      <c r="A2152" s="20"/>
      <c r="B2152" s="327">
        <v>2001</v>
      </c>
      <c r="C2152" s="327"/>
      <c r="D2152" s="327">
        <v>2004</v>
      </c>
      <c r="E2152" s="327"/>
      <c r="F2152" s="327">
        <v>2007</v>
      </c>
      <c r="G2152" s="327"/>
      <c r="H2152" s="327">
        <v>2010</v>
      </c>
      <c r="I2152" s="327"/>
      <c r="J2152" s="327">
        <v>2013</v>
      </c>
      <c r="K2152" s="327"/>
      <c r="L2152" s="327">
        <v>2016</v>
      </c>
      <c r="M2152" s="327"/>
    </row>
    <row r="2153" spans="1:27">
      <c r="A2153" s="20"/>
      <c r="B2153" s="51" t="s">
        <v>114</v>
      </c>
      <c r="C2153" s="51" t="s">
        <v>115</v>
      </c>
      <c r="D2153" s="51" t="s">
        <v>114</v>
      </c>
      <c r="E2153" s="51" t="s">
        <v>115</v>
      </c>
      <c r="F2153" s="51" t="s">
        <v>114</v>
      </c>
      <c r="G2153" s="51" t="s">
        <v>115</v>
      </c>
      <c r="H2153" s="51" t="s">
        <v>114</v>
      </c>
      <c r="I2153" s="51" t="s">
        <v>115</v>
      </c>
      <c r="J2153" s="51" t="s">
        <v>114</v>
      </c>
      <c r="K2153" s="51" t="s">
        <v>115</v>
      </c>
      <c r="L2153" s="51" t="s">
        <v>114</v>
      </c>
      <c r="M2153" s="51" t="s">
        <v>115</v>
      </c>
    </row>
    <row r="2154" spans="1:27">
      <c r="A2154" s="29" t="s">
        <v>110</v>
      </c>
      <c r="B2154" s="20">
        <v>18</v>
      </c>
      <c r="C2154" s="20">
        <v>100</v>
      </c>
      <c r="D2154" s="20">
        <v>18</v>
      </c>
      <c r="E2154" s="20">
        <v>100</v>
      </c>
      <c r="F2154" s="20"/>
      <c r="G2154" s="20"/>
      <c r="H2154" s="20"/>
      <c r="I2154" s="20"/>
      <c r="J2154" s="20"/>
      <c r="K2154" s="20"/>
      <c r="L2154" s="20"/>
      <c r="M2154" s="20"/>
    </row>
    <row r="2155" spans="1:27">
      <c r="A2155" s="29" t="s">
        <v>111</v>
      </c>
      <c r="B2155" s="20">
        <v>10</v>
      </c>
      <c r="C2155" s="20">
        <v>55.6</v>
      </c>
      <c r="D2155" s="20">
        <v>12</v>
      </c>
      <c r="E2155" s="20">
        <v>66.7</v>
      </c>
      <c r="F2155" s="20"/>
      <c r="G2155" s="20"/>
      <c r="H2155" s="20"/>
      <c r="I2155" s="20"/>
      <c r="J2155" s="20"/>
      <c r="K2155" s="20"/>
      <c r="L2155" s="20"/>
      <c r="M2155" s="20"/>
      <c r="O2155" s="355" t="s">
        <v>122</v>
      </c>
      <c r="P2155" s="356"/>
      <c r="Q2155" s="356"/>
      <c r="R2155" s="356"/>
      <c r="S2155" s="356"/>
      <c r="T2155" s="356"/>
      <c r="U2155" s="356"/>
      <c r="V2155" s="356"/>
      <c r="W2155" s="356"/>
      <c r="X2155" s="356"/>
      <c r="Y2155" s="356"/>
      <c r="Z2155" s="356"/>
      <c r="AA2155" s="357"/>
    </row>
    <row r="2156" spans="1:27">
      <c r="A2156" s="2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O2156" s="20"/>
      <c r="P2156" s="52">
        <v>2001</v>
      </c>
      <c r="Q2156" s="52"/>
      <c r="R2156" s="52">
        <v>2004</v>
      </c>
      <c r="S2156" s="52"/>
      <c r="T2156" s="52">
        <v>2007</v>
      </c>
      <c r="U2156" s="52"/>
      <c r="V2156" s="52">
        <v>2010</v>
      </c>
      <c r="W2156" s="52"/>
      <c r="X2156" s="52">
        <v>2013</v>
      </c>
      <c r="Y2156" s="52"/>
      <c r="Z2156" s="52">
        <v>2016</v>
      </c>
      <c r="AA2156" s="52"/>
    </row>
    <row r="2157" spans="1:27">
      <c r="A2157" s="29" t="s">
        <v>112</v>
      </c>
      <c r="B2157" s="20"/>
      <c r="C2157" s="20"/>
      <c r="D2157" s="20"/>
      <c r="E2157" s="20"/>
      <c r="F2157" s="20">
        <v>18</v>
      </c>
      <c r="G2157" s="20">
        <v>100</v>
      </c>
      <c r="H2157" s="20">
        <v>18</v>
      </c>
      <c r="I2157" s="20">
        <v>100</v>
      </c>
      <c r="J2157" s="20">
        <v>18</v>
      </c>
      <c r="K2157" s="20">
        <v>100</v>
      </c>
      <c r="L2157" s="20">
        <v>18</v>
      </c>
      <c r="M2157" s="20">
        <v>100</v>
      </c>
      <c r="O2157" s="20"/>
      <c r="P2157" s="51" t="s">
        <v>118</v>
      </c>
      <c r="Q2157" s="51" t="s">
        <v>1</v>
      </c>
      <c r="R2157" s="51" t="s">
        <v>118</v>
      </c>
      <c r="S2157" s="51" t="s">
        <v>1</v>
      </c>
      <c r="T2157" s="51" t="s">
        <v>118</v>
      </c>
      <c r="U2157" s="51" t="s">
        <v>1</v>
      </c>
      <c r="V2157" s="51" t="s">
        <v>118</v>
      </c>
      <c r="W2157" s="51" t="s">
        <v>1</v>
      </c>
      <c r="X2157" s="51" t="s">
        <v>118</v>
      </c>
      <c r="Y2157" s="51" t="s">
        <v>1</v>
      </c>
      <c r="Z2157" s="51" t="s">
        <v>118</v>
      </c>
      <c r="AA2157" s="51" t="s">
        <v>1</v>
      </c>
    </row>
    <row r="2158" spans="1:27">
      <c r="A2158" s="29" t="s">
        <v>113</v>
      </c>
      <c r="B2158" s="20"/>
      <c r="C2158" s="20"/>
      <c r="D2158" s="20"/>
      <c r="E2158" s="20"/>
      <c r="F2158" s="20">
        <v>9</v>
      </c>
      <c r="G2158" s="20">
        <v>50</v>
      </c>
      <c r="H2158" s="20">
        <v>1</v>
      </c>
      <c r="I2158" s="20">
        <v>5.6</v>
      </c>
      <c r="J2158" s="20">
        <v>4</v>
      </c>
      <c r="K2158" s="20">
        <v>22.2</v>
      </c>
      <c r="L2158" s="20">
        <v>2</v>
      </c>
      <c r="M2158" s="20">
        <v>11.1</v>
      </c>
      <c r="O2158" s="29" t="s">
        <v>212</v>
      </c>
      <c r="P2158" s="24"/>
      <c r="Q2158" s="24"/>
      <c r="R2158" s="24"/>
      <c r="S2158" s="24"/>
      <c r="T2158" s="24">
        <v>18</v>
      </c>
      <c r="U2158" s="24">
        <v>9</v>
      </c>
      <c r="V2158" s="24">
        <v>18</v>
      </c>
      <c r="W2158" s="24">
        <v>1</v>
      </c>
      <c r="X2158" s="24"/>
      <c r="Y2158" s="24"/>
      <c r="Z2158" s="24"/>
      <c r="AA2158" s="24"/>
    </row>
    <row r="2159" spans="1:27">
      <c r="J2159" s="75" t="s">
        <v>194</v>
      </c>
      <c r="K2159" s="75"/>
      <c r="L2159" s="75" t="s">
        <v>194</v>
      </c>
      <c r="M2159" s="75"/>
      <c r="O2159" s="47" t="s">
        <v>125</v>
      </c>
      <c r="P2159" s="32"/>
      <c r="Q2159" s="40"/>
      <c r="R2159" s="32"/>
      <c r="S2159" s="32"/>
      <c r="T2159" s="32">
        <v>1</v>
      </c>
      <c r="U2159" s="32">
        <v>0.5</v>
      </c>
      <c r="V2159" s="32">
        <v>1</v>
      </c>
      <c r="W2159" s="40">
        <v>5.6000000000000001E-2</v>
      </c>
      <c r="X2159" s="32"/>
      <c r="Y2159" s="32"/>
      <c r="Z2159" s="32"/>
      <c r="AA2159" s="32"/>
    </row>
    <row r="2160" spans="1:27">
      <c r="A2160" s="35" t="s">
        <v>127</v>
      </c>
      <c r="O2160" s="21" t="s">
        <v>198</v>
      </c>
      <c r="P2160" s="24"/>
      <c r="Q2160" s="24"/>
      <c r="R2160" s="24"/>
      <c r="S2160" s="24"/>
      <c r="T2160" s="24"/>
      <c r="U2160" s="24"/>
      <c r="V2160" s="24"/>
      <c r="W2160" s="24"/>
      <c r="X2160" s="24">
        <v>18</v>
      </c>
      <c r="Y2160" s="24">
        <v>4</v>
      </c>
      <c r="Z2160" s="24">
        <v>18</v>
      </c>
      <c r="AA2160" s="24">
        <v>2</v>
      </c>
    </row>
    <row r="2161" spans="1:27">
      <c r="O2161" s="48" t="s">
        <v>125</v>
      </c>
      <c r="P2161" s="36"/>
      <c r="Q2161" s="36"/>
      <c r="R2161" s="36"/>
      <c r="S2161" s="36"/>
      <c r="T2161" s="36"/>
      <c r="U2161" s="36"/>
      <c r="V2161" s="39"/>
      <c r="W2161" s="36"/>
      <c r="X2161" s="36">
        <v>1</v>
      </c>
      <c r="Y2161" s="39">
        <v>0.222</v>
      </c>
      <c r="Z2161" s="36">
        <v>1</v>
      </c>
      <c r="AA2161" s="39">
        <v>0.111</v>
      </c>
    </row>
    <row r="2162" spans="1:27">
      <c r="O2162" s="21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</row>
    <row r="2163" spans="1:27">
      <c r="A2163" s="354" t="s">
        <v>130</v>
      </c>
      <c r="B2163" s="354"/>
      <c r="C2163" s="354"/>
      <c r="D2163" s="354"/>
      <c r="E2163" s="354"/>
      <c r="F2163" s="354"/>
      <c r="G2163" s="354"/>
      <c r="H2163" s="354"/>
      <c r="I2163" s="354"/>
      <c r="J2163" s="354"/>
      <c r="K2163" s="354"/>
      <c r="L2163" s="354"/>
      <c r="M2163" s="354"/>
      <c r="O2163" s="48" t="s">
        <v>125</v>
      </c>
      <c r="P2163" s="37"/>
      <c r="Q2163" s="37"/>
      <c r="R2163" s="37"/>
      <c r="S2163" s="37"/>
      <c r="T2163" s="37"/>
      <c r="U2163" s="37"/>
      <c r="V2163" s="38"/>
      <c r="W2163" s="38"/>
      <c r="X2163" s="37"/>
      <c r="Y2163" s="37"/>
      <c r="Z2163" s="37"/>
      <c r="AA2163" s="37"/>
    </row>
    <row r="2164" spans="1:27">
      <c r="A2164" s="20"/>
      <c r="B2164" s="327">
        <v>2001</v>
      </c>
      <c r="C2164" s="327"/>
      <c r="D2164" s="327">
        <v>2004</v>
      </c>
      <c r="E2164" s="327"/>
      <c r="F2164" s="327">
        <v>2007</v>
      </c>
      <c r="G2164" s="327"/>
      <c r="H2164" s="327">
        <v>2010</v>
      </c>
      <c r="I2164" s="327"/>
      <c r="J2164" s="327">
        <v>2013</v>
      </c>
      <c r="K2164" s="327"/>
      <c r="L2164" s="327">
        <v>2016</v>
      </c>
      <c r="M2164" s="327"/>
      <c r="O2164" s="21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</row>
    <row r="2165" spans="1:27">
      <c r="A2165" s="20"/>
      <c r="B2165" s="51" t="s">
        <v>114</v>
      </c>
      <c r="C2165" s="51" t="s">
        <v>115</v>
      </c>
      <c r="D2165" s="51" t="s">
        <v>114</v>
      </c>
      <c r="E2165" s="51" t="s">
        <v>115</v>
      </c>
      <c r="F2165" s="51" t="s">
        <v>114</v>
      </c>
      <c r="G2165" s="51" t="s">
        <v>115</v>
      </c>
      <c r="H2165" s="51" t="s">
        <v>114</v>
      </c>
      <c r="I2165" s="51" t="s">
        <v>115</v>
      </c>
      <c r="J2165" s="51" t="s">
        <v>114</v>
      </c>
      <c r="K2165" s="51" t="s">
        <v>115</v>
      </c>
      <c r="L2165" s="51" t="s">
        <v>114</v>
      </c>
      <c r="M2165" s="51" t="s">
        <v>115</v>
      </c>
      <c r="O2165" s="49" t="s">
        <v>125</v>
      </c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  <c r="AA2165" s="36"/>
    </row>
    <row r="2166" spans="1:27">
      <c r="A2166" s="29" t="s">
        <v>110</v>
      </c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20">
        <v>18</v>
      </c>
      <c r="M2166" s="20">
        <v>100</v>
      </c>
      <c r="O2166" s="21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</row>
    <row r="2167" spans="1:27">
      <c r="A2167" s="29" t="s">
        <v>111</v>
      </c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20">
        <v>1</v>
      </c>
      <c r="M2167" s="20">
        <v>5.6</v>
      </c>
      <c r="O2167" s="50" t="s">
        <v>125</v>
      </c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</row>
    <row r="2168" spans="1:27">
      <c r="A2168" s="29"/>
      <c r="B2168" s="46"/>
      <c r="C2168" s="46"/>
      <c r="D2168" s="46"/>
      <c r="E2168" s="46"/>
      <c r="F2168" s="46"/>
      <c r="G2168" s="46"/>
      <c r="H2168" s="46"/>
      <c r="I2168" s="46"/>
      <c r="J2168" s="46"/>
      <c r="K2168" s="46"/>
      <c r="L2168" s="20"/>
      <c r="M2168" s="20"/>
      <c r="O2168" s="21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</row>
    <row r="2169" spans="1:27">
      <c r="A2169" s="29" t="s">
        <v>112</v>
      </c>
      <c r="B2169" s="46"/>
      <c r="C2169" s="46"/>
      <c r="D2169" s="46"/>
      <c r="E2169" s="46"/>
      <c r="F2169" s="46"/>
      <c r="G2169" s="46"/>
      <c r="H2169" s="46"/>
      <c r="I2169" s="46"/>
      <c r="J2169" s="46"/>
      <c r="K2169" s="46"/>
      <c r="L2169" s="20"/>
      <c r="M2169" s="20"/>
      <c r="O2169" s="50" t="s">
        <v>125</v>
      </c>
      <c r="P2169" s="36"/>
      <c r="Q2169" s="36"/>
      <c r="R2169" s="36"/>
      <c r="S2169" s="36"/>
      <c r="T2169" s="36"/>
      <c r="U2169" s="36"/>
      <c r="V2169" s="36"/>
      <c r="W2169" s="36"/>
      <c r="X2169" s="36"/>
      <c r="Y2169" s="36"/>
      <c r="Z2169" s="39"/>
      <c r="AA2169" s="36"/>
    </row>
    <row r="2170" spans="1:27">
      <c r="A2170" s="29" t="s">
        <v>113</v>
      </c>
      <c r="B2170" s="46"/>
      <c r="C2170" s="46"/>
      <c r="D2170" s="46"/>
      <c r="E2170" s="46"/>
      <c r="F2170" s="46"/>
      <c r="G2170" s="46"/>
      <c r="H2170" s="46"/>
      <c r="I2170" s="46"/>
      <c r="J2170" s="46"/>
      <c r="K2170" s="46"/>
      <c r="L2170" s="20"/>
      <c r="M2170" s="20"/>
      <c r="O2170" s="35" t="s">
        <v>127</v>
      </c>
    </row>
    <row r="2172" spans="1:27">
      <c r="A2172" s="121" t="s">
        <v>436</v>
      </c>
      <c r="B2172" s="75"/>
      <c r="C2172" s="75"/>
      <c r="D2172" s="75"/>
      <c r="E2172" s="75"/>
      <c r="F2172" s="75"/>
      <c r="G2172" s="75"/>
      <c r="H2172" s="75"/>
      <c r="I2172" s="75"/>
      <c r="J2172" s="75"/>
    </row>
  </sheetData>
  <mergeCells count="1641">
    <mergeCell ref="X1567:Y1567"/>
    <mergeCell ref="Z1567:AA1567"/>
    <mergeCell ref="P1772:Q1772"/>
    <mergeCell ref="R1772:S1772"/>
    <mergeCell ref="T1772:U1772"/>
    <mergeCell ref="V1772:W1772"/>
    <mergeCell ref="X1772:Y1772"/>
    <mergeCell ref="Z1772:AA1772"/>
    <mergeCell ref="B59:C59"/>
    <mergeCell ref="D59:E59"/>
    <mergeCell ref="F59:G59"/>
    <mergeCell ref="A58:G58"/>
    <mergeCell ref="X78:Y78"/>
    <mergeCell ref="Z78:AA78"/>
    <mergeCell ref="H179:I179"/>
    <mergeCell ref="J179:K179"/>
    <mergeCell ref="L179:M179"/>
    <mergeCell ref="A150:G150"/>
    <mergeCell ref="A160:G160"/>
    <mergeCell ref="A167:M167"/>
    <mergeCell ref="B168:C168"/>
    <mergeCell ref="D168:E168"/>
    <mergeCell ref="F168:G168"/>
    <mergeCell ref="H168:I168"/>
    <mergeCell ref="J168:K168"/>
    <mergeCell ref="L168:M168"/>
    <mergeCell ref="I150:O150"/>
    <mergeCell ref="P78:Q78"/>
    <mergeCell ref="B190:C190"/>
    <mergeCell ref="D190:E190"/>
    <mergeCell ref="F190:G190"/>
    <mergeCell ref="H190:I190"/>
    <mergeCell ref="J190:K190"/>
    <mergeCell ref="L190:M190"/>
    <mergeCell ref="A178:M178"/>
    <mergeCell ref="B179:C179"/>
    <mergeCell ref="D179:E179"/>
    <mergeCell ref="F179:G179"/>
    <mergeCell ref="R78:S78"/>
    <mergeCell ref="T78:U78"/>
    <mergeCell ref="V78:W78"/>
    <mergeCell ref="O175:AA175"/>
    <mergeCell ref="P176:Q176"/>
    <mergeCell ref="R176:S176"/>
    <mergeCell ref="T176:U176"/>
    <mergeCell ref="V176:W176"/>
    <mergeCell ref="X176:Y176"/>
    <mergeCell ref="Z176:AA176"/>
    <mergeCell ref="O167:AA167"/>
    <mergeCell ref="P168:Q168"/>
    <mergeCell ref="R168:S168"/>
    <mergeCell ref="T168:U168"/>
    <mergeCell ref="V168:W168"/>
    <mergeCell ref="X168:Y168"/>
    <mergeCell ref="Z168:AA168"/>
    <mergeCell ref="S91:U91"/>
    <mergeCell ref="S92:U92"/>
    <mergeCell ref="A213:G213"/>
    <mergeCell ref="A222:G222"/>
    <mergeCell ref="A228:M228"/>
    <mergeCell ref="B229:C229"/>
    <mergeCell ref="D229:E229"/>
    <mergeCell ref="F229:G229"/>
    <mergeCell ref="H229:I229"/>
    <mergeCell ref="J229:K229"/>
    <mergeCell ref="L229:M229"/>
    <mergeCell ref="I213:O213"/>
    <mergeCell ref="O189:AA189"/>
    <mergeCell ref="P190:Q190"/>
    <mergeCell ref="R190:S190"/>
    <mergeCell ref="T190:U190"/>
    <mergeCell ref="V190:W190"/>
    <mergeCell ref="X190:Y190"/>
    <mergeCell ref="Z190:AA190"/>
    <mergeCell ref="O228:AA228"/>
    <mergeCell ref="P229:Q229"/>
    <mergeCell ref="R229:S229"/>
    <mergeCell ref="T229:U229"/>
    <mergeCell ref="V229:W229"/>
    <mergeCell ref="X229:Y229"/>
    <mergeCell ref="Z229:AA229"/>
    <mergeCell ref="A200:M200"/>
    <mergeCell ref="B201:C201"/>
    <mergeCell ref="D201:E201"/>
    <mergeCell ref="F201:G201"/>
    <mergeCell ref="H201:I201"/>
    <mergeCell ref="J201:K201"/>
    <mergeCell ref="L201:M201"/>
    <mergeCell ref="A189:M189"/>
    <mergeCell ref="F261:G261"/>
    <mergeCell ref="H261:I261"/>
    <mergeCell ref="J261:K261"/>
    <mergeCell ref="L261:M261"/>
    <mergeCell ref="A248:M248"/>
    <mergeCell ref="B249:C249"/>
    <mergeCell ref="D249:E249"/>
    <mergeCell ref="F249:G249"/>
    <mergeCell ref="H249:I249"/>
    <mergeCell ref="J249:K249"/>
    <mergeCell ref="L249:M249"/>
    <mergeCell ref="A238:M238"/>
    <mergeCell ref="B239:C239"/>
    <mergeCell ref="D239:E239"/>
    <mergeCell ref="F239:G239"/>
    <mergeCell ref="H239:I239"/>
    <mergeCell ref="J239:K239"/>
    <mergeCell ref="L239:M239"/>
    <mergeCell ref="A272:G272"/>
    <mergeCell ref="A281:G281"/>
    <mergeCell ref="A287:M287"/>
    <mergeCell ref="B288:C288"/>
    <mergeCell ref="D288:E288"/>
    <mergeCell ref="F288:G288"/>
    <mergeCell ref="H288:I288"/>
    <mergeCell ref="I272:O272"/>
    <mergeCell ref="O260:AA260"/>
    <mergeCell ref="P261:Q261"/>
    <mergeCell ref="R261:S261"/>
    <mergeCell ref="T261:U261"/>
    <mergeCell ref="V261:W261"/>
    <mergeCell ref="X261:Y261"/>
    <mergeCell ref="Z261:AA261"/>
    <mergeCell ref="O242:AA242"/>
    <mergeCell ref="P243:Q243"/>
    <mergeCell ref="R243:S243"/>
    <mergeCell ref="T243:U243"/>
    <mergeCell ref="V243:W243"/>
    <mergeCell ref="X243:Y243"/>
    <mergeCell ref="Z243:AA243"/>
    <mergeCell ref="O287:AA287"/>
    <mergeCell ref="P288:Q288"/>
    <mergeCell ref="R288:S288"/>
    <mergeCell ref="T288:U288"/>
    <mergeCell ref="V288:W288"/>
    <mergeCell ref="X288:Y288"/>
    <mergeCell ref="Z288:AA288"/>
    <mergeCell ref="A260:M260"/>
    <mergeCell ref="B261:C261"/>
    <mergeCell ref="D261:E261"/>
    <mergeCell ref="A331:G331"/>
    <mergeCell ref="I331:O331"/>
    <mergeCell ref="A319:M319"/>
    <mergeCell ref="B320:C320"/>
    <mergeCell ref="D320:E320"/>
    <mergeCell ref="F320:G320"/>
    <mergeCell ref="H320:I320"/>
    <mergeCell ref="J320:K320"/>
    <mergeCell ref="L320:M320"/>
    <mergeCell ref="A307:M307"/>
    <mergeCell ref="B308:C308"/>
    <mergeCell ref="D308:E308"/>
    <mergeCell ref="F308:G308"/>
    <mergeCell ref="H308:I308"/>
    <mergeCell ref="A297:M297"/>
    <mergeCell ref="B298:C298"/>
    <mergeCell ref="D298:E298"/>
    <mergeCell ref="F298:G298"/>
    <mergeCell ref="H298:I298"/>
    <mergeCell ref="O312:AA312"/>
    <mergeCell ref="P313:Q313"/>
    <mergeCell ref="R313:S313"/>
    <mergeCell ref="T313:U313"/>
    <mergeCell ref="V313:W313"/>
    <mergeCell ref="O301:AA301"/>
    <mergeCell ref="P302:Q302"/>
    <mergeCell ref="R302:S302"/>
    <mergeCell ref="T302:U302"/>
    <mergeCell ref="V302:W302"/>
    <mergeCell ref="X302:Y302"/>
    <mergeCell ref="Z302:AA302"/>
    <mergeCell ref="O346:AA346"/>
    <mergeCell ref="P347:Q347"/>
    <mergeCell ref="R347:S347"/>
    <mergeCell ref="T347:U347"/>
    <mergeCell ref="V347:W347"/>
    <mergeCell ref="X347:Y347"/>
    <mergeCell ref="Z347:AA347"/>
    <mergeCell ref="J379:K379"/>
    <mergeCell ref="L379:M379"/>
    <mergeCell ref="A366:M366"/>
    <mergeCell ref="B367:C367"/>
    <mergeCell ref="D367:E367"/>
    <mergeCell ref="F367:G367"/>
    <mergeCell ref="H367:I367"/>
    <mergeCell ref="J367:K367"/>
    <mergeCell ref="L367:M367"/>
    <mergeCell ref="A356:M356"/>
    <mergeCell ref="B357:C357"/>
    <mergeCell ref="D357:E357"/>
    <mergeCell ref="F357:G357"/>
    <mergeCell ref="H357:I357"/>
    <mergeCell ref="J357:K357"/>
    <mergeCell ref="L357:M357"/>
    <mergeCell ref="A340:G340"/>
    <mergeCell ref="A346:M346"/>
    <mergeCell ref="B347:C347"/>
    <mergeCell ref="D347:E347"/>
    <mergeCell ref="F347:G347"/>
    <mergeCell ref="H347:I347"/>
    <mergeCell ref="J347:K347"/>
    <mergeCell ref="L347:M347"/>
    <mergeCell ref="A390:G390"/>
    <mergeCell ref="A399:G399"/>
    <mergeCell ref="A405:M405"/>
    <mergeCell ref="B406:C406"/>
    <mergeCell ref="D406:E406"/>
    <mergeCell ref="I390:O390"/>
    <mergeCell ref="O369:AA369"/>
    <mergeCell ref="P370:Q370"/>
    <mergeCell ref="R370:S370"/>
    <mergeCell ref="T370:U370"/>
    <mergeCell ref="V370:W370"/>
    <mergeCell ref="X370:Y370"/>
    <mergeCell ref="Z370:AA370"/>
    <mergeCell ref="O356:AA356"/>
    <mergeCell ref="P357:Q357"/>
    <mergeCell ref="R357:S357"/>
    <mergeCell ref="T357:U357"/>
    <mergeCell ref="V357:W357"/>
    <mergeCell ref="X357:Y357"/>
    <mergeCell ref="Z357:AA357"/>
    <mergeCell ref="O405:AA405"/>
    <mergeCell ref="P406:Q406"/>
    <mergeCell ref="R406:S406"/>
    <mergeCell ref="T406:U406"/>
    <mergeCell ref="V406:W406"/>
    <mergeCell ref="X406:Y406"/>
    <mergeCell ref="Z406:AA406"/>
    <mergeCell ref="A378:M378"/>
    <mergeCell ref="B379:C379"/>
    <mergeCell ref="D379:E379"/>
    <mergeCell ref="F379:G379"/>
    <mergeCell ref="H379:I379"/>
    <mergeCell ref="A437:M437"/>
    <mergeCell ref="B438:C438"/>
    <mergeCell ref="D438:E438"/>
    <mergeCell ref="F438:G438"/>
    <mergeCell ref="H438:I438"/>
    <mergeCell ref="J438:K438"/>
    <mergeCell ref="L438:M438"/>
    <mergeCell ref="A425:M425"/>
    <mergeCell ref="B426:C426"/>
    <mergeCell ref="D426:E426"/>
    <mergeCell ref="A415:M415"/>
    <mergeCell ref="B416:C416"/>
    <mergeCell ref="D416:E416"/>
    <mergeCell ref="H416:I416"/>
    <mergeCell ref="J416:K416"/>
    <mergeCell ref="L416:M416"/>
    <mergeCell ref="O458:AA458"/>
    <mergeCell ref="P459:Q459"/>
    <mergeCell ref="R459:S459"/>
    <mergeCell ref="O441:AA441"/>
    <mergeCell ref="P442:Q442"/>
    <mergeCell ref="R442:S442"/>
    <mergeCell ref="O423:AA423"/>
    <mergeCell ref="P424:Q424"/>
    <mergeCell ref="R424:S424"/>
    <mergeCell ref="T424:U424"/>
    <mergeCell ref="V424:W424"/>
    <mergeCell ref="X424:Y424"/>
    <mergeCell ref="Z424:AA424"/>
    <mergeCell ref="O488:AA488"/>
    <mergeCell ref="P489:Q489"/>
    <mergeCell ref="R489:S489"/>
    <mergeCell ref="T489:U489"/>
    <mergeCell ref="V489:W489"/>
    <mergeCell ref="X489:Y489"/>
    <mergeCell ref="Z489:AA489"/>
    <mergeCell ref="T442:U442"/>
    <mergeCell ref="V442:W442"/>
    <mergeCell ref="X442:Y442"/>
    <mergeCell ref="Z442:AA442"/>
    <mergeCell ref="L521:M521"/>
    <mergeCell ref="A508:M508"/>
    <mergeCell ref="B509:C509"/>
    <mergeCell ref="D509:E509"/>
    <mergeCell ref="F509:G509"/>
    <mergeCell ref="H509:I509"/>
    <mergeCell ref="J509:K509"/>
    <mergeCell ref="L509:M509"/>
    <mergeCell ref="A498:M498"/>
    <mergeCell ref="B499:C499"/>
    <mergeCell ref="D499:E499"/>
    <mergeCell ref="F499:G499"/>
    <mergeCell ref="H499:I499"/>
    <mergeCell ref="J499:K499"/>
    <mergeCell ref="L499:M499"/>
    <mergeCell ref="A473:G473"/>
    <mergeCell ref="A482:G482"/>
    <mergeCell ref="A488:M488"/>
    <mergeCell ref="B489:C489"/>
    <mergeCell ref="D489:E489"/>
    <mergeCell ref="F489:G489"/>
    <mergeCell ref="H489:I489"/>
    <mergeCell ref="J489:K489"/>
    <mergeCell ref="L489:M489"/>
    <mergeCell ref="I473:O473"/>
    <mergeCell ref="L564:M564"/>
    <mergeCell ref="O523:AA523"/>
    <mergeCell ref="A538:G538"/>
    <mergeCell ref="A547:G547"/>
    <mergeCell ref="A553:M553"/>
    <mergeCell ref="B554:C554"/>
    <mergeCell ref="D554:E554"/>
    <mergeCell ref="F554:G554"/>
    <mergeCell ref="H554:I554"/>
    <mergeCell ref="J554:K554"/>
    <mergeCell ref="L554:M554"/>
    <mergeCell ref="O497:AA497"/>
    <mergeCell ref="P498:Q498"/>
    <mergeCell ref="R498:S498"/>
    <mergeCell ref="T498:U498"/>
    <mergeCell ref="V498:W498"/>
    <mergeCell ref="X498:Y498"/>
    <mergeCell ref="Z498:AA498"/>
    <mergeCell ref="O553:AA553"/>
    <mergeCell ref="P554:Q554"/>
    <mergeCell ref="R554:S554"/>
    <mergeCell ref="T554:U554"/>
    <mergeCell ref="V554:W554"/>
    <mergeCell ref="X554:Y554"/>
    <mergeCell ref="Z554:AA554"/>
    <mergeCell ref="I538:O538"/>
    <mergeCell ref="A520:M520"/>
    <mergeCell ref="B521:C521"/>
    <mergeCell ref="D521:E521"/>
    <mergeCell ref="F521:G521"/>
    <mergeCell ref="H521:I521"/>
    <mergeCell ref="J521:K521"/>
    <mergeCell ref="O623:AA623"/>
    <mergeCell ref="P624:Q624"/>
    <mergeCell ref="R624:S624"/>
    <mergeCell ref="T624:U624"/>
    <mergeCell ref="V624:W624"/>
    <mergeCell ref="X624:Y624"/>
    <mergeCell ref="Z624:AA624"/>
    <mergeCell ref="I608:O608"/>
    <mergeCell ref="P595:Q595"/>
    <mergeCell ref="A585:M585"/>
    <mergeCell ref="B586:C586"/>
    <mergeCell ref="D586:E586"/>
    <mergeCell ref="F586:G586"/>
    <mergeCell ref="H586:I586"/>
    <mergeCell ref="J586:K586"/>
    <mergeCell ref="L586:M586"/>
    <mergeCell ref="A573:M573"/>
    <mergeCell ref="B574:C574"/>
    <mergeCell ref="D574:E574"/>
    <mergeCell ref="F574:G574"/>
    <mergeCell ref="H574:I574"/>
    <mergeCell ref="J574:K574"/>
    <mergeCell ref="L574:M574"/>
    <mergeCell ref="O594:AA594"/>
    <mergeCell ref="R595:S595"/>
    <mergeCell ref="T595:U595"/>
    <mergeCell ref="V595:W595"/>
    <mergeCell ref="X595:Y595"/>
    <mergeCell ref="Z595:AA595"/>
    <mergeCell ref="D644:E644"/>
    <mergeCell ref="F644:G644"/>
    <mergeCell ref="H644:I644"/>
    <mergeCell ref="J644:K644"/>
    <mergeCell ref="L644:M644"/>
    <mergeCell ref="A633:M633"/>
    <mergeCell ref="B634:C634"/>
    <mergeCell ref="D634:E634"/>
    <mergeCell ref="F634:G634"/>
    <mergeCell ref="H634:I634"/>
    <mergeCell ref="J634:K634"/>
    <mergeCell ref="L634:M634"/>
    <mergeCell ref="A608:G608"/>
    <mergeCell ref="A617:G617"/>
    <mergeCell ref="A623:M623"/>
    <mergeCell ref="B624:C624"/>
    <mergeCell ref="D624:E624"/>
    <mergeCell ref="F624:G624"/>
    <mergeCell ref="H624:I624"/>
    <mergeCell ref="J624:K624"/>
    <mergeCell ref="L624:M624"/>
    <mergeCell ref="A668:G668"/>
    <mergeCell ref="A677:G677"/>
    <mergeCell ref="A683:M683"/>
    <mergeCell ref="B684:C684"/>
    <mergeCell ref="D684:E684"/>
    <mergeCell ref="F684:G684"/>
    <mergeCell ref="H684:I684"/>
    <mergeCell ref="J684:K684"/>
    <mergeCell ref="L684:M684"/>
    <mergeCell ref="O643:AA643"/>
    <mergeCell ref="P644:Q644"/>
    <mergeCell ref="R644:S644"/>
    <mergeCell ref="T644:U644"/>
    <mergeCell ref="V644:W644"/>
    <mergeCell ref="X644:Y644"/>
    <mergeCell ref="Z644:AA644"/>
    <mergeCell ref="O632:AA632"/>
    <mergeCell ref="P633:Q633"/>
    <mergeCell ref="R633:S633"/>
    <mergeCell ref="T633:U633"/>
    <mergeCell ref="V633:W633"/>
    <mergeCell ref="X633:Y633"/>
    <mergeCell ref="Z633:AA633"/>
    <mergeCell ref="A655:M655"/>
    <mergeCell ref="B656:C656"/>
    <mergeCell ref="D656:E656"/>
    <mergeCell ref="F656:G656"/>
    <mergeCell ref="H656:I656"/>
    <mergeCell ref="J656:K656"/>
    <mergeCell ref="L656:M656"/>
    <mergeCell ref="A643:M643"/>
    <mergeCell ref="B644:C644"/>
    <mergeCell ref="A703:M703"/>
    <mergeCell ref="B704:C704"/>
    <mergeCell ref="D704:E704"/>
    <mergeCell ref="F704:G704"/>
    <mergeCell ref="H704:I704"/>
    <mergeCell ref="J704:K704"/>
    <mergeCell ref="A693:M693"/>
    <mergeCell ref="B694:C694"/>
    <mergeCell ref="D694:E694"/>
    <mergeCell ref="F694:G694"/>
    <mergeCell ref="H694:I694"/>
    <mergeCell ref="J694:K694"/>
    <mergeCell ref="L694:M694"/>
    <mergeCell ref="R684:S684"/>
    <mergeCell ref="T684:U684"/>
    <mergeCell ref="V684:W684"/>
    <mergeCell ref="X684:Y684"/>
    <mergeCell ref="X694:Y694"/>
    <mergeCell ref="H754:I754"/>
    <mergeCell ref="J754:K754"/>
    <mergeCell ref="L754:M754"/>
    <mergeCell ref="A728:G728"/>
    <mergeCell ref="A737:G737"/>
    <mergeCell ref="A743:M743"/>
    <mergeCell ref="B744:C744"/>
    <mergeCell ref="D744:E744"/>
    <mergeCell ref="F744:G744"/>
    <mergeCell ref="H744:I744"/>
    <mergeCell ref="J744:K744"/>
    <mergeCell ref="L744:M744"/>
    <mergeCell ref="L704:M704"/>
    <mergeCell ref="A715:M715"/>
    <mergeCell ref="B716:C716"/>
    <mergeCell ref="D716:E716"/>
    <mergeCell ref="F716:G716"/>
    <mergeCell ref="H716:I716"/>
    <mergeCell ref="J716:K716"/>
    <mergeCell ref="L716:M716"/>
    <mergeCell ref="I728:O728"/>
    <mergeCell ref="O755:AA755"/>
    <mergeCell ref="P756:Q756"/>
    <mergeCell ref="R756:S756"/>
    <mergeCell ref="T756:U756"/>
    <mergeCell ref="V756:W756"/>
    <mergeCell ref="X756:Y756"/>
    <mergeCell ref="Z756:AA756"/>
    <mergeCell ref="O743:AA743"/>
    <mergeCell ref="P744:Q744"/>
    <mergeCell ref="R744:S744"/>
    <mergeCell ref="T744:U744"/>
    <mergeCell ref="V744:W744"/>
    <mergeCell ref="X744:Y744"/>
    <mergeCell ref="Z744:AA744"/>
    <mergeCell ref="A775:M775"/>
    <mergeCell ref="B776:C776"/>
    <mergeCell ref="D776:E776"/>
    <mergeCell ref="F776:G776"/>
    <mergeCell ref="H776:I776"/>
    <mergeCell ref="J776:K776"/>
    <mergeCell ref="L776:M776"/>
    <mergeCell ref="A763:M763"/>
    <mergeCell ref="B764:C764"/>
    <mergeCell ref="D764:E764"/>
    <mergeCell ref="F764:G764"/>
    <mergeCell ref="H764:I764"/>
    <mergeCell ref="J764:K764"/>
    <mergeCell ref="L764:M764"/>
    <mergeCell ref="A753:M753"/>
    <mergeCell ref="B754:C754"/>
    <mergeCell ref="D754:E754"/>
    <mergeCell ref="F754:G754"/>
    <mergeCell ref="A813:M813"/>
    <mergeCell ref="B814:C814"/>
    <mergeCell ref="D814:E814"/>
    <mergeCell ref="F814:G814"/>
    <mergeCell ref="H814:I814"/>
    <mergeCell ref="J814:K814"/>
    <mergeCell ref="L814:M814"/>
    <mergeCell ref="A788:G788"/>
    <mergeCell ref="A797:G797"/>
    <mergeCell ref="A803:M803"/>
    <mergeCell ref="B804:C804"/>
    <mergeCell ref="D804:E804"/>
    <mergeCell ref="F804:G804"/>
    <mergeCell ref="H804:I804"/>
    <mergeCell ref="J804:K804"/>
    <mergeCell ref="L804:M804"/>
    <mergeCell ref="O766:AA766"/>
    <mergeCell ref="P767:Q767"/>
    <mergeCell ref="R767:S767"/>
    <mergeCell ref="T767:U767"/>
    <mergeCell ref="V767:W767"/>
    <mergeCell ref="X767:Y767"/>
    <mergeCell ref="Z767:AA767"/>
    <mergeCell ref="R814:S814"/>
    <mergeCell ref="T814:U814"/>
    <mergeCell ref="V814:W814"/>
    <mergeCell ref="X814:Y814"/>
    <mergeCell ref="Z814:AA814"/>
    <mergeCell ref="I788:O788"/>
    <mergeCell ref="P814:Q814"/>
    <mergeCell ref="B836:C836"/>
    <mergeCell ref="D836:E836"/>
    <mergeCell ref="F836:G836"/>
    <mergeCell ref="H836:I836"/>
    <mergeCell ref="J836:K836"/>
    <mergeCell ref="L836:M836"/>
    <mergeCell ref="A823:M823"/>
    <mergeCell ref="B824:C824"/>
    <mergeCell ref="D824:E824"/>
    <mergeCell ref="F824:G824"/>
    <mergeCell ref="H824:I824"/>
    <mergeCell ref="J824:K824"/>
    <mergeCell ref="L824:M824"/>
    <mergeCell ref="D882:E882"/>
    <mergeCell ref="F882:G882"/>
    <mergeCell ref="H882:I882"/>
    <mergeCell ref="J882:K882"/>
    <mergeCell ref="L882:M882"/>
    <mergeCell ref="A871:M871"/>
    <mergeCell ref="B872:C872"/>
    <mergeCell ref="D872:E872"/>
    <mergeCell ref="F872:G872"/>
    <mergeCell ref="H872:I872"/>
    <mergeCell ref="J872:K872"/>
    <mergeCell ref="L872:M872"/>
    <mergeCell ref="A848:G848"/>
    <mergeCell ref="A857:G857"/>
    <mergeCell ref="A863:M863"/>
    <mergeCell ref="B864:C864"/>
    <mergeCell ref="D864:E864"/>
    <mergeCell ref="F864:G864"/>
    <mergeCell ref="H864:I864"/>
    <mergeCell ref="J864:K864"/>
    <mergeCell ref="L864:M864"/>
    <mergeCell ref="A906:G906"/>
    <mergeCell ref="A915:G915"/>
    <mergeCell ref="A921:M921"/>
    <mergeCell ref="B922:C922"/>
    <mergeCell ref="F922:G922"/>
    <mergeCell ref="H922:I922"/>
    <mergeCell ref="J922:K922"/>
    <mergeCell ref="L922:M922"/>
    <mergeCell ref="I906:O906"/>
    <mergeCell ref="O878:AA878"/>
    <mergeCell ref="P879:Q879"/>
    <mergeCell ref="R879:S879"/>
    <mergeCell ref="T879:U879"/>
    <mergeCell ref="V879:W879"/>
    <mergeCell ref="X879:Y879"/>
    <mergeCell ref="Z879:AA879"/>
    <mergeCell ref="O871:AA871"/>
    <mergeCell ref="P872:Q872"/>
    <mergeCell ref="R872:S872"/>
    <mergeCell ref="T872:U872"/>
    <mergeCell ref="V872:W872"/>
    <mergeCell ref="X872:Y872"/>
    <mergeCell ref="Z872:AA872"/>
    <mergeCell ref="A893:M893"/>
    <mergeCell ref="B894:C894"/>
    <mergeCell ref="D894:E894"/>
    <mergeCell ref="F894:G894"/>
    <mergeCell ref="H894:I894"/>
    <mergeCell ref="J894:K894"/>
    <mergeCell ref="A937:M937"/>
    <mergeCell ref="B938:C938"/>
    <mergeCell ref="F938:G938"/>
    <mergeCell ref="H938:I938"/>
    <mergeCell ref="J938:K938"/>
    <mergeCell ref="L938:M938"/>
    <mergeCell ref="A927:M927"/>
    <mergeCell ref="B928:C928"/>
    <mergeCell ref="F928:G928"/>
    <mergeCell ref="H928:I928"/>
    <mergeCell ref="J928:K928"/>
    <mergeCell ref="L928:M928"/>
    <mergeCell ref="L894:M894"/>
    <mergeCell ref="A881:M881"/>
    <mergeCell ref="B882:C882"/>
    <mergeCell ref="O934:AA934"/>
    <mergeCell ref="P935:Q935"/>
    <mergeCell ref="R935:S935"/>
    <mergeCell ref="T935:U935"/>
    <mergeCell ref="V935:W935"/>
    <mergeCell ref="X935:Y935"/>
    <mergeCell ref="Z935:AA935"/>
    <mergeCell ref="O927:AA927"/>
    <mergeCell ref="P928:Q928"/>
    <mergeCell ref="R928:S928"/>
    <mergeCell ref="T928:U928"/>
    <mergeCell ref="V928:W928"/>
    <mergeCell ref="X928:Y928"/>
    <mergeCell ref="Z928:AA928"/>
    <mergeCell ref="A962:G962"/>
    <mergeCell ref="A971:G971"/>
    <mergeCell ref="A977:M977"/>
    <mergeCell ref="B978:C978"/>
    <mergeCell ref="D978:E978"/>
    <mergeCell ref="F978:G978"/>
    <mergeCell ref="H978:I978"/>
    <mergeCell ref="J978:K978"/>
    <mergeCell ref="L978:M978"/>
    <mergeCell ref="I962:O962"/>
    <mergeCell ref="O945:AA945"/>
    <mergeCell ref="P946:Q946"/>
    <mergeCell ref="R946:S946"/>
    <mergeCell ref="T946:U946"/>
    <mergeCell ref="V946:W946"/>
    <mergeCell ref="X946:Y946"/>
    <mergeCell ref="Z946:AA946"/>
    <mergeCell ref="J950:K950"/>
    <mergeCell ref="A949:M949"/>
    <mergeCell ref="B950:C950"/>
    <mergeCell ref="F950:G950"/>
    <mergeCell ref="H950:I950"/>
    <mergeCell ref="L950:M950"/>
    <mergeCell ref="A1009:M1009"/>
    <mergeCell ref="B1010:C1010"/>
    <mergeCell ref="D1010:E1010"/>
    <mergeCell ref="F1010:G1010"/>
    <mergeCell ref="H1010:I1010"/>
    <mergeCell ref="J1010:K1010"/>
    <mergeCell ref="L1010:M1010"/>
    <mergeCell ref="A997:M997"/>
    <mergeCell ref="B998:C998"/>
    <mergeCell ref="D998:E998"/>
    <mergeCell ref="F998:G998"/>
    <mergeCell ref="H998:I998"/>
    <mergeCell ref="J998:K998"/>
    <mergeCell ref="L998:M998"/>
    <mergeCell ref="A987:M987"/>
    <mergeCell ref="B988:C988"/>
    <mergeCell ref="D988:E988"/>
    <mergeCell ref="F988:G988"/>
    <mergeCell ref="H988:I988"/>
    <mergeCell ref="J988:K988"/>
    <mergeCell ref="L988:M988"/>
    <mergeCell ref="O998:AA998"/>
    <mergeCell ref="P999:Q999"/>
    <mergeCell ref="R999:S999"/>
    <mergeCell ref="T999:U999"/>
    <mergeCell ref="V999:W999"/>
    <mergeCell ref="X999:Y999"/>
    <mergeCell ref="Z999:AA999"/>
    <mergeCell ref="O985:AA985"/>
    <mergeCell ref="P986:Q986"/>
    <mergeCell ref="R986:S986"/>
    <mergeCell ref="T986:U986"/>
    <mergeCell ref="V986:W986"/>
    <mergeCell ref="X986:Y986"/>
    <mergeCell ref="Z986:AA986"/>
    <mergeCell ref="O977:AA977"/>
    <mergeCell ref="P978:Q978"/>
    <mergeCell ref="R978:S978"/>
    <mergeCell ref="T978:U978"/>
    <mergeCell ref="V978:W978"/>
    <mergeCell ref="X978:Y978"/>
    <mergeCell ref="Z978:AA978"/>
    <mergeCell ref="B1058:C1058"/>
    <mergeCell ref="D1058:E1058"/>
    <mergeCell ref="F1058:G1058"/>
    <mergeCell ref="H1058:I1058"/>
    <mergeCell ref="J1058:K1058"/>
    <mergeCell ref="L1058:M1058"/>
    <mergeCell ref="A1047:M1047"/>
    <mergeCell ref="B1048:C1048"/>
    <mergeCell ref="D1048:E1048"/>
    <mergeCell ref="F1048:G1048"/>
    <mergeCell ref="H1048:I1048"/>
    <mergeCell ref="J1048:K1048"/>
    <mergeCell ref="L1048:M1048"/>
    <mergeCell ref="A1022:G1022"/>
    <mergeCell ref="A1031:G1031"/>
    <mergeCell ref="A1037:M1037"/>
    <mergeCell ref="B1038:C1038"/>
    <mergeCell ref="D1038:E1038"/>
    <mergeCell ref="F1038:G1038"/>
    <mergeCell ref="H1038:I1038"/>
    <mergeCell ref="J1038:K1038"/>
    <mergeCell ref="L1038:M1038"/>
    <mergeCell ref="I1022:O1022"/>
    <mergeCell ref="A1095:G1095"/>
    <mergeCell ref="A1104:G1104"/>
    <mergeCell ref="A1110:M1110"/>
    <mergeCell ref="B1111:C1111"/>
    <mergeCell ref="D1111:E1111"/>
    <mergeCell ref="F1111:G1111"/>
    <mergeCell ref="H1111:I1111"/>
    <mergeCell ref="J1111:K1111"/>
    <mergeCell ref="L1111:M1111"/>
    <mergeCell ref="I1095:O1095"/>
    <mergeCell ref="O1047:AA1047"/>
    <mergeCell ref="P1048:Q1048"/>
    <mergeCell ref="R1048:S1048"/>
    <mergeCell ref="T1048:U1048"/>
    <mergeCell ref="V1048:W1048"/>
    <mergeCell ref="X1048:Y1048"/>
    <mergeCell ref="Z1048:AA1048"/>
    <mergeCell ref="A1080:M1080"/>
    <mergeCell ref="B1081:C1081"/>
    <mergeCell ref="D1081:E1081"/>
    <mergeCell ref="F1081:G1081"/>
    <mergeCell ref="H1081:I1081"/>
    <mergeCell ref="J1081:K1081"/>
    <mergeCell ref="L1081:M1081"/>
    <mergeCell ref="A1069:M1069"/>
    <mergeCell ref="B1070:C1070"/>
    <mergeCell ref="D1070:E1070"/>
    <mergeCell ref="F1070:G1070"/>
    <mergeCell ref="H1070:I1070"/>
    <mergeCell ref="J1070:K1070"/>
    <mergeCell ref="L1070:M1070"/>
    <mergeCell ref="A1057:M1057"/>
    <mergeCell ref="O1123:AA1123"/>
    <mergeCell ref="P1124:Q1124"/>
    <mergeCell ref="R1124:S1124"/>
    <mergeCell ref="T1124:U1124"/>
    <mergeCell ref="V1124:W1124"/>
    <mergeCell ref="X1124:Y1124"/>
    <mergeCell ref="Z1124:AA1124"/>
    <mergeCell ref="O1110:AA1110"/>
    <mergeCell ref="P1111:Q1111"/>
    <mergeCell ref="R1111:S1111"/>
    <mergeCell ref="T1111:U1111"/>
    <mergeCell ref="V1111:W1111"/>
    <mergeCell ref="X1111:Y1111"/>
    <mergeCell ref="Z1111:AA1111"/>
    <mergeCell ref="A1142:M1142"/>
    <mergeCell ref="B1143:C1143"/>
    <mergeCell ref="D1143:E1143"/>
    <mergeCell ref="A1130:M1130"/>
    <mergeCell ref="B1131:C1131"/>
    <mergeCell ref="D1131:E1131"/>
    <mergeCell ref="F1131:G1131"/>
    <mergeCell ref="H1131:I1131"/>
    <mergeCell ref="J1131:K1131"/>
    <mergeCell ref="L1131:M1131"/>
    <mergeCell ref="A1120:M1120"/>
    <mergeCell ref="B1121:C1121"/>
    <mergeCell ref="D1121:E1121"/>
    <mergeCell ref="F1121:G1121"/>
    <mergeCell ref="H1121:I1121"/>
    <mergeCell ref="J1121:K1121"/>
    <mergeCell ref="L1121:M1121"/>
    <mergeCell ref="A1158:G1158"/>
    <mergeCell ref="A1167:G1167"/>
    <mergeCell ref="A1173:M1173"/>
    <mergeCell ref="B1174:C1174"/>
    <mergeCell ref="D1174:E1174"/>
    <mergeCell ref="F1174:G1174"/>
    <mergeCell ref="H1174:I1174"/>
    <mergeCell ref="J1174:K1174"/>
    <mergeCell ref="L1174:M1174"/>
    <mergeCell ref="I1158:O1158"/>
    <mergeCell ref="O1133:AA1133"/>
    <mergeCell ref="P1134:Q1134"/>
    <mergeCell ref="R1134:S1134"/>
    <mergeCell ref="T1134:U1134"/>
    <mergeCell ref="V1134:W1134"/>
    <mergeCell ref="X1134:Y1134"/>
    <mergeCell ref="Z1134:AA1134"/>
    <mergeCell ref="F1143:G1143"/>
    <mergeCell ref="H1143:I1143"/>
    <mergeCell ref="J1143:K1143"/>
    <mergeCell ref="L1143:M1143"/>
    <mergeCell ref="O1183:AA1183"/>
    <mergeCell ref="P1184:Q1184"/>
    <mergeCell ref="R1184:S1184"/>
    <mergeCell ref="T1184:U1184"/>
    <mergeCell ref="V1184:W1184"/>
    <mergeCell ref="X1184:Y1184"/>
    <mergeCell ref="Z1184:AA1184"/>
    <mergeCell ref="A1205:M1205"/>
    <mergeCell ref="B1206:C1206"/>
    <mergeCell ref="D1206:E1206"/>
    <mergeCell ref="F1206:G1206"/>
    <mergeCell ref="H1206:I1206"/>
    <mergeCell ref="J1206:K1206"/>
    <mergeCell ref="L1206:M1206"/>
    <mergeCell ref="A1193:M1193"/>
    <mergeCell ref="B1194:C1194"/>
    <mergeCell ref="D1194:E1194"/>
    <mergeCell ref="F1194:G1194"/>
    <mergeCell ref="H1194:I1194"/>
    <mergeCell ref="J1194:K1194"/>
    <mergeCell ref="L1194:M1194"/>
    <mergeCell ref="A1183:M1183"/>
    <mergeCell ref="B1184:C1184"/>
    <mergeCell ref="D1184:E1184"/>
    <mergeCell ref="F1184:G1184"/>
    <mergeCell ref="H1184:I1184"/>
    <mergeCell ref="J1184:K1184"/>
    <mergeCell ref="L1184:M1184"/>
    <mergeCell ref="L1238:M1238"/>
    <mergeCell ref="A1222:G1222"/>
    <mergeCell ref="I1222:O1222"/>
    <mergeCell ref="A1231:G1231"/>
    <mergeCell ref="A1237:M1237"/>
    <mergeCell ref="B1238:C1238"/>
    <mergeCell ref="D1238:E1238"/>
    <mergeCell ref="F1238:G1238"/>
    <mergeCell ref="H1238:I1238"/>
    <mergeCell ref="J1238:K1238"/>
    <mergeCell ref="O1199:AA1199"/>
    <mergeCell ref="P1200:Q1200"/>
    <mergeCell ref="R1200:S1200"/>
    <mergeCell ref="T1200:U1200"/>
    <mergeCell ref="V1200:W1200"/>
    <mergeCell ref="X1200:Y1200"/>
    <mergeCell ref="Z1200:AA1200"/>
    <mergeCell ref="O1237:AA1237"/>
    <mergeCell ref="H1270:I1270"/>
    <mergeCell ref="J1270:K1270"/>
    <mergeCell ref="L1270:M1270"/>
    <mergeCell ref="B1258:C1258"/>
    <mergeCell ref="D1258:E1258"/>
    <mergeCell ref="F1258:G1258"/>
    <mergeCell ref="H1258:I1258"/>
    <mergeCell ref="J1258:K1258"/>
    <mergeCell ref="L1258:M1258"/>
    <mergeCell ref="A1257:M1257"/>
    <mergeCell ref="A1247:M1247"/>
    <mergeCell ref="B1248:C1248"/>
    <mergeCell ref="D1248:E1248"/>
    <mergeCell ref="F1248:G1248"/>
    <mergeCell ref="H1248:I1248"/>
    <mergeCell ref="J1248:K1248"/>
    <mergeCell ref="L1248:M1248"/>
    <mergeCell ref="B1318:C1318"/>
    <mergeCell ref="D1318:E1318"/>
    <mergeCell ref="F1318:G1318"/>
    <mergeCell ref="H1318:I1318"/>
    <mergeCell ref="J1318:K1318"/>
    <mergeCell ref="L1318:M1318"/>
    <mergeCell ref="A1317:M1317"/>
    <mergeCell ref="X1248:Y1248"/>
    <mergeCell ref="Z1248:AA1248"/>
    <mergeCell ref="P1308:Q1308"/>
    <mergeCell ref="R1308:S1308"/>
    <mergeCell ref="A1307:M1307"/>
    <mergeCell ref="B1308:C1308"/>
    <mergeCell ref="D1308:E1308"/>
    <mergeCell ref="F1308:G1308"/>
    <mergeCell ref="H1308:I1308"/>
    <mergeCell ref="J1308:K1308"/>
    <mergeCell ref="L1308:M1308"/>
    <mergeCell ref="L1298:M1298"/>
    <mergeCell ref="A1282:G1282"/>
    <mergeCell ref="I1282:O1282"/>
    <mergeCell ref="A1291:G1291"/>
    <mergeCell ref="A1297:M1297"/>
    <mergeCell ref="B1298:C1298"/>
    <mergeCell ref="D1298:E1298"/>
    <mergeCell ref="F1298:G1298"/>
    <mergeCell ref="H1298:I1298"/>
    <mergeCell ref="J1298:K1298"/>
    <mergeCell ref="A1269:M1269"/>
    <mergeCell ref="B1270:C1270"/>
    <mergeCell ref="D1270:E1270"/>
    <mergeCell ref="F1270:G1270"/>
    <mergeCell ref="L1358:M1358"/>
    <mergeCell ref="A1342:G1342"/>
    <mergeCell ref="I1342:O1342"/>
    <mergeCell ref="A1351:G1351"/>
    <mergeCell ref="A1357:M1357"/>
    <mergeCell ref="B1358:C1358"/>
    <mergeCell ref="D1358:E1358"/>
    <mergeCell ref="F1358:G1358"/>
    <mergeCell ref="H1358:I1358"/>
    <mergeCell ref="J1358:K1358"/>
    <mergeCell ref="A1329:M1329"/>
    <mergeCell ref="B1330:C1330"/>
    <mergeCell ref="D1330:E1330"/>
    <mergeCell ref="F1330:G1330"/>
    <mergeCell ref="H1330:I1330"/>
    <mergeCell ref="J1330:K1330"/>
    <mergeCell ref="L1330:M1330"/>
    <mergeCell ref="L1390:M1390"/>
    <mergeCell ref="A1377:M1377"/>
    <mergeCell ref="B1378:C1378"/>
    <mergeCell ref="D1378:E1378"/>
    <mergeCell ref="F1378:G1378"/>
    <mergeCell ref="H1378:I1378"/>
    <mergeCell ref="J1378:K1378"/>
    <mergeCell ref="L1378:M1378"/>
    <mergeCell ref="A1367:M1367"/>
    <mergeCell ref="B1368:C1368"/>
    <mergeCell ref="D1368:E1368"/>
    <mergeCell ref="F1368:G1368"/>
    <mergeCell ref="H1368:I1368"/>
    <mergeCell ref="J1368:K1368"/>
    <mergeCell ref="L1368:M1368"/>
    <mergeCell ref="P1372:Q1372"/>
    <mergeCell ref="R1372:S1372"/>
    <mergeCell ref="O1383:AA1383"/>
    <mergeCell ref="A1440:M1440"/>
    <mergeCell ref="B1441:C1441"/>
    <mergeCell ref="D1441:E1441"/>
    <mergeCell ref="F1441:G1441"/>
    <mergeCell ref="H1441:I1441"/>
    <mergeCell ref="J1441:K1441"/>
    <mergeCell ref="L1441:M1441"/>
    <mergeCell ref="A1430:M1430"/>
    <mergeCell ref="B1431:C1431"/>
    <mergeCell ref="D1431:E1431"/>
    <mergeCell ref="F1431:G1431"/>
    <mergeCell ref="H1431:I1431"/>
    <mergeCell ref="J1431:K1431"/>
    <mergeCell ref="L1431:M1431"/>
    <mergeCell ref="X1358:Y1358"/>
    <mergeCell ref="Z1358:AA1358"/>
    <mergeCell ref="L1419:M1419"/>
    <mergeCell ref="A1402:G1402"/>
    <mergeCell ref="I1402:O1402"/>
    <mergeCell ref="A1412:G1412"/>
    <mergeCell ref="A1418:M1418"/>
    <mergeCell ref="B1419:C1419"/>
    <mergeCell ref="D1419:E1419"/>
    <mergeCell ref="F1419:G1419"/>
    <mergeCell ref="H1419:I1419"/>
    <mergeCell ref="J1419:K1419"/>
    <mergeCell ref="A1389:M1389"/>
    <mergeCell ref="B1390:C1390"/>
    <mergeCell ref="D1390:E1390"/>
    <mergeCell ref="F1390:G1390"/>
    <mergeCell ref="H1390:I1390"/>
    <mergeCell ref="J1390:K1390"/>
    <mergeCell ref="L1481:M1481"/>
    <mergeCell ref="A1465:G1465"/>
    <mergeCell ref="I1465:O1465"/>
    <mergeCell ref="A1474:G1474"/>
    <mergeCell ref="A1480:M1480"/>
    <mergeCell ref="B1481:C1481"/>
    <mergeCell ref="D1481:E1481"/>
    <mergeCell ref="F1481:G1481"/>
    <mergeCell ref="H1481:I1481"/>
    <mergeCell ref="J1481:K1481"/>
    <mergeCell ref="A1452:M1452"/>
    <mergeCell ref="B1453:C1453"/>
    <mergeCell ref="D1453:E1453"/>
    <mergeCell ref="F1453:G1453"/>
    <mergeCell ref="H1453:I1453"/>
    <mergeCell ref="J1453:K1453"/>
    <mergeCell ref="L1453:M1453"/>
    <mergeCell ref="O1480:AA1480"/>
    <mergeCell ref="B1501:C1501"/>
    <mergeCell ref="D1501:E1501"/>
    <mergeCell ref="F1501:G1501"/>
    <mergeCell ref="H1501:I1501"/>
    <mergeCell ref="J1501:K1501"/>
    <mergeCell ref="L1501:M1501"/>
    <mergeCell ref="A1500:M1500"/>
    <mergeCell ref="Z1491:AA1491"/>
    <mergeCell ref="P1505:Q1505"/>
    <mergeCell ref="R1505:S1505"/>
    <mergeCell ref="T1505:U1505"/>
    <mergeCell ref="A1490:M1490"/>
    <mergeCell ref="B1491:C1491"/>
    <mergeCell ref="D1491:E1491"/>
    <mergeCell ref="F1491:G1491"/>
    <mergeCell ref="H1491:I1491"/>
    <mergeCell ref="J1491:K1491"/>
    <mergeCell ref="L1491:M1491"/>
    <mergeCell ref="O1490:AA1490"/>
    <mergeCell ref="O1504:AA1504"/>
    <mergeCell ref="L1561:M1561"/>
    <mergeCell ref="P1491:Q1491"/>
    <mergeCell ref="R1491:S1491"/>
    <mergeCell ref="T1491:U1491"/>
    <mergeCell ref="A1550:M1550"/>
    <mergeCell ref="B1551:C1551"/>
    <mergeCell ref="D1551:E1551"/>
    <mergeCell ref="F1551:G1551"/>
    <mergeCell ref="H1551:I1551"/>
    <mergeCell ref="J1551:K1551"/>
    <mergeCell ref="L1551:M1551"/>
    <mergeCell ref="X1481:Y1481"/>
    <mergeCell ref="Z1481:AA1481"/>
    <mergeCell ref="L1541:M1541"/>
    <mergeCell ref="A1525:G1525"/>
    <mergeCell ref="I1525:O1525"/>
    <mergeCell ref="A1534:G1534"/>
    <mergeCell ref="A1540:M1540"/>
    <mergeCell ref="B1541:C1541"/>
    <mergeCell ref="D1541:E1541"/>
    <mergeCell ref="F1541:G1541"/>
    <mergeCell ref="H1541:I1541"/>
    <mergeCell ref="J1541:K1541"/>
    <mergeCell ref="A1512:M1512"/>
    <mergeCell ref="B1513:C1513"/>
    <mergeCell ref="D1513:E1513"/>
    <mergeCell ref="F1513:G1513"/>
    <mergeCell ref="H1513:I1513"/>
    <mergeCell ref="J1513:K1513"/>
    <mergeCell ref="L1513:M1513"/>
    <mergeCell ref="V1491:W1491"/>
    <mergeCell ref="X1491:Y1491"/>
    <mergeCell ref="A1610:M1610"/>
    <mergeCell ref="B1611:C1611"/>
    <mergeCell ref="D1611:E1611"/>
    <mergeCell ref="F1611:G1611"/>
    <mergeCell ref="H1611:I1611"/>
    <mergeCell ref="J1611:K1611"/>
    <mergeCell ref="L1611:M1611"/>
    <mergeCell ref="R1541:S1541"/>
    <mergeCell ref="T1541:U1541"/>
    <mergeCell ref="L1601:M1601"/>
    <mergeCell ref="A1585:G1585"/>
    <mergeCell ref="I1585:O1585"/>
    <mergeCell ref="A1594:G1594"/>
    <mergeCell ref="A1600:M1600"/>
    <mergeCell ref="B1601:C1601"/>
    <mergeCell ref="D1601:E1601"/>
    <mergeCell ref="F1601:G1601"/>
    <mergeCell ref="H1601:I1601"/>
    <mergeCell ref="J1601:K1601"/>
    <mergeCell ref="A1572:M1572"/>
    <mergeCell ref="B1573:C1573"/>
    <mergeCell ref="D1573:E1573"/>
    <mergeCell ref="F1573:G1573"/>
    <mergeCell ref="H1573:I1573"/>
    <mergeCell ref="J1573:K1573"/>
    <mergeCell ref="L1573:M1573"/>
    <mergeCell ref="A1560:M1560"/>
    <mergeCell ref="B1561:C1561"/>
    <mergeCell ref="D1561:E1561"/>
    <mergeCell ref="F1561:G1561"/>
    <mergeCell ref="H1561:I1561"/>
    <mergeCell ref="J1561:K1561"/>
    <mergeCell ref="A1648:G1648"/>
    <mergeCell ref="I1648:O1648"/>
    <mergeCell ref="A1657:G1657"/>
    <mergeCell ref="A1663:M1663"/>
    <mergeCell ref="B1664:C1664"/>
    <mergeCell ref="D1664:E1664"/>
    <mergeCell ref="F1664:G1664"/>
    <mergeCell ref="H1664:I1664"/>
    <mergeCell ref="J1664:K1664"/>
    <mergeCell ref="A1632:M1632"/>
    <mergeCell ref="B1633:C1633"/>
    <mergeCell ref="D1633:E1633"/>
    <mergeCell ref="F1633:G1633"/>
    <mergeCell ref="H1633:I1633"/>
    <mergeCell ref="J1633:K1633"/>
    <mergeCell ref="L1633:M1633"/>
    <mergeCell ref="A1620:M1620"/>
    <mergeCell ref="B1621:C1621"/>
    <mergeCell ref="D1621:E1621"/>
    <mergeCell ref="F1621:G1621"/>
    <mergeCell ref="H1621:I1621"/>
    <mergeCell ref="J1621:K1621"/>
    <mergeCell ref="L1621:M1621"/>
    <mergeCell ref="A1695:M1695"/>
    <mergeCell ref="B1696:C1696"/>
    <mergeCell ref="D1696:E1696"/>
    <mergeCell ref="F1696:G1696"/>
    <mergeCell ref="H1696:I1696"/>
    <mergeCell ref="J1696:K1696"/>
    <mergeCell ref="L1696:M1696"/>
    <mergeCell ref="B1684:C1684"/>
    <mergeCell ref="D1684:E1684"/>
    <mergeCell ref="F1684:G1684"/>
    <mergeCell ref="H1684:I1684"/>
    <mergeCell ref="J1684:K1684"/>
    <mergeCell ref="L1684:M1684"/>
    <mergeCell ref="A1683:M1683"/>
    <mergeCell ref="X1664:Y1664"/>
    <mergeCell ref="Z1664:AA1664"/>
    <mergeCell ref="A1673:M1673"/>
    <mergeCell ref="B1674:C1674"/>
    <mergeCell ref="D1674:E1674"/>
    <mergeCell ref="F1674:G1674"/>
    <mergeCell ref="H1674:I1674"/>
    <mergeCell ref="J1674:K1674"/>
    <mergeCell ref="L1674:M1674"/>
    <mergeCell ref="L1664:M1664"/>
    <mergeCell ref="T1683:U1683"/>
    <mergeCell ref="V1683:W1683"/>
    <mergeCell ref="X1683:Y1683"/>
    <mergeCell ref="Z1683:AA1683"/>
    <mergeCell ref="A1757:M1757"/>
    <mergeCell ref="B1758:C1758"/>
    <mergeCell ref="D1758:E1758"/>
    <mergeCell ref="F1758:G1758"/>
    <mergeCell ref="H1758:I1758"/>
    <mergeCell ref="J1758:K1758"/>
    <mergeCell ref="L1758:M1758"/>
    <mergeCell ref="L1748:M1748"/>
    <mergeCell ref="A1732:G1732"/>
    <mergeCell ref="I1732:O1732"/>
    <mergeCell ref="A1741:G1741"/>
    <mergeCell ref="A1747:M1747"/>
    <mergeCell ref="B1748:C1748"/>
    <mergeCell ref="D1748:E1748"/>
    <mergeCell ref="F1748:G1748"/>
    <mergeCell ref="H1748:I1748"/>
    <mergeCell ref="J1748:K1748"/>
    <mergeCell ref="A1803:G1803"/>
    <mergeCell ref="I1803:O1803"/>
    <mergeCell ref="A1812:G1812"/>
    <mergeCell ref="A1818:M1818"/>
    <mergeCell ref="X1819:Y1819"/>
    <mergeCell ref="Z1819:AA1819"/>
    <mergeCell ref="P1758:Q1758"/>
    <mergeCell ref="A1779:M1779"/>
    <mergeCell ref="B1780:C1780"/>
    <mergeCell ref="D1780:E1780"/>
    <mergeCell ref="F1780:G1780"/>
    <mergeCell ref="H1780:I1780"/>
    <mergeCell ref="J1780:K1780"/>
    <mergeCell ref="L1780:M1780"/>
    <mergeCell ref="B1768:C1768"/>
    <mergeCell ref="D1768:E1768"/>
    <mergeCell ref="F1768:G1768"/>
    <mergeCell ref="H1768:I1768"/>
    <mergeCell ref="J1768:K1768"/>
    <mergeCell ref="L1768:M1768"/>
    <mergeCell ref="A1767:M1767"/>
    <mergeCell ref="R1758:S1758"/>
    <mergeCell ref="T1758:U1758"/>
    <mergeCell ref="V1758:W1758"/>
    <mergeCell ref="X1758:Y1758"/>
    <mergeCell ref="T1819:U1819"/>
    <mergeCell ref="P1819:Q1819"/>
    <mergeCell ref="V1819:W1819"/>
    <mergeCell ref="R1819:S1819"/>
    <mergeCell ref="L1839:M1839"/>
    <mergeCell ref="A1838:M1838"/>
    <mergeCell ref="B1839:C1839"/>
    <mergeCell ref="D1839:E1839"/>
    <mergeCell ref="F1839:G1839"/>
    <mergeCell ref="H1839:I1839"/>
    <mergeCell ref="J1839:K1839"/>
    <mergeCell ref="A1828:M1828"/>
    <mergeCell ref="B1829:C1829"/>
    <mergeCell ref="D1829:E1829"/>
    <mergeCell ref="F1829:G1829"/>
    <mergeCell ref="H1829:I1829"/>
    <mergeCell ref="J1829:K1829"/>
    <mergeCell ref="L1829:M1829"/>
    <mergeCell ref="B1819:C1819"/>
    <mergeCell ref="D1819:E1819"/>
    <mergeCell ref="F1819:G1819"/>
    <mergeCell ref="H1819:I1819"/>
    <mergeCell ref="J1819:K1819"/>
    <mergeCell ref="L1819:M1819"/>
    <mergeCell ref="A1872:G1872"/>
    <mergeCell ref="I1872:O1872"/>
    <mergeCell ref="A1881:G1881"/>
    <mergeCell ref="A1887:M1887"/>
    <mergeCell ref="B1888:C1888"/>
    <mergeCell ref="D1888:E1888"/>
    <mergeCell ref="F1888:G1888"/>
    <mergeCell ref="H1888:I1888"/>
    <mergeCell ref="J1888:K1888"/>
    <mergeCell ref="A1859:M1859"/>
    <mergeCell ref="B1860:C1860"/>
    <mergeCell ref="D1860:E1860"/>
    <mergeCell ref="F1860:G1860"/>
    <mergeCell ref="H1860:I1860"/>
    <mergeCell ref="J1860:K1860"/>
    <mergeCell ref="L1860:M1860"/>
    <mergeCell ref="A1850:M1850"/>
    <mergeCell ref="B1851:C1851"/>
    <mergeCell ref="D1851:E1851"/>
    <mergeCell ref="F1851:G1851"/>
    <mergeCell ref="H1851:I1851"/>
    <mergeCell ref="J1851:K1851"/>
    <mergeCell ref="L1851:M1851"/>
    <mergeCell ref="H1920:I1920"/>
    <mergeCell ref="J1920:K1920"/>
    <mergeCell ref="L1920:M1920"/>
    <mergeCell ref="B1908:C1908"/>
    <mergeCell ref="D1908:E1908"/>
    <mergeCell ref="F1908:G1908"/>
    <mergeCell ref="H1908:I1908"/>
    <mergeCell ref="J1908:K1908"/>
    <mergeCell ref="L1908:M1908"/>
    <mergeCell ref="A1907:M1907"/>
    <mergeCell ref="X1888:Y1888"/>
    <mergeCell ref="Z1888:AA1888"/>
    <mergeCell ref="T1898:U1898"/>
    <mergeCell ref="V1898:W1898"/>
    <mergeCell ref="A1897:M1897"/>
    <mergeCell ref="B1898:C1898"/>
    <mergeCell ref="D1898:E1898"/>
    <mergeCell ref="F1898:G1898"/>
    <mergeCell ref="H1898:I1898"/>
    <mergeCell ref="J1898:K1898"/>
    <mergeCell ref="L1898:M1898"/>
    <mergeCell ref="L1888:M1888"/>
    <mergeCell ref="B1968:C1968"/>
    <mergeCell ref="D1968:E1968"/>
    <mergeCell ref="F1968:G1968"/>
    <mergeCell ref="H1968:I1968"/>
    <mergeCell ref="J1968:K1968"/>
    <mergeCell ref="L1968:M1968"/>
    <mergeCell ref="A1967:M1967"/>
    <mergeCell ref="P1888:Q1888"/>
    <mergeCell ref="R1888:S1888"/>
    <mergeCell ref="T1888:U1888"/>
    <mergeCell ref="V1888:W1888"/>
    <mergeCell ref="A1957:M1957"/>
    <mergeCell ref="B1958:C1958"/>
    <mergeCell ref="D1958:E1958"/>
    <mergeCell ref="F1958:G1958"/>
    <mergeCell ref="H1958:I1958"/>
    <mergeCell ref="J1958:K1958"/>
    <mergeCell ref="L1958:M1958"/>
    <mergeCell ref="L1948:M1948"/>
    <mergeCell ref="A1932:G1932"/>
    <mergeCell ref="I1932:O1932"/>
    <mergeCell ref="A1941:G1941"/>
    <mergeCell ref="A1947:M1947"/>
    <mergeCell ref="B1948:C1948"/>
    <mergeCell ref="D1948:E1948"/>
    <mergeCell ref="F1948:G1948"/>
    <mergeCell ref="H1948:I1948"/>
    <mergeCell ref="J1948:K1948"/>
    <mergeCell ref="A1919:M1919"/>
    <mergeCell ref="B1920:C1920"/>
    <mergeCell ref="D1920:E1920"/>
    <mergeCell ref="F1920:G1920"/>
    <mergeCell ref="L2010:M2010"/>
    <mergeCell ref="A1994:G1994"/>
    <mergeCell ref="I1994:O1994"/>
    <mergeCell ref="A2003:G2003"/>
    <mergeCell ref="A2009:M2009"/>
    <mergeCell ref="B2010:C2010"/>
    <mergeCell ref="D2010:E2010"/>
    <mergeCell ref="F2010:G2010"/>
    <mergeCell ref="H2010:I2010"/>
    <mergeCell ref="J2010:K2010"/>
    <mergeCell ref="A1979:M1979"/>
    <mergeCell ref="B1980:C1980"/>
    <mergeCell ref="D1980:E1980"/>
    <mergeCell ref="F1980:G1980"/>
    <mergeCell ref="H1980:I1980"/>
    <mergeCell ref="J1980:K1980"/>
    <mergeCell ref="L1980:M1980"/>
    <mergeCell ref="A2041:M2041"/>
    <mergeCell ref="B2042:C2042"/>
    <mergeCell ref="D2042:E2042"/>
    <mergeCell ref="F2042:G2042"/>
    <mergeCell ref="H2042:I2042"/>
    <mergeCell ref="J2042:K2042"/>
    <mergeCell ref="L2042:M2042"/>
    <mergeCell ref="A2029:M2029"/>
    <mergeCell ref="B2030:C2030"/>
    <mergeCell ref="D2030:E2030"/>
    <mergeCell ref="F2030:G2030"/>
    <mergeCell ref="H2030:I2030"/>
    <mergeCell ref="J2030:K2030"/>
    <mergeCell ref="L2030:M2030"/>
    <mergeCell ref="A2019:M2019"/>
    <mergeCell ref="B2020:C2020"/>
    <mergeCell ref="D2020:E2020"/>
    <mergeCell ref="F2020:G2020"/>
    <mergeCell ref="H2020:I2020"/>
    <mergeCell ref="J2020:K2020"/>
    <mergeCell ref="L2020:M2020"/>
    <mergeCell ref="L2092:M2092"/>
    <mergeCell ref="A2091:M2091"/>
    <mergeCell ref="A2081:M2081"/>
    <mergeCell ref="B2082:C2082"/>
    <mergeCell ref="D2082:E2082"/>
    <mergeCell ref="F2082:G2082"/>
    <mergeCell ref="H2082:I2082"/>
    <mergeCell ref="J2082:K2082"/>
    <mergeCell ref="L2082:M2082"/>
    <mergeCell ref="L2072:M2072"/>
    <mergeCell ref="A2056:G2056"/>
    <mergeCell ref="I2056:O2056"/>
    <mergeCell ref="A2065:G2065"/>
    <mergeCell ref="A2071:M2071"/>
    <mergeCell ref="B2072:C2072"/>
    <mergeCell ref="D2072:E2072"/>
    <mergeCell ref="F2072:G2072"/>
    <mergeCell ref="H2072:I2072"/>
    <mergeCell ref="J2072:K2072"/>
    <mergeCell ref="B2164:C2164"/>
    <mergeCell ref="D2164:E2164"/>
    <mergeCell ref="F2164:G2164"/>
    <mergeCell ref="H2164:I2164"/>
    <mergeCell ref="J2164:K2164"/>
    <mergeCell ref="L2164:M2164"/>
    <mergeCell ref="B2152:C2152"/>
    <mergeCell ref="D2152:E2152"/>
    <mergeCell ref="F2152:G2152"/>
    <mergeCell ref="H2152:I2152"/>
    <mergeCell ref="J2152:K2152"/>
    <mergeCell ref="L2152:M2152"/>
    <mergeCell ref="A2151:M2151"/>
    <mergeCell ref="P2132:Q2132"/>
    <mergeCell ref="R2132:S2132"/>
    <mergeCell ref="T2132:U2132"/>
    <mergeCell ref="A2141:M2141"/>
    <mergeCell ref="B2142:C2142"/>
    <mergeCell ref="D2142:E2142"/>
    <mergeCell ref="F2142:G2142"/>
    <mergeCell ref="H2142:I2142"/>
    <mergeCell ref="J2142:K2142"/>
    <mergeCell ref="L2142:M2142"/>
    <mergeCell ref="L2132:M2132"/>
    <mergeCell ref="O2155:AA2155"/>
    <mergeCell ref="X2132:Y2132"/>
    <mergeCell ref="Z2132:AA2132"/>
    <mergeCell ref="P2142:Q2142"/>
    <mergeCell ref="R2142:S2142"/>
    <mergeCell ref="T2142:U2142"/>
    <mergeCell ref="V2142:W2142"/>
    <mergeCell ref="B2132:C2132"/>
    <mergeCell ref="V1358:W1358"/>
    <mergeCell ref="R1419:S1419"/>
    <mergeCell ref="T1419:U1419"/>
    <mergeCell ref="V1419:W1419"/>
    <mergeCell ref="X1419:Y1419"/>
    <mergeCell ref="Z1419:AA1419"/>
    <mergeCell ref="V1541:W1541"/>
    <mergeCell ref="X1541:Y1541"/>
    <mergeCell ref="Z1541:AA1541"/>
    <mergeCell ref="T1372:U1372"/>
    <mergeCell ref="A2163:M2163"/>
    <mergeCell ref="A2116:G2116"/>
    <mergeCell ref="I2116:O2116"/>
    <mergeCell ref="A2125:G2125"/>
    <mergeCell ref="A2131:M2131"/>
    <mergeCell ref="D2132:E2132"/>
    <mergeCell ref="F2132:G2132"/>
    <mergeCell ref="H2132:I2132"/>
    <mergeCell ref="J2132:K2132"/>
    <mergeCell ref="B2104:C2104"/>
    <mergeCell ref="D2104:E2104"/>
    <mergeCell ref="F2104:G2104"/>
    <mergeCell ref="H2104:I2104"/>
    <mergeCell ref="J2104:K2104"/>
    <mergeCell ref="L2104:M2104"/>
    <mergeCell ref="A2103:M2103"/>
    <mergeCell ref="T2082:U2082"/>
    <mergeCell ref="B2092:C2092"/>
    <mergeCell ref="D2092:E2092"/>
    <mergeCell ref="F2092:G2092"/>
    <mergeCell ref="H2092:I2092"/>
    <mergeCell ref="J2092:K2092"/>
    <mergeCell ref="J23:K23"/>
    <mergeCell ref="O2009:AA2009"/>
    <mergeCell ref="O2021:AA2021"/>
    <mergeCell ref="O2037:AA2037"/>
    <mergeCell ref="O2071:AA2071"/>
    <mergeCell ref="O2081:AA2081"/>
    <mergeCell ref="O2102:AA2102"/>
    <mergeCell ref="P2010:Q2010"/>
    <mergeCell ref="R2010:S2010"/>
    <mergeCell ref="T2010:U2010"/>
    <mergeCell ref="V2010:W2010"/>
    <mergeCell ref="O1887:AA1887"/>
    <mergeCell ref="O1897:AA1897"/>
    <mergeCell ref="O1911:AA1911"/>
    <mergeCell ref="O1947:AA1947"/>
    <mergeCell ref="O1957:AA1957"/>
    <mergeCell ref="P1948:Q1948"/>
    <mergeCell ref="R1948:S1948"/>
    <mergeCell ref="T1948:U1948"/>
    <mergeCell ref="V1948:W1948"/>
    <mergeCell ref="O1747:AA1747"/>
    <mergeCell ref="O1757:AA1757"/>
    <mergeCell ref="P694:Q694"/>
    <mergeCell ref="R694:S694"/>
    <mergeCell ref="T694:U694"/>
    <mergeCell ref="V694:W694"/>
    <mergeCell ref="O1418:AA1418"/>
    <mergeCell ref="O1432:AA1432"/>
    <mergeCell ref="O1444:AA1444"/>
    <mergeCell ref="P1358:Q1358"/>
    <mergeCell ref="R1358:S1358"/>
    <mergeCell ref="T1358:U1358"/>
    <mergeCell ref="BB23:BC23"/>
    <mergeCell ref="BB120:BC120"/>
    <mergeCell ref="I848:O848"/>
    <mergeCell ref="O683:AA683"/>
    <mergeCell ref="O693:AA693"/>
    <mergeCell ref="O707:AA707"/>
    <mergeCell ref="P684:Q684"/>
    <mergeCell ref="A44:M44"/>
    <mergeCell ref="B45:C45"/>
    <mergeCell ref="D45:E45"/>
    <mergeCell ref="F45:G45"/>
    <mergeCell ref="H45:I45"/>
    <mergeCell ref="J45:K45"/>
    <mergeCell ref="L45:M45"/>
    <mergeCell ref="L23:M23"/>
    <mergeCell ref="A33:M33"/>
    <mergeCell ref="B34:C34"/>
    <mergeCell ref="D34:E34"/>
    <mergeCell ref="F34:G34"/>
    <mergeCell ref="H34:I34"/>
    <mergeCell ref="J34:K34"/>
    <mergeCell ref="L34:M34"/>
    <mergeCell ref="O827:AA827"/>
    <mergeCell ref="P828:Q828"/>
    <mergeCell ref="R828:S828"/>
    <mergeCell ref="T828:U828"/>
    <mergeCell ref="V828:W828"/>
    <mergeCell ref="X828:Y828"/>
    <mergeCell ref="Z828:AA828"/>
    <mergeCell ref="O813:AA813"/>
    <mergeCell ref="A835:M835"/>
    <mergeCell ref="B23:C23"/>
    <mergeCell ref="BV167:CH167"/>
    <mergeCell ref="BW168:BX168"/>
    <mergeCell ref="BY168:BZ168"/>
    <mergeCell ref="CA168:CB168"/>
    <mergeCell ref="CC168:CD168"/>
    <mergeCell ref="CE168:CF168"/>
    <mergeCell ref="CG168:CH168"/>
    <mergeCell ref="BH167:BT167"/>
    <mergeCell ref="BI168:BJ168"/>
    <mergeCell ref="BK168:BL168"/>
    <mergeCell ref="BM168:BN168"/>
    <mergeCell ref="BO168:BP168"/>
    <mergeCell ref="BQ168:BR168"/>
    <mergeCell ref="BS168:BT168"/>
    <mergeCell ref="O22:AA22"/>
    <mergeCell ref="P23:Q23"/>
    <mergeCell ref="R23:S23"/>
    <mergeCell ref="T23:U23"/>
    <mergeCell ref="V23:W23"/>
    <mergeCell ref="X23:Y23"/>
    <mergeCell ref="Z23:AA23"/>
    <mergeCell ref="AQ22:BC22"/>
    <mergeCell ref="AR23:AS23"/>
    <mergeCell ref="AT23:AU23"/>
    <mergeCell ref="AV23:AW23"/>
    <mergeCell ref="AU133:AW133"/>
    <mergeCell ref="AU134:AW134"/>
    <mergeCell ref="AR120:AS120"/>
    <mergeCell ref="AT120:AU120"/>
    <mergeCell ref="AV120:AW120"/>
    <mergeCell ref="AX23:AY23"/>
    <mergeCell ref="AZ23:BA23"/>
    <mergeCell ref="I11:S11"/>
    <mergeCell ref="AC22:AO22"/>
    <mergeCell ref="AD23:AE23"/>
    <mergeCell ref="AF23:AG23"/>
    <mergeCell ref="AH23:AI23"/>
    <mergeCell ref="AJ23:AK23"/>
    <mergeCell ref="AL23:AM23"/>
    <mergeCell ref="AN23:AO23"/>
    <mergeCell ref="Q20:Y20"/>
    <mergeCell ref="A4:G4"/>
    <mergeCell ref="V1372:W1372"/>
    <mergeCell ref="X1372:Y1372"/>
    <mergeCell ref="Z1372:AA1372"/>
    <mergeCell ref="P1384:Q1384"/>
    <mergeCell ref="R1384:S1384"/>
    <mergeCell ref="T1384:U1384"/>
    <mergeCell ref="V1384:W1384"/>
    <mergeCell ref="X1384:Y1384"/>
    <mergeCell ref="Z1384:AA1384"/>
    <mergeCell ref="P708:Q708"/>
    <mergeCell ref="R708:S708"/>
    <mergeCell ref="T708:U708"/>
    <mergeCell ref="V708:W708"/>
    <mergeCell ref="X708:Y708"/>
    <mergeCell ref="Z708:AA708"/>
    <mergeCell ref="Z694:AA694"/>
    <mergeCell ref="I14:O14"/>
    <mergeCell ref="A14:G14"/>
    <mergeCell ref="A22:M22"/>
    <mergeCell ref="D23:E23"/>
    <mergeCell ref="F23:G23"/>
    <mergeCell ref="H23:I23"/>
    <mergeCell ref="O1247:AA1247"/>
    <mergeCell ref="O1257:AA1257"/>
    <mergeCell ref="O1297:AA1297"/>
    <mergeCell ref="O1307:AA1307"/>
    <mergeCell ref="O1322:AA1322"/>
    <mergeCell ref="P1248:Q1248"/>
    <mergeCell ref="R1248:S1248"/>
    <mergeCell ref="T1248:U1248"/>
    <mergeCell ref="V1248:W1248"/>
    <mergeCell ref="P1601:Q1601"/>
    <mergeCell ref="R1601:S1601"/>
    <mergeCell ref="T1601:U1601"/>
    <mergeCell ref="V1601:W1601"/>
    <mergeCell ref="X1601:Y1601"/>
    <mergeCell ref="Z1601:AA1601"/>
    <mergeCell ref="P1554:Q1554"/>
    <mergeCell ref="V1505:W1505"/>
    <mergeCell ref="X1505:Y1505"/>
    <mergeCell ref="Z1505:AA1505"/>
    <mergeCell ref="X1554:Y1554"/>
    <mergeCell ref="Z1554:AA1554"/>
    <mergeCell ref="T1308:U1308"/>
    <mergeCell ref="V1308:W1308"/>
    <mergeCell ref="X1308:Y1308"/>
    <mergeCell ref="Z1308:AA1308"/>
    <mergeCell ref="P1433:Q1433"/>
    <mergeCell ref="R1433:S1433"/>
    <mergeCell ref="T1433:U1433"/>
    <mergeCell ref="V1433:W1433"/>
    <mergeCell ref="X1433:Y1433"/>
    <mergeCell ref="Z1433:AA1433"/>
    <mergeCell ref="P1419:Q1419"/>
    <mergeCell ref="P1748:Q1748"/>
    <mergeCell ref="R1748:S1748"/>
    <mergeCell ref="T1748:U1748"/>
    <mergeCell ref="V1748:W1748"/>
    <mergeCell ref="X1748:Y1748"/>
    <mergeCell ref="Z1748:AA1748"/>
    <mergeCell ref="P1541:Q1541"/>
    <mergeCell ref="O1600:AA1600"/>
    <mergeCell ref="O1615:AA1615"/>
    <mergeCell ref="O1629:AA1629"/>
    <mergeCell ref="O1663:AA1663"/>
    <mergeCell ref="O1682:AA1682"/>
    <mergeCell ref="O1699:AA1699"/>
    <mergeCell ref="P1664:Q1664"/>
    <mergeCell ref="R1664:S1664"/>
    <mergeCell ref="T1664:U1664"/>
    <mergeCell ref="V1664:W1664"/>
    <mergeCell ref="P1616:Q1616"/>
    <mergeCell ref="R1616:S1616"/>
    <mergeCell ref="T1616:U1616"/>
    <mergeCell ref="V1616:W1616"/>
    <mergeCell ref="X1616:Y1616"/>
    <mergeCell ref="Z1616:AA1616"/>
    <mergeCell ref="P1683:Q1683"/>
    <mergeCell ref="R1683:S1683"/>
    <mergeCell ref="R1554:S1554"/>
    <mergeCell ref="T1554:U1554"/>
    <mergeCell ref="V1554:W1554"/>
    <mergeCell ref="P1567:Q1567"/>
    <mergeCell ref="R1567:S1567"/>
    <mergeCell ref="T1567:U1567"/>
    <mergeCell ref="V1567:W1567"/>
    <mergeCell ref="V1829:W1829"/>
    <mergeCell ref="X1829:Y1829"/>
    <mergeCell ref="Z1829:AA1829"/>
    <mergeCell ref="O2141:AA2141"/>
    <mergeCell ref="X1948:Y1948"/>
    <mergeCell ref="Z1948:AA1948"/>
    <mergeCell ref="O1971:AA1971"/>
    <mergeCell ref="P1898:Q1898"/>
    <mergeCell ref="R1898:S1898"/>
    <mergeCell ref="P2022:Q2022"/>
    <mergeCell ref="R2022:S2022"/>
    <mergeCell ref="T2022:U2022"/>
    <mergeCell ref="V2022:W2022"/>
    <mergeCell ref="X2022:Y2022"/>
    <mergeCell ref="Z2022:AA2022"/>
    <mergeCell ref="P2082:Q2082"/>
    <mergeCell ref="R2082:S2082"/>
    <mergeCell ref="X2010:Y2010"/>
    <mergeCell ref="Z2010:AA2010"/>
    <mergeCell ref="O2131:AA2131"/>
    <mergeCell ref="O1842:AA1842"/>
    <mergeCell ref="T1958:U1958"/>
    <mergeCell ref="V2132:W2132"/>
    <mergeCell ref="V2082:W2082"/>
    <mergeCell ref="X2082:Y2082"/>
    <mergeCell ref="Z2082:AA2082"/>
    <mergeCell ref="P1958:Q1958"/>
    <mergeCell ref="R1958:S1958"/>
    <mergeCell ref="T1829:U1829"/>
    <mergeCell ref="AX120:AY120"/>
    <mergeCell ref="AZ120:BA120"/>
    <mergeCell ref="AD122:AE122"/>
    <mergeCell ref="AF122:AG122"/>
    <mergeCell ref="AH122:AI122"/>
    <mergeCell ref="AJ122:AK122"/>
    <mergeCell ref="AL122:AM122"/>
    <mergeCell ref="AN122:AO122"/>
    <mergeCell ref="X2142:Y2142"/>
    <mergeCell ref="Z2142:AA2142"/>
    <mergeCell ref="X1898:Y1898"/>
    <mergeCell ref="Z1898:AA1898"/>
    <mergeCell ref="Z684:AA684"/>
    <mergeCell ref="O1771:AA1771"/>
    <mergeCell ref="O1818:AA1818"/>
    <mergeCell ref="O1828:AA1828"/>
    <mergeCell ref="I668:O668"/>
    <mergeCell ref="O1540:AA1540"/>
    <mergeCell ref="O1553:AA1553"/>
    <mergeCell ref="O1566:AA1566"/>
    <mergeCell ref="P1481:Q1481"/>
    <mergeCell ref="R1481:S1481"/>
    <mergeCell ref="T1481:U1481"/>
    <mergeCell ref="V1481:W1481"/>
    <mergeCell ref="O1357:AA1357"/>
    <mergeCell ref="O1371:AA1371"/>
    <mergeCell ref="V1958:W1958"/>
    <mergeCell ref="X1958:Y1958"/>
    <mergeCell ref="Z1958:AA1958"/>
    <mergeCell ref="Z1758:AA1758"/>
    <mergeCell ref="P1829:Q1829"/>
    <mergeCell ref="R1829:S1829"/>
    <mergeCell ref="P1445:Q1445"/>
    <mergeCell ref="R1445:S1445"/>
    <mergeCell ref="T1445:U1445"/>
    <mergeCell ref="V1445:W1445"/>
    <mergeCell ref="X1445:Y1445"/>
    <mergeCell ref="Z1445:AA1445"/>
    <mergeCell ref="AG136:AI136"/>
    <mergeCell ref="F406:G406"/>
    <mergeCell ref="H406:I406"/>
    <mergeCell ref="J406:K406"/>
    <mergeCell ref="L406:M406"/>
    <mergeCell ref="F426:G426"/>
    <mergeCell ref="H426:I426"/>
    <mergeCell ref="J426:K426"/>
    <mergeCell ref="L426:M426"/>
    <mergeCell ref="J288:K288"/>
    <mergeCell ref="L288:M288"/>
    <mergeCell ref="J308:K308"/>
    <mergeCell ref="L308:M308"/>
    <mergeCell ref="O566:AA566"/>
    <mergeCell ref="P567:Q567"/>
    <mergeCell ref="R567:S567"/>
    <mergeCell ref="T567:U567"/>
    <mergeCell ref="V567:W567"/>
    <mergeCell ref="X567:Y567"/>
    <mergeCell ref="Z567:AA567"/>
    <mergeCell ref="A563:M563"/>
    <mergeCell ref="B564:C564"/>
    <mergeCell ref="D564:E564"/>
    <mergeCell ref="F564:G564"/>
    <mergeCell ref="H564:I564"/>
    <mergeCell ref="J564:K56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M78"/>
  <sheetViews>
    <sheetView topLeftCell="A7" zoomScale="107" workbookViewId="0">
      <selection activeCell="H19" sqref="H19"/>
    </sheetView>
  </sheetViews>
  <sheetFormatPr baseColWidth="10" defaultRowHeight="16"/>
  <cols>
    <col min="1" max="1" width="18.83203125" customWidth="1"/>
  </cols>
  <sheetData>
    <row r="3" spans="1:13">
      <c r="G3" s="77"/>
    </row>
    <row r="4" spans="1:13">
      <c r="B4" s="51" t="s">
        <v>137</v>
      </c>
      <c r="C4" s="51" t="s">
        <v>138</v>
      </c>
      <c r="D4" s="51" t="s">
        <v>139</v>
      </c>
      <c r="E4" s="51" t="s">
        <v>140</v>
      </c>
      <c r="F4" s="51" t="s">
        <v>141</v>
      </c>
      <c r="G4" s="51" t="s">
        <v>142</v>
      </c>
    </row>
    <row r="5" spans="1:13">
      <c r="A5" s="20" t="s">
        <v>780</v>
      </c>
      <c r="B5" s="24">
        <v>622</v>
      </c>
      <c r="C5" s="24">
        <v>674</v>
      </c>
      <c r="D5" s="103">
        <v>692</v>
      </c>
      <c r="E5" s="24">
        <v>640</v>
      </c>
      <c r="F5" s="24">
        <v>692</v>
      </c>
      <c r="G5" s="24">
        <v>660</v>
      </c>
    </row>
    <row r="6" spans="1:13">
      <c r="A6" s="161" t="s">
        <v>3</v>
      </c>
      <c r="B6" s="79"/>
      <c r="C6" s="79"/>
      <c r="D6" s="79"/>
      <c r="E6" s="79"/>
      <c r="F6" s="79"/>
      <c r="G6" s="79"/>
    </row>
    <row r="7" spans="1:13">
      <c r="A7" s="181" t="s">
        <v>839</v>
      </c>
      <c r="B7" s="20">
        <v>141</v>
      </c>
      <c r="C7" s="20">
        <v>152</v>
      </c>
      <c r="D7" s="20">
        <v>151</v>
      </c>
      <c r="E7" s="20">
        <v>94</v>
      </c>
      <c r="F7" s="20">
        <v>88</v>
      </c>
      <c r="G7" s="20">
        <v>158</v>
      </c>
    </row>
    <row r="8" spans="1:13">
      <c r="A8" s="181" t="s">
        <v>107</v>
      </c>
      <c r="B8" s="20">
        <v>35</v>
      </c>
      <c r="C8" s="20">
        <v>29</v>
      </c>
      <c r="D8" s="20">
        <v>48</v>
      </c>
      <c r="E8" s="20">
        <v>92</v>
      </c>
      <c r="F8" s="20">
        <v>83</v>
      </c>
      <c r="G8" s="20">
        <v>49</v>
      </c>
      <c r="I8" s="189"/>
      <c r="K8" s="189"/>
      <c r="M8" s="189"/>
    </row>
    <row r="9" spans="1:13">
      <c r="A9" s="161" t="s">
        <v>49</v>
      </c>
      <c r="B9" s="79"/>
      <c r="C9" s="79"/>
      <c r="D9" s="79"/>
      <c r="E9" s="79"/>
      <c r="F9" s="79"/>
      <c r="G9" s="79"/>
      <c r="I9" s="189"/>
      <c r="K9" s="189"/>
      <c r="M9" s="189"/>
    </row>
    <row r="10" spans="1:13">
      <c r="A10" s="181" t="s">
        <v>839</v>
      </c>
      <c r="B10" s="20">
        <v>354</v>
      </c>
      <c r="C10" s="20">
        <v>161</v>
      </c>
      <c r="D10" s="20">
        <v>118</v>
      </c>
      <c r="E10" s="20">
        <v>95</v>
      </c>
      <c r="F10" s="20">
        <v>99</v>
      </c>
      <c r="G10" s="20">
        <v>78</v>
      </c>
      <c r="I10" s="189"/>
      <c r="K10" s="189"/>
      <c r="M10" s="189"/>
    </row>
    <row r="11" spans="1:13">
      <c r="A11" s="181" t="s">
        <v>107</v>
      </c>
      <c r="B11" s="20">
        <v>1</v>
      </c>
      <c r="C11" s="20">
        <v>213</v>
      </c>
      <c r="D11" s="20">
        <v>200</v>
      </c>
      <c r="E11" s="20">
        <v>297</v>
      </c>
      <c r="F11" s="20">
        <v>290</v>
      </c>
      <c r="G11" s="20">
        <v>229</v>
      </c>
      <c r="I11" s="189"/>
      <c r="K11" s="189"/>
      <c r="M11" s="189"/>
    </row>
    <row r="12" spans="1:13">
      <c r="A12" s="161" t="s">
        <v>50</v>
      </c>
      <c r="B12" s="79"/>
      <c r="C12" s="79"/>
      <c r="D12" s="79"/>
      <c r="E12" s="79"/>
      <c r="F12" s="79"/>
      <c r="G12" s="79"/>
      <c r="I12" s="189"/>
      <c r="K12" s="189"/>
      <c r="M12" s="189"/>
    </row>
    <row r="13" spans="1:13">
      <c r="A13" s="181" t="s">
        <v>839</v>
      </c>
      <c r="B13" s="20">
        <v>30</v>
      </c>
      <c r="C13" s="20">
        <v>88</v>
      </c>
      <c r="D13" s="20">
        <v>18</v>
      </c>
      <c r="E13" s="20">
        <v>38</v>
      </c>
      <c r="F13" s="20">
        <v>21</v>
      </c>
      <c r="G13" s="20">
        <v>32</v>
      </c>
      <c r="I13" s="189"/>
      <c r="K13" s="189"/>
      <c r="M13" s="189"/>
    </row>
    <row r="14" spans="1:13">
      <c r="A14" s="181" t="s">
        <v>107</v>
      </c>
      <c r="B14" s="20">
        <v>32</v>
      </c>
      <c r="C14" s="20">
        <v>53</v>
      </c>
      <c r="D14" s="20">
        <v>124</v>
      </c>
      <c r="E14" s="20">
        <v>80</v>
      </c>
      <c r="F14" s="20">
        <v>146</v>
      </c>
      <c r="G14" s="20">
        <v>69</v>
      </c>
      <c r="I14" s="189"/>
      <c r="K14" s="189"/>
      <c r="M14" s="189"/>
    </row>
    <row r="15" spans="1:13">
      <c r="I15" s="189"/>
      <c r="K15" s="189"/>
      <c r="M15" s="189"/>
    </row>
    <row r="17" spans="1:7">
      <c r="B17" s="327" t="s">
        <v>3</v>
      </c>
      <c r="C17" s="327"/>
      <c r="D17" s="327" t="s">
        <v>49</v>
      </c>
      <c r="E17" s="327"/>
      <c r="F17" s="327" t="s">
        <v>50</v>
      </c>
      <c r="G17" s="327"/>
    </row>
    <row r="18" spans="1:7">
      <c r="B18" s="304" t="s">
        <v>843</v>
      </c>
      <c r="C18" s="304" t="s">
        <v>844</v>
      </c>
      <c r="D18" s="304" t="s">
        <v>843</v>
      </c>
      <c r="E18" s="304" t="s">
        <v>844</v>
      </c>
      <c r="F18" s="304" t="s">
        <v>843</v>
      </c>
      <c r="G18" s="21" t="s">
        <v>844</v>
      </c>
    </row>
    <row r="19" spans="1:7">
      <c r="A19" s="21" t="s">
        <v>137</v>
      </c>
      <c r="B19" s="241">
        <f>B7/B$5</f>
        <v>0.22668810289389069</v>
      </c>
      <c r="C19" s="241">
        <f>B8/B5</f>
        <v>5.6270096463022508E-2</v>
      </c>
      <c r="D19" s="241">
        <f>B10/B5</f>
        <v>0.56913183279742763</v>
      </c>
      <c r="E19" s="241">
        <f>B11/B5</f>
        <v>1.6077170418006431E-3</v>
      </c>
      <c r="F19" s="241">
        <f>B13/B5</f>
        <v>4.8231511254019289E-2</v>
      </c>
      <c r="G19" s="241">
        <f>B14/B5</f>
        <v>5.1446945337620578E-2</v>
      </c>
    </row>
    <row r="20" spans="1:7">
      <c r="A20" s="21" t="s">
        <v>138</v>
      </c>
      <c r="B20" s="241">
        <f>C7/C5</f>
        <v>0.22551928783382788</v>
      </c>
      <c r="C20" s="241">
        <f>C8/C5</f>
        <v>4.3026706231454007E-2</v>
      </c>
      <c r="D20" s="241">
        <f>C10/C5</f>
        <v>0.23887240356083086</v>
      </c>
      <c r="E20" s="241">
        <f>C11/C5</f>
        <v>0.31602373887240354</v>
      </c>
      <c r="F20" s="241">
        <f>C13/C5</f>
        <v>0.13056379821958458</v>
      </c>
      <c r="G20" s="241">
        <f>C14/C5</f>
        <v>7.8635014836795247E-2</v>
      </c>
    </row>
    <row r="21" spans="1:7">
      <c r="A21" s="21" t="s">
        <v>139</v>
      </c>
      <c r="B21" s="241">
        <f>D7/D5</f>
        <v>0.21820809248554912</v>
      </c>
      <c r="C21" s="241">
        <f>D8/D5</f>
        <v>6.9364161849710976E-2</v>
      </c>
      <c r="D21" s="241">
        <f>D10/D5</f>
        <v>0.17052023121387283</v>
      </c>
      <c r="E21" s="241">
        <f>D11/D5</f>
        <v>0.28901734104046245</v>
      </c>
      <c r="F21" s="241">
        <f>D13/D5</f>
        <v>2.6011560693641619E-2</v>
      </c>
      <c r="G21" s="241">
        <f>D14/D5</f>
        <v>0.1791907514450867</v>
      </c>
    </row>
    <row r="22" spans="1:7">
      <c r="A22" s="21" t="s">
        <v>140</v>
      </c>
      <c r="B22" s="241">
        <f>E7/E5</f>
        <v>0.14687500000000001</v>
      </c>
      <c r="C22" s="241">
        <f>E8/E5</f>
        <v>0.14374999999999999</v>
      </c>
      <c r="D22" s="241">
        <f>E10/E5</f>
        <v>0.1484375</v>
      </c>
      <c r="E22" s="241">
        <f>E11/E5</f>
        <v>0.46406249999999999</v>
      </c>
      <c r="F22" s="241">
        <f>E13/E5</f>
        <v>5.9374999999999997E-2</v>
      </c>
      <c r="G22" s="241">
        <f>E14/E5</f>
        <v>0.125</v>
      </c>
    </row>
    <row r="23" spans="1:7">
      <c r="A23" s="21" t="s">
        <v>141</v>
      </c>
      <c r="B23" s="241">
        <f>F7/F5</f>
        <v>0.12716763005780346</v>
      </c>
      <c r="C23" s="241">
        <f>F8/F5</f>
        <v>0.1199421965317919</v>
      </c>
      <c r="D23" s="241">
        <f>F10/F5</f>
        <v>0.1430635838150289</v>
      </c>
      <c r="E23" s="241">
        <f>F11/F5</f>
        <v>0.41907514450867051</v>
      </c>
      <c r="F23" s="241">
        <f>F13/F5</f>
        <v>3.0346820809248554E-2</v>
      </c>
      <c r="G23" s="241">
        <f>F14/F5</f>
        <v>0.21098265895953758</v>
      </c>
    </row>
    <row r="24" spans="1:7">
      <c r="A24" s="21" t="s">
        <v>142</v>
      </c>
      <c r="B24" s="241">
        <f>G7/G5</f>
        <v>0.23939393939393938</v>
      </c>
      <c r="C24" s="241">
        <f>G8/G5</f>
        <v>7.4242424242424249E-2</v>
      </c>
      <c r="D24" s="241">
        <f>G10/G5</f>
        <v>0.11818181818181818</v>
      </c>
      <c r="E24" s="241">
        <f>G11/G5</f>
        <v>0.34696969696969698</v>
      </c>
      <c r="F24" s="241">
        <f>G13/G5</f>
        <v>4.8484848484848485E-2</v>
      </c>
      <c r="G24" s="241">
        <f>G14/G5</f>
        <v>0.10454545454545454</v>
      </c>
    </row>
    <row r="28" spans="1:7">
      <c r="A28" s="343" t="s">
        <v>836</v>
      </c>
      <c r="B28" s="343"/>
      <c r="C28" s="343"/>
      <c r="D28" s="343"/>
      <c r="E28" s="343"/>
      <c r="F28" s="343"/>
      <c r="G28" s="343"/>
    </row>
    <row r="29" spans="1:7">
      <c r="B29" s="403" t="s">
        <v>3</v>
      </c>
      <c r="C29" s="403"/>
      <c r="D29" s="403" t="s">
        <v>49</v>
      </c>
      <c r="E29" s="403"/>
      <c r="F29" s="403" t="s">
        <v>50</v>
      </c>
      <c r="G29" s="403"/>
    </row>
    <row r="30" spans="1:7">
      <c r="B30" s="86" t="s">
        <v>837</v>
      </c>
      <c r="C30" s="86" t="s">
        <v>125</v>
      </c>
      <c r="D30" s="86" t="s">
        <v>837</v>
      </c>
      <c r="E30" s="86" t="s">
        <v>125</v>
      </c>
      <c r="F30" s="86" t="s">
        <v>837</v>
      </c>
      <c r="G30" s="86" t="s">
        <v>125</v>
      </c>
    </row>
    <row r="31" spans="1:7">
      <c r="A31" t="s">
        <v>110</v>
      </c>
      <c r="B31" s="301">
        <v>3082</v>
      </c>
      <c r="C31" s="302">
        <v>0.77788995456839982</v>
      </c>
      <c r="D31" s="301">
        <v>1749</v>
      </c>
      <c r="E31" s="302">
        <v>0.44144371529530541</v>
      </c>
      <c r="F31" s="301">
        <v>2359</v>
      </c>
      <c r="G31" s="302">
        <v>0.59540636042402828</v>
      </c>
    </row>
    <row r="32" spans="1:7">
      <c r="A32" t="s">
        <v>111</v>
      </c>
      <c r="B32">
        <v>787</v>
      </c>
      <c r="C32" s="123">
        <v>0.2553536664503569</v>
      </c>
      <c r="D32">
        <v>915</v>
      </c>
      <c r="E32" s="123">
        <v>0.52315608919382506</v>
      </c>
      <c r="F32">
        <v>229</v>
      </c>
      <c r="G32" s="123">
        <v>9.7075031793132677E-2</v>
      </c>
    </row>
    <row r="33" spans="1:7">
      <c r="C33" s="123"/>
      <c r="E33" s="123"/>
      <c r="G33" s="123"/>
    </row>
    <row r="34" spans="1:7">
      <c r="A34" t="s">
        <v>112</v>
      </c>
      <c r="B34">
        <v>851</v>
      </c>
      <c r="C34" s="123">
        <v>0.21479050984351339</v>
      </c>
      <c r="D34">
        <v>2209</v>
      </c>
      <c r="E34" s="123">
        <v>0.55754669358909636</v>
      </c>
      <c r="F34">
        <v>1572</v>
      </c>
      <c r="G34" s="123">
        <v>0.39676930843008579</v>
      </c>
    </row>
    <row r="35" spans="1:7">
      <c r="A35" t="s">
        <v>113</v>
      </c>
      <c r="B35">
        <v>339</v>
      </c>
      <c r="C35" s="123">
        <v>0.3983548766157462</v>
      </c>
      <c r="D35">
        <v>1272</v>
      </c>
      <c r="E35" s="123">
        <v>0.57582616568583067</v>
      </c>
      <c r="F35">
        <v>505</v>
      </c>
      <c r="G35" s="123">
        <v>0.32124681933842242</v>
      </c>
    </row>
    <row r="36" spans="1:7">
      <c r="A36" s="404" t="s">
        <v>841</v>
      </c>
      <c r="B36" s="404"/>
      <c r="C36" s="404"/>
      <c r="D36" s="404"/>
      <c r="E36" s="404"/>
      <c r="F36" s="404"/>
      <c r="G36" s="404"/>
    </row>
    <row r="38" spans="1:7">
      <c r="B38" s="403" t="s">
        <v>3</v>
      </c>
      <c r="C38" s="403"/>
      <c r="D38" s="403" t="s">
        <v>49</v>
      </c>
      <c r="E38" s="403"/>
      <c r="F38" s="403" t="s">
        <v>50</v>
      </c>
      <c r="G38" s="403"/>
    </row>
    <row r="39" spans="1:7">
      <c r="B39" s="287" t="s">
        <v>839</v>
      </c>
      <c r="C39" s="287" t="s">
        <v>840</v>
      </c>
      <c r="D39" s="287" t="s">
        <v>839</v>
      </c>
      <c r="E39" s="287" t="s">
        <v>840</v>
      </c>
      <c r="F39" s="287" t="s">
        <v>839</v>
      </c>
      <c r="G39" s="287" t="s">
        <v>840</v>
      </c>
    </row>
    <row r="40" spans="1:7">
      <c r="A40" t="s">
        <v>118</v>
      </c>
      <c r="B40" s="37">
        <v>0.77800000000000002</v>
      </c>
      <c r="C40" s="37">
        <v>0.215</v>
      </c>
      <c r="D40" s="37">
        <v>0.441</v>
      </c>
      <c r="E40" s="37">
        <v>0.55800000000000005</v>
      </c>
      <c r="F40" s="37">
        <v>0.59499999999999997</v>
      </c>
      <c r="G40" s="37">
        <v>0.39700000000000002</v>
      </c>
    </row>
    <row r="41" spans="1:7">
      <c r="A41" t="s">
        <v>1</v>
      </c>
      <c r="B41" s="37">
        <v>0.255</v>
      </c>
      <c r="C41" s="37">
        <v>0.39800000000000002</v>
      </c>
      <c r="D41" s="37">
        <v>0.52300000000000002</v>
      </c>
      <c r="E41" s="37">
        <v>0.57599999999999996</v>
      </c>
      <c r="F41" s="37">
        <v>9.7000000000000003E-2</v>
      </c>
      <c r="G41" s="37">
        <v>0.32100000000000001</v>
      </c>
    </row>
    <row r="45" spans="1:7">
      <c r="B45" s="403" t="s">
        <v>3</v>
      </c>
      <c r="C45" s="403"/>
      <c r="D45" s="403" t="s">
        <v>49</v>
      </c>
      <c r="E45" s="403"/>
      <c r="F45" s="403" t="s">
        <v>50</v>
      </c>
      <c r="G45" s="403"/>
    </row>
    <row r="46" spans="1:7">
      <c r="B46" s="287" t="s">
        <v>839</v>
      </c>
      <c r="C46" s="287" t="s">
        <v>840</v>
      </c>
      <c r="D46" s="287" t="s">
        <v>839</v>
      </c>
      <c r="E46" s="287" t="s">
        <v>840</v>
      </c>
      <c r="F46" s="287" t="s">
        <v>839</v>
      </c>
      <c r="G46" s="287" t="s">
        <v>840</v>
      </c>
    </row>
    <row r="47" spans="1:7">
      <c r="A47" t="s">
        <v>118</v>
      </c>
      <c r="B47" s="303">
        <v>3082</v>
      </c>
      <c r="C47" s="303">
        <v>851</v>
      </c>
      <c r="D47" s="303">
        <v>1749</v>
      </c>
      <c r="E47" s="303">
        <v>2209</v>
      </c>
      <c r="F47" s="303">
        <v>2359</v>
      </c>
      <c r="G47" s="303">
        <v>1572</v>
      </c>
    </row>
    <row r="48" spans="1:7">
      <c r="A48" t="s">
        <v>1</v>
      </c>
      <c r="B48" s="303">
        <v>787</v>
      </c>
      <c r="C48" s="303">
        <v>339</v>
      </c>
      <c r="D48" s="303">
        <v>915</v>
      </c>
      <c r="E48" s="303">
        <v>1272</v>
      </c>
      <c r="F48" s="303">
        <v>229</v>
      </c>
      <c r="G48" s="303">
        <v>505</v>
      </c>
    </row>
    <row r="69" spans="1:7">
      <c r="B69" s="403" t="s">
        <v>3</v>
      </c>
      <c r="C69" s="403"/>
      <c r="D69" s="403" t="s">
        <v>49</v>
      </c>
      <c r="E69" s="403"/>
      <c r="F69" s="403" t="s">
        <v>50</v>
      </c>
      <c r="G69" s="403"/>
    </row>
    <row r="70" spans="1:7">
      <c r="B70" s="288" t="s">
        <v>839</v>
      </c>
      <c r="C70" s="288" t="s">
        <v>840</v>
      </c>
      <c r="D70" s="288" t="s">
        <v>839</v>
      </c>
      <c r="E70" s="288" t="s">
        <v>840</v>
      </c>
      <c r="F70" s="288" t="s">
        <v>839</v>
      </c>
      <c r="G70" s="288" t="s">
        <v>840</v>
      </c>
    </row>
    <row r="71" spans="1:7">
      <c r="A71" t="s">
        <v>1</v>
      </c>
      <c r="B71" s="37">
        <v>0.255</v>
      </c>
      <c r="C71" s="37">
        <v>0.39800000000000002</v>
      </c>
      <c r="D71" s="37">
        <v>0.52300000000000002</v>
      </c>
      <c r="E71" s="37">
        <v>0.57599999999999996</v>
      </c>
      <c r="F71" s="37">
        <v>9.7000000000000003E-2</v>
      </c>
      <c r="G71" s="37">
        <v>0.32100000000000001</v>
      </c>
    </row>
    <row r="76" spans="1:7">
      <c r="B76" s="403" t="s">
        <v>3</v>
      </c>
      <c r="C76" s="403"/>
      <c r="D76" s="403" t="s">
        <v>49</v>
      </c>
      <c r="E76" s="403"/>
      <c r="F76" s="403" t="s">
        <v>50</v>
      </c>
      <c r="G76" s="403"/>
    </row>
    <row r="77" spans="1:7">
      <c r="B77" s="288" t="s">
        <v>839</v>
      </c>
      <c r="C77" s="288" t="s">
        <v>840</v>
      </c>
      <c r="D77" s="288" t="s">
        <v>839</v>
      </c>
      <c r="E77" s="288" t="s">
        <v>840</v>
      </c>
      <c r="F77" s="288" t="s">
        <v>839</v>
      </c>
      <c r="G77" s="288" t="s">
        <v>840</v>
      </c>
    </row>
    <row r="78" spans="1:7">
      <c r="A78" t="s">
        <v>1</v>
      </c>
      <c r="B78" s="303">
        <v>787</v>
      </c>
      <c r="C78" s="303">
        <v>339</v>
      </c>
      <c r="D78" s="303">
        <v>915</v>
      </c>
      <c r="E78" s="303">
        <v>1272</v>
      </c>
      <c r="F78" s="303">
        <v>229</v>
      </c>
      <c r="G78" s="303">
        <v>505</v>
      </c>
    </row>
  </sheetData>
  <mergeCells count="20">
    <mergeCell ref="B38:C38"/>
    <mergeCell ref="D38:E38"/>
    <mergeCell ref="F38:G38"/>
    <mergeCell ref="A36:G36"/>
    <mergeCell ref="B45:C45"/>
    <mergeCell ref="D45:E45"/>
    <mergeCell ref="F45:G45"/>
    <mergeCell ref="B17:C17"/>
    <mergeCell ref="D17:E17"/>
    <mergeCell ref="F17:G17"/>
    <mergeCell ref="B29:C29"/>
    <mergeCell ref="D29:E29"/>
    <mergeCell ref="F29:G29"/>
    <mergeCell ref="A28:G28"/>
    <mergeCell ref="B69:C69"/>
    <mergeCell ref="D69:E69"/>
    <mergeCell ref="F69:G69"/>
    <mergeCell ref="B76:C76"/>
    <mergeCell ref="D76:E76"/>
    <mergeCell ref="F76:G7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3B001-6585-184A-A1C2-FF15650841C5}">
  <dimension ref="A2:BR197"/>
  <sheetViews>
    <sheetView zoomScale="93" workbookViewId="0">
      <selection activeCell="J22" sqref="J22"/>
    </sheetView>
  </sheetViews>
  <sheetFormatPr baseColWidth="10" defaultRowHeight="16"/>
  <cols>
    <col min="1" max="1" width="3.1640625" bestFit="1" customWidth="1"/>
    <col min="2" max="2" width="16.5" bestFit="1" customWidth="1"/>
    <col min="11" max="11" width="16.5" bestFit="1" customWidth="1"/>
    <col min="23" max="23" width="16.5" bestFit="1" customWidth="1"/>
    <col min="35" max="35" width="16.5" bestFit="1" customWidth="1"/>
    <col min="47" max="47" width="16.5" bestFit="1" customWidth="1"/>
    <col min="58" max="58" width="16.5" bestFit="1" customWidth="1"/>
    <col min="69" max="69" width="16.5" bestFit="1" customWidth="1"/>
  </cols>
  <sheetData>
    <row r="2" spans="1:70">
      <c r="B2" s="406" t="s">
        <v>878</v>
      </c>
      <c r="C2" s="406"/>
      <c r="D2" s="406"/>
      <c r="E2" s="406"/>
      <c r="F2" s="406"/>
      <c r="G2" s="406"/>
      <c r="H2" s="406"/>
      <c r="L2" s="30" t="s">
        <v>137</v>
      </c>
      <c r="X2" s="30" t="s">
        <v>138</v>
      </c>
      <c r="AJ2" s="30" t="s">
        <v>139</v>
      </c>
      <c r="AV2" s="30" t="s">
        <v>140</v>
      </c>
      <c r="BG2" s="30" t="s">
        <v>141</v>
      </c>
      <c r="BR2" s="30" t="s">
        <v>142</v>
      </c>
    </row>
    <row r="3" spans="1:70">
      <c r="C3" s="309" t="s">
        <v>137</v>
      </c>
      <c r="D3" s="309" t="s">
        <v>138</v>
      </c>
      <c r="E3" s="309" t="s">
        <v>139</v>
      </c>
      <c r="F3" s="309" t="s">
        <v>140</v>
      </c>
      <c r="G3" s="309" t="s">
        <v>141</v>
      </c>
      <c r="H3" s="309" t="s">
        <v>142</v>
      </c>
      <c r="K3" s="312"/>
      <c r="L3" s="30" t="s">
        <v>880</v>
      </c>
      <c r="X3" s="30" t="s">
        <v>880</v>
      </c>
      <c r="AJ3" s="30" t="s">
        <v>880</v>
      </c>
      <c r="AV3" s="30" t="s">
        <v>880</v>
      </c>
      <c r="BG3" s="30" t="s">
        <v>880</v>
      </c>
      <c r="BR3" s="313" t="s">
        <v>880</v>
      </c>
    </row>
    <row r="4" spans="1:70">
      <c r="A4">
        <v>1</v>
      </c>
      <c r="B4" t="s">
        <v>845</v>
      </c>
      <c r="C4" s="36">
        <v>0</v>
      </c>
      <c r="D4" s="36">
        <v>1</v>
      </c>
      <c r="E4" s="36">
        <v>1</v>
      </c>
      <c r="F4" s="36">
        <v>1</v>
      </c>
      <c r="G4" s="36">
        <v>0</v>
      </c>
      <c r="H4" s="36">
        <v>0.94</v>
      </c>
      <c r="J4" s="98"/>
      <c r="K4" t="s">
        <v>845</v>
      </c>
      <c r="L4" s="36">
        <v>0</v>
      </c>
      <c r="W4" t="s">
        <v>845</v>
      </c>
      <c r="X4" s="36">
        <v>1</v>
      </c>
      <c r="AI4" t="s">
        <v>845</v>
      </c>
      <c r="AJ4" s="36">
        <v>1</v>
      </c>
      <c r="AU4" t="s">
        <v>845</v>
      </c>
      <c r="AV4" s="36">
        <v>1</v>
      </c>
      <c r="BF4" t="s">
        <v>845</v>
      </c>
      <c r="BG4" s="36">
        <v>0</v>
      </c>
      <c r="BQ4" t="s">
        <v>845</v>
      </c>
      <c r="BR4" s="36">
        <v>0.94</v>
      </c>
    </row>
    <row r="5" spans="1:70">
      <c r="A5">
        <v>2</v>
      </c>
      <c r="B5" t="s">
        <v>846</v>
      </c>
      <c r="C5" s="36">
        <v>1</v>
      </c>
      <c r="D5" s="36">
        <v>1</v>
      </c>
      <c r="E5" s="36">
        <v>1</v>
      </c>
      <c r="F5" s="36">
        <v>1</v>
      </c>
      <c r="G5" s="36">
        <v>1</v>
      </c>
      <c r="H5" s="36">
        <v>0.94</v>
      </c>
      <c r="J5" s="98"/>
      <c r="K5" t="s">
        <v>846</v>
      </c>
      <c r="L5" s="36">
        <v>1</v>
      </c>
      <c r="W5" t="s">
        <v>846</v>
      </c>
      <c r="X5" s="36">
        <v>1</v>
      </c>
      <c r="AI5" t="s">
        <v>846</v>
      </c>
      <c r="AJ5" s="36">
        <v>1</v>
      </c>
      <c r="AU5" t="s">
        <v>846</v>
      </c>
      <c r="AV5" s="36">
        <v>1</v>
      </c>
      <c r="BF5" t="s">
        <v>846</v>
      </c>
      <c r="BG5" s="36">
        <v>1</v>
      </c>
      <c r="BQ5" t="s">
        <v>846</v>
      </c>
      <c r="BR5" s="36">
        <v>0.94</v>
      </c>
    </row>
    <row r="6" spans="1:70">
      <c r="A6">
        <v>3</v>
      </c>
      <c r="B6" t="s">
        <v>847</v>
      </c>
      <c r="C6" s="307"/>
      <c r="D6" s="307"/>
      <c r="E6" s="36">
        <v>1</v>
      </c>
      <c r="F6" s="36">
        <v>1</v>
      </c>
      <c r="G6" s="36">
        <v>1</v>
      </c>
      <c r="H6" s="36">
        <v>1</v>
      </c>
      <c r="J6" s="98"/>
      <c r="K6" t="s">
        <v>847</v>
      </c>
      <c r="L6" s="307"/>
      <c r="W6" t="s">
        <v>847</v>
      </c>
      <c r="X6" s="307"/>
      <c r="AI6" t="s">
        <v>847</v>
      </c>
      <c r="AJ6" s="36">
        <v>1</v>
      </c>
      <c r="AU6" t="s">
        <v>847</v>
      </c>
      <c r="AV6" s="36">
        <v>1</v>
      </c>
      <c r="BF6" t="s">
        <v>847</v>
      </c>
      <c r="BG6" s="36">
        <v>1</v>
      </c>
      <c r="BQ6" t="s">
        <v>847</v>
      </c>
      <c r="BR6" s="36">
        <v>1</v>
      </c>
    </row>
    <row r="7" spans="1:70">
      <c r="A7">
        <v>4</v>
      </c>
      <c r="B7" t="s">
        <v>848</v>
      </c>
      <c r="C7" s="36">
        <v>1</v>
      </c>
      <c r="D7" s="36">
        <v>0</v>
      </c>
      <c r="E7" s="36">
        <v>1</v>
      </c>
      <c r="F7" s="36">
        <v>1</v>
      </c>
      <c r="G7" s="36">
        <v>1</v>
      </c>
      <c r="H7" s="36">
        <v>1</v>
      </c>
      <c r="J7" s="98"/>
      <c r="K7" t="s">
        <v>848</v>
      </c>
      <c r="L7" s="36">
        <v>1</v>
      </c>
      <c r="W7" t="s">
        <v>848</v>
      </c>
      <c r="X7" s="36">
        <v>0</v>
      </c>
      <c r="AI7" t="s">
        <v>848</v>
      </c>
      <c r="AJ7" s="36">
        <v>1</v>
      </c>
      <c r="AU7" t="s">
        <v>848</v>
      </c>
      <c r="AV7" s="36">
        <v>1</v>
      </c>
      <c r="BF7" t="s">
        <v>848</v>
      </c>
      <c r="BG7" s="36">
        <v>1</v>
      </c>
      <c r="BQ7" t="s">
        <v>848</v>
      </c>
      <c r="BR7" s="36">
        <v>1</v>
      </c>
    </row>
    <row r="8" spans="1:70">
      <c r="A8">
        <v>5</v>
      </c>
      <c r="B8" t="s">
        <v>849</v>
      </c>
      <c r="C8" s="36">
        <v>0</v>
      </c>
      <c r="D8" s="36">
        <v>1</v>
      </c>
      <c r="E8" s="36">
        <v>1</v>
      </c>
      <c r="F8" s="36">
        <v>1</v>
      </c>
      <c r="G8" s="36">
        <v>1</v>
      </c>
      <c r="H8" s="36">
        <v>0.96</v>
      </c>
      <c r="J8" s="98"/>
      <c r="K8" t="s">
        <v>849</v>
      </c>
      <c r="L8" s="36">
        <v>0</v>
      </c>
      <c r="W8" t="s">
        <v>849</v>
      </c>
      <c r="X8" s="36">
        <v>1</v>
      </c>
      <c r="AI8" t="s">
        <v>849</v>
      </c>
      <c r="AJ8" s="36">
        <v>1</v>
      </c>
      <c r="AU8" t="s">
        <v>849</v>
      </c>
      <c r="AV8" s="36">
        <v>1</v>
      </c>
      <c r="BF8" t="s">
        <v>849</v>
      </c>
      <c r="BG8" s="36">
        <v>1</v>
      </c>
      <c r="BQ8" t="s">
        <v>849</v>
      </c>
      <c r="BR8" s="36">
        <v>0.96</v>
      </c>
    </row>
    <row r="9" spans="1:70">
      <c r="A9">
        <v>6</v>
      </c>
      <c r="B9" t="s">
        <v>882</v>
      </c>
      <c r="C9" s="36">
        <v>0</v>
      </c>
      <c r="D9" s="36">
        <v>1</v>
      </c>
      <c r="E9" s="36">
        <v>1</v>
      </c>
      <c r="F9" s="36">
        <v>0.36</v>
      </c>
      <c r="G9" s="36">
        <v>0.77</v>
      </c>
      <c r="H9" s="36">
        <v>0.55000000000000004</v>
      </c>
      <c r="J9" s="98"/>
      <c r="K9" t="s">
        <v>882</v>
      </c>
      <c r="L9" s="36">
        <v>0</v>
      </c>
      <c r="W9" t="s">
        <v>882</v>
      </c>
      <c r="X9" s="36">
        <v>1</v>
      </c>
      <c r="AI9" t="s">
        <v>882</v>
      </c>
      <c r="AJ9" s="36">
        <v>1</v>
      </c>
      <c r="AU9" t="s">
        <v>882</v>
      </c>
      <c r="AV9" s="36">
        <v>0.36</v>
      </c>
      <c r="BF9" t="s">
        <v>882</v>
      </c>
      <c r="BG9" s="36">
        <v>0.77</v>
      </c>
      <c r="BQ9" t="s">
        <v>882</v>
      </c>
      <c r="BR9" s="36">
        <v>0.55000000000000004</v>
      </c>
    </row>
    <row r="10" spans="1:70">
      <c r="A10">
        <v>7</v>
      </c>
      <c r="B10" t="s">
        <v>854</v>
      </c>
      <c r="C10" s="36">
        <v>1</v>
      </c>
      <c r="D10" s="36">
        <v>0.33</v>
      </c>
      <c r="E10" s="36">
        <v>1</v>
      </c>
      <c r="F10" s="36">
        <v>0.18</v>
      </c>
      <c r="G10" s="36">
        <v>1</v>
      </c>
      <c r="H10" s="36">
        <v>1</v>
      </c>
      <c r="J10" s="98"/>
      <c r="K10" t="s">
        <v>881</v>
      </c>
      <c r="L10" s="36">
        <v>1</v>
      </c>
      <c r="W10" t="s">
        <v>881</v>
      </c>
      <c r="X10" s="36">
        <v>0.33</v>
      </c>
      <c r="AI10" t="s">
        <v>881</v>
      </c>
      <c r="AJ10" s="36">
        <v>1</v>
      </c>
      <c r="AU10" t="s">
        <v>881</v>
      </c>
      <c r="AV10" s="36">
        <v>0.18</v>
      </c>
      <c r="BF10" t="s">
        <v>881</v>
      </c>
      <c r="BG10" s="36">
        <v>1</v>
      </c>
      <c r="BQ10" t="s">
        <v>881</v>
      </c>
      <c r="BR10" s="36">
        <v>1</v>
      </c>
    </row>
    <row r="11" spans="1:70">
      <c r="A11">
        <v>8</v>
      </c>
      <c r="B11" t="s">
        <v>851</v>
      </c>
      <c r="C11" s="36">
        <v>0.5</v>
      </c>
      <c r="D11" s="36">
        <v>0</v>
      </c>
      <c r="E11" s="36">
        <v>0.5</v>
      </c>
      <c r="F11" s="36">
        <v>1</v>
      </c>
      <c r="G11" s="36">
        <v>1</v>
      </c>
      <c r="H11" s="36">
        <v>1</v>
      </c>
      <c r="J11" s="98"/>
      <c r="K11" t="s">
        <v>851</v>
      </c>
      <c r="L11" s="36">
        <v>0.5</v>
      </c>
      <c r="W11" t="s">
        <v>851</v>
      </c>
      <c r="X11" s="36">
        <v>0</v>
      </c>
      <c r="AI11" t="s">
        <v>851</v>
      </c>
      <c r="AJ11" s="36">
        <v>0.5</v>
      </c>
      <c r="AU11" t="s">
        <v>851</v>
      </c>
      <c r="AV11" s="36">
        <v>1</v>
      </c>
      <c r="BF11" t="s">
        <v>851</v>
      </c>
      <c r="BG11" s="36">
        <v>1</v>
      </c>
      <c r="BQ11" t="s">
        <v>851</v>
      </c>
      <c r="BR11" s="36">
        <v>1</v>
      </c>
    </row>
    <row r="12" spans="1:70">
      <c r="A12">
        <v>9</v>
      </c>
      <c r="B12" t="s">
        <v>853</v>
      </c>
      <c r="C12" s="36">
        <v>1</v>
      </c>
      <c r="D12" s="36">
        <v>0</v>
      </c>
      <c r="E12" s="36">
        <v>1</v>
      </c>
      <c r="F12" s="36">
        <v>1</v>
      </c>
      <c r="G12" s="36">
        <v>1</v>
      </c>
      <c r="H12" s="36">
        <v>0.63</v>
      </c>
      <c r="J12" s="98"/>
      <c r="K12" t="s">
        <v>853</v>
      </c>
      <c r="L12" s="36">
        <v>1</v>
      </c>
      <c r="W12" t="s">
        <v>853</v>
      </c>
      <c r="X12" s="36">
        <v>0</v>
      </c>
      <c r="AI12" t="s">
        <v>853</v>
      </c>
      <c r="AJ12" s="36">
        <v>1</v>
      </c>
      <c r="AU12" t="s">
        <v>853</v>
      </c>
      <c r="AV12" s="36">
        <v>1</v>
      </c>
      <c r="BF12" t="s">
        <v>853</v>
      </c>
      <c r="BG12" s="36">
        <v>1</v>
      </c>
      <c r="BQ12" t="s">
        <v>853</v>
      </c>
      <c r="BR12" s="36">
        <v>0.63</v>
      </c>
    </row>
    <row r="13" spans="1:70">
      <c r="A13">
        <v>10</v>
      </c>
      <c r="B13" t="s">
        <v>852</v>
      </c>
      <c r="C13" s="36">
        <v>0</v>
      </c>
      <c r="D13" s="36">
        <v>1</v>
      </c>
      <c r="E13" s="36">
        <v>1</v>
      </c>
      <c r="F13" s="36">
        <v>0.94</v>
      </c>
      <c r="G13" s="36">
        <v>0.28999999999999998</v>
      </c>
      <c r="H13" s="36">
        <v>1</v>
      </c>
      <c r="J13" s="98"/>
      <c r="K13" t="s">
        <v>852</v>
      </c>
      <c r="L13" s="36">
        <v>0</v>
      </c>
      <c r="W13" t="s">
        <v>852</v>
      </c>
      <c r="X13" s="36">
        <v>1</v>
      </c>
      <c r="AI13" t="s">
        <v>852</v>
      </c>
      <c r="AJ13" s="36">
        <v>1</v>
      </c>
      <c r="AU13" t="s">
        <v>852</v>
      </c>
      <c r="AV13" s="36">
        <v>0.94</v>
      </c>
      <c r="BF13" t="s">
        <v>852</v>
      </c>
      <c r="BG13" s="36">
        <v>0.28999999999999998</v>
      </c>
      <c r="BQ13" t="s">
        <v>852</v>
      </c>
      <c r="BR13" s="36">
        <v>1</v>
      </c>
    </row>
    <row r="14" spans="1:70">
      <c r="A14">
        <v>11</v>
      </c>
      <c r="B14" t="s">
        <v>855</v>
      </c>
      <c r="C14" s="36">
        <v>0</v>
      </c>
      <c r="D14" s="36">
        <v>1</v>
      </c>
      <c r="E14" s="36">
        <v>1</v>
      </c>
      <c r="F14" s="36">
        <v>1</v>
      </c>
      <c r="G14" s="36">
        <v>0.89</v>
      </c>
      <c r="H14" s="36">
        <v>0.93</v>
      </c>
      <c r="J14" s="98"/>
      <c r="K14" t="s">
        <v>855</v>
      </c>
      <c r="L14" s="36">
        <v>0</v>
      </c>
      <c r="W14" t="s">
        <v>855</v>
      </c>
      <c r="X14" s="36">
        <v>1</v>
      </c>
      <c r="AI14" t="s">
        <v>855</v>
      </c>
      <c r="AJ14" s="36">
        <v>1</v>
      </c>
      <c r="AU14" t="s">
        <v>855</v>
      </c>
      <c r="AV14" s="36">
        <v>1</v>
      </c>
      <c r="BF14" t="s">
        <v>855</v>
      </c>
      <c r="BG14" s="36">
        <v>0.89</v>
      </c>
      <c r="BQ14" t="s">
        <v>855</v>
      </c>
      <c r="BR14" s="36">
        <v>0.93</v>
      </c>
    </row>
    <row r="15" spans="1:70">
      <c r="A15">
        <v>12</v>
      </c>
      <c r="B15" t="s">
        <v>856</v>
      </c>
      <c r="C15" s="36">
        <v>1</v>
      </c>
      <c r="D15" s="36">
        <v>0</v>
      </c>
      <c r="E15" s="36">
        <v>0.95</v>
      </c>
      <c r="F15" s="36">
        <v>0</v>
      </c>
      <c r="G15" s="36">
        <v>0.32</v>
      </c>
      <c r="H15" s="36">
        <v>0.36</v>
      </c>
      <c r="J15" s="98"/>
      <c r="K15" t="s">
        <v>856</v>
      </c>
      <c r="L15" s="36">
        <v>1</v>
      </c>
      <c r="W15" t="s">
        <v>856</v>
      </c>
      <c r="X15" s="36">
        <v>0</v>
      </c>
      <c r="AI15" t="s">
        <v>856</v>
      </c>
      <c r="AJ15" s="36">
        <v>0.95</v>
      </c>
      <c r="AU15" t="s">
        <v>856</v>
      </c>
      <c r="AV15" s="36">
        <v>0</v>
      </c>
      <c r="BF15" t="s">
        <v>856</v>
      </c>
      <c r="BG15" s="36">
        <v>0.32</v>
      </c>
      <c r="BQ15" t="s">
        <v>856</v>
      </c>
      <c r="BR15" s="36">
        <v>0.36</v>
      </c>
    </row>
    <row r="16" spans="1:70">
      <c r="A16">
        <v>13</v>
      </c>
      <c r="B16" t="s">
        <v>875</v>
      </c>
      <c r="C16" s="307"/>
      <c r="D16" s="36">
        <v>0.25</v>
      </c>
      <c r="E16" s="36">
        <v>0.39</v>
      </c>
      <c r="F16" s="307"/>
      <c r="G16" s="36">
        <v>0.5</v>
      </c>
      <c r="H16" s="36">
        <v>1</v>
      </c>
      <c r="J16" s="98"/>
      <c r="K16" t="s">
        <v>875</v>
      </c>
      <c r="L16" s="307"/>
      <c r="W16" t="s">
        <v>875</v>
      </c>
      <c r="X16" s="36">
        <v>0.25</v>
      </c>
      <c r="AI16" t="s">
        <v>875</v>
      </c>
      <c r="AJ16" s="36">
        <v>0.39</v>
      </c>
      <c r="AU16" t="s">
        <v>875</v>
      </c>
      <c r="AV16" s="307"/>
      <c r="BF16" t="s">
        <v>875</v>
      </c>
      <c r="BG16" s="36">
        <v>0.5</v>
      </c>
      <c r="BQ16" t="s">
        <v>875</v>
      </c>
      <c r="BR16" s="36">
        <v>1</v>
      </c>
    </row>
    <row r="17" spans="1:70">
      <c r="A17">
        <v>14</v>
      </c>
      <c r="B17" t="s">
        <v>857</v>
      </c>
      <c r="C17" s="36">
        <v>0</v>
      </c>
      <c r="D17" s="36">
        <v>0.89</v>
      </c>
      <c r="E17" s="36">
        <v>0.67</v>
      </c>
      <c r="F17" s="36">
        <v>0.33</v>
      </c>
      <c r="G17" s="36">
        <v>0.33</v>
      </c>
      <c r="H17" s="36">
        <v>0.33</v>
      </c>
      <c r="J17" s="98"/>
      <c r="K17" t="s">
        <v>857</v>
      </c>
      <c r="L17" s="36">
        <v>0</v>
      </c>
      <c r="W17" t="s">
        <v>857</v>
      </c>
      <c r="X17" s="36">
        <v>0.89</v>
      </c>
      <c r="AI17" t="s">
        <v>857</v>
      </c>
      <c r="AJ17" s="36">
        <v>0.67</v>
      </c>
      <c r="AU17" t="s">
        <v>857</v>
      </c>
      <c r="AV17" s="36">
        <v>0.33</v>
      </c>
      <c r="BF17" t="s">
        <v>857</v>
      </c>
      <c r="BG17" s="36">
        <v>0.33</v>
      </c>
      <c r="BQ17" t="s">
        <v>857</v>
      </c>
      <c r="BR17" s="36">
        <v>0.33</v>
      </c>
    </row>
    <row r="18" spans="1:70">
      <c r="A18">
        <v>15</v>
      </c>
      <c r="B18" t="s">
        <v>858</v>
      </c>
      <c r="C18" s="36">
        <v>0</v>
      </c>
      <c r="D18" s="36">
        <v>1</v>
      </c>
      <c r="E18" s="36">
        <v>0</v>
      </c>
      <c r="F18" s="36">
        <v>1</v>
      </c>
      <c r="G18" s="36">
        <v>1</v>
      </c>
      <c r="H18" s="36">
        <v>0.95</v>
      </c>
      <c r="J18" s="98"/>
      <c r="K18" t="s">
        <v>858</v>
      </c>
      <c r="L18" s="36">
        <v>0</v>
      </c>
      <c r="W18" t="s">
        <v>858</v>
      </c>
      <c r="X18" s="36">
        <v>1</v>
      </c>
      <c r="AI18" t="s">
        <v>858</v>
      </c>
      <c r="AJ18" s="36">
        <v>0</v>
      </c>
      <c r="AU18" t="s">
        <v>858</v>
      </c>
      <c r="AV18" s="36">
        <v>1</v>
      </c>
      <c r="BF18" t="s">
        <v>858</v>
      </c>
      <c r="BG18" s="36">
        <v>1</v>
      </c>
      <c r="BQ18" t="s">
        <v>858</v>
      </c>
      <c r="BR18" s="36">
        <v>0.95</v>
      </c>
    </row>
    <row r="19" spans="1:70">
      <c r="A19">
        <v>16</v>
      </c>
      <c r="B19" t="s">
        <v>859</v>
      </c>
      <c r="C19" s="36">
        <v>1</v>
      </c>
      <c r="D19" s="36">
        <v>1</v>
      </c>
      <c r="E19" s="36">
        <v>1</v>
      </c>
      <c r="F19" s="307"/>
      <c r="G19" s="36">
        <v>1</v>
      </c>
      <c r="H19" s="36">
        <v>1</v>
      </c>
      <c r="J19" s="98"/>
      <c r="K19" t="s">
        <v>859</v>
      </c>
      <c r="L19" s="36">
        <v>1</v>
      </c>
      <c r="M19" s="28"/>
      <c r="N19" s="28"/>
      <c r="W19" t="s">
        <v>859</v>
      </c>
      <c r="X19" s="36">
        <v>1</v>
      </c>
      <c r="AI19" t="s">
        <v>859</v>
      </c>
      <c r="AJ19" s="36">
        <v>1</v>
      </c>
      <c r="AU19" t="s">
        <v>859</v>
      </c>
      <c r="AV19" s="307"/>
      <c r="BF19" t="s">
        <v>859</v>
      </c>
      <c r="BG19" s="36">
        <v>1</v>
      </c>
      <c r="BQ19" t="s">
        <v>859</v>
      </c>
      <c r="BR19" s="36">
        <v>1</v>
      </c>
    </row>
    <row r="20" spans="1:70">
      <c r="A20">
        <v>17</v>
      </c>
      <c r="B20" t="s">
        <v>860</v>
      </c>
      <c r="C20" s="36">
        <v>1</v>
      </c>
      <c r="D20" s="36">
        <v>1</v>
      </c>
      <c r="E20" s="36">
        <v>1</v>
      </c>
      <c r="F20" s="36">
        <v>0.22</v>
      </c>
      <c r="G20" s="36">
        <v>1</v>
      </c>
      <c r="H20" s="36">
        <v>0.28000000000000003</v>
      </c>
      <c r="J20" s="98"/>
      <c r="K20" t="s">
        <v>860</v>
      </c>
      <c r="L20" s="36">
        <v>1</v>
      </c>
      <c r="M20" s="310"/>
      <c r="N20" s="310"/>
      <c r="W20" t="s">
        <v>860</v>
      </c>
      <c r="X20" s="36">
        <v>1</v>
      </c>
      <c r="AI20" t="s">
        <v>860</v>
      </c>
      <c r="AJ20" s="36">
        <v>1</v>
      </c>
      <c r="AU20" t="s">
        <v>860</v>
      </c>
      <c r="AV20" s="36">
        <v>0.22</v>
      </c>
      <c r="BF20" t="s">
        <v>860</v>
      </c>
      <c r="BG20" s="36">
        <v>1</v>
      </c>
      <c r="BQ20" t="s">
        <v>860</v>
      </c>
      <c r="BR20" s="36">
        <v>0.28000000000000003</v>
      </c>
    </row>
    <row r="21" spans="1:70">
      <c r="A21">
        <v>18</v>
      </c>
      <c r="B21" t="s">
        <v>861</v>
      </c>
      <c r="C21" s="36">
        <v>0</v>
      </c>
      <c r="D21" s="36">
        <v>1</v>
      </c>
      <c r="E21" s="36">
        <v>1</v>
      </c>
      <c r="F21" s="36">
        <v>1</v>
      </c>
      <c r="G21" s="36">
        <v>1</v>
      </c>
      <c r="J21" s="98"/>
      <c r="K21" t="s">
        <v>861</v>
      </c>
      <c r="L21" s="36">
        <v>0</v>
      </c>
      <c r="W21" t="s">
        <v>861</v>
      </c>
      <c r="X21" s="36">
        <v>1</v>
      </c>
      <c r="AI21" t="s">
        <v>861</v>
      </c>
      <c r="AJ21" s="36">
        <v>1</v>
      </c>
      <c r="AU21" t="s">
        <v>861</v>
      </c>
      <c r="AV21" s="36">
        <v>1</v>
      </c>
      <c r="BF21" t="s">
        <v>861</v>
      </c>
      <c r="BG21" s="36">
        <v>1</v>
      </c>
      <c r="BQ21" t="s">
        <v>861</v>
      </c>
    </row>
    <row r="22" spans="1:70">
      <c r="A22">
        <v>19</v>
      </c>
      <c r="B22" t="s">
        <v>862</v>
      </c>
      <c r="C22" s="36">
        <v>1</v>
      </c>
      <c r="D22" s="36">
        <v>1</v>
      </c>
      <c r="E22" s="36">
        <v>1</v>
      </c>
      <c r="F22" s="36">
        <v>1</v>
      </c>
      <c r="G22" s="36">
        <v>1</v>
      </c>
      <c r="H22" s="36">
        <v>0</v>
      </c>
      <c r="K22" t="s">
        <v>862</v>
      </c>
      <c r="L22" s="36">
        <v>1</v>
      </c>
      <c r="W22" t="s">
        <v>862</v>
      </c>
      <c r="X22" s="36">
        <v>1</v>
      </c>
      <c r="AI22" t="s">
        <v>862</v>
      </c>
      <c r="AJ22" s="36">
        <v>1</v>
      </c>
      <c r="AU22" t="s">
        <v>862</v>
      </c>
      <c r="AV22" s="36">
        <v>1</v>
      </c>
      <c r="BF22" t="s">
        <v>862</v>
      </c>
      <c r="BG22" s="36">
        <v>1</v>
      </c>
      <c r="BQ22" t="s">
        <v>862</v>
      </c>
      <c r="BR22" s="36">
        <v>0</v>
      </c>
    </row>
    <row r="23" spans="1:70">
      <c r="A23">
        <v>20</v>
      </c>
      <c r="B23" t="s">
        <v>863</v>
      </c>
      <c r="C23" s="36">
        <v>0</v>
      </c>
      <c r="D23" s="36">
        <v>1</v>
      </c>
      <c r="E23" s="36">
        <v>1</v>
      </c>
      <c r="F23" s="36">
        <v>1</v>
      </c>
      <c r="G23" s="36">
        <v>1</v>
      </c>
      <c r="H23" s="36">
        <v>1</v>
      </c>
      <c r="K23" t="s">
        <v>863</v>
      </c>
      <c r="L23" s="36">
        <v>0</v>
      </c>
      <c r="W23" t="s">
        <v>863</v>
      </c>
      <c r="X23" s="36">
        <v>1</v>
      </c>
      <c r="AI23" t="s">
        <v>863</v>
      </c>
      <c r="AJ23" s="36">
        <v>1</v>
      </c>
      <c r="AU23" t="s">
        <v>863</v>
      </c>
      <c r="AV23" s="36">
        <v>1</v>
      </c>
      <c r="BF23" t="s">
        <v>863</v>
      </c>
      <c r="BG23" s="36">
        <v>1</v>
      </c>
      <c r="BQ23" t="s">
        <v>863</v>
      </c>
      <c r="BR23" s="36">
        <v>1</v>
      </c>
    </row>
    <row r="24" spans="1:70">
      <c r="A24">
        <v>21</v>
      </c>
      <c r="B24" t="s">
        <v>864</v>
      </c>
      <c r="C24" s="36">
        <v>0</v>
      </c>
      <c r="D24" s="36">
        <v>0</v>
      </c>
      <c r="E24" s="36">
        <v>1</v>
      </c>
      <c r="F24" s="36">
        <v>1</v>
      </c>
      <c r="G24" s="36">
        <v>1</v>
      </c>
      <c r="H24" s="36"/>
      <c r="K24" t="s">
        <v>864</v>
      </c>
      <c r="L24" s="36">
        <v>0</v>
      </c>
      <c r="W24" t="s">
        <v>864</v>
      </c>
      <c r="X24" s="36">
        <v>0</v>
      </c>
      <c r="AI24" t="s">
        <v>864</v>
      </c>
      <c r="AJ24" s="36">
        <v>1</v>
      </c>
      <c r="AU24" t="s">
        <v>864</v>
      </c>
      <c r="AV24" s="36">
        <v>1</v>
      </c>
      <c r="BF24" t="s">
        <v>864</v>
      </c>
      <c r="BG24" s="36">
        <v>1</v>
      </c>
      <c r="BQ24" t="s">
        <v>864</v>
      </c>
      <c r="BR24" s="36"/>
    </row>
    <row r="25" spans="1:70">
      <c r="A25">
        <v>22</v>
      </c>
      <c r="B25" t="s">
        <v>865</v>
      </c>
      <c r="C25" s="307"/>
      <c r="D25" s="36">
        <v>1</v>
      </c>
      <c r="E25" s="36">
        <v>1</v>
      </c>
      <c r="F25" s="36">
        <v>0.13</v>
      </c>
      <c r="G25" s="36">
        <v>0.67</v>
      </c>
      <c r="H25" s="36">
        <v>0.27</v>
      </c>
      <c r="J25" s="311"/>
      <c r="K25" t="s">
        <v>865</v>
      </c>
      <c r="L25" s="307"/>
      <c r="W25" t="s">
        <v>865</v>
      </c>
      <c r="X25" s="36">
        <v>1</v>
      </c>
      <c r="AI25" t="s">
        <v>865</v>
      </c>
      <c r="AJ25" s="36">
        <v>1</v>
      </c>
      <c r="AU25" t="s">
        <v>865</v>
      </c>
      <c r="AV25" s="36">
        <v>0.13</v>
      </c>
      <c r="BF25" t="s">
        <v>865</v>
      </c>
      <c r="BG25" s="36">
        <v>0.67</v>
      </c>
      <c r="BQ25" t="s">
        <v>865</v>
      </c>
      <c r="BR25" s="36">
        <v>0.27</v>
      </c>
    </row>
    <row r="26" spans="1:70">
      <c r="A26">
        <v>23</v>
      </c>
      <c r="B26" t="s">
        <v>866</v>
      </c>
      <c r="C26" s="36">
        <v>0</v>
      </c>
      <c r="D26" s="36">
        <v>1</v>
      </c>
      <c r="E26" s="36">
        <v>1</v>
      </c>
      <c r="F26" s="36">
        <v>0.6</v>
      </c>
      <c r="G26" s="36">
        <v>0.53</v>
      </c>
      <c r="H26" s="36">
        <v>1</v>
      </c>
      <c r="K26" t="s">
        <v>866</v>
      </c>
      <c r="L26" s="36">
        <v>0</v>
      </c>
      <c r="W26" t="s">
        <v>866</v>
      </c>
      <c r="X26" s="36">
        <v>1</v>
      </c>
      <c r="AI26" t="s">
        <v>866</v>
      </c>
      <c r="AJ26" s="36">
        <v>1</v>
      </c>
      <c r="AU26" t="s">
        <v>866</v>
      </c>
      <c r="AV26" s="36">
        <v>0.6</v>
      </c>
      <c r="BF26" t="s">
        <v>866</v>
      </c>
      <c r="BG26" s="36">
        <v>0.53</v>
      </c>
      <c r="BQ26" t="s">
        <v>866</v>
      </c>
      <c r="BR26" s="36">
        <v>1</v>
      </c>
    </row>
    <row r="27" spans="1:70">
      <c r="A27">
        <v>24</v>
      </c>
      <c r="B27" t="s">
        <v>867</v>
      </c>
      <c r="C27" s="36">
        <v>0.67</v>
      </c>
      <c r="D27" s="36">
        <v>1</v>
      </c>
      <c r="E27" s="36">
        <v>1</v>
      </c>
      <c r="F27" s="36">
        <v>1</v>
      </c>
      <c r="G27" s="36">
        <v>1</v>
      </c>
      <c r="H27" s="36">
        <v>0.93</v>
      </c>
      <c r="J27" s="189"/>
      <c r="K27" t="s">
        <v>867</v>
      </c>
      <c r="L27" s="36">
        <v>0.67</v>
      </c>
      <c r="W27" t="s">
        <v>867</v>
      </c>
      <c r="X27" s="36">
        <v>1</v>
      </c>
      <c r="AI27" t="s">
        <v>867</v>
      </c>
      <c r="AJ27" s="36">
        <v>1</v>
      </c>
      <c r="AU27" t="s">
        <v>867</v>
      </c>
      <c r="AV27" s="36">
        <v>1</v>
      </c>
      <c r="BF27" t="s">
        <v>867</v>
      </c>
      <c r="BG27" s="36">
        <v>1</v>
      </c>
      <c r="BQ27" t="s">
        <v>867</v>
      </c>
      <c r="BR27" s="36">
        <v>0.93</v>
      </c>
    </row>
    <row r="28" spans="1:70">
      <c r="A28">
        <v>25</v>
      </c>
      <c r="B28" t="s">
        <v>868</v>
      </c>
      <c r="C28" s="36">
        <v>1</v>
      </c>
      <c r="D28" s="36">
        <v>0.21</v>
      </c>
      <c r="E28" s="36">
        <v>1</v>
      </c>
      <c r="F28" s="36">
        <v>1</v>
      </c>
      <c r="G28" s="36">
        <v>1</v>
      </c>
      <c r="H28" s="36">
        <v>1</v>
      </c>
      <c r="K28" t="s">
        <v>868</v>
      </c>
      <c r="L28" s="36">
        <v>1</v>
      </c>
      <c r="W28" t="s">
        <v>868</v>
      </c>
      <c r="X28" s="36">
        <v>0.21</v>
      </c>
      <c r="AI28" t="s">
        <v>868</v>
      </c>
      <c r="AJ28" s="36">
        <v>1</v>
      </c>
      <c r="AU28" t="s">
        <v>868</v>
      </c>
      <c r="AV28" s="36">
        <v>1</v>
      </c>
      <c r="BF28" t="s">
        <v>868</v>
      </c>
      <c r="BG28" s="36">
        <v>1</v>
      </c>
      <c r="BQ28" t="s">
        <v>868</v>
      </c>
      <c r="BR28" s="36">
        <v>1</v>
      </c>
    </row>
    <row r="29" spans="1:70">
      <c r="A29">
        <v>26</v>
      </c>
      <c r="B29" t="s">
        <v>869</v>
      </c>
      <c r="C29" s="36">
        <v>0</v>
      </c>
      <c r="D29" s="36">
        <v>1</v>
      </c>
      <c r="E29" s="36">
        <v>1</v>
      </c>
      <c r="F29" s="36">
        <v>1</v>
      </c>
      <c r="G29" s="36">
        <v>1</v>
      </c>
      <c r="H29" s="36">
        <v>0.81</v>
      </c>
      <c r="K29" t="s">
        <v>869</v>
      </c>
      <c r="L29" s="36">
        <v>0</v>
      </c>
      <c r="W29" t="s">
        <v>869</v>
      </c>
      <c r="X29" s="36">
        <v>1</v>
      </c>
      <c r="AI29" t="s">
        <v>869</v>
      </c>
      <c r="AJ29" s="36">
        <v>1</v>
      </c>
      <c r="AU29" t="s">
        <v>869</v>
      </c>
      <c r="AV29" s="36">
        <v>1</v>
      </c>
      <c r="BF29" t="s">
        <v>869</v>
      </c>
      <c r="BG29" s="36">
        <v>1</v>
      </c>
      <c r="BQ29" t="s">
        <v>869</v>
      </c>
      <c r="BR29" s="36">
        <v>0.81</v>
      </c>
    </row>
    <row r="30" spans="1:70">
      <c r="A30">
        <v>27</v>
      </c>
      <c r="B30" t="s">
        <v>870</v>
      </c>
      <c r="C30" s="36">
        <v>0</v>
      </c>
      <c r="D30" s="36">
        <v>1</v>
      </c>
      <c r="E30" s="36">
        <v>1</v>
      </c>
      <c r="F30" s="36">
        <v>0</v>
      </c>
      <c r="G30" s="36">
        <v>1</v>
      </c>
      <c r="H30" s="36">
        <v>0.71</v>
      </c>
      <c r="K30" t="s">
        <v>870</v>
      </c>
      <c r="L30" s="36">
        <v>0</v>
      </c>
      <c r="W30" t="s">
        <v>870</v>
      </c>
      <c r="X30" s="36">
        <v>1</v>
      </c>
      <c r="AI30" t="s">
        <v>870</v>
      </c>
      <c r="AJ30" s="36">
        <v>1</v>
      </c>
      <c r="AU30" t="s">
        <v>870</v>
      </c>
      <c r="AV30" s="36">
        <v>0</v>
      </c>
      <c r="BF30" t="s">
        <v>870</v>
      </c>
      <c r="BG30" s="36">
        <v>1</v>
      </c>
      <c r="BQ30" t="s">
        <v>870</v>
      </c>
      <c r="BR30" s="36">
        <v>0.71</v>
      </c>
    </row>
    <row r="31" spans="1:70">
      <c r="A31">
        <v>28</v>
      </c>
      <c r="B31" t="s">
        <v>871</v>
      </c>
      <c r="C31" s="36">
        <v>0.11</v>
      </c>
      <c r="D31" s="36">
        <v>1</v>
      </c>
      <c r="E31" s="36">
        <v>0.63</v>
      </c>
      <c r="F31" s="36">
        <v>0.32</v>
      </c>
      <c r="G31" s="36">
        <v>0.32</v>
      </c>
      <c r="H31" s="36">
        <v>0.18</v>
      </c>
      <c r="K31" t="s">
        <v>871</v>
      </c>
      <c r="L31" s="36">
        <v>0.11</v>
      </c>
      <c r="W31" t="s">
        <v>871</v>
      </c>
      <c r="X31" s="36">
        <v>1</v>
      </c>
      <c r="AI31" t="s">
        <v>871</v>
      </c>
      <c r="AJ31" s="36">
        <v>0.63</v>
      </c>
      <c r="AU31" t="s">
        <v>871</v>
      </c>
      <c r="AV31" s="36">
        <v>0.32</v>
      </c>
      <c r="BF31" t="s">
        <v>871</v>
      </c>
      <c r="BG31" s="36">
        <v>0.32</v>
      </c>
      <c r="BQ31" t="s">
        <v>871</v>
      </c>
      <c r="BR31" s="36">
        <v>0.18</v>
      </c>
    </row>
    <row r="32" spans="1:70">
      <c r="A32">
        <v>29</v>
      </c>
      <c r="B32" t="s">
        <v>876</v>
      </c>
      <c r="C32" s="36">
        <v>0</v>
      </c>
      <c r="D32" s="36">
        <v>1</v>
      </c>
      <c r="E32" s="36">
        <v>1</v>
      </c>
      <c r="F32" s="36">
        <v>1</v>
      </c>
      <c r="G32" s="36">
        <v>0</v>
      </c>
      <c r="H32" s="36">
        <v>1</v>
      </c>
      <c r="K32" t="s">
        <v>876</v>
      </c>
      <c r="L32" s="36">
        <v>0</v>
      </c>
      <c r="W32" t="s">
        <v>876</v>
      </c>
      <c r="X32" s="36">
        <v>1</v>
      </c>
      <c r="AI32" t="s">
        <v>876</v>
      </c>
      <c r="AJ32" s="36">
        <v>1</v>
      </c>
      <c r="AU32" t="s">
        <v>876</v>
      </c>
      <c r="AV32" s="36">
        <v>1</v>
      </c>
      <c r="BF32" t="s">
        <v>876</v>
      </c>
      <c r="BG32" s="36">
        <v>0</v>
      </c>
      <c r="BQ32" t="s">
        <v>876</v>
      </c>
      <c r="BR32" s="36">
        <v>1</v>
      </c>
    </row>
    <row r="33" spans="1:70">
      <c r="A33">
        <v>30</v>
      </c>
      <c r="B33" t="s">
        <v>872</v>
      </c>
      <c r="C33" s="36">
        <v>0.28999999999999998</v>
      </c>
      <c r="D33" s="36">
        <v>1</v>
      </c>
      <c r="E33" s="36">
        <v>1</v>
      </c>
      <c r="F33" s="36">
        <v>1</v>
      </c>
      <c r="G33" s="36">
        <v>1</v>
      </c>
      <c r="H33" s="36">
        <v>1</v>
      </c>
      <c r="K33" t="s">
        <v>872</v>
      </c>
      <c r="L33" s="36">
        <v>0.28999999999999998</v>
      </c>
      <c r="W33" t="s">
        <v>872</v>
      </c>
      <c r="X33" s="36">
        <v>1</v>
      </c>
      <c r="AI33" t="s">
        <v>872</v>
      </c>
      <c r="AJ33" s="36">
        <v>1</v>
      </c>
      <c r="AU33" t="s">
        <v>872</v>
      </c>
      <c r="AV33" s="36">
        <v>1</v>
      </c>
      <c r="BF33" t="s">
        <v>872</v>
      </c>
      <c r="BG33" s="36">
        <v>1</v>
      </c>
      <c r="BQ33" t="s">
        <v>872</v>
      </c>
      <c r="BR33" s="36">
        <v>1</v>
      </c>
    </row>
    <row r="34" spans="1:70">
      <c r="A34">
        <v>31</v>
      </c>
      <c r="B34" t="s">
        <v>873</v>
      </c>
      <c r="C34" s="36">
        <v>0</v>
      </c>
      <c r="D34" s="36">
        <v>1</v>
      </c>
      <c r="E34" s="36">
        <v>1</v>
      </c>
      <c r="F34" s="36">
        <v>0.93</v>
      </c>
      <c r="G34" s="36">
        <v>0</v>
      </c>
      <c r="H34" s="36">
        <v>1</v>
      </c>
      <c r="K34" t="s">
        <v>873</v>
      </c>
      <c r="L34" s="36">
        <v>0</v>
      </c>
      <c r="W34" t="s">
        <v>873</v>
      </c>
      <c r="X34" s="36">
        <v>1</v>
      </c>
      <c r="AI34" t="s">
        <v>873</v>
      </c>
      <c r="AJ34" s="36">
        <v>1</v>
      </c>
      <c r="AU34" t="s">
        <v>873</v>
      </c>
      <c r="AV34" s="36">
        <v>0.93</v>
      </c>
      <c r="BF34" t="s">
        <v>873</v>
      </c>
      <c r="BG34" s="36">
        <v>0</v>
      </c>
      <c r="BQ34" t="s">
        <v>873</v>
      </c>
      <c r="BR34" s="36">
        <v>1</v>
      </c>
    </row>
    <row r="35" spans="1:70">
      <c r="A35">
        <v>32</v>
      </c>
      <c r="B35" t="s">
        <v>874</v>
      </c>
      <c r="C35" s="36">
        <v>0</v>
      </c>
      <c r="D35" s="36">
        <v>1</v>
      </c>
      <c r="E35" s="36">
        <v>1</v>
      </c>
      <c r="F35" s="36">
        <v>1</v>
      </c>
      <c r="G35" s="36">
        <v>1</v>
      </c>
      <c r="H35" s="36">
        <v>1</v>
      </c>
      <c r="K35" t="s">
        <v>874</v>
      </c>
      <c r="L35" s="36">
        <v>0</v>
      </c>
      <c r="W35" t="s">
        <v>874</v>
      </c>
      <c r="X35" s="36">
        <v>1</v>
      </c>
      <c r="AI35" t="s">
        <v>874</v>
      </c>
      <c r="AJ35" s="36">
        <v>1</v>
      </c>
      <c r="AU35" t="s">
        <v>874</v>
      </c>
      <c r="AV35" s="36">
        <v>1</v>
      </c>
      <c r="BF35" t="s">
        <v>874</v>
      </c>
      <c r="BG35" s="36">
        <v>1</v>
      </c>
      <c r="BQ35" t="s">
        <v>874</v>
      </c>
      <c r="BR35" s="36">
        <v>1</v>
      </c>
    </row>
    <row r="39" spans="1:70">
      <c r="B39" s="406" t="s">
        <v>877</v>
      </c>
      <c r="C39" s="406"/>
      <c r="D39" s="406"/>
      <c r="E39" s="406"/>
      <c r="F39" s="406"/>
      <c r="G39" s="406"/>
      <c r="H39" s="406"/>
      <c r="L39" s="329" t="s">
        <v>444</v>
      </c>
      <c r="M39" s="330"/>
      <c r="N39" s="330"/>
      <c r="O39" s="330"/>
      <c r="P39" s="330"/>
      <c r="Q39" s="330"/>
      <c r="R39" s="331"/>
    </row>
    <row r="40" spans="1:70">
      <c r="C40" s="309" t="s">
        <v>137</v>
      </c>
      <c r="D40" s="309" t="s">
        <v>138</v>
      </c>
      <c r="E40" s="309" t="s">
        <v>139</v>
      </c>
      <c r="F40" s="309" t="s">
        <v>140</v>
      </c>
      <c r="G40" s="309" t="s">
        <v>141</v>
      </c>
      <c r="H40" s="309" t="s">
        <v>142</v>
      </c>
      <c r="L40" s="21"/>
      <c r="M40" s="305">
        <v>2001</v>
      </c>
      <c r="N40" s="305">
        <v>2004</v>
      </c>
      <c r="O40" s="305">
        <v>2007</v>
      </c>
      <c r="P40" s="305">
        <v>2010</v>
      </c>
      <c r="Q40" s="305">
        <v>2013</v>
      </c>
      <c r="R40" s="305">
        <v>2016</v>
      </c>
    </row>
    <row r="41" spans="1:70">
      <c r="A41">
        <v>1</v>
      </c>
      <c r="B41" t="s">
        <v>845</v>
      </c>
      <c r="C41" s="36">
        <f t="shared" ref="C41:H41" si="0">M42/18</f>
        <v>0</v>
      </c>
      <c r="D41" s="36">
        <f t="shared" si="0"/>
        <v>0.16666666666666666</v>
      </c>
      <c r="E41" s="36">
        <f t="shared" si="0"/>
        <v>0.3888888888888889</v>
      </c>
      <c r="F41" s="36">
        <f t="shared" si="0"/>
        <v>0.88888888888888884</v>
      </c>
      <c r="G41" s="36">
        <f t="shared" si="0"/>
        <v>0</v>
      </c>
      <c r="H41" s="36">
        <f t="shared" si="0"/>
        <v>0.3888888888888889</v>
      </c>
      <c r="L41" s="29" t="s">
        <v>106</v>
      </c>
      <c r="M41" s="24">
        <v>18</v>
      </c>
      <c r="N41" s="24">
        <v>15</v>
      </c>
      <c r="O41" s="24">
        <v>11</v>
      </c>
      <c r="P41" s="24">
        <v>2</v>
      </c>
      <c r="Q41" s="24">
        <v>18</v>
      </c>
      <c r="R41" s="24">
        <v>11</v>
      </c>
    </row>
    <row r="42" spans="1:70">
      <c r="A42">
        <v>2</v>
      </c>
      <c r="B42" t="s">
        <v>846</v>
      </c>
      <c r="C42" s="36">
        <f>M47/16</f>
        <v>0.8125</v>
      </c>
      <c r="D42" s="36">
        <f t="shared" ref="D42:F42" si="1">N47/16</f>
        <v>0.3125</v>
      </c>
      <c r="E42" s="36">
        <f t="shared" si="1"/>
        <v>1</v>
      </c>
      <c r="F42" s="36">
        <f t="shared" si="1"/>
        <v>1</v>
      </c>
      <c r="G42" s="36">
        <f>Q47/17</f>
        <v>1</v>
      </c>
      <c r="H42" s="36">
        <f>R47/17</f>
        <v>0.29411764705882354</v>
      </c>
      <c r="L42" s="29" t="s">
        <v>107</v>
      </c>
      <c r="M42" s="24"/>
      <c r="N42" s="24">
        <v>3</v>
      </c>
      <c r="O42" s="24">
        <v>7</v>
      </c>
      <c r="P42" s="24">
        <v>16</v>
      </c>
      <c r="Q42" s="24"/>
      <c r="R42" s="24">
        <v>7</v>
      </c>
    </row>
    <row r="43" spans="1:70">
      <c r="A43">
        <v>3</v>
      </c>
      <c r="B43" t="s">
        <v>847</v>
      </c>
      <c r="C43" s="307"/>
      <c r="D43" s="307"/>
      <c r="E43" s="36">
        <f>O52/16</f>
        <v>1</v>
      </c>
      <c r="F43" s="36">
        <f t="shared" ref="F43:H43" si="2">P52/16</f>
        <v>0.875</v>
      </c>
      <c r="G43" s="36">
        <f t="shared" si="2"/>
        <v>1</v>
      </c>
      <c r="H43" s="36">
        <f t="shared" si="2"/>
        <v>1</v>
      </c>
    </row>
    <row r="44" spans="1:70">
      <c r="A44">
        <v>4</v>
      </c>
      <c r="B44" t="s">
        <v>848</v>
      </c>
      <c r="C44" s="36">
        <f>M57/21</f>
        <v>0</v>
      </c>
      <c r="D44" s="36">
        <f t="shared" ref="D44:H44" si="3">N57/21</f>
        <v>0</v>
      </c>
      <c r="E44" s="36">
        <f t="shared" si="3"/>
        <v>4.7619047619047616E-2</v>
      </c>
      <c r="F44" s="36">
        <f t="shared" si="3"/>
        <v>0.19047619047619047</v>
      </c>
      <c r="G44" s="36">
        <f t="shared" si="3"/>
        <v>4.7619047619047616E-2</v>
      </c>
      <c r="H44" s="36">
        <f t="shared" si="3"/>
        <v>0</v>
      </c>
      <c r="L44" s="329" t="s">
        <v>460</v>
      </c>
      <c r="M44" s="330"/>
      <c r="N44" s="330"/>
      <c r="O44" s="330"/>
      <c r="P44" s="330"/>
      <c r="Q44" s="330"/>
      <c r="R44" s="331"/>
    </row>
    <row r="45" spans="1:70">
      <c r="A45">
        <v>5</v>
      </c>
      <c r="B45" t="s">
        <v>849</v>
      </c>
      <c r="C45" s="36">
        <f>M62/24</f>
        <v>0</v>
      </c>
      <c r="D45" s="36">
        <f t="shared" ref="D45:H45" si="4">N62/24</f>
        <v>0.54166666666666663</v>
      </c>
      <c r="E45" s="36">
        <f t="shared" si="4"/>
        <v>0.75</v>
      </c>
      <c r="F45" s="36">
        <f t="shared" si="4"/>
        <v>0.66666666666666663</v>
      </c>
      <c r="G45" s="36">
        <f t="shared" si="4"/>
        <v>0.75</v>
      </c>
      <c r="H45" s="36">
        <f t="shared" si="4"/>
        <v>0.95833333333333337</v>
      </c>
      <c r="L45" s="21"/>
      <c r="M45" s="305">
        <v>2001</v>
      </c>
      <c r="N45" s="305">
        <v>2004</v>
      </c>
      <c r="O45" s="305">
        <v>2007</v>
      </c>
      <c r="P45" s="305">
        <v>2010</v>
      </c>
      <c r="Q45" s="305">
        <v>2013</v>
      </c>
      <c r="R45" s="305">
        <v>2016</v>
      </c>
    </row>
    <row r="46" spans="1:70" ht="16" customHeight="1">
      <c r="A46">
        <v>6</v>
      </c>
      <c r="B46" t="s">
        <v>850</v>
      </c>
      <c r="C46" s="36">
        <f>M67/22</f>
        <v>0</v>
      </c>
      <c r="D46" s="36">
        <f t="shared" ref="D46:H46" si="5">N67/22</f>
        <v>1</v>
      </c>
      <c r="E46" s="36">
        <f t="shared" si="5"/>
        <v>0.68181818181818177</v>
      </c>
      <c r="F46" s="36">
        <f t="shared" si="5"/>
        <v>0.31818181818181818</v>
      </c>
      <c r="G46" s="36">
        <f t="shared" si="5"/>
        <v>0.59090909090909094</v>
      </c>
      <c r="H46" s="36">
        <f t="shared" si="5"/>
        <v>9.0909090909090912E-2</v>
      </c>
      <c r="L46" s="130" t="s">
        <v>106</v>
      </c>
      <c r="M46" s="24">
        <v>3</v>
      </c>
      <c r="N46" s="24">
        <v>11</v>
      </c>
      <c r="O46" s="24">
        <v>0</v>
      </c>
      <c r="P46" s="24">
        <v>0</v>
      </c>
      <c r="Q46" s="24">
        <v>0</v>
      </c>
      <c r="R46" s="24">
        <v>12</v>
      </c>
    </row>
    <row r="47" spans="1:70">
      <c r="A47">
        <v>7</v>
      </c>
      <c r="B47" t="s">
        <v>854</v>
      </c>
      <c r="C47" s="36">
        <f>M72/40</f>
        <v>1</v>
      </c>
      <c r="D47" s="36">
        <f t="shared" ref="D47:H47" si="6">N72/40</f>
        <v>0</v>
      </c>
      <c r="E47" s="36">
        <f t="shared" si="6"/>
        <v>0.9</v>
      </c>
      <c r="F47" s="36">
        <f t="shared" si="6"/>
        <v>0.05</v>
      </c>
      <c r="G47" s="36">
        <f t="shared" si="6"/>
        <v>0.95</v>
      </c>
      <c r="H47" s="36">
        <f t="shared" si="6"/>
        <v>0.42499999999999999</v>
      </c>
      <c r="L47" s="29" t="s">
        <v>107</v>
      </c>
      <c r="M47" s="24">
        <v>13</v>
      </c>
      <c r="N47" s="24">
        <v>5</v>
      </c>
      <c r="O47" s="24">
        <v>16</v>
      </c>
      <c r="P47" s="24">
        <v>16</v>
      </c>
      <c r="Q47" s="24">
        <v>17</v>
      </c>
      <c r="R47" s="24">
        <v>5</v>
      </c>
    </row>
    <row r="48" spans="1:70">
      <c r="A48">
        <v>8</v>
      </c>
      <c r="B48" t="s">
        <v>851</v>
      </c>
      <c r="C48" s="36">
        <f>M77/20</f>
        <v>0.05</v>
      </c>
      <c r="D48" s="36">
        <f t="shared" ref="D48:F48" si="7">N77/20</f>
        <v>0</v>
      </c>
      <c r="E48" s="36">
        <f t="shared" si="7"/>
        <v>0</v>
      </c>
      <c r="F48" s="36">
        <f t="shared" si="7"/>
        <v>1</v>
      </c>
      <c r="G48" s="36">
        <f>Q77/16</f>
        <v>1</v>
      </c>
      <c r="H48" s="36">
        <f>R77/16</f>
        <v>1</v>
      </c>
    </row>
    <row r="49" spans="1:18">
      <c r="A49">
        <v>9</v>
      </c>
      <c r="B49" t="s">
        <v>853</v>
      </c>
      <c r="C49" s="36">
        <f>M82/16</f>
        <v>0</v>
      </c>
      <c r="D49" s="36">
        <f t="shared" ref="D49:H49" si="8">N82/16</f>
        <v>0</v>
      </c>
      <c r="E49" s="36">
        <f t="shared" si="8"/>
        <v>0.5625</v>
      </c>
      <c r="F49" s="36">
        <f t="shared" si="8"/>
        <v>1</v>
      </c>
      <c r="G49" s="36">
        <f t="shared" si="8"/>
        <v>0.5625</v>
      </c>
      <c r="H49" s="36">
        <f t="shared" si="8"/>
        <v>0.25</v>
      </c>
      <c r="L49" s="329" t="s">
        <v>473</v>
      </c>
      <c r="M49" s="330"/>
      <c r="N49" s="330"/>
      <c r="O49" s="330"/>
      <c r="P49" s="330"/>
      <c r="Q49" s="330"/>
      <c r="R49" s="331"/>
    </row>
    <row r="50" spans="1:18">
      <c r="A50">
        <v>10</v>
      </c>
      <c r="B50" t="s">
        <v>852</v>
      </c>
      <c r="C50" s="36">
        <f>M87/15</f>
        <v>0</v>
      </c>
      <c r="D50" s="36">
        <f t="shared" ref="D50" si="9">N87/15</f>
        <v>0</v>
      </c>
      <c r="E50" s="36">
        <f>O87/17</f>
        <v>0.29411764705882354</v>
      </c>
      <c r="F50" s="36">
        <f t="shared" ref="F50:G50" si="10">P87/17</f>
        <v>0.41176470588235292</v>
      </c>
      <c r="G50" s="36">
        <f t="shared" si="10"/>
        <v>0.29411764705882354</v>
      </c>
      <c r="H50" s="36">
        <f t="shared" ref="H50" si="11">R87/15</f>
        <v>0.6</v>
      </c>
      <c r="L50" s="21"/>
      <c r="M50" s="305"/>
      <c r="N50" s="305"/>
      <c r="O50" s="305">
        <v>2005</v>
      </c>
      <c r="P50" s="305">
        <v>2008</v>
      </c>
      <c r="Q50" s="305">
        <v>2011</v>
      </c>
      <c r="R50" s="305">
        <v>2015</v>
      </c>
    </row>
    <row r="51" spans="1:18" ht="16" customHeight="1">
      <c r="A51">
        <v>11</v>
      </c>
      <c r="B51" t="s">
        <v>855</v>
      </c>
      <c r="C51" s="36">
        <f>M92/45</f>
        <v>0</v>
      </c>
      <c r="D51" s="36">
        <f t="shared" ref="D51:H51" si="12">N92/45</f>
        <v>0.53333333333333333</v>
      </c>
      <c r="E51" s="36">
        <f>O92/45</f>
        <v>0.82222222222222219</v>
      </c>
      <c r="F51" s="36">
        <f t="shared" si="12"/>
        <v>0.84444444444444444</v>
      </c>
      <c r="G51" s="36">
        <f t="shared" si="12"/>
        <v>0.8</v>
      </c>
      <c r="H51" s="36">
        <f t="shared" si="12"/>
        <v>0.68888888888888888</v>
      </c>
      <c r="L51" s="130" t="s">
        <v>106</v>
      </c>
      <c r="M51" s="308"/>
      <c r="N51" s="308"/>
      <c r="O51" s="24"/>
      <c r="P51" s="24">
        <v>2</v>
      </c>
      <c r="Q51" s="24"/>
      <c r="R51" s="24"/>
    </row>
    <row r="52" spans="1:18">
      <c r="A52">
        <v>12</v>
      </c>
      <c r="B52" t="s">
        <v>856</v>
      </c>
      <c r="C52" s="36">
        <f>M97/22</f>
        <v>0</v>
      </c>
      <c r="D52" s="36">
        <f t="shared" ref="D52:H52" si="13">N97/22</f>
        <v>0</v>
      </c>
      <c r="E52" s="36">
        <f t="shared" si="13"/>
        <v>0</v>
      </c>
      <c r="F52" s="36">
        <f t="shared" si="13"/>
        <v>0</v>
      </c>
      <c r="G52" s="36">
        <f t="shared" si="13"/>
        <v>0.13636363636363635</v>
      </c>
      <c r="H52" s="36">
        <f t="shared" si="13"/>
        <v>9.0909090909090912E-2</v>
      </c>
      <c r="L52" s="29" t="s">
        <v>107</v>
      </c>
      <c r="M52" s="308"/>
      <c r="N52" s="308"/>
      <c r="O52" s="24">
        <v>16</v>
      </c>
      <c r="P52" s="24">
        <v>14</v>
      </c>
      <c r="Q52" s="24">
        <v>16</v>
      </c>
      <c r="R52" s="24">
        <v>16</v>
      </c>
    </row>
    <row r="53" spans="1:18">
      <c r="A53">
        <v>13</v>
      </c>
      <c r="B53" t="s">
        <v>875</v>
      </c>
      <c r="C53" s="307"/>
      <c r="D53" s="36">
        <f>N102/28</f>
        <v>0.25</v>
      </c>
      <c r="E53" s="36">
        <f t="shared" ref="E53:H53" si="14">O102/28</f>
        <v>7.1428571428571425E-2</v>
      </c>
      <c r="F53" s="307"/>
      <c r="G53" s="36">
        <f t="shared" si="14"/>
        <v>0.39285714285714285</v>
      </c>
      <c r="H53" s="36">
        <f t="shared" si="14"/>
        <v>0.75</v>
      </c>
    </row>
    <row r="54" spans="1:18">
      <c r="A54">
        <v>14</v>
      </c>
      <c r="B54" t="s">
        <v>857</v>
      </c>
      <c r="C54" s="36">
        <f>M107/18</f>
        <v>0</v>
      </c>
      <c r="D54" s="36">
        <f t="shared" ref="D54:H54" si="15">N107/18</f>
        <v>0.88888888888888884</v>
      </c>
      <c r="E54" s="36">
        <f t="shared" si="15"/>
        <v>0.66666666666666663</v>
      </c>
      <c r="F54" s="36">
        <f t="shared" si="15"/>
        <v>0.72222222222222221</v>
      </c>
      <c r="G54" s="36">
        <f t="shared" si="15"/>
        <v>0.33333333333333331</v>
      </c>
      <c r="H54" s="36">
        <f t="shared" si="15"/>
        <v>0.27777777777777779</v>
      </c>
      <c r="L54" s="329" t="s">
        <v>479</v>
      </c>
      <c r="M54" s="330"/>
      <c r="N54" s="330"/>
      <c r="O54" s="330"/>
      <c r="P54" s="330"/>
      <c r="Q54" s="330"/>
      <c r="R54" s="331"/>
    </row>
    <row r="55" spans="1:18">
      <c r="A55">
        <v>15</v>
      </c>
      <c r="B55" t="s">
        <v>858</v>
      </c>
      <c r="C55" s="36">
        <f>M112/20</f>
        <v>0</v>
      </c>
      <c r="D55" s="36">
        <f t="shared" ref="D55:H55" si="16">N112/20</f>
        <v>0</v>
      </c>
      <c r="E55" s="36">
        <f t="shared" si="16"/>
        <v>0</v>
      </c>
      <c r="F55" s="36">
        <f t="shared" si="16"/>
        <v>0.6</v>
      </c>
      <c r="G55" s="36">
        <f t="shared" si="16"/>
        <v>0.6</v>
      </c>
      <c r="H55" s="36">
        <f t="shared" si="16"/>
        <v>0.45</v>
      </c>
      <c r="L55" s="21"/>
      <c r="M55" s="305">
        <v>2000</v>
      </c>
      <c r="N55" s="305">
        <v>2003</v>
      </c>
      <c r="O55" s="305">
        <v>2006</v>
      </c>
      <c r="P55" s="305">
        <v>2009</v>
      </c>
      <c r="Q55" s="305">
        <v>2012</v>
      </c>
      <c r="R55" s="305">
        <v>2015</v>
      </c>
    </row>
    <row r="56" spans="1:18" ht="16" customHeight="1">
      <c r="A56">
        <v>16</v>
      </c>
      <c r="B56" t="s">
        <v>859</v>
      </c>
      <c r="C56" s="36">
        <f>M117/24</f>
        <v>0.54166666666666663</v>
      </c>
      <c r="D56" s="36">
        <f t="shared" ref="D56:H56" si="17">N117/24</f>
        <v>0.91666666666666663</v>
      </c>
      <c r="E56" s="36">
        <f t="shared" si="17"/>
        <v>0.54166666666666663</v>
      </c>
      <c r="F56" s="307"/>
      <c r="G56" s="36">
        <f t="shared" si="17"/>
        <v>1</v>
      </c>
      <c r="H56" s="36">
        <f t="shared" si="17"/>
        <v>0.83333333333333337</v>
      </c>
      <c r="L56" s="130" t="s">
        <v>106</v>
      </c>
      <c r="M56" s="24">
        <v>21</v>
      </c>
      <c r="N56" s="24">
        <v>21</v>
      </c>
      <c r="O56" s="24">
        <v>20</v>
      </c>
      <c r="P56" s="24">
        <v>17</v>
      </c>
      <c r="Q56" s="24">
        <v>20</v>
      </c>
      <c r="R56" s="24">
        <v>21</v>
      </c>
    </row>
    <row r="57" spans="1:18">
      <c r="A57">
        <v>17</v>
      </c>
      <c r="B57" t="s">
        <v>860</v>
      </c>
      <c r="C57" s="36">
        <f>M122/18</f>
        <v>0</v>
      </c>
      <c r="D57" s="36">
        <f t="shared" ref="D57:H57" si="18">N122/18</f>
        <v>0.22222222222222221</v>
      </c>
      <c r="E57" s="36">
        <f t="shared" si="18"/>
        <v>0.5</v>
      </c>
      <c r="F57" s="36">
        <f t="shared" si="18"/>
        <v>0.1111111111111111</v>
      </c>
      <c r="G57" s="36">
        <f t="shared" si="18"/>
        <v>0.94444444444444442</v>
      </c>
      <c r="H57" s="36">
        <f t="shared" si="18"/>
        <v>0.1111111111111111</v>
      </c>
      <c r="L57" s="29" t="s">
        <v>107</v>
      </c>
      <c r="M57" s="24"/>
      <c r="N57" s="24"/>
      <c r="O57" s="24">
        <v>1</v>
      </c>
      <c r="P57" s="24">
        <v>4</v>
      </c>
      <c r="Q57" s="24">
        <v>1</v>
      </c>
      <c r="R57" s="24"/>
    </row>
    <row r="58" spans="1:18">
      <c r="A58">
        <v>18</v>
      </c>
      <c r="B58" t="s">
        <v>861</v>
      </c>
      <c r="C58" s="36">
        <f>M127/18</f>
        <v>0</v>
      </c>
      <c r="D58" s="36">
        <f t="shared" ref="D58:G58" si="19">N127/18</f>
        <v>0.1111111111111111</v>
      </c>
      <c r="E58" s="36">
        <f t="shared" si="19"/>
        <v>0.94444444444444442</v>
      </c>
      <c r="F58" s="36">
        <f t="shared" si="19"/>
        <v>0.77777777777777779</v>
      </c>
      <c r="G58" s="36">
        <f t="shared" si="19"/>
        <v>0.83333333333333337</v>
      </c>
      <c r="H58" s="36"/>
    </row>
    <row r="59" spans="1:18">
      <c r="A59">
        <v>19</v>
      </c>
      <c r="B59" t="s">
        <v>862</v>
      </c>
      <c r="C59" s="36">
        <f>M132/26</f>
        <v>0</v>
      </c>
      <c r="D59" s="36">
        <f t="shared" ref="D59:H59" si="20">N132/26</f>
        <v>0.76923076923076927</v>
      </c>
      <c r="E59" s="36">
        <f t="shared" si="20"/>
        <v>0.38461538461538464</v>
      </c>
      <c r="F59" s="36">
        <f t="shared" si="20"/>
        <v>0.53846153846153844</v>
      </c>
      <c r="G59" s="36">
        <f t="shared" si="20"/>
        <v>0.42307692307692307</v>
      </c>
      <c r="H59" s="36">
        <f t="shared" si="20"/>
        <v>0</v>
      </c>
      <c r="L59" s="329" t="s">
        <v>490</v>
      </c>
      <c r="M59" s="330"/>
      <c r="N59" s="330"/>
      <c r="O59" s="330"/>
      <c r="P59" s="330"/>
      <c r="Q59" s="330"/>
      <c r="R59" s="331"/>
    </row>
    <row r="60" spans="1:18">
      <c r="A60">
        <v>20</v>
      </c>
      <c r="B60" t="s">
        <v>863</v>
      </c>
      <c r="C60" s="36">
        <f>M137/25</f>
        <v>0</v>
      </c>
      <c r="D60" s="36">
        <f t="shared" ref="D60:H60" si="21">N137/25</f>
        <v>1</v>
      </c>
      <c r="E60" s="36">
        <f t="shared" si="21"/>
        <v>1</v>
      </c>
      <c r="F60" s="36">
        <f t="shared" si="21"/>
        <v>1</v>
      </c>
      <c r="G60" s="36">
        <f t="shared" si="21"/>
        <v>1</v>
      </c>
      <c r="H60" s="36">
        <f t="shared" si="21"/>
        <v>0.84</v>
      </c>
      <c r="L60" s="21"/>
      <c r="M60" s="305">
        <v>2001</v>
      </c>
      <c r="N60" s="305">
        <v>2004</v>
      </c>
      <c r="O60" s="305">
        <v>2007</v>
      </c>
      <c r="P60" s="305">
        <v>2010</v>
      </c>
      <c r="Q60" s="305">
        <v>2012</v>
      </c>
      <c r="R60" s="305">
        <v>2015</v>
      </c>
    </row>
    <row r="61" spans="1:18" ht="16" customHeight="1">
      <c r="A61">
        <v>21</v>
      </c>
      <c r="B61" t="s">
        <v>864</v>
      </c>
      <c r="C61" s="36">
        <f>M142/26</f>
        <v>0</v>
      </c>
      <c r="D61" s="36">
        <f t="shared" ref="D61:G61" si="22">N142/26</f>
        <v>0</v>
      </c>
      <c r="E61" s="36">
        <f t="shared" si="22"/>
        <v>0.96153846153846156</v>
      </c>
      <c r="F61" s="36">
        <f t="shared" si="22"/>
        <v>1</v>
      </c>
      <c r="G61" s="36">
        <f t="shared" si="22"/>
        <v>1</v>
      </c>
      <c r="H61" s="36"/>
      <c r="L61" s="130" t="s">
        <v>106</v>
      </c>
      <c r="M61" s="24">
        <v>24</v>
      </c>
      <c r="N61" s="24">
        <v>11</v>
      </c>
      <c r="O61" s="24">
        <v>6</v>
      </c>
      <c r="P61" s="24">
        <v>8</v>
      </c>
      <c r="Q61" s="24">
        <v>6</v>
      </c>
      <c r="R61" s="24">
        <v>1</v>
      </c>
    </row>
    <row r="62" spans="1:18">
      <c r="A62">
        <v>22</v>
      </c>
      <c r="B62" t="s">
        <v>865</v>
      </c>
      <c r="C62" s="307"/>
      <c r="D62" s="36">
        <f>N147/15</f>
        <v>0.46666666666666667</v>
      </c>
      <c r="E62" s="36">
        <f t="shared" ref="E62:H62" si="23">O147/15</f>
        <v>0.2</v>
      </c>
      <c r="F62" s="36">
        <f t="shared" si="23"/>
        <v>0.13333333333333333</v>
      </c>
      <c r="G62" s="36">
        <f t="shared" si="23"/>
        <v>0.26666666666666666</v>
      </c>
      <c r="H62" s="36">
        <f t="shared" si="23"/>
        <v>6.6666666666666666E-2</v>
      </c>
      <c r="L62" s="29" t="s">
        <v>107</v>
      </c>
      <c r="M62" s="24">
        <v>0</v>
      </c>
      <c r="N62" s="24">
        <v>13</v>
      </c>
      <c r="O62" s="24">
        <v>18</v>
      </c>
      <c r="P62" s="24">
        <v>16</v>
      </c>
      <c r="Q62" s="24">
        <v>18</v>
      </c>
      <c r="R62" s="24">
        <v>23</v>
      </c>
    </row>
    <row r="63" spans="1:18">
      <c r="A63">
        <v>23</v>
      </c>
      <c r="B63" t="s">
        <v>866</v>
      </c>
      <c r="C63" s="36">
        <f>M152/15</f>
        <v>0</v>
      </c>
      <c r="D63" s="36">
        <f t="shared" ref="D63:H63" si="24">N152/15</f>
        <v>1</v>
      </c>
      <c r="E63" s="36">
        <f t="shared" si="24"/>
        <v>0.4</v>
      </c>
      <c r="F63" s="36">
        <f t="shared" si="24"/>
        <v>0.46666666666666667</v>
      </c>
      <c r="G63" s="36">
        <f t="shared" si="24"/>
        <v>0.53333333333333333</v>
      </c>
      <c r="H63" s="36">
        <f t="shared" si="24"/>
        <v>1</v>
      </c>
    </row>
    <row r="64" spans="1:18">
      <c r="A64">
        <v>24</v>
      </c>
      <c r="B64" t="s">
        <v>867</v>
      </c>
      <c r="C64" s="36">
        <f>M157/15</f>
        <v>0</v>
      </c>
      <c r="D64" s="36">
        <f t="shared" ref="D64:H64" si="25">N157/15</f>
        <v>0.6</v>
      </c>
      <c r="E64" s="36">
        <f t="shared" si="25"/>
        <v>0.53333333333333333</v>
      </c>
      <c r="F64" s="36">
        <f t="shared" si="25"/>
        <v>0.73333333333333328</v>
      </c>
      <c r="G64" s="36">
        <f t="shared" si="25"/>
        <v>0.93333333333333335</v>
      </c>
      <c r="H64" s="36">
        <f t="shared" si="25"/>
        <v>0.66666666666666663</v>
      </c>
      <c r="L64" s="329" t="s">
        <v>509</v>
      </c>
      <c r="M64" s="330"/>
      <c r="N64" s="330"/>
      <c r="O64" s="330"/>
      <c r="P64" s="330"/>
      <c r="Q64" s="330"/>
      <c r="R64" s="331"/>
    </row>
    <row r="65" spans="1:18">
      <c r="A65">
        <v>25</v>
      </c>
      <c r="B65" t="s">
        <v>868</v>
      </c>
      <c r="C65" s="36">
        <f>M162/24</f>
        <v>0.125</v>
      </c>
      <c r="D65" s="36">
        <f t="shared" ref="D65:H65" si="26">N162/24</f>
        <v>8.3333333333333329E-2</v>
      </c>
      <c r="E65" s="36">
        <f t="shared" si="26"/>
        <v>0.75</v>
      </c>
      <c r="F65" s="36">
        <f t="shared" si="26"/>
        <v>1</v>
      </c>
      <c r="G65" s="36">
        <f t="shared" si="26"/>
        <v>1</v>
      </c>
      <c r="H65" s="36">
        <f t="shared" si="26"/>
        <v>0.33333333333333331</v>
      </c>
      <c r="L65" s="21"/>
      <c r="M65" s="305">
        <v>2001</v>
      </c>
      <c r="N65" s="305">
        <v>2004</v>
      </c>
      <c r="O65" s="305">
        <v>2007</v>
      </c>
      <c r="P65" s="305">
        <v>2010</v>
      </c>
      <c r="Q65" s="305">
        <v>2013</v>
      </c>
      <c r="R65" s="305">
        <v>2016</v>
      </c>
    </row>
    <row r="66" spans="1:18" ht="16" customHeight="1">
      <c r="A66">
        <v>26</v>
      </c>
      <c r="B66" t="s">
        <v>869</v>
      </c>
      <c r="C66" s="36">
        <f>M167/21</f>
        <v>0</v>
      </c>
      <c r="D66" s="36">
        <f t="shared" ref="D66:H66" si="27">N167/21</f>
        <v>0.76190476190476186</v>
      </c>
      <c r="E66" s="36">
        <f t="shared" si="27"/>
        <v>0.66666666666666663</v>
      </c>
      <c r="F66" s="36">
        <f t="shared" si="27"/>
        <v>0.5714285714285714</v>
      </c>
      <c r="G66" s="36">
        <f t="shared" si="27"/>
        <v>0.95238095238095233</v>
      </c>
      <c r="H66" s="36">
        <f t="shared" si="27"/>
        <v>0.52380952380952384</v>
      </c>
      <c r="L66" s="130" t="s">
        <v>106</v>
      </c>
      <c r="M66" s="24">
        <v>22</v>
      </c>
      <c r="N66" s="24"/>
      <c r="O66" s="24">
        <v>7</v>
      </c>
      <c r="P66" s="24">
        <v>15</v>
      </c>
      <c r="Q66" s="24">
        <v>9</v>
      </c>
      <c r="R66" s="24">
        <v>20</v>
      </c>
    </row>
    <row r="67" spans="1:18">
      <c r="A67">
        <v>27</v>
      </c>
      <c r="B67" t="s">
        <v>870</v>
      </c>
      <c r="C67" s="36">
        <f>M172/18</f>
        <v>0</v>
      </c>
      <c r="D67" s="36">
        <f>N172/21</f>
        <v>0.42857142857142855</v>
      </c>
      <c r="E67" s="36">
        <f t="shared" ref="E67:H67" si="28">O172/21</f>
        <v>0.52380952380952384</v>
      </c>
      <c r="F67" s="36">
        <f t="shared" si="28"/>
        <v>0</v>
      </c>
      <c r="G67" s="36">
        <f t="shared" si="28"/>
        <v>1</v>
      </c>
      <c r="H67" s="36">
        <f t="shared" si="28"/>
        <v>0.38095238095238093</v>
      </c>
      <c r="L67" s="29" t="s">
        <v>107</v>
      </c>
      <c r="M67" s="24"/>
      <c r="N67" s="24">
        <v>22</v>
      </c>
      <c r="O67" s="24">
        <v>15</v>
      </c>
      <c r="P67" s="24">
        <v>7</v>
      </c>
      <c r="Q67" s="24">
        <v>13</v>
      </c>
      <c r="R67" s="24">
        <v>2</v>
      </c>
    </row>
    <row r="68" spans="1:18">
      <c r="A68">
        <v>28</v>
      </c>
      <c r="B68" t="s">
        <v>871</v>
      </c>
      <c r="C68" s="36">
        <f>M177/19</f>
        <v>0</v>
      </c>
      <c r="D68" s="36">
        <f t="shared" ref="D68:F68" si="29">N177/19</f>
        <v>0.94736842105263153</v>
      </c>
      <c r="E68" s="36">
        <f t="shared" si="29"/>
        <v>0.31578947368421051</v>
      </c>
      <c r="F68" s="36">
        <f t="shared" si="29"/>
        <v>0.31578947368421051</v>
      </c>
      <c r="G68" s="36">
        <f>Q177/22</f>
        <v>0.31818181818181818</v>
      </c>
      <c r="H68" s="36">
        <f>R177/22</f>
        <v>4.5454545454545456E-2</v>
      </c>
    </row>
    <row r="69" spans="1:18">
      <c r="A69">
        <v>29</v>
      </c>
      <c r="B69" t="s">
        <v>876</v>
      </c>
      <c r="C69" s="36">
        <f>M182/19</f>
        <v>0</v>
      </c>
      <c r="D69" s="36">
        <f t="shared" ref="D69:G69" si="30">N182/19</f>
        <v>0.42105263157894735</v>
      </c>
      <c r="E69" s="36">
        <f t="shared" si="30"/>
        <v>0.73684210526315785</v>
      </c>
      <c r="F69" s="36">
        <f t="shared" si="30"/>
        <v>0.94736842105263153</v>
      </c>
      <c r="G69" s="36">
        <f t="shared" si="30"/>
        <v>0</v>
      </c>
      <c r="H69" s="36">
        <f>R182/15</f>
        <v>0.53333333333333333</v>
      </c>
      <c r="L69" s="324" t="s">
        <v>108</v>
      </c>
      <c r="M69" s="359"/>
      <c r="N69" s="359"/>
      <c r="O69" s="359"/>
      <c r="P69" s="359"/>
      <c r="Q69" s="359"/>
      <c r="R69" s="325"/>
    </row>
    <row r="70" spans="1:18">
      <c r="A70">
        <v>30</v>
      </c>
      <c r="B70" t="s">
        <v>872</v>
      </c>
      <c r="C70" s="36">
        <f>M187/24</f>
        <v>4.1666666666666664E-2</v>
      </c>
      <c r="D70" s="36">
        <f>N187/30</f>
        <v>0.53333333333333333</v>
      </c>
      <c r="E70" s="36">
        <f t="shared" ref="E70:H70" si="31">O187/30</f>
        <v>0.93333333333333335</v>
      </c>
      <c r="F70" s="36">
        <f t="shared" si="31"/>
        <v>0.9</v>
      </c>
      <c r="G70" s="36">
        <f t="shared" si="31"/>
        <v>0.8666666666666667</v>
      </c>
      <c r="H70" s="36">
        <f t="shared" si="31"/>
        <v>0.6</v>
      </c>
      <c r="L70" s="21"/>
      <c r="M70" s="305">
        <v>2000</v>
      </c>
      <c r="N70" s="305">
        <v>2003</v>
      </c>
      <c r="O70" s="305">
        <v>2006</v>
      </c>
      <c r="P70" s="305">
        <v>2009</v>
      </c>
      <c r="Q70" s="305">
        <v>2012</v>
      </c>
      <c r="R70" s="305">
        <v>2015</v>
      </c>
    </row>
    <row r="71" spans="1:18">
      <c r="A71">
        <v>31</v>
      </c>
      <c r="B71" t="s">
        <v>873</v>
      </c>
      <c r="C71" s="36">
        <f>M192/15</f>
        <v>0</v>
      </c>
      <c r="D71" s="36">
        <f t="shared" ref="D71:H71" si="32">N192/15</f>
        <v>0.4</v>
      </c>
      <c r="E71" s="36">
        <f t="shared" si="32"/>
        <v>0.66666666666666663</v>
      </c>
      <c r="F71" s="36">
        <f t="shared" si="32"/>
        <v>0.8</v>
      </c>
      <c r="G71" s="36">
        <f t="shared" si="32"/>
        <v>1</v>
      </c>
      <c r="H71" s="36">
        <f t="shared" si="32"/>
        <v>0.8666666666666667</v>
      </c>
      <c r="L71" s="29" t="s">
        <v>106</v>
      </c>
      <c r="M71" s="24"/>
      <c r="N71" s="24">
        <v>40</v>
      </c>
      <c r="O71" s="24">
        <v>4</v>
      </c>
      <c r="P71" s="24">
        <v>38</v>
      </c>
      <c r="Q71" s="24">
        <v>2</v>
      </c>
      <c r="R71" s="24">
        <v>23</v>
      </c>
    </row>
    <row r="72" spans="1:18">
      <c r="A72">
        <v>32</v>
      </c>
      <c r="B72" t="s">
        <v>874</v>
      </c>
      <c r="C72" s="36">
        <f>M197/18</f>
        <v>0</v>
      </c>
      <c r="D72" s="36">
        <f t="shared" ref="D72:H72" si="33">N197/18</f>
        <v>0.27777777777777779</v>
      </c>
      <c r="E72" s="36">
        <f t="shared" si="33"/>
        <v>0.5</v>
      </c>
      <c r="F72" s="36">
        <f t="shared" si="33"/>
        <v>0.77777777777777779</v>
      </c>
      <c r="G72" s="36">
        <f t="shared" si="33"/>
        <v>0.22222222222222221</v>
      </c>
      <c r="H72" s="36">
        <f t="shared" si="33"/>
        <v>0.94444444444444442</v>
      </c>
      <c r="L72" s="29" t="s">
        <v>107</v>
      </c>
      <c r="M72" s="24">
        <v>40</v>
      </c>
      <c r="N72" s="24"/>
      <c r="O72" s="24">
        <v>36</v>
      </c>
      <c r="P72" s="24">
        <v>2</v>
      </c>
      <c r="Q72" s="24">
        <v>38</v>
      </c>
      <c r="R72" s="24">
        <v>17</v>
      </c>
    </row>
    <row r="73" spans="1:18">
      <c r="B73" s="405" t="s">
        <v>879</v>
      </c>
      <c r="C73" s="405"/>
      <c r="D73" s="405"/>
      <c r="E73" s="405"/>
      <c r="F73" s="405"/>
      <c r="G73" s="405"/>
      <c r="H73" s="405"/>
      <c r="I73" s="405"/>
      <c r="J73" s="405"/>
    </row>
    <row r="74" spans="1:18">
      <c r="L74" s="329" t="s">
        <v>534</v>
      </c>
      <c r="M74" s="330"/>
      <c r="N74" s="330"/>
      <c r="O74" s="330"/>
      <c r="P74" s="330"/>
      <c r="Q74" s="330"/>
      <c r="R74" s="331"/>
    </row>
    <row r="75" spans="1:18">
      <c r="L75" s="21"/>
      <c r="M75" s="305">
        <v>1999</v>
      </c>
      <c r="N75" s="305">
        <v>2002</v>
      </c>
      <c r="O75" s="305">
        <v>2005</v>
      </c>
      <c r="P75" s="305">
        <v>2008</v>
      </c>
      <c r="Q75" s="305">
        <v>2011</v>
      </c>
      <c r="R75" s="305">
        <v>2014</v>
      </c>
    </row>
    <row r="76" spans="1:18" ht="16" customHeight="1">
      <c r="L76" s="130" t="s">
        <v>106</v>
      </c>
      <c r="M76" s="24">
        <v>19</v>
      </c>
      <c r="N76" s="24">
        <v>20</v>
      </c>
      <c r="O76" s="24">
        <v>20</v>
      </c>
      <c r="P76" s="24"/>
      <c r="Q76" s="24"/>
      <c r="R76" s="24"/>
    </row>
    <row r="77" spans="1:18">
      <c r="L77" s="29" t="s">
        <v>107</v>
      </c>
      <c r="M77" s="24">
        <v>1</v>
      </c>
      <c r="N77" s="24"/>
      <c r="O77" s="24"/>
      <c r="P77" s="24">
        <v>20</v>
      </c>
      <c r="Q77" s="24">
        <v>16</v>
      </c>
      <c r="R77" s="24">
        <v>16</v>
      </c>
    </row>
    <row r="79" spans="1:18">
      <c r="L79" s="329" t="s">
        <v>556</v>
      </c>
      <c r="M79" s="330"/>
      <c r="N79" s="330"/>
      <c r="O79" s="330"/>
      <c r="P79" s="330"/>
      <c r="Q79" s="330"/>
      <c r="R79" s="331"/>
    </row>
    <row r="80" spans="1:18">
      <c r="L80" s="21"/>
      <c r="M80" s="305">
        <v>2000</v>
      </c>
      <c r="N80" s="305">
        <v>2003</v>
      </c>
      <c r="O80" s="305">
        <v>2006</v>
      </c>
      <c r="P80" s="305">
        <v>2009</v>
      </c>
      <c r="Q80" s="305">
        <v>2012</v>
      </c>
      <c r="R80" s="305">
        <v>2015</v>
      </c>
    </row>
    <row r="81" spans="12:18" ht="16" customHeight="1">
      <c r="L81" s="130" t="s">
        <v>106</v>
      </c>
      <c r="M81" s="24">
        <v>16</v>
      </c>
      <c r="N81" s="24">
        <v>16</v>
      </c>
      <c r="O81" s="24">
        <v>7</v>
      </c>
      <c r="P81" s="24"/>
      <c r="Q81" s="24">
        <v>7</v>
      </c>
      <c r="R81" s="24">
        <v>12</v>
      </c>
    </row>
    <row r="82" spans="12:18">
      <c r="L82" s="29" t="s">
        <v>107</v>
      </c>
      <c r="M82" s="24"/>
      <c r="N82" s="24"/>
      <c r="O82" s="24">
        <v>9</v>
      </c>
      <c r="P82" s="24">
        <v>16</v>
      </c>
      <c r="Q82" s="24">
        <v>9</v>
      </c>
      <c r="R82" s="24">
        <v>4</v>
      </c>
    </row>
    <row r="84" spans="12:18">
      <c r="L84" s="329" t="s">
        <v>565</v>
      </c>
      <c r="M84" s="330"/>
      <c r="N84" s="330"/>
      <c r="O84" s="330"/>
      <c r="P84" s="330"/>
      <c r="Q84" s="330"/>
      <c r="R84" s="331"/>
    </row>
    <row r="85" spans="12:18">
      <c r="L85" s="21"/>
      <c r="M85" s="305">
        <v>2001</v>
      </c>
      <c r="N85" s="305">
        <v>2004</v>
      </c>
      <c r="O85" s="305">
        <v>2007</v>
      </c>
      <c r="P85" s="305">
        <v>2010</v>
      </c>
      <c r="Q85" s="305">
        <v>2013</v>
      </c>
      <c r="R85" s="305">
        <v>2016</v>
      </c>
    </row>
    <row r="86" spans="12:18" ht="16" customHeight="1">
      <c r="L86" s="130" t="s">
        <v>106</v>
      </c>
      <c r="M86" s="24">
        <v>15</v>
      </c>
      <c r="N86" s="24">
        <v>15</v>
      </c>
      <c r="O86" s="24">
        <v>12</v>
      </c>
      <c r="P86" s="24">
        <v>10</v>
      </c>
      <c r="Q86" s="24">
        <v>12</v>
      </c>
      <c r="R86" s="24">
        <v>6</v>
      </c>
    </row>
    <row r="87" spans="12:18">
      <c r="L87" s="29" t="s">
        <v>107</v>
      </c>
      <c r="M87" s="24"/>
      <c r="N87" s="24"/>
      <c r="O87" s="24">
        <v>5</v>
      </c>
      <c r="P87" s="24">
        <v>7</v>
      </c>
      <c r="Q87" s="24">
        <v>5</v>
      </c>
      <c r="R87" s="24">
        <v>9</v>
      </c>
    </row>
    <row r="89" spans="12:18">
      <c r="L89" s="329" t="s">
        <v>574</v>
      </c>
      <c r="M89" s="330"/>
      <c r="N89" s="330"/>
      <c r="O89" s="330"/>
      <c r="P89" s="330"/>
      <c r="Q89" s="330"/>
      <c r="R89" s="331"/>
    </row>
    <row r="90" spans="12:18">
      <c r="L90" s="21"/>
      <c r="M90" s="305">
        <v>2000</v>
      </c>
      <c r="N90" s="305">
        <v>2003</v>
      </c>
      <c r="O90" s="305">
        <v>2006</v>
      </c>
      <c r="P90" s="305">
        <v>2009</v>
      </c>
      <c r="Q90" s="305">
        <v>2012</v>
      </c>
      <c r="R90" s="305">
        <v>2015</v>
      </c>
    </row>
    <row r="91" spans="12:18" ht="16" customHeight="1">
      <c r="L91" s="130" t="s">
        <v>106</v>
      </c>
      <c r="M91" s="24">
        <v>45</v>
      </c>
      <c r="N91" s="24">
        <v>21</v>
      </c>
      <c r="O91" s="24">
        <v>8</v>
      </c>
      <c r="P91" s="24">
        <v>7</v>
      </c>
      <c r="Q91" s="24">
        <v>9</v>
      </c>
      <c r="R91" s="24">
        <v>14</v>
      </c>
    </row>
    <row r="92" spans="12:18">
      <c r="L92" s="29" t="s">
        <v>107</v>
      </c>
      <c r="M92" s="24"/>
      <c r="N92" s="24">
        <v>24</v>
      </c>
      <c r="O92" s="24">
        <v>37</v>
      </c>
      <c r="P92" s="24">
        <v>38</v>
      </c>
      <c r="Q92" s="24">
        <v>36</v>
      </c>
      <c r="R92" s="24">
        <v>31</v>
      </c>
    </row>
    <row r="94" spans="12:18">
      <c r="L94" s="329" t="s">
        <v>582</v>
      </c>
      <c r="M94" s="330"/>
      <c r="N94" s="330"/>
      <c r="O94" s="330"/>
      <c r="P94" s="330"/>
      <c r="Q94" s="330"/>
      <c r="R94" s="331"/>
    </row>
    <row r="95" spans="12:18">
      <c r="L95" s="21"/>
      <c r="M95" s="305">
        <v>2000</v>
      </c>
      <c r="N95" s="305">
        <v>2003</v>
      </c>
      <c r="O95" s="305">
        <v>2006</v>
      </c>
      <c r="P95" s="305">
        <v>2009</v>
      </c>
      <c r="Q95" s="305">
        <v>2012</v>
      </c>
      <c r="R95" s="305">
        <v>2015</v>
      </c>
    </row>
    <row r="96" spans="12:18" ht="16" customHeight="1">
      <c r="L96" s="130" t="s">
        <v>106</v>
      </c>
      <c r="M96" s="24">
        <v>22</v>
      </c>
      <c r="N96" s="24">
        <v>22</v>
      </c>
      <c r="O96" s="24">
        <v>22</v>
      </c>
      <c r="P96" s="24">
        <v>22</v>
      </c>
      <c r="Q96" s="24">
        <v>19</v>
      </c>
      <c r="R96" s="24">
        <v>20</v>
      </c>
    </row>
    <row r="97" spans="12:18">
      <c r="L97" s="29" t="s">
        <v>107</v>
      </c>
      <c r="M97" s="24"/>
      <c r="N97" s="24"/>
      <c r="O97" s="24"/>
      <c r="P97" s="24"/>
      <c r="Q97" s="24">
        <v>3</v>
      </c>
      <c r="R97" s="24">
        <v>2</v>
      </c>
    </row>
    <row r="99" spans="12:18">
      <c r="L99" s="329" t="s">
        <v>644</v>
      </c>
      <c r="M99" s="330"/>
      <c r="N99" s="330"/>
      <c r="O99" s="330"/>
      <c r="P99" s="330"/>
      <c r="Q99" s="330"/>
      <c r="R99" s="331"/>
    </row>
    <row r="100" spans="12:18">
      <c r="L100" s="21"/>
      <c r="M100" s="158"/>
      <c r="N100" s="305">
        <v>2005</v>
      </c>
      <c r="O100" s="305">
        <v>2008</v>
      </c>
      <c r="P100" s="158"/>
      <c r="Q100" s="305">
        <v>2012</v>
      </c>
      <c r="R100" s="305">
        <v>2015</v>
      </c>
    </row>
    <row r="101" spans="12:18" ht="16" customHeight="1">
      <c r="L101" s="130" t="s">
        <v>106</v>
      </c>
      <c r="M101" s="135"/>
      <c r="N101" s="24">
        <v>21</v>
      </c>
      <c r="O101" s="24">
        <v>26</v>
      </c>
      <c r="P101" s="135"/>
      <c r="Q101" s="24">
        <v>17</v>
      </c>
      <c r="R101" s="24">
        <v>7</v>
      </c>
    </row>
    <row r="102" spans="12:18">
      <c r="L102" s="29" t="s">
        <v>107</v>
      </c>
      <c r="M102" s="135"/>
      <c r="N102" s="24">
        <v>7</v>
      </c>
      <c r="O102" s="24">
        <v>2</v>
      </c>
      <c r="P102" s="135"/>
      <c r="Q102" s="24">
        <v>11</v>
      </c>
      <c r="R102" s="24">
        <v>21</v>
      </c>
    </row>
    <row r="104" spans="12:18">
      <c r="L104" s="329" t="s">
        <v>601</v>
      </c>
      <c r="M104" s="330"/>
      <c r="N104" s="330"/>
      <c r="O104" s="330"/>
      <c r="P104" s="330"/>
      <c r="Q104" s="330"/>
      <c r="R104" s="331"/>
    </row>
    <row r="105" spans="12:18">
      <c r="L105" s="21"/>
      <c r="M105" s="305">
        <v>2002</v>
      </c>
      <c r="N105" s="305">
        <v>2005</v>
      </c>
      <c r="O105" s="305">
        <v>2008</v>
      </c>
      <c r="P105" s="305">
        <v>2010</v>
      </c>
      <c r="Q105" s="305">
        <v>2013</v>
      </c>
      <c r="R105" s="305">
        <v>2016</v>
      </c>
    </row>
    <row r="106" spans="12:18" ht="16" customHeight="1">
      <c r="L106" s="130" t="s">
        <v>106</v>
      </c>
      <c r="M106" s="24">
        <v>18</v>
      </c>
      <c r="N106" s="24">
        <v>2</v>
      </c>
      <c r="O106" s="24">
        <v>6</v>
      </c>
      <c r="P106" s="24">
        <v>5</v>
      </c>
      <c r="Q106" s="24">
        <v>12</v>
      </c>
      <c r="R106" s="24">
        <v>13</v>
      </c>
    </row>
    <row r="107" spans="12:18">
      <c r="L107" s="29" t="s">
        <v>107</v>
      </c>
      <c r="M107" s="24"/>
      <c r="N107" s="24">
        <v>16</v>
      </c>
      <c r="O107" s="24">
        <v>12</v>
      </c>
      <c r="P107" s="24">
        <v>13</v>
      </c>
      <c r="Q107" s="24">
        <v>6</v>
      </c>
      <c r="R107" s="24">
        <v>5</v>
      </c>
    </row>
    <row r="109" spans="12:18">
      <c r="L109" s="329" t="s">
        <v>608</v>
      </c>
      <c r="M109" s="330"/>
      <c r="N109" s="330"/>
      <c r="O109" s="330"/>
      <c r="P109" s="330"/>
      <c r="Q109" s="330"/>
      <c r="R109" s="331"/>
    </row>
    <row r="110" spans="12:18">
      <c r="L110" s="21"/>
      <c r="M110" s="305">
        <v>2000</v>
      </c>
      <c r="N110" s="305">
        <v>2003</v>
      </c>
      <c r="O110" s="305">
        <v>2006</v>
      </c>
      <c r="P110" s="305">
        <v>2009</v>
      </c>
      <c r="Q110" s="305">
        <v>2012</v>
      </c>
      <c r="R110" s="305">
        <v>2015</v>
      </c>
    </row>
    <row r="111" spans="12:18" ht="16" customHeight="1">
      <c r="L111" s="130" t="s">
        <v>106</v>
      </c>
      <c r="M111" s="24">
        <v>20</v>
      </c>
      <c r="N111" s="24">
        <v>20</v>
      </c>
      <c r="O111" s="24">
        <v>20</v>
      </c>
      <c r="P111" s="24">
        <v>8</v>
      </c>
      <c r="Q111" s="24">
        <v>8</v>
      </c>
      <c r="R111" s="24">
        <v>11</v>
      </c>
    </row>
    <row r="112" spans="12:18">
      <c r="L112" s="29" t="s">
        <v>107</v>
      </c>
      <c r="M112" s="24"/>
      <c r="N112" s="24"/>
      <c r="O112" s="24"/>
      <c r="P112" s="24">
        <v>12</v>
      </c>
      <c r="Q112" s="24">
        <v>12</v>
      </c>
      <c r="R112" s="24">
        <v>9</v>
      </c>
    </row>
    <row r="114" spans="12:18">
      <c r="L114" s="329" t="s">
        <v>645</v>
      </c>
      <c r="M114" s="330"/>
      <c r="N114" s="330"/>
      <c r="O114" s="330"/>
      <c r="P114" s="330"/>
      <c r="Q114" s="330"/>
      <c r="R114" s="331"/>
    </row>
    <row r="115" spans="12:18">
      <c r="L115" s="21"/>
      <c r="M115" s="305">
        <v>2001</v>
      </c>
      <c r="N115" s="305">
        <v>2004</v>
      </c>
      <c r="O115" s="305">
        <v>2007</v>
      </c>
      <c r="P115" s="158"/>
      <c r="Q115" s="305">
        <v>2011</v>
      </c>
      <c r="R115" s="305">
        <v>2015</v>
      </c>
    </row>
    <row r="116" spans="12:18" ht="16" customHeight="1">
      <c r="L116" s="130" t="s">
        <v>106</v>
      </c>
      <c r="M116" s="24">
        <v>11</v>
      </c>
      <c r="N116" s="24">
        <v>2</v>
      </c>
      <c r="O116" s="24">
        <v>11</v>
      </c>
      <c r="P116" s="135"/>
      <c r="Q116" s="24"/>
      <c r="R116" s="24">
        <v>4</v>
      </c>
    </row>
    <row r="117" spans="12:18">
      <c r="L117" s="29" t="s">
        <v>107</v>
      </c>
      <c r="M117" s="24">
        <v>13</v>
      </c>
      <c r="N117" s="24">
        <v>22</v>
      </c>
      <c r="O117" s="24">
        <v>13</v>
      </c>
      <c r="P117" s="135"/>
      <c r="Q117" s="24">
        <v>24</v>
      </c>
      <c r="R117" s="24">
        <v>20</v>
      </c>
    </row>
    <row r="119" spans="12:18">
      <c r="L119" s="329" t="s">
        <v>630</v>
      </c>
      <c r="M119" s="330"/>
      <c r="N119" s="330"/>
      <c r="O119" s="330"/>
      <c r="P119" s="330"/>
      <c r="Q119" s="330"/>
      <c r="R119" s="331"/>
    </row>
    <row r="120" spans="12:18">
      <c r="L120" s="21"/>
      <c r="M120" s="305">
        <v>2000</v>
      </c>
      <c r="N120" s="305">
        <v>2003</v>
      </c>
      <c r="O120" s="305">
        <v>2006</v>
      </c>
      <c r="P120" s="305">
        <v>2009</v>
      </c>
      <c r="Q120" s="305">
        <v>2012</v>
      </c>
      <c r="R120" s="305">
        <v>2015</v>
      </c>
    </row>
    <row r="121" spans="12:18" ht="16" customHeight="1">
      <c r="L121" s="130" t="s">
        <v>106</v>
      </c>
      <c r="M121" s="24">
        <v>18</v>
      </c>
      <c r="N121" s="24">
        <v>14</v>
      </c>
      <c r="O121" s="24">
        <v>9</v>
      </c>
      <c r="P121" s="176">
        <v>16</v>
      </c>
      <c r="Q121" s="24">
        <v>1</v>
      </c>
      <c r="R121" s="24">
        <v>16</v>
      </c>
    </row>
    <row r="122" spans="12:18">
      <c r="L122" s="29" t="s">
        <v>107</v>
      </c>
      <c r="M122" s="24"/>
      <c r="N122" s="24">
        <v>4</v>
      </c>
      <c r="O122" s="24">
        <v>9</v>
      </c>
      <c r="P122" s="176">
        <v>2</v>
      </c>
      <c r="Q122" s="24">
        <v>17</v>
      </c>
      <c r="R122" s="24">
        <v>2</v>
      </c>
    </row>
    <row r="124" spans="12:18">
      <c r="L124" s="324" t="s">
        <v>133</v>
      </c>
      <c r="M124" s="359"/>
      <c r="N124" s="359"/>
      <c r="O124" s="359"/>
      <c r="P124" s="359"/>
      <c r="Q124" s="359"/>
      <c r="R124" s="325"/>
    </row>
    <row r="125" spans="12:18">
      <c r="L125" s="21"/>
      <c r="M125" s="305">
        <v>2002</v>
      </c>
      <c r="N125" s="305">
        <v>2005</v>
      </c>
      <c r="O125" s="305">
        <v>2008</v>
      </c>
      <c r="P125" s="305">
        <v>2011</v>
      </c>
      <c r="Q125" s="305">
        <v>2014</v>
      </c>
      <c r="R125" s="305">
        <v>2017</v>
      </c>
    </row>
    <row r="126" spans="12:18">
      <c r="L126" s="29" t="s">
        <v>106</v>
      </c>
      <c r="M126" s="24">
        <v>18</v>
      </c>
      <c r="N126" s="24">
        <v>16</v>
      </c>
      <c r="O126" s="24">
        <v>1</v>
      </c>
      <c r="P126" s="24">
        <v>4</v>
      </c>
      <c r="Q126" s="24">
        <v>3</v>
      </c>
      <c r="R126" s="24"/>
    </row>
    <row r="127" spans="12:18">
      <c r="L127" s="29" t="s">
        <v>107</v>
      </c>
      <c r="M127" s="24"/>
      <c r="N127" s="24">
        <v>2</v>
      </c>
      <c r="O127" s="24">
        <v>17</v>
      </c>
      <c r="P127" s="24">
        <v>14</v>
      </c>
      <c r="Q127" s="24">
        <v>15</v>
      </c>
      <c r="R127" s="24"/>
    </row>
    <row r="129" spans="12:18">
      <c r="L129" s="324" t="s">
        <v>160</v>
      </c>
      <c r="M129" s="359"/>
      <c r="N129" s="359"/>
      <c r="O129" s="359"/>
      <c r="P129" s="359"/>
      <c r="Q129" s="359"/>
      <c r="R129" s="325"/>
    </row>
    <row r="130" spans="12:18">
      <c r="L130" s="21"/>
      <c r="M130" s="306">
        <v>2000</v>
      </c>
      <c r="N130" s="306">
        <v>2003</v>
      </c>
      <c r="O130" s="306">
        <v>2006</v>
      </c>
      <c r="P130" s="306">
        <v>2009</v>
      </c>
      <c r="Q130" s="306">
        <v>2012</v>
      </c>
      <c r="R130" s="306">
        <v>2015</v>
      </c>
    </row>
    <row r="131" spans="12:18">
      <c r="L131" s="29" t="s">
        <v>106</v>
      </c>
      <c r="M131" s="24">
        <v>26</v>
      </c>
      <c r="N131" s="24">
        <v>6</v>
      </c>
      <c r="O131" s="24">
        <v>16</v>
      </c>
      <c r="P131" s="24">
        <v>12</v>
      </c>
      <c r="Q131" s="24">
        <v>15</v>
      </c>
      <c r="R131" s="24">
        <v>26</v>
      </c>
    </row>
    <row r="132" spans="12:18">
      <c r="L132" s="29" t="s">
        <v>107</v>
      </c>
      <c r="M132" s="24">
        <v>0</v>
      </c>
      <c r="N132" s="24">
        <v>20</v>
      </c>
      <c r="O132" s="24">
        <v>10</v>
      </c>
      <c r="P132" s="24">
        <v>14</v>
      </c>
      <c r="Q132" s="24">
        <v>11</v>
      </c>
      <c r="R132" s="24">
        <v>0</v>
      </c>
    </row>
    <row r="134" spans="12:18">
      <c r="L134" s="324" t="s">
        <v>178</v>
      </c>
      <c r="M134" s="359"/>
      <c r="N134" s="359"/>
      <c r="O134" s="359"/>
      <c r="P134" s="359"/>
      <c r="Q134" s="359"/>
      <c r="R134" s="325"/>
    </row>
    <row r="135" spans="12:18">
      <c r="L135" s="21"/>
      <c r="M135" s="306">
        <v>2001</v>
      </c>
      <c r="N135" s="306">
        <v>2004</v>
      </c>
      <c r="O135" s="306">
        <v>2007</v>
      </c>
      <c r="P135" s="306">
        <v>2010</v>
      </c>
      <c r="Q135" s="306">
        <v>2013</v>
      </c>
      <c r="R135" s="306">
        <v>2016</v>
      </c>
    </row>
    <row r="136" spans="12:18">
      <c r="L136" s="29" t="s">
        <v>106</v>
      </c>
      <c r="M136" s="24">
        <v>25</v>
      </c>
      <c r="N136" s="24">
        <v>0</v>
      </c>
      <c r="O136" s="24">
        <v>0</v>
      </c>
      <c r="P136" s="24">
        <v>0</v>
      </c>
      <c r="Q136" s="24">
        <v>0</v>
      </c>
      <c r="R136" s="24">
        <v>4</v>
      </c>
    </row>
    <row r="137" spans="12:18">
      <c r="L137" s="29" t="s">
        <v>107</v>
      </c>
      <c r="M137" s="24">
        <v>0</v>
      </c>
      <c r="N137" s="24">
        <v>25</v>
      </c>
      <c r="O137" s="24">
        <v>25</v>
      </c>
      <c r="P137" s="24">
        <v>25</v>
      </c>
      <c r="Q137" s="24">
        <v>25</v>
      </c>
      <c r="R137" s="24">
        <v>21</v>
      </c>
    </row>
    <row r="139" spans="12:18">
      <c r="L139" s="324" t="s">
        <v>205</v>
      </c>
      <c r="M139" s="359"/>
      <c r="N139" s="359"/>
      <c r="O139" s="359"/>
      <c r="P139" s="359"/>
      <c r="Q139" s="359"/>
      <c r="R139" s="325"/>
    </row>
    <row r="140" spans="12:18">
      <c r="L140" s="21"/>
      <c r="M140" s="306">
        <v>2001</v>
      </c>
      <c r="N140" s="306">
        <v>2004</v>
      </c>
      <c r="O140" s="306">
        <v>2007</v>
      </c>
      <c r="P140" s="306">
        <v>2010</v>
      </c>
      <c r="Q140" s="306">
        <v>2013</v>
      </c>
      <c r="R140" s="306">
        <v>2016</v>
      </c>
    </row>
    <row r="141" spans="12:18">
      <c r="L141" s="29" t="s">
        <v>106</v>
      </c>
      <c r="M141" s="24">
        <v>26</v>
      </c>
      <c r="N141" s="24">
        <v>26</v>
      </c>
      <c r="O141" s="24">
        <v>1</v>
      </c>
      <c r="P141" s="24">
        <v>0</v>
      </c>
      <c r="Q141" s="24">
        <v>0</v>
      </c>
      <c r="R141" s="24"/>
    </row>
    <row r="142" spans="12:18">
      <c r="L142" s="29" t="s">
        <v>107</v>
      </c>
      <c r="M142" s="24">
        <v>0</v>
      </c>
      <c r="N142" s="24">
        <v>0</v>
      </c>
      <c r="O142" s="24">
        <v>25</v>
      </c>
      <c r="P142" s="24">
        <v>26</v>
      </c>
      <c r="Q142" s="24">
        <v>26</v>
      </c>
      <c r="R142" s="24"/>
    </row>
    <row r="144" spans="12:18">
      <c r="L144" s="324" t="s">
        <v>230</v>
      </c>
      <c r="M144" s="359"/>
      <c r="N144" s="359"/>
      <c r="O144" s="359"/>
      <c r="P144" s="359"/>
      <c r="Q144" s="359"/>
      <c r="R144" s="325"/>
    </row>
    <row r="145" spans="12:18">
      <c r="L145" s="21"/>
      <c r="M145" s="306">
        <v>2000</v>
      </c>
      <c r="N145" s="306">
        <v>2003</v>
      </c>
      <c r="O145" s="306">
        <v>2006</v>
      </c>
      <c r="P145" s="306">
        <v>2009</v>
      </c>
      <c r="Q145" s="306">
        <v>2012</v>
      </c>
      <c r="R145" s="306">
        <v>2015</v>
      </c>
    </row>
    <row r="146" spans="12:18">
      <c r="L146" s="29" t="s">
        <v>106</v>
      </c>
      <c r="M146" s="103"/>
      <c r="N146" s="96">
        <v>8</v>
      </c>
      <c r="O146" s="96">
        <v>12</v>
      </c>
      <c r="P146" s="96">
        <v>13</v>
      </c>
      <c r="Q146" s="24">
        <v>11</v>
      </c>
      <c r="R146" s="24">
        <v>14</v>
      </c>
    </row>
    <row r="147" spans="12:18">
      <c r="L147" s="29" t="s">
        <v>107</v>
      </c>
      <c r="M147" s="103"/>
      <c r="N147" s="96">
        <v>7</v>
      </c>
      <c r="O147" s="96">
        <v>3</v>
      </c>
      <c r="P147" s="96">
        <v>2</v>
      </c>
      <c r="Q147" s="24">
        <v>4</v>
      </c>
      <c r="R147" s="24">
        <v>1</v>
      </c>
    </row>
    <row r="149" spans="12:18">
      <c r="L149" s="324" t="s">
        <v>246</v>
      </c>
      <c r="M149" s="359"/>
      <c r="N149" s="359"/>
      <c r="O149" s="359"/>
      <c r="P149" s="359"/>
      <c r="Q149" s="359"/>
      <c r="R149" s="325"/>
    </row>
    <row r="150" spans="12:18">
      <c r="L150" s="21"/>
      <c r="M150" s="306">
        <v>2002</v>
      </c>
      <c r="N150" s="306">
        <v>2005</v>
      </c>
      <c r="O150" s="306">
        <v>2008</v>
      </c>
      <c r="P150" s="306">
        <v>2010</v>
      </c>
      <c r="Q150" s="306">
        <v>2013</v>
      </c>
      <c r="R150" s="306">
        <v>2016</v>
      </c>
    </row>
    <row r="151" spans="12:18">
      <c r="L151" s="29" t="s">
        <v>106</v>
      </c>
      <c r="M151" s="24">
        <v>15</v>
      </c>
      <c r="N151" s="24">
        <v>0</v>
      </c>
      <c r="O151" s="24">
        <v>9</v>
      </c>
      <c r="P151" s="24">
        <v>8</v>
      </c>
      <c r="Q151" s="24">
        <v>7</v>
      </c>
      <c r="R151" s="24">
        <v>0</v>
      </c>
    </row>
    <row r="152" spans="12:18">
      <c r="L152" s="29" t="s">
        <v>107</v>
      </c>
      <c r="M152" s="24">
        <v>0</v>
      </c>
      <c r="N152" s="24">
        <v>15</v>
      </c>
      <c r="O152" s="24">
        <v>6</v>
      </c>
      <c r="P152" s="24">
        <v>7</v>
      </c>
      <c r="Q152" s="24">
        <v>8</v>
      </c>
      <c r="R152" s="24">
        <v>15</v>
      </c>
    </row>
    <row r="154" spans="12:18">
      <c r="L154" s="324" t="s">
        <v>278</v>
      </c>
      <c r="M154" s="359"/>
      <c r="N154" s="359"/>
      <c r="O154" s="359"/>
      <c r="P154" s="359"/>
      <c r="Q154" s="359"/>
      <c r="R154" s="325"/>
    </row>
    <row r="155" spans="12:18">
      <c r="L155" s="21"/>
      <c r="M155" s="306">
        <v>2000</v>
      </c>
      <c r="N155" s="306">
        <v>2003</v>
      </c>
      <c r="O155" s="306">
        <v>2006</v>
      </c>
      <c r="P155" s="306">
        <v>2009</v>
      </c>
      <c r="Q155" s="306">
        <v>2012</v>
      </c>
      <c r="R155" s="306">
        <v>2015</v>
      </c>
    </row>
    <row r="156" spans="12:18">
      <c r="L156" s="29" t="s">
        <v>106</v>
      </c>
      <c r="M156" s="24">
        <v>15</v>
      </c>
      <c r="N156" s="24">
        <v>6</v>
      </c>
      <c r="O156" s="24">
        <v>7</v>
      </c>
      <c r="P156" s="24">
        <v>4</v>
      </c>
      <c r="Q156" s="24">
        <v>1</v>
      </c>
      <c r="R156" s="24">
        <v>5</v>
      </c>
    </row>
    <row r="157" spans="12:18">
      <c r="L157" s="29" t="s">
        <v>107</v>
      </c>
      <c r="M157" s="24">
        <v>0</v>
      </c>
      <c r="N157" s="24">
        <v>9</v>
      </c>
      <c r="O157" s="24">
        <v>8</v>
      </c>
      <c r="P157" s="24">
        <v>11</v>
      </c>
      <c r="Q157" s="24">
        <v>14</v>
      </c>
      <c r="R157" s="24">
        <v>10</v>
      </c>
    </row>
    <row r="159" spans="12:18">
      <c r="L159" s="324" t="s">
        <v>304</v>
      </c>
      <c r="M159" s="359"/>
      <c r="N159" s="359"/>
      <c r="O159" s="359"/>
      <c r="P159" s="359"/>
      <c r="Q159" s="359"/>
      <c r="R159" s="325"/>
    </row>
    <row r="160" spans="12:18">
      <c r="L160" s="21"/>
      <c r="M160" s="306">
        <v>2001</v>
      </c>
      <c r="N160" s="306">
        <v>2004</v>
      </c>
      <c r="O160" s="306">
        <v>2007</v>
      </c>
      <c r="P160" s="306">
        <v>2010</v>
      </c>
      <c r="Q160" s="306">
        <v>2013</v>
      </c>
      <c r="R160" s="306">
        <v>2016</v>
      </c>
    </row>
    <row r="161" spans="12:18">
      <c r="L161" s="29" t="s">
        <v>106</v>
      </c>
      <c r="M161" s="24">
        <v>21</v>
      </c>
      <c r="N161" s="24">
        <v>22</v>
      </c>
      <c r="O161" s="24">
        <v>6</v>
      </c>
      <c r="P161" s="24">
        <v>0</v>
      </c>
      <c r="Q161" s="24">
        <v>0</v>
      </c>
      <c r="R161" s="24">
        <v>16</v>
      </c>
    </row>
    <row r="162" spans="12:18">
      <c r="L162" s="29" t="s">
        <v>107</v>
      </c>
      <c r="M162" s="24">
        <v>3</v>
      </c>
      <c r="N162" s="24">
        <v>2</v>
      </c>
      <c r="O162" s="24">
        <v>18</v>
      </c>
      <c r="P162" s="24">
        <v>24</v>
      </c>
      <c r="Q162" s="24">
        <v>24</v>
      </c>
      <c r="R162" s="24">
        <v>8</v>
      </c>
    </row>
    <row r="164" spans="12:18">
      <c r="L164" s="324" t="s">
        <v>324</v>
      </c>
      <c r="M164" s="359"/>
      <c r="N164" s="359"/>
      <c r="O164" s="359"/>
      <c r="P164" s="359"/>
      <c r="Q164" s="359"/>
      <c r="R164" s="325"/>
    </row>
    <row r="165" spans="12:18">
      <c r="L165" s="21"/>
      <c r="M165" s="306">
        <v>2000</v>
      </c>
      <c r="N165" s="306">
        <v>2003</v>
      </c>
      <c r="O165" s="306">
        <v>2006</v>
      </c>
      <c r="P165" s="306">
        <v>2009</v>
      </c>
      <c r="Q165" s="306">
        <v>2012</v>
      </c>
      <c r="R165" s="306">
        <v>2015</v>
      </c>
    </row>
    <row r="166" spans="12:18">
      <c r="L166" s="29" t="s">
        <v>106</v>
      </c>
      <c r="M166" s="24">
        <v>21</v>
      </c>
      <c r="N166" s="24">
        <v>5</v>
      </c>
      <c r="O166" s="24">
        <v>7</v>
      </c>
      <c r="P166" s="24">
        <v>9</v>
      </c>
      <c r="Q166" s="24">
        <v>1</v>
      </c>
      <c r="R166" s="24">
        <v>10</v>
      </c>
    </row>
    <row r="167" spans="12:18">
      <c r="L167" s="29" t="s">
        <v>107</v>
      </c>
      <c r="M167" s="24">
        <v>0</v>
      </c>
      <c r="N167" s="24">
        <v>16</v>
      </c>
      <c r="O167" s="24">
        <v>14</v>
      </c>
      <c r="P167" s="24">
        <v>12</v>
      </c>
      <c r="Q167" s="24">
        <v>20</v>
      </c>
      <c r="R167" s="24">
        <v>11</v>
      </c>
    </row>
    <row r="169" spans="12:18">
      <c r="L169" s="324" t="s">
        <v>342</v>
      </c>
      <c r="M169" s="359"/>
      <c r="N169" s="359"/>
      <c r="O169" s="359"/>
      <c r="P169" s="359"/>
      <c r="Q169" s="359"/>
      <c r="R169" s="325"/>
    </row>
    <row r="170" spans="12:18">
      <c r="L170" s="21"/>
      <c r="M170" s="306">
        <v>2000</v>
      </c>
      <c r="N170" s="306">
        <v>2003</v>
      </c>
      <c r="O170" s="306">
        <v>2006</v>
      </c>
      <c r="P170" s="306">
        <v>2009</v>
      </c>
      <c r="Q170" s="306">
        <v>2012</v>
      </c>
      <c r="R170" s="306">
        <v>2015</v>
      </c>
    </row>
    <row r="171" spans="12:18">
      <c r="L171" s="29" t="s">
        <v>106</v>
      </c>
      <c r="M171" s="24">
        <v>18</v>
      </c>
      <c r="N171" s="24">
        <v>12</v>
      </c>
      <c r="O171" s="24">
        <v>10</v>
      </c>
      <c r="P171" s="24">
        <v>21</v>
      </c>
      <c r="Q171" s="24">
        <v>0</v>
      </c>
      <c r="R171" s="24">
        <v>13</v>
      </c>
    </row>
    <row r="172" spans="12:18">
      <c r="L172" s="29" t="s">
        <v>107</v>
      </c>
      <c r="M172" s="24">
        <v>0</v>
      </c>
      <c r="N172" s="24">
        <v>9</v>
      </c>
      <c r="O172" s="24">
        <v>11</v>
      </c>
      <c r="P172" s="24">
        <v>0</v>
      </c>
      <c r="Q172" s="24">
        <v>21</v>
      </c>
      <c r="R172" s="24">
        <v>8</v>
      </c>
    </row>
    <row r="174" spans="12:18">
      <c r="L174" s="324" t="s">
        <v>359</v>
      </c>
      <c r="M174" s="359"/>
      <c r="N174" s="359"/>
      <c r="O174" s="359"/>
      <c r="P174" s="359"/>
      <c r="Q174" s="359"/>
      <c r="R174" s="325"/>
    </row>
    <row r="175" spans="12:18">
      <c r="L175" s="21"/>
      <c r="M175" s="306">
        <v>2001</v>
      </c>
      <c r="N175" s="306">
        <v>2004</v>
      </c>
      <c r="O175" s="306">
        <v>2007</v>
      </c>
      <c r="P175" s="306">
        <v>2010</v>
      </c>
      <c r="Q175" s="306">
        <v>2013</v>
      </c>
      <c r="R175" s="306">
        <v>2016</v>
      </c>
    </row>
    <row r="176" spans="12:18">
      <c r="L176" s="29" t="s">
        <v>106</v>
      </c>
      <c r="M176" s="24">
        <v>19</v>
      </c>
      <c r="N176" s="24">
        <v>1</v>
      </c>
      <c r="O176" s="24">
        <v>13</v>
      </c>
      <c r="P176" s="24">
        <v>13</v>
      </c>
      <c r="Q176" s="24">
        <v>15</v>
      </c>
      <c r="R176" s="24">
        <v>21</v>
      </c>
    </row>
    <row r="177" spans="12:18">
      <c r="L177" s="29" t="s">
        <v>107</v>
      </c>
      <c r="M177" s="24">
        <v>0</v>
      </c>
      <c r="N177" s="24">
        <v>18</v>
      </c>
      <c r="O177" s="24">
        <v>6</v>
      </c>
      <c r="P177" s="24">
        <v>6</v>
      </c>
      <c r="Q177" s="24">
        <v>7</v>
      </c>
      <c r="R177" s="24">
        <v>1</v>
      </c>
    </row>
    <row r="179" spans="12:18">
      <c r="L179" s="324" t="s">
        <v>376</v>
      </c>
      <c r="M179" s="359"/>
      <c r="N179" s="359"/>
      <c r="O179" s="359"/>
      <c r="P179" s="359"/>
      <c r="Q179" s="359"/>
      <c r="R179" s="325"/>
    </row>
    <row r="180" spans="12:18">
      <c r="L180" s="21"/>
      <c r="M180" s="306">
        <v>2001</v>
      </c>
      <c r="N180" s="306">
        <v>2004</v>
      </c>
      <c r="O180" s="306">
        <v>2007</v>
      </c>
      <c r="P180" s="306">
        <v>2010</v>
      </c>
      <c r="Q180" s="306">
        <v>2013</v>
      </c>
      <c r="R180" s="306">
        <v>2016</v>
      </c>
    </row>
    <row r="181" spans="12:18">
      <c r="L181" s="29" t="s">
        <v>106</v>
      </c>
      <c r="M181" s="24">
        <v>19</v>
      </c>
      <c r="N181" s="24">
        <v>11</v>
      </c>
      <c r="O181" s="24">
        <v>5</v>
      </c>
      <c r="P181" s="24">
        <v>1</v>
      </c>
      <c r="Q181" s="24">
        <v>19</v>
      </c>
      <c r="R181" s="24">
        <v>7</v>
      </c>
    </row>
    <row r="182" spans="12:18">
      <c r="L182" s="29" t="s">
        <v>107</v>
      </c>
      <c r="M182" s="24">
        <v>0</v>
      </c>
      <c r="N182" s="24">
        <v>8</v>
      </c>
      <c r="O182" s="24">
        <v>14</v>
      </c>
      <c r="P182" s="24">
        <v>18</v>
      </c>
      <c r="Q182" s="24">
        <v>0</v>
      </c>
      <c r="R182" s="24">
        <v>8</v>
      </c>
    </row>
    <row r="184" spans="12:18">
      <c r="L184" s="324" t="s">
        <v>392</v>
      </c>
      <c r="M184" s="359"/>
      <c r="N184" s="359"/>
      <c r="O184" s="359"/>
      <c r="P184" s="359"/>
      <c r="Q184" s="359"/>
      <c r="R184" s="325"/>
    </row>
    <row r="185" spans="12:18">
      <c r="L185" s="21"/>
      <c r="M185" s="306">
        <v>2000</v>
      </c>
      <c r="N185" s="306">
        <v>2004</v>
      </c>
      <c r="O185" s="306">
        <v>2007</v>
      </c>
      <c r="P185" s="306">
        <v>2010</v>
      </c>
      <c r="Q185" s="306">
        <v>2013</v>
      </c>
      <c r="R185" s="306">
        <v>2016</v>
      </c>
    </row>
    <row r="186" spans="12:18">
      <c r="L186" s="29" t="s">
        <v>106</v>
      </c>
      <c r="M186" s="24">
        <v>23</v>
      </c>
      <c r="N186" s="24">
        <v>14</v>
      </c>
      <c r="O186" s="96">
        <v>2</v>
      </c>
      <c r="P186" s="24">
        <v>3</v>
      </c>
      <c r="Q186" s="24">
        <v>4</v>
      </c>
      <c r="R186" s="24">
        <v>12</v>
      </c>
    </row>
    <row r="187" spans="12:18">
      <c r="L187" s="29" t="s">
        <v>107</v>
      </c>
      <c r="M187" s="24">
        <v>1</v>
      </c>
      <c r="N187" s="24">
        <v>16</v>
      </c>
      <c r="O187" s="96">
        <v>28</v>
      </c>
      <c r="P187" s="24">
        <v>27</v>
      </c>
      <c r="Q187" s="24">
        <v>26</v>
      </c>
      <c r="R187" s="24">
        <v>18</v>
      </c>
    </row>
    <row r="189" spans="12:18">
      <c r="L189" s="324" t="s">
        <v>407</v>
      </c>
      <c r="M189" s="359"/>
      <c r="N189" s="359"/>
      <c r="O189" s="359"/>
      <c r="P189" s="359"/>
      <c r="Q189" s="359"/>
      <c r="R189" s="325"/>
    </row>
    <row r="190" spans="12:18">
      <c r="L190" s="21"/>
      <c r="M190" s="306">
        <v>2001</v>
      </c>
      <c r="N190" s="306">
        <v>2004</v>
      </c>
      <c r="O190" s="306">
        <v>2007</v>
      </c>
      <c r="P190" s="306">
        <v>2010</v>
      </c>
      <c r="Q190" s="306">
        <v>2012</v>
      </c>
      <c r="R190" s="306">
        <v>2015</v>
      </c>
    </row>
    <row r="191" spans="12:18">
      <c r="L191" s="29" t="s">
        <v>106</v>
      </c>
      <c r="M191" s="24">
        <v>15</v>
      </c>
      <c r="N191" s="24">
        <v>9</v>
      </c>
      <c r="O191" s="24">
        <v>5</v>
      </c>
      <c r="P191" s="24">
        <v>3</v>
      </c>
      <c r="Q191" s="24">
        <v>0</v>
      </c>
      <c r="R191" s="24">
        <v>2</v>
      </c>
    </row>
    <row r="192" spans="12:18">
      <c r="L192" s="29" t="s">
        <v>107</v>
      </c>
      <c r="M192" s="24">
        <v>0</v>
      </c>
      <c r="N192" s="24">
        <v>6</v>
      </c>
      <c r="O192" s="24">
        <v>10</v>
      </c>
      <c r="P192" s="24">
        <v>12</v>
      </c>
      <c r="Q192" s="24">
        <v>15</v>
      </c>
      <c r="R192" s="24">
        <v>13</v>
      </c>
    </row>
    <row r="194" spans="12:18">
      <c r="L194" s="324" t="s">
        <v>429</v>
      </c>
      <c r="M194" s="359"/>
      <c r="N194" s="359"/>
      <c r="O194" s="359"/>
      <c r="P194" s="359"/>
      <c r="Q194" s="359"/>
      <c r="R194" s="325"/>
    </row>
    <row r="195" spans="12:18">
      <c r="L195" s="21"/>
      <c r="M195" s="306">
        <v>2001</v>
      </c>
      <c r="N195" s="306">
        <v>2004</v>
      </c>
      <c r="O195" s="306">
        <v>2007</v>
      </c>
      <c r="P195" s="306">
        <v>2010</v>
      </c>
      <c r="Q195" s="306">
        <v>2013</v>
      </c>
      <c r="R195" s="306">
        <v>2016</v>
      </c>
    </row>
    <row r="196" spans="12:18">
      <c r="L196" s="29" t="s">
        <v>106</v>
      </c>
      <c r="M196" s="24">
        <v>18</v>
      </c>
      <c r="N196" s="24">
        <v>13</v>
      </c>
      <c r="O196" s="24">
        <v>9</v>
      </c>
      <c r="P196" s="24">
        <v>4</v>
      </c>
      <c r="Q196" s="24">
        <v>14</v>
      </c>
      <c r="R196" s="24">
        <v>1</v>
      </c>
    </row>
    <row r="197" spans="12:18">
      <c r="L197" s="29" t="s">
        <v>107</v>
      </c>
      <c r="M197" s="24">
        <v>0</v>
      </c>
      <c r="N197" s="24">
        <v>5</v>
      </c>
      <c r="O197" s="24">
        <v>9</v>
      </c>
      <c r="P197" s="24">
        <v>14</v>
      </c>
      <c r="Q197" s="24">
        <v>4</v>
      </c>
      <c r="R197" s="24">
        <v>17</v>
      </c>
    </row>
  </sheetData>
  <mergeCells count="35">
    <mergeCell ref="L119:R119"/>
    <mergeCell ref="L124:R124"/>
    <mergeCell ref="L89:R89"/>
    <mergeCell ref="L94:R94"/>
    <mergeCell ref="L99:R99"/>
    <mergeCell ref="L104:R104"/>
    <mergeCell ref="L109:R109"/>
    <mergeCell ref="L114:R114"/>
    <mergeCell ref="L54:R54"/>
    <mergeCell ref="L59:R59"/>
    <mergeCell ref="L64:R64"/>
    <mergeCell ref="L74:R74"/>
    <mergeCell ref="L79:R79"/>
    <mergeCell ref="L69:R69"/>
    <mergeCell ref="B2:H2"/>
    <mergeCell ref="B39:H39"/>
    <mergeCell ref="L39:R39"/>
    <mergeCell ref="L44:R44"/>
    <mergeCell ref="L49:R49"/>
    <mergeCell ref="L179:R179"/>
    <mergeCell ref="L184:R184"/>
    <mergeCell ref="L189:R189"/>
    <mergeCell ref="L194:R194"/>
    <mergeCell ref="B73:J73"/>
    <mergeCell ref="L154:R154"/>
    <mergeCell ref="L159:R159"/>
    <mergeCell ref="L164:R164"/>
    <mergeCell ref="L169:R169"/>
    <mergeCell ref="L174:R174"/>
    <mergeCell ref="L129:R129"/>
    <mergeCell ref="L134:R134"/>
    <mergeCell ref="L139:R139"/>
    <mergeCell ref="L144:R144"/>
    <mergeCell ref="L149:R149"/>
    <mergeCell ref="L84:R84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0B875-569B-4C4F-A2CF-0B832C628C26}">
  <dimension ref="A2:BR218"/>
  <sheetViews>
    <sheetView tabSelected="1" topLeftCell="BI3" workbookViewId="0">
      <selection activeCell="BQ13" sqref="BQ13"/>
    </sheetView>
  </sheetViews>
  <sheetFormatPr baseColWidth="10" defaultRowHeight="16"/>
  <cols>
    <col min="1" max="1" width="3.1640625" bestFit="1" customWidth="1"/>
    <col min="2" max="2" width="16.5" bestFit="1" customWidth="1"/>
    <col min="11" max="11" width="16.5" bestFit="1" customWidth="1"/>
    <col min="23" max="23" width="16.5" bestFit="1" customWidth="1"/>
    <col min="35" max="35" width="16.5" bestFit="1" customWidth="1"/>
    <col min="47" max="47" width="16.5" bestFit="1" customWidth="1"/>
    <col min="58" max="58" width="16.5" bestFit="1" customWidth="1"/>
    <col min="69" max="69" width="16.5" bestFit="1" customWidth="1"/>
  </cols>
  <sheetData>
    <row r="2" spans="1:70">
      <c r="B2" s="317" t="s">
        <v>886</v>
      </c>
      <c r="C2" s="318"/>
      <c r="D2" s="318"/>
      <c r="E2" s="318"/>
    </row>
    <row r="4" spans="1:70">
      <c r="B4" s="407" t="s">
        <v>883</v>
      </c>
      <c r="C4" s="407"/>
      <c r="D4" s="407"/>
      <c r="E4" s="407"/>
      <c r="F4" s="407"/>
      <c r="G4" s="407"/>
      <c r="H4" s="407"/>
      <c r="L4" s="314" t="s">
        <v>137</v>
      </c>
      <c r="X4" s="314" t="s">
        <v>138</v>
      </c>
      <c r="AJ4" s="314" t="s">
        <v>139</v>
      </c>
      <c r="AV4" s="314" t="s">
        <v>140</v>
      </c>
      <c r="BG4" s="314" t="s">
        <v>141</v>
      </c>
      <c r="BR4" s="314" t="s">
        <v>142</v>
      </c>
    </row>
    <row r="5" spans="1:70">
      <c r="C5" s="314" t="s">
        <v>137</v>
      </c>
      <c r="D5" s="314" t="s">
        <v>138</v>
      </c>
      <c r="E5" s="314" t="s">
        <v>139</v>
      </c>
      <c r="F5" s="314" t="s">
        <v>140</v>
      </c>
      <c r="G5" s="314" t="s">
        <v>141</v>
      </c>
      <c r="H5" s="314" t="s">
        <v>142</v>
      </c>
      <c r="L5" s="30" t="s">
        <v>880</v>
      </c>
      <c r="X5" s="30" t="s">
        <v>880</v>
      </c>
      <c r="AJ5" s="30" t="s">
        <v>880</v>
      </c>
      <c r="AV5" s="30" t="s">
        <v>880</v>
      </c>
      <c r="BG5" s="30" t="s">
        <v>880</v>
      </c>
      <c r="BR5" s="30" t="s">
        <v>880</v>
      </c>
    </row>
    <row r="6" spans="1:70">
      <c r="A6">
        <v>1</v>
      </c>
      <c r="B6" t="s">
        <v>845</v>
      </c>
      <c r="C6" s="36">
        <v>0</v>
      </c>
      <c r="D6" s="36">
        <v>0</v>
      </c>
      <c r="E6" s="36">
        <v>1</v>
      </c>
      <c r="F6" s="36">
        <v>0</v>
      </c>
      <c r="G6" s="36">
        <v>0</v>
      </c>
      <c r="H6" s="36">
        <v>0</v>
      </c>
      <c r="K6" t="s">
        <v>845</v>
      </c>
      <c r="L6" s="36">
        <v>0</v>
      </c>
      <c r="W6" t="s">
        <v>845</v>
      </c>
      <c r="X6" s="36">
        <v>0</v>
      </c>
      <c r="AI6" t="s">
        <v>845</v>
      </c>
      <c r="AJ6" s="36">
        <v>1</v>
      </c>
      <c r="AU6" t="s">
        <v>845</v>
      </c>
      <c r="AV6" s="36">
        <v>0</v>
      </c>
      <c r="BF6" t="s">
        <v>845</v>
      </c>
      <c r="BG6" s="36">
        <v>0</v>
      </c>
      <c r="BQ6" t="s">
        <v>845</v>
      </c>
      <c r="BR6" s="36">
        <v>0</v>
      </c>
    </row>
    <row r="7" spans="1:70">
      <c r="A7">
        <v>2</v>
      </c>
      <c r="B7" t="s">
        <v>846</v>
      </c>
      <c r="C7" s="36">
        <v>1</v>
      </c>
      <c r="D7" s="36">
        <v>0</v>
      </c>
      <c r="E7" s="36">
        <v>1</v>
      </c>
      <c r="F7" s="36">
        <v>1</v>
      </c>
      <c r="G7" s="36">
        <v>1</v>
      </c>
      <c r="H7" s="36">
        <v>0</v>
      </c>
      <c r="K7" t="s">
        <v>846</v>
      </c>
      <c r="L7" s="36">
        <v>1</v>
      </c>
      <c r="W7" t="s">
        <v>846</v>
      </c>
      <c r="X7" s="36">
        <v>0</v>
      </c>
      <c r="AI7" t="s">
        <v>846</v>
      </c>
      <c r="AJ7" s="36">
        <v>1</v>
      </c>
      <c r="AU7" t="s">
        <v>846</v>
      </c>
      <c r="AV7" s="36">
        <v>1</v>
      </c>
      <c r="BF7" t="s">
        <v>846</v>
      </c>
      <c r="BG7" s="36">
        <v>1</v>
      </c>
      <c r="BQ7" t="s">
        <v>846</v>
      </c>
      <c r="BR7" s="36">
        <v>0</v>
      </c>
    </row>
    <row r="8" spans="1:70">
      <c r="A8">
        <v>3</v>
      </c>
      <c r="B8" t="s">
        <v>847</v>
      </c>
      <c r="C8" s="307"/>
      <c r="D8" s="307"/>
      <c r="E8" s="36">
        <v>0</v>
      </c>
      <c r="F8" s="36">
        <v>1</v>
      </c>
      <c r="G8" s="36">
        <v>1</v>
      </c>
      <c r="H8" s="36">
        <v>1</v>
      </c>
      <c r="K8" t="s">
        <v>847</v>
      </c>
      <c r="L8" s="307"/>
      <c r="W8" t="s">
        <v>847</v>
      </c>
      <c r="X8" s="307"/>
      <c r="AI8" t="s">
        <v>847</v>
      </c>
      <c r="AJ8" s="36">
        <v>0</v>
      </c>
      <c r="AU8" t="s">
        <v>847</v>
      </c>
      <c r="AV8" s="36">
        <v>1</v>
      </c>
      <c r="BF8" t="s">
        <v>847</v>
      </c>
      <c r="BG8" s="36">
        <v>1</v>
      </c>
      <c r="BQ8" t="s">
        <v>847</v>
      </c>
      <c r="BR8" s="36">
        <v>1</v>
      </c>
    </row>
    <row r="9" spans="1:70">
      <c r="A9">
        <v>4</v>
      </c>
      <c r="B9" t="s">
        <v>848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K9" t="s">
        <v>848</v>
      </c>
      <c r="L9" s="36">
        <v>0</v>
      </c>
      <c r="W9" t="s">
        <v>848</v>
      </c>
      <c r="X9" s="36">
        <v>0</v>
      </c>
      <c r="AI9" t="s">
        <v>848</v>
      </c>
      <c r="AJ9" s="36">
        <v>0</v>
      </c>
      <c r="AU9" t="s">
        <v>848</v>
      </c>
      <c r="AV9" s="36">
        <v>0</v>
      </c>
      <c r="BF9" t="s">
        <v>848</v>
      </c>
      <c r="BG9" s="36">
        <v>0</v>
      </c>
      <c r="BQ9" t="s">
        <v>848</v>
      </c>
      <c r="BR9" s="36">
        <v>0</v>
      </c>
    </row>
    <row r="10" spans="1:70">
      <c r="A10">
        <v>5</v>
      </c>
      <c r="B10" t="s">
        <v>849</v>
      </c>
      <c r="C10" s="36">
        <v>0</v>
      </c>
      <c r="D10" s="36">
        <v>1</v>
      </c>
      <c r="E10" s="36">
        <v>1</v>
      </c>
      <c r="F10" s="36">
        <v>1</v>
      </c>
      <c r="G10" s="36">
        <v>0.54</v>
      </c>
      <c r="H10" s="36">
        <v>0</v>
      </c>
      <c r="K10" t="s">
        <v>849</v>
      </c>
      <c r="L10" s="36">
        <v>0</v>
      </c>
      <c r="W10" t="s">
        <v>849</v>
      </c>
      <c r="X10" s="36">
        <v>1</v>
      </c>
      <c r="AI10" t="s">
        <v>849</v>
      </c>
      <c r="AJ10" s="36">
        <v>1</v>
      </c>
      <c r="AU10" t="s">
        <v>849</v>
      </c>
      <c r="AV10" s="36">
        <v>1</v>
      </c>
      <c r="BF10" t="s">
        <v>849</v>
      </c>
      <c r="BG10" s="36">
        <v>0.54</v>
      </c>
      <c r="BQ10" t="s">
        <v>849</v>
      </c>
      <c r="BR10" s="36">
        <v>0</v>
      </c>
    </row>
    <row r="11" spans="1:70">
      <c r="A11">
        <v>6</v>
      </c>
      <c r="B11" t="s">
        <v>882</v>
      </c>
      <c r="C11" s="36">
        <v>0</v>
      </c>
      <c r="D11" s="36">
        <v>1</v>
      </c>
      <c r="E11" s="36">
        <v>0</v>
      </c>
      <c r="F11" s="36">
        <v>0</v>
      </c>
      <c r="G11" s="36">
        <v>0</v>
      </c>
      <c r="H11" s="36">
        <v>0</v>
      </c>
      <c r="K11" t="s">
        <v>882</v>
      </c>
      <c r="L11" s="36">
        <v>0</v>
      </c>
      <c r="W11" t="s">
        <v>882</v>
      </c>
      <c r="X11" s="36">
        <v>1</v>
      </c>
      <c r="AI11" t="s">
        <v>882</v>
      </c>
      <c r="AJ11" s="36">
        <v>0</v>
      </c>
      <c r="AU11" t="s">
        <v>882</v>
      </c>
      <c r="AV11" s="36">
        <v>0</v>
      </c>
      <c r="BF11" t="s">
        <v>882</v>
      </c>
      <c r="BG11" s="36">
        <v>0</v>
      </c>
      <c r="BQ11" t="s">
        <v>882</v>
      </c>
      <c r="BR11" s="36">
        <v>0</v>
      </c>
    </row>
    <row r="12" spans="1:70">
      <c r="A12">
        <v>7</v>
      </c>
      <c r="B12" t="s">
        <v>854</v>
      </c>
      <c r="C12" s="36">
        <v>1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K12" t="s">
        <v>881</v>
      </c>
      <c r="L12" s="36">
        <v>1</v>
      </c>
      <c r="W12" t="s">
        <v>881</v>
      </c>
      <c r="X12" s="36">
        <v>0</v>
      </c>
      <c r="AI12" t="s">
        <v>881</v>
      </c>
      <c r="AJ12" s="36">
        <v>0</v>
      </c>
      <c r="AU12" t="s">
        <v>881</v>
      </c>
      <c r="AV12" s="36">
        <v>0</v>
      </c>
      <c r="BF12" t="s">
        <v>881</v>
      </c>
      <c r="BG12" s="36">
        <v>0</v>
      </c>
      <c r="BQ12" t="s">
        <v>881</v>
      </c>
      <c r="BR12" s="36">
        <v>0</v>
      </c>
    </row>
    <row r="13" spans="1:70">
      <c r="A13">
        <v>8</v>
      </c>
      <c r="B13" t="s">
        <v>851</v>
      </c>
      <c r="C13" s="36">
        <v>0.5</v>
      </c>
      <c r="D13" s="36">
        <v>0</v>
      </c>
      <c r="E13" s="36">
        <v>0.5</v>
      </c>
      <c r="F13" s="36">
        <v>0</v>
      </c>
      <c r="G13" s="36">
        <v>1</v>
      </c>
      <c r="H13" s="36">
        <v>0</v>
      </c>
      <c r="K13" t="s">
        <v>851</v>
      </c>
      <c r="L13" s="36">
        <v>0.5</v>
      </c>
      <c r="W13" t="s">
        <v>851</v>
      </c>
      <c r="X13" s="36">
        <v>0</v>
      </c>
      <c r="AI13" t="s">
        <v>851</v>
      </c>
      <c r="AJ13" s="36">
        <v>0.5</v>
      </c>
      <c r="AU13" t="s">
        <v>851</v>
      </c>
      <c r="AV13" s="36">
        <v>0</v>
      </c>
      <c r="BF13" t="s">
        <v>851</v>
      </c>
      <c r="BG13" s="36">
        <v>1</v>
      </c>
      <c r="BQ13" t="s">
        <v>851</v>
      </c>
      <c r="BR13" s="36">
        <v>0</v>
      </c>
    </row>
    <row r="14" spans="1:70">
      <c r="A14">
        <v>9</v>
      </c>
      <c r="B14" t="s">
        <v>853</v>
      </c>
      <c r="C14" s="36">
        <v>0</v>
      </c>
      <c r="D14" s="36">
        <v>0</v>
      </c>
      <c r="E14" s="36">
        <v>0</v>
      </c>
      <c r="F14" s="36">
        <v>1</v>
      </c>
      <c r="G14" s="36">
        <v>0</v>
      </c>
      <c r="H14" s="36">
        <v>0</v>
      </c>
      <c r="K14" t="s">
        <v>853</v>
      </c>
      <c r="L14" s="36">
        <v>0</v>
      </c>
      <c r="W14" t="s">
        <v>853</v>
      </c>
      <c r="X14" s="36">
        <v>0</v>
      </c>
      <c r="AI14" t="s">
        <v>853</v>
      </c>
      <c r="AJ14" s="36">
        <v>0</v>
      </c>
      <c r="AU14" t="s">
        <v>853</v>
      </c>
      <c r="AV14" s="36">
        <v>1</v>
      </c>
      <c r="BF14" t="s">
        <v>853</v>
      </c>
      <c r="BG14" s="36">
        <v>0</v>
      </c>
      <c r="BQ14" t="s">
        <v>853</v>
      </c>
      <c r="BR14" s="36">
        <v>0</v>
      </c>
    </row>
    <row r="15" spans="1:70">
      <c r="A15">
        <v>10</v>
      </c>
      <c r="B15" t="s">
        <v>852</v>
      </c>
      <c r="C15" s="36">
        <v>0</v>
      </c>
      <c r="D15" s="36">
        <v>0</v>
      </c>
      <c r="E15" s="36">
        <v>0</v>
      </c>
      <c r="F15" s="36">
        <v>0.94</v>
      </c>
      <c r="G15" s="36">
        <v>0</v>
      </c>
      <c r="H15" s="36">
        <v>1</v>
      </c>
      <c r="K15" t="s">
        <v>852</v>
      </c>
      <c r="L15" s="36">
        <v>0</v>
      </c>
      <c r="W15" t="s">
        <v>852</v>
      </c>
      <c r="X15" s="36">
        <v>0</v>
      </c>
      <c r="AI15" t="s">
        <v>852</v>
      </c>
      <c r="AJ15" s="36">
        <v>0</v>
      </c>
      <c r="AU15" t="s">
        <v>852</v>
      </c>
      <c r="AV15" s="36">
        <v>0.94</v>
      </c>
      <c r="BF15" t="s">
        <v>852</v>
      </c>
      <c r="BG15" s="36">
        <v>0</v>
      </c>
      <c r="BQ15" t="s">
        <v>852</v>
      </c>
      <c r="BR15" s="36">
        <v>1</v>
      </c>
    </row>
    <row r="16" spans="1:70">
      <c r="A16">
        <v>11</v>
      </c>
      <c r="B16" t="s">
        <v>855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K16" t="s">
        <v>855</v>
      </c>
      <c r="L16" s="36">
        <v>0</v>
      </c>
      <c r="W16" t="s">
        <v>855</v>
      </c>
      <c r="X16" s="36">
        <v>0</v>
      </c>
      <c r="AI16" t="s">
        <v>855</v>
      </c>
      <c r="AJ16" s="36">
        <v>0</v>
      </c>
      <c r="AU16" t="s">
        <v>855</v>
      </c>
      <c r="AV16" s="36">
        <v>0</v>
      </c>
      <c r="BF16" t="s">
        <v>855</v>
      </c>
      <c r="BG16" s="36">
        <v>0</v>
      </c>
      <c r="BQ16" t="s">
        <v>855</v>
      </c>
      <c r="BR16" s="36">
        <v>0</v>
      </c>
    </row>
    <row r="17" spans="1:70">
      <c r="A17">
        <v>12</v>
      </c>
      <c r="B17" t="s">
        <v>856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K17" t="s">
        <v>856</v>
      </c>
      <c r="L17" s="36">
        <v>0</v>
      </c>
      <c r="W17" t="s">
        <v>856</v>
      </c>
      <c r="X17" s="36">
        <v>0</v>
      </c>
      <c r="AI17" t="s">
        <v>856</v>
      </c>
      <c r="AJ17" s="36">
        <v>0</v>
      </c>
      <c r="AU17" t="s">
        <v>856</v>
      </c>
      <c r="AV17" s="36">
        <v>0</v>
      </c>
      <c r="BF17" t="s">
        <v>856</v>
      </c>
      <c r="BG17" s="36">
        <v>0</v>
      </c>
      <c r="BQ17" t="s">
        <v>856</v>
      </c>
      <c r="BR17" s="36">
        <v>0</v>
      </c>
    </row>
    <row r="18" spans="1:70">
      <c r="A18">
        <v>13</v>
      </c>
      <c r="B18" t="s">
        <v>875</v>
      </c>
      <c r="C18" s="307"/>
      <c r="D18" s="36">
        <v>0</v>
      </c>
      <c r="E18" s="36">
        <v>0</v>
      </c>
      <c r="F18" s="307"/>
      <c r="G18" s="36">
        <v>0</v>
      </c>
      <c r="H18" s="36">
        <v>0</v>
      </c>
      <c r="K18" t="s">
        <v>875</v>
      </c>
      <c r="L18" s="307"/>
      <c r="W18" t="s">
        <v>875</v>
      </c>
      <c r="X18" s="36">
        <v>0</v>
      </c>
      <c r="AI18" t="s">
        <v>875</v>
      </c>
      <c r="AJ18" s="36">
        <v>0</v>
      </c>
      <c r="AU18" t="s">
        <v>875</v>
      </c>
      <c r="AV18" s="307"/>
      <c r="BF18" t="s">
        <v>875</v>
      </c>
      <c r="BG18" s="36">
        <v>0</v>
      </c>
      <c r="BQ18" t="s">
        <v>875</v>
      </c>
      <c r="BR18" s="36">
        <v>0</v>
      </c>
    </row>
    <row r="19" spans="1:70">
      <c r="A19">
        <v>14</v>
      </c>
      <c r="B19" t="s">
        <v>857</v>
      </c>
      <c r="C19" s="36">
        <v>0</v>
      </c>
      <c r="D19" s="36">
        <v>0</v>
      </c>
      <c r="E19" s="36">
        <v>0</v>
      </c>
      <c r="F19" s="36">
        <v>0.67</v>
      </c>
      <c r="G19" s="36">
        <v>0</v>
      </c>
      <c r="H19" s="36">
        <v>0</v>
      </c>
      <c r="K19" t="s">
        <v>857</v>
      </c>
      <c r="L19" s="36">
        <v>0</v>
      </c>
      <c r="W19" t="s">
        <v>857</v>
      </c>
      <c r="X19" s="36">
        <v>0</v>
      </c>
      <c r="AI19" t="s">
        <v>857</v>
      </c>
      <c r="AJ19" s="36">
        <v>0</v>
      </c>
      <c r="AU19" t="s">
        <v>857</v>
      </c>
      <c r="AV19" s="36">
        <v>0.67</v>
      </c>
      <c r="BF19" t="s">
        <v>857</v>
      </c>
      <c r="BG19" s="36">
        <v>0</v>
      </c>
      <c r="BQ19" t="s">
        <v>857</v>
      </c>
      <c r="BR19" s="36">
        <v>0</v>
      </c>
    </row>
    <row r="20" spans="1:70">
      <c r="A20">
        <v>15</v>
      </c>
      <c r="B20" t="s">
        <v>858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K20" t="s">
        <v>858</v>
      </c>
      <c r="L20" s="36">
        <v>0</v>
      </c>
      <c r="W20" t="s">
        <v>858</v>
      </c>
      <c r="X20" s="36">
        <v>0</v>
      </c>
      <c r="AI20" t="s">
        <v>858</v>
      </c>
      <c r="AJ20" s="36">
        <v>0</v>
      </c>
      <c r="AU20" t="s">
        <v>858</v>
      </c>
      <c r="AV20" s="36">
        <v>0</v>
      </c>
      <c r="BF20" t="s">
        <v>858</v>
      </c>
      <c r="BG20" s="36">
        <v>0</v>
      </c>
      <c r="BQ20" t="s">
        <v>858</v>
      </c>
      <c r="BR20" s="36">
        <v>0</v>
      </c>
    </row>
    <row r="21" spans="1:70">
      <c r="A21">
        <v>16</v>
      </c>
      <c r="B21" t="s">
        <v>859</v>
      </c>
      <c r="C21" s="36">
        <v>0</v>
      </c>
      <c r="D21" s="36">
        <v>0</v>
      </c>
      <c r="E21" s="39">
        <v>0.375</v>
      </c>
      <c r="F21" s="307"/>
      <c r="G21" s="36">
        <v>1</v>
      </c>
      <c r="H21" s="36">
        <v>0.04</v>
      </c>
      <c r="K21" t="s">
        <v>859</v>
      </c>
      <c r="L21" s="36">
        <v>0</v>
      </c>
      <c r="W21" t="s">
        <v>859</v>
      </c>
      <c r="X21" s="36">
        <v>0</v>
      </c>
      <c r="AI21" t="s">
        <v>859</v>
      </c>
      <c r="AJ21" s="39">
        <v>0.375</v>
      </c>
      <c r="AU21" t="s">
        <v>859</v>
      </c>
      <c r="AV21" s="307"/>
      <c r="BF21" t="s">
        <v>859</v>
      </c>
      <c r="BG21" s="36">
        <v>1</v>
      </c>
      <c r="BQ21" t="s">
        <v>859</v>
      </c>
      <c r="BR21" s="36">
        <v>0.04</v>
      </c>
    </row>
    <row r="22" spans="1:70">
      <c r="A22">
        <v>17</v>
      </c>
      <c r="B22" t="s">
        <v>860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K22" t="s">
        <v>860</v>
      </c>
      <c r="L22" s="36">
        <v>0</v>
      </c>
      <c r="W22" t="s">
        <v>860</v>
      </c>
      <c r="X22" s="36">
        <v>0</v>
      </c>
      <c r="AI22" t="s">
        <v>860</v>
      </c>
      <c r="AJ22" s="36">
        <v>0</v>
      </c>
      <c r="AU22" t="s">
        <v>860</v>
      </c>
      <c r="AV22" s="36">
        <v>0</v>
      </c>
      <c r="BF22" t="s">
        <v>860</v>
      </c>
      <c r="BG22" s="36">
        <v>0</v>
      </c>
      <c r="BQ22" t="s">
        <v>860</v>
      </c>
      <c r="BR22" s="36">
        <v>0</v>
      </c>
    </row>
    <row r="23" spans="1:70">
      <c r="A23">
        <v>18</v>
      </c>
      <c r="B23" t="s">
        <v>861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K23" t="s">
        <v>861</v>
      </c>
      <c r="L23" s="36">
        <v>0</v>
      </c>
      <c r="W23" t="s">
        <v>861</v>
      </c>
      <c r="X23" s="36">
        <v>0</v>
      </c>
      <c r="AI23" t="s">
        <v>861</v>
      </c>
      <c r="AJ23" s="36">
        <v>0</v>
      </c>
      <c r="AU23" t="s">
        <v>861</v>
      </c>
      <c r="AV23" s="36">
        <v>0</v>
      </c>
      <c r="BF23" t="s">
        <v>861</v>
      </c>
      <c r="BG23" s="36">
        <v>0</v>
      </c>
      <c r="BQ23" t="s">
        <v>861</v>
      </c>
    </row>
    <row r="24" spans="1:70">
      <c r="A24">
        <v>19</v>
      </c>
      <c r="B24" t="s">
        <v>862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K24" t="s">
        <v>862</v>
      </c>
      <c r="L24" s="36">
        <v>0</v>
      </c>
      <c r="W24" t="s">
        <v>862</v>
      </c>
      <c r="X24" s="36">
        <v>0</v>
      </c>
      <c r="AI24" t="s">
        <v>862</v>
      </c>
      <c r="AJ24" s="36">
        <v>0</v>
      </c>
      <c r="AU24" t="s">
        <v>862</v>
      </c>
      <c r="AV24" s="36">
        <v>0</v>
      </c>
      <c r="BF24" t="s">
        <v>862</v>
      </c>
      <c r="BG24" s="36">
        <v>0</v>
      </c>
      <c r="BQ24" t="s">
        <v>862</v>
      </c>
      <c r="BR24" s="36">
        <v>0</v>
      </c>
    </row>
    <row r="25" spans="1:70">
      <c r="A25">
        <v>20</v>
      </c>
      <c r="B25" t="s">
        <v>863</v>
      </c>
      <c r="C25" s="36">
        <v>0</v>
      </c>
      <c r="D25" s="36">
        <v>1</v>
      </c>
      <c r="E25" s="36">
        <v>0</v>
      </c>
      <c r="F25" s="36">
        <v>1</v>
      </c>
      <c r="G25" s="36">
        <v>1</v>
      </c>
      <c r="H25" s="36">
        <v>1</v>
      </c>
      <c r="K25" t="s">
        <v>863</v>
      </c>
      <c r="L25" s="36">
        <v>0</v>
      </c>
      <c r="W25" t="s">
        <v>863</v>
      </c>
      <c r="X25" s="36">
        <v>1</v>
      </c>
      <c r="AI25" t="s">
        <v>863</v>
      </c>
      <c r="AJ25" s="36">
        <v>0</v>
      </c>
      <c r="AU25" t="s">
        <v>863</v>
      </c>
      <c r="AV25" s="36">
        <v>1</v>
      </c>
      <c r="BF25" t="s">
        <v>863</v>
      </c>
      <c r="BG25" s="36">
        <v>1</v>
      </c>
      <c r="BQ25" t="s">
        <v>863</v>
      </c>
      <c r="BR25" s="36">
        <v>1</v>
      </c>
    </row>
    <row r="26" spans="1:70">
      <c r="A26">
        <v>21</v>
      </c>
      <c r="B26" t="s">
        <v>864</v>
      </c>
      <c r="C26" s="36">
        <v>0</v>
      </c>
      <c r="D26" s="36">
        <v>0</v>
      </c>
      <c r="E26" s="36">
        <v>0</v>
      </c>
      <c r="F26" s="36">
        <v>1</v>
      </c>
      <c r="G26" s="36">
        <v>1</v>
      </c>
      <c r="H26" s="36"/>
      <c r="K26" t="s">
        <v>864</v>
      </c>
      <c r="L26" s="36">
        <v>0</v>
      </c>
      <c r="W26" t="s">
        <v>864</v>
      </c>
      <c r="X26" s="36">
        <v>0</v>
      </c>
      <c r="AI26" t="s">
        <v>864</v>
      </c>
      <c r="AJ26" s="36">
        <v>0</v>
      </c>
      <c r="AU26" t="s">
        <v>864</v>
      </c>
      <c r="AV26" s="36">
        <v>1</v>
      </c>
      <c r="BF26" t="s">
        <v>864</v>
      </c>
      <c r="BG26" s="36">
        <v>1</v>
      </c>
      <c r="BQ26" t="s">
        <v>864</v>
      </c>
      <c r="BR26" s="36"/>
    </row>
    <row r="27" spans="1:70">
      <c r="A27">
        <v>22</v>
      </c>
      <c r="B27" t="s">
        <v>865</v>
      </c>
      <c r="C27" s="307"/>
      <c r="D27" s="36">
        <v>0</v>
      </c>
      <c r="E27" s="36">
        <v>0</v>
      </c>
      <c r="F27" s="36">
        <v>0</v>
      </c>
      <c r="G27" s="36">
        <v>0</v>
      </c>
      <c r="H27" s="36">
        <v>0</v>
      </c>
      <c r="K27" t="s">
        <v>865</v>
      </c>
      <c r="L27" s="307"/>
      <c r="W27" t="s">
        <v>865</v>
      </c>
      <c r="X27" s="36">
        <v>0</v>
      </c>
      <c r="AI27" t="s">
        <v>865</v>
      </c>
      <c r="AJ27" s="36">
        <v>0</v>
      </c>
      <c r="AU27" t="s">
        <v>865</v>
      </c>
      <c r="AV27" s="36">
        <v>0</v>
      </c>
      <c r="BF27" t="s">
        <v>865</v>
      </c>
      <c r="BG27" s="36">
        <v>0</v>
      </c>
      <c r="BQ27" t="s">
        <v>865</v>
      </c>
      <c r="BR27" s="36">
        <v>0</v>
      </c>
    </row>
    <row r="28" spans="1:70">
      <c r="A28">
        <v>23</v>
      </c>
      <c r="B28" t="s">
        <v>866</v>
      </c>
      <c r="C28" s="36">
        <v>0</v>
      </c>
      <c r="D28" s="36">
        <v>1</v>
      </c>
      <c r="E28" s="36">
        <v>0</v>
      </c>
      <c r="F28" s="36">
        <v>0.53</v>
      </c>
      <c r="G28" s="36">
        <v>0</v>
      </c>
      <c r="H28" s="36">
        <v>1</v>
      </c>
      <c r="K28" t="s">
        <v>866</v>
      </c>
      <c r="L28" s="36">
        <v>0</v>
      </c>
      <c r="W28" t="s">
        <v>866</v>
      </c>
      <c r="X28" s="36">
        <v>1</v>
      </c>
      <c r="AI28" t="s">
        <v>866</v>
      </c>
      <c r="AJ28" s="36">
        <v>0</v>
      </c>
      <c r="AU28" t="s">
        <v>866</v>
      </c>
      <c r="AV28" s="36">
        <v>0.53</v>
      </c>
      <c r="BF28" t="s">
        <v>866</v>
      </c>
      <c r="BG28" s="36">
        <v>0</v>
      </c>
      <c r="BQ28" t="s">
        <v>866</v>
      </c>
      <c r="BR28" s="36">
        <v>1</v>
      </c>
    </row>
    <row r="29" spans="1:70">
      <c r="A29">
        <v>24</v>
      </c>
      <c r="B29" t="s">
        <v>867</v>
      </c>
      <c r="C29" s="36">
        <v>0</v>
      </c>
      <c r="D29" s="36">
        <v>0</v>
      </c>
      <c r="E29" s="36">
        <v>0.47</v>
      </c>
      <c r="F29" s="36">
        <v>1</v>
      </c>
      <c r="G29" s="36">
        <v>1</v>
      </c>
      <c r="H29" s="36">
        <v>0.13</v>
      </c>
      <c r="K29" t="s">
        <v>867</v>
      </c>
      <c r="L29" s="36">
        <v>0</v>
      </c>
      <c r="W29" t="s">
        <v>867</v>
      </c>
      <c r="X29" s="36">
        <v>0</v>
      </c>
      <c r="AI29" t="s">
        <v>867</v>
      </c>
      <c r="AJ29" s="36">
        <v>0.47</v>
      </c>
      <c r="AU29" t="s">
        <v>867</v>
      </c>
      <c r="AV29" s="36">
        <v>1</v>
      </c>
      <c r="BF29" t="s">
        <v>867</v>
      </c>
      <c r="BG29" s="36">
        <v>1</v>
      </c>
      <c r="BQ29" t="s">
        <v>867</v>
      </c>
      <c r="BR29" s="36">
        <v>0.13</v>
      </c>
    </row>
    <row r="30" spans="1:70">
      <c r="A30">
        <v>25</v>
      </c>
      <c r="B30" t="s">
        <v>868</v>
      </c>
      <c r="C30" s="36">
        <v>0.92</v>
      </c>
      <c r="D30" s="36">
        <v>0.04</v>
      </c>
      <c r="E30" s="36">
        <v>0</v>
      </c>
      <c r="F30" s="36">
        <v>1</v>
      </c>
      <c r="G30" s="36">
        <v>1</v>
      </c>
      <c r="H30" s="36">
        <v>0</v>
      </c>
      <c r="K30" t="s">
        <v>868</v>
      </c>
      <c r="L30" s="36">
        <v>0.92</v>
      </c>
      <c r="W30" t="s">
        <v>868</v>
      </c>
      <c r="X30" s="36">
        <v>0.04</v>
      </c>
      <c r="AI30" t="s">
        <v>868</v>
      </c>
      <c r="AJ30" s="36">
        <v>0</v>
      </c>
      <c r="AU30" t="s">
        <v>868</v>
      </c>
      <c r="AV30" s="36">
        <v>1</v>
      </c>
      <c r="BF30" t="s">
        <v>868</v>
      </c>
      <c r="BG30" s="36">
        <v>1</v>
      </c>
      <c r="BQ30" t="s">
        <v>868</v>
      </c>
      <c r="BR30" s="36">
        <v>0</v>
      </c>
    </row>
    <row r="31" spans="1:70">
      <c r="A31">
        <v>26</v>
      </c>
      <c r="B31" t="s">
        <v>869</v>
      </c>
      <c r="C31" s="36">
        <v>0</v>
      </c>
      <c r="D31" s="39">
        <v>9.5000000000000001E-2</v>
      </c>
      <c r="E31" s="36">
        <v>0</v>
      </c>
      <c r="F31" s="36">
        <v>0</v>
      </c>
      <c r="G31" s="36">
        <v>0.76</v>
      </c>
      <c r="H31" s="36">
        <v>0</v>
      </c>
      <c r="K31" t="s">
        <v>869</v>
      </c>
      <c r="L31" s="36">
        <v>0</v>
      </c>
      <c r="W31" t="s">
        <v>869</v>
      </c>
      <c r="X31" s="39">
        <v>9.5000000000000001E-2</v>
      </c>
      <c r="AI31" t="s">
        <v>869</v>
      </c>
      <c r="AJ31" s="36">
        <v>0</v>
      </c>
      <c r="AU31" t="s">
        <v>869</v>
      </c>
      <c r="AV31" s="36">
        <v>0</v>
      </c>
      <c r="BF31" t="s">
        <v>869</v>
      </c>
      <c r="BG31" s="36">
        <v>0.76</v>
      </c>
      <c r="BQ31" t="s">
        <v>869</v>
      </c>
      <c r="BR31" s="36">
        <v>0</v>
      </c>
    </row>
    <row r="32" spans="1:70">
      <c r="A32">
        <v>27</v>
      </c>
      <c r="B32" t="s">
        <v>870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0.05</v>
      </c>
      <c r="K32" t="s">
        <v>870</v>
      </c>
      <c r="L32" s="36">
        <v>0</v>
      </c>
      <c r="W32" t="s">
        <v>870</v>
      </c>
      <c r="X32" s="36">
        <v>0</v>
      </c>
      <c r="AI32" t="s">
        <v>870</v>
      </c>
      <c r="AJ32" s="36">
        <v>0</v>
      </c>
      <c r="AU32" t="s">
        <v>870</v>
      </c>
      <c r="AV32" s="36">
        <v>0</v>
      </c>
      <c r="BF32" t="s">
        <v>870</v>
      </c>
      <c r="BG32" s="36">
        <v>0</v>
      </c>
      <c r="BQ32" t="s">
        <v>870</v>
      </c>
      <c r="BR32" s="36">
        <v>0.05</v>
      </c>
    </row>
    <row r="33" spans="1:70">
      <c r="A33">
        <v>28</v>
      </c>
      <c r="B33" t="s">
        <v>871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K33" t="s">
        <v>871</v>
      </c>
      <c r="L33" s="36">
        <v>0</v>
      </c>
      <c r="W33" t="s">
        <v>871</v>
      </c>
      <c r="X33" s="36">
        <v>0</v>
      </c>
      <c r="AI33" t="s">
        <v>871</v>
      </c>
      <c r="AJ33" s="36">
        <v>0</v>
      </c>
      <c r="AU33" t="s">
        <v>871</v>
      </c>
      <c r="AV33" s="36">
        <v>0</v>
      </c>
      <c r="BF33" t="s">
        <v>871</v>
      </c>
      <c r="BG33" s="36">
        <v>0</v>
      </c>
      <c r="BQ33" t="s">
        <v>871</v>
      </c>
      <c r="BR33" s="36">
        <v>0</v>
      </c>
    </row>
    <row r="34" spans="1:70">
      <c r="A34">
        <v>29</v>
      </c>
      <c r="B34" t="s">
        <v>876</v>
      </c>
      <c r="C34" s="36">
        <v>0</v>
      </c>
      <c r="D34" s="36">
        <v>0</v>
      </c>
      <c r="E34" s="36">
        <v>1</v>
      </c>
      <c r="F34" s="36">
        <v>1</v>
      </c>
      <c r="G34" s="36">
        <v>0</v>
      </c>
      <c r="H34" s="36">
        <v>0</v>
      </c>
      <c r="K34" t="s">
        <v>876</v>
      </c>
      <c r="L34" s="36">
        <v>0</v>
      </c>
      <c r="W34" t="s">
        <v>876</v>
      </c>
      <c r="X34" s="36">
        <v>0</v>
      </c>
      <c r="AI34" t="s">
        <v>876</v>
      </c>
      <c r="AJ34" s="36">
        <v>1</v>
      </c>
      <c r="AU34" t="s">
        <v>876</v>
      </c>
      <c r="AV34" s="36">
        <v>1</v>
      </c>
      <c r="BF34" t="s">
        <v>876</v>
      </c>
      <c r="BG34" s="36">
        <v>0</v>
      </c>
      <c r="BQ34" t="s">
        <v>876</v>
      </c>
      <c r="BR34" s="36">
        <v>0</v>
      </c>
    </row>
    <row r="35" spans="1:70">
      <c r="A35">
        <v>30</v>
      </c>
      <c r="B35" t="s">
        <v>872</v>
      </c>
      <c r="C35" s="36">
        <v>0.04</v>
      </c>
      <c r="D35" s="36">
        <v>0</v>
      </c>
      <c r="E35" s="36">
        <v>0</v>
      </c>
      <c r="F35" s="36">
        <v>0.67</v>
      </c>
      <c r="G35" s="36">
        <v>0</v>
      </c>
      <c r="H35" s="36">
        <v>1</v>
      </c>
      <c r="K35" t="s">
        <v>872</v>
      </c>
      <c r="L35" s="36">
        <v>0.04</v>
      </c>
      <c r="W35" t="s">
        <v>872</v>
      </c>
      <c r="X35" s="36">
        <v>0</v>
      </c>
      <c r="AI35" t="s">
        <v>872</v>
      </c>
      <c r="AJ35" s="36">
        <v>0</v>
      </c>
      <c r="AU35" t="s">
        <v>872</v>
      </c>
      <c r="AV35" s="36">
        <v>0.67</v>
      </c>
      <c r="BF35" t="s">
        <v>872</v>
      </c>
      <c r="BG35" s="36">
        <v>0</v>
      </c>
      <c r="BQ35" t="s">
        <v>872</v>
      </c>
      <c r="BR35" s="36">
        <v>1</v>
      </c>
    </row>
    <row r="36" spans="1:70">
      <c r="A36">
        <v>31</v>
      </c>
      <c r="B36" t="s">
        <v>873</v>
      </c>
      <c r="C36" s="36">
        <v>0</v>
      </c>
      <c r="D36" s="36">
        <v>0</v>
      </c>
      <c r="E36" s="36">
        <v>0</v>
      </c>
      <c r="F36" s="36">
        <v>0</v>
      </c>
      <c r="G36" s="36">
        <v>0</v>
      </c>
      <c r="H36" s="36">
        <v>0</v>
      </c>
      <c r="K36" t="s">
        <v>873</v>
      </c>
      <c r="L36" s="36">
        <v>0</v>
      </c>
      <c r="W36" t="s">
        <v>873</v>
      </c>
      <c r="X36" s="36">
        <v>0</v>
      </c>
      <c r="AI36" t="s">
        <v>873</v>
      </c>
      <c r="AJ36" s="36">
        <v>0</v>
      </c>
      <c r="AU36" t="s">
        <v>873</v>
      </c>
      <c r="AV36" s="36">
        <v>0</v>
      </c>
      <c r="BF36" t="s">
        <v>873</v>
      </c>
      <c r="BG36" s="36">
        <v>0</v>
      </c>
      <c r="BQ36" t="s">
        <v>873</v>
      </c>
      <c r="BR36" s="36">
        <v>0</v>
      </c>
    </row>
    <row r="37" spans="1:70">
      <c r="A37">
        <v>32</v>
      </c>
      <c r="B37" t="s">
        <v>874</v>
      </c>
      <c r="C37" s="36">
        <v>0</v>
      </c>
      <c r="D37" s="36">
        <v>0</v>
      </c>
      <c r="E37" s="36">
        <v>0</v>
      </c>
      <c r="F37" s="36">
        <v>0</v>
      </c>
      <c r="G37" s="36">
        <v>1</v>
      </c>
      <c r="H37" s="36">
        <v>1</v>
      </c>
      <c r="K37" t="s">
        <v>874</v>
      </c>
      <c r="L37" s="36">
        <v>0</v>
      </c>
      <c r="W37" t="s">
        <v>874</v>
      </c>
      <c r="X37" s="36">
        <v>0</v>
      </c>
      <c r="AI37" t="s">
        <v>874</v>
      </c>
      <c r="AJ37" s="36">
        <v>0</v>
      </c>
      <c r="AU37" t="s">
        <v>874</v>
      </c>
      <c r="AV37" s="36">
        <v>0</v>
      </c>
      <c r="BF37" t="s">
        <v>874</v>
      </c>
      <c r="BG37" s="36">
        <v>1</v>
      </c>
      <c r="BQ37" t="s">
        <v>874</v>
      </c>
      <c r="BR37" s="36">
        <v>1</v>
      </c>
    </row>
    <row r="97" spans="1:70">
      <c r="B97" s="376" t="s">
        <v>885</v>
      </c>
      <c r="C97" s="376"/>
      <c r="D97" s="376"/>
      <c r="E97" s="376"/>
      <c r="F97" s="376"/>
      <c r="G97" s="376"/>
      <c r="H97" s="376"/>
      <c r="L97" s="316" t="s">
        <v>137</v>
      </c>
      <c r="X97" s="316" t="s">
        <v>138</v>
      </c>
      <c r="AJ97" s="316" t="s">
        <v>139</v>
      </c>
      <c r="AV97" s="316" t="s">
        <v>140</v>
      </c>
      <c r="BG97" s="316" t="s">
        <v>141</v>
      </c>
      <c r="BR97" s="316" t="s">
        <v>142</v>
      </c>
    </row>
    <row r="98" spans="1:70">
      <c r="C98" s="316" t="s">
        <v>137</v>
      </c>
      <c r="D98" s="316" t="s">
        <v>138</v>
      </c>
      <c r="E98" s="316" t="s">
        <v>139</v>
      </c>
      <c r="F98" s="316" t="s">
        <v>140</v>
      </c>
      <c r="G98" s="316" t="s">
        <v>141</v>
      </c>
      <c r="H98" s="316" t="s">
        <v>142</v>
      </c>
      <c r="L98" s="30" t="s">
        <v>880</v>
      </c>
      <c r="X98" s="30" t="s">
        <v>880</v>
      </c>
      <c r="AJ98" s="30" t="s">
        <v>880</v>
      </c>
      <c r="AV98" s="30" t="s">
        <v>880</v>
      </c>
      <c r="BG98" s="30" t="s">
        <v>880</v>
      </c>
      <c r="BR98" s="30" t="s">
        <v>880</v>
      </c>
    </row>
    <row r="99" spans="1:70">
      <c r="A99">
        <v>1</v>
      </c>
      <c r="B99" t="s">
        <v>845</v>
      </c>
      <c r="C99" s="36">
        <v>0</v>
      </c>
      <c r="D99" s="36">
        <v>1</v>
      </c>
      <c r="E99" s="36">
        <v>0</v>
      </c>
      <c r="F99" s="36">
        <v>1</v>
      </c>
      <c r="G99" s="36">
        <v>0</v>
      </c>
      <c r="H99" s="36">
        <v>0.94</v>
      </c>
      <c r="K99" t="s">
        <v>845</v>
      </c>
      <c r="L99" s="36">
        <v>0</v>
      </c>
      <c r="W99" t="s">
        <v>845</v>
      </c>
      <c r="X99" s="36">
        <v>1</v>
      </c>
      <c r="AI99" t="s">
        <v>845</v>
      </c>
      <c r="AJ99" s="36">
        <v>0</v>
      </c>
      <c r="AU99" t="s">
        <v>845</v>
      </c>
      <c r="AV99" s="36">
        <v>1</v>
      </c>
      <c r="BF99" t="s">
        <v>845</v>
      </c>
      <c r="BG99" s="36">
        <v>0</v>
      </c>
      <c r="BQ99" t="s">
        <v>845</v>
      </c>
      <c r="BR99" s="36">
        <v>0.94</v>
      </c>
    </row>
    <row r="100" spans="1:70">
      <c r="A100">
        <v>2</v>
      </c>
      <c r="B100" t="s">
        <v>846</v>
      </c>
      <c r="C100" s="36">
        <v>0</v>
      </c>
      <c r="D100" s="36">
        <v>1</v>
      </c>
      <c r="E100" s="36">
        <v>1</v>
      </c>
      <c r="F100" s="36">
        <v>1</v>
      </c>
      <c r="G100" s="36">
        <v>1</v>
      </c>
      <c r="H100" s="36">
        <v>0.94</v>
      </c>
      <c r="K100" t="s">
        <v>846</v>
      </c>
      <c r="L100" s="36">
        <v>0</v>
      </c>
      <c r="W100" t="s">
        <v>846</v>
      </c>
      <c r="X100" s="36">
        <v>1</v>
      </c>
      <c r="AI100" t="s">
        <v>846</v>
      </c>
      <c r="AJ100" s="36">
        <v>1</v>
      </c>
      <c r="AU100" t="s">
        <v>846</v>
      </c>
      <c r="AV100" s="36">
        <v>1</v>
      </c>
      <c r="BF100" t="s">
        <v>846</v>
      </c>
      <c r="BG100" s="36">
        <v>1</v>
      </c>
      <c r="BQ100" t="s">
        <v>846</v>
      </c>
      <c r="BR100" s="36">
        <v>0.94</v>
      </c>
    </row>
    <row r="101" spans="1:70">
      <c r="A101">
        <v>3</v>
      </c>
      <c r="B101" t="s">
        <v>847</v>
      </c>
      <c r="C101" s="307"/>
      <c r="D101" s="307"/>
      <c r="E101" s="36">
        <v>1</v>
      </c>
      <c r="F101" s="36">
        <v>0</v>
      </c>
      <c r="G101" s="36">
        <v>1</v>
      </c>
      <c r="H101" s="36">
        <v>1</v>
      </c>
      <c r="K101" t="s">
        <v>847</v>
      </c>
      <c r="L101" s="307"/>
      <c r="W101" t="s">
        <v>847</v>
      </c>
      <c r="X101" s="307"/>
      <c r="AI101" t="s">
        <v>847</v>
      </c>
      <c r="AJ101" s="36">
        <v>1</v>
      </c>
      <c r="AU101" t="s">
        <v>847</v>
      </c>
      <c r="AV101" s="36">
        <v>0</v>
      </c>
      <c r="BF101" t="s">
        <v>847</v>
      </c>
      <c r="BG101" s="36">
        <v>1</v>
      </c>
      <c r="BQ101" t="s">
        <v>847</v>
      </c>
      <c r="BR101" s="36">
        <v>1</v>
      </c>
    </row>
    <row r="102" spans="1:70">
      <c r="A102">
        <v>4</v>
      </c>
      <c r="B102" t="s">
        <v>848</v>
      </c>
      <c r="C102" s="36">
        <v>0</v>
      </c>
      <c r="D102" s="36">
        <v>0</v>
      </c>
      <c r="E102" s="36">
        <v>0</v>
      </c>
      <c r="F102" s="36">
        <v>1</v>
      </c>
      <c r="G102" s="36">
        <v>1</v>
      </c>
      <c r="H102" s="36">
        <v>1</v>
      </c>
      <c r="K102" t="s">
        <v>848</v>
      </c>
      <c r="L102" s="36">
        <v>0</v>
      </c>
      <c r="W102" t="s">
        <v>848</v>
      </c>
      <c r="X102" s="36">
        <v>0</v>
      </c>
      <c r="AI102" t="s">
        <v>848</v>
      </c>
      <c r="AJ102" s="36">
        <v>0</v>
      </c>
      <c r="AU102" t="s">
        <v>848</v>
      </c>
      <c r="AV102" s="36">
        <v>1</v>
      </c>
      <c r="BF102" t="s">
        <v>848</v>
      </c>
      <c r="BG102" s="36">
        <v>1</v>
      </c>
      <c r="BQ102" t="s">
        <v>848</v>
      </c>
      <c r="BR102" s="36">
        <v>1</v>
      </c>
    </row>
    <row r="103" spans="1:70">
      <c r="A103">
        <v>5</v>
      </c>
      <c r="B103" t="s">
        <v>849</v>
      </c>
      <c r="C103" s="36">
        <v>0</v>
      </c>
      <c r="D103" s="36">
        <v>0.25</v>
      </c>
      <c r="E103" s="36">
        <v>0.33</v>
      </c>
      <c r="F103" s="36">
        <v>0.21</v>
      </c>
      <c r="G103" s="36">
        <v>0.75</v>
      </c>
      <c r="H103" s="36">
        <v>0.71</v>
      </c>
      <c r="K103" t="s">
        <v>849</v>
      </c>
      <c r="L103" s="36">
        <v>0</v>
      </c>
      <c r="W103" t="s">
        <v>849</v>
      </c>
      <c r="X103" s="36">
        <v>0.25</v>
      </c>
      <c r="AI103" t="s">
        <v>849</v>
      </c>
      <c r="AJ103" s="36">
        <v>0.33</v>
      </c>
      <c r="AU103" t="s">
        <v>849</v>
      </c>
      <c r="AV103" s="36">
        <v>0.21</v>
      </c>
      <c r="BF103" t="s">
        <v>849</v>
      </c>
      <c r="BG103" s="36">
        <v>0.75</v>
      </c>
      <c r="BQ103" t="s">
        <v>849</v>
      </c>
      <c r="BR103" s="36">
        <v>0.71</v>
      </c>
    </row>
    <row r="104" spans="1:70">
      <c r="A104">
        <v>6</v>
      </c>
      <c r="B104" t="s">
        <v>882</v>
      </c>
      <c r="C104" s="36">
        <v>0</v>
      </c>
      <c r="D104" s="36">
        <v>1</v>
      </c>
      <c r="E104" s="36">
        <v>1</v>
      </c>
      <c r="F104" s="39">
        <v>0.36499999999999999</v>
      </c>
      <c r="G104" s="36">
        <v>0.77</v>
      </c>
      <c r="H104" s="39">
        <v>0.54500000000000004</v>
      </c>
      <c r="K104" t="s">
        <v>882</v>
      </c>
      <c r="L104" s="36">
        <v>0</v>
      </c>
      <c r="W104" t="s">
        <v>882</v>
      </c>
      <c r="X104" s="36">
        <v>1</v>
      </c>
      <c r="AI104" t="s">
        <v>882</v>
      </c>
      <c r="AJ104" s="36">
        <v>1</v>
      </c>
      <c r="AU104" t="s">
        <v>882</v>
      </c>
      <c r="AV104" s="39">
        <v>0.36499999999999999</v>
      </c>
      <c r="BF104" t="s">
        <v>882</v>
      </c>
      <c r="BG104" s="36">
        <v>0.77</v>
      </c>
      <c r="BQ104" t="s">
        <v>882</v>
      </c>
      <c r="BR104" s="39">
        <v>0.54500000000000004</v>
      </c>
    </row>
    <row r="105" spans="1:70">
      <c r="A105">
        <v>7</v>
      </c>
      <c r="B105" t="s">
        <v>854</v>
      </c>
      <c r="C105" s="36">
        <v>0</v>
      </c>
      <c r="D105" s="36">
        <v>0.3</v>
      </c>
      <c r="E105" s="36">
        <v>1</v>
      </c>
      <c r="F105" s="36">
        <v>0</v>
      </c>
      <c r="G105" s="39">
        <v>0.625</v>
      </c>
      <c r="H105" s="36">
        <v>1</v>
      </c>
      <c r="K105" t="s">
        <v>881</v>
      </c>
      <c r="L105" s="36">
        <v>0</v>
      </c>
      <c r="W105" t="s">
        <v>881</v>
      </c>
      <c r="X105" s="36">
        <v>0.3</v>
      </c>
      <c r="AI105" t="s">
        <v>881</v>
      </c>
      <c r="AJ105" s="36">
        <v>1</v>
      </c>
      <c r="AU105" t="s">
        <v>881</v>
      </c>
      <c r="AV105" s="36">
        <v>0</v>
      </c>
      <c r="BF105" t="s">
        <v>881</v>
      </c>
      <c r="BG105" s="39">
        <v>0.625</v>
      </c>
      <c r="BQ105" t="s">
        <v>881</v>
      </c>
      <c r="BR105" s="36">
        <v>1</v>
      </c>
    </row>
    <row r="106" spans="1:70">
      <c r="A106">
        <v>8</v>
      </c>
      <c r="B106" t="s">
        <v>851</v>
      </c>
      <c r="C106" s="36">
        <v>0</v>
      </c>
      <c r="D106" s="36">
        <v>0</v>
      </c>
      <c r="E106" s="36">
        <v>0</v>
      </c>
      <c r="F106" s="36">
        <v>1</v>
      </c>
      <c r="G106" s="36">
        <v>1</v>
      </c>
      <c r="H106" s="36">
        <v>1</v>
      </c>
      <c r="K106" t="s">
        <v>851</v>
      </c>
      <c r="L106" s="36">
        <v>0</v>
      </c>
      <c r="W106" t="s">
        <v>851</v>
      </c>
      <c r="X106" s="36">
        <v>0</v>
      </c>
      <c r="AI106" t="s">
        <v>851</v>
      </c>
      <c r="AJ106" s="36">
        <v>0</v>
      </c>
      <c r="AU106" t="s">
        <v>851</v>
      </c>
      <c r="AV106" s="36">
        <v>1</v>
      </c>
      <c r="BF106" t="s">
        <v>851</v>
      </c>
      <c r="BG106" s="36">
        <v>1</v>
      </c>
      <c r="BQ106" t="s">
        <v>851</v>
      </c>
      <c r="BR106" s="36">
        <v>1</v>
      </c>
    </row>
    <row r="107" spans="1:70">
      <c r="A107">
        <v>9</v>
      </c>
      <c r="B107" t="s">
        <v>853</v>
      </c>
      <c r="C107" s="36">
        <v>0</v>
      </c>
      <c r="D107" s="36">
        <v>0</v>
      </c>
      <c r="E107" s="36">
        <v>1</v>
      </c>
      <c r="F107" s="36">
        <v>1</v>
      </c>
      <c r="G107" s="36">
        <v>1</v>
      </c>
      <c r="H107" s="39">
        <v>0.625</v>
      </c>
      <c r="K107" t="s">
        <v>853</v>
      </c>
      <c r="L107" s="36">
        <v>0</v>
      </c>
      <c r="W107" t="s">
        <v>853</v>
      </c>
      <c r="X107" s="36">
        <v>0</v>
      </c>
      <c r="AI107" t="s">
        <v>853</v>
      </c>
      <c r="AJ107" s="36">
        <v>1</v>
      </c>
      <c r="AU107" t="s">
        <v>853</v>
      </c>
      <c r="AV107" s="36">
        <v>1</v>
      </c>
      <c r="BF107" t="s">
        <v>853</v>
      </c>
      <c r="BG107" s="36">
        <v>1</v>
      </c>
      <c r="BQ107" t="s">
        <v>853</v>
      </c>
      <c r="BR107" s="39">
        <v>0.625</v>
      </c>
    </row>
    <row r="108" spans="1:70">
      <c r="A108">
        <v>10</v>
      </c>
      <c r="B108" t="s">
        <v>852</v>
      </c>
      <c r="C108" s="36">
        <v>0</v>
      </c>
      <c r="D108" s="36">
        <v>0</v>
      </c>
      <c r="E108" s="39">
        <v>0.29499999999999998</v>
      </c>
      <c r="F108" s="39">
        <v>0.29499999999999998</v>
      </c>
      <c r="G108" s="39">
        <v>0.29499999999999998</v>
      </c>
      <c r="H108" s="36">
        <v>0.26700000000000002</v>
      </c>
      <c r="K108" t="s">
        <v>852</v>
      </c>
      <c r="L108" s="36">
        <v>0</v>
      </c>
      <c r="W108" t="s">
        <v>852</v>
      </c>
      <c r="X108" s="36">
        <v>0</v>
      </c>
      <c r="AI108" t="s">
        <v>852</v>
      </c>
      <c r="AJ108" s="39">
        <v>0.29499999999999998</v>
      </c>
      <c r="AU108" t="s">
        <v>852</v>
      </c>
      <c r="AV108" s="39">
        <v>0.29499999999999998</v>
      </c>
      <c r="BF108" t="s">
        <v>852</v>
      </c>
      <c r="BG108" s="39">
        <v>0.29499999999999998</v>
      </c>
      <c r="BQ108" t="s">
        <v>852</v>
      </c>
      <c r="BR108" s="36">
        <v>0.26700000000000002</v>
      </c>
    </row>
    <row r="109" spans="1:70">
      <c r="A109">
        <v>11</v>
      </c>
      <c r="B109" t="s">
        <v>855</v>
      </c>
      <c r="C109" s="36">
        <v>0</v>
      </c>
      <c r="D109" s="36">
        <v>1</v>
      </c>
      <c r="E109" s="39">
        <v>0.84499999999999997</v>
      </c>
      <c r="F109" s="36">
        <v>0.89</v>
      </c>
      <c r="G109" s="36">
        <v>0.89</v>
      </c>
      <c r="H109" s="39">
        <v>0.93500000000000005</v>
      </c>
      <c r="K109" t="s">
        <v>855</v>
      </c>
      <c r="L109" s="36">
        <v>0</v>
      </c>
      <c r="W109" t="s">
        <v>855</v>
      </c>
      <c r="X109" s="36">
        <v>1</v>
      </c>
      <c r="AI109" t="s">
        <v>855</v>
      </c>
      <c r="AJ109" s="39">
        <v>0.84499999999999997</v>
      </c>
      <c r="AU109" t="s">
        <v>855</v>
      </c>
      <c r="AV109" s="36">
        <v>0.89</v>
      </c>
      <c r="BF109" t="s">
        <v>855</v>
      </c>
      <c r="BG109" s="36">
        <v>0.89</v>
      </c>
      <c r="BQ109" t="s">
        <v>855</v>
      </c>
      <c r="BR109" s="39">
        <v>0.93500000000000005</v>
      </c>
    </row>
    <row r="110" spans="1:70">
      <c r="A110">
        <v>12</v>
      </c>
      <c r="B110" t="s">
        <v>856</v>
      </c>
      <c r="C110" s="36">
        <v>0</v>
      </c>
      <c r="D110" s="36">
        <v>0</v>
      </c>
      <c r="E110" s="36">
        <v>0.23</v>
      </c>
      <c r="F110" s="36">
        <v>0</v>
      </c>
      <c r="G110" s="36">
        <v>0.32</v>
      </c>
      <c r="H110" s="39">
        <v>0.36499999999999999</v>
      </c>
      <c r="K110" t="s">
        <v>856</v>
      </c>
      <c r="L110" s="36">
        <v>0</v>
      </c>
      <c r="W110" t="s">
        <v>856</v>
      </c>
      <c r="X110" s="36">
        <v>0</v>
      </c>
      <c r="AI110" t="s">
        <v>856</v>
      </c>
      <c r="AJ110" s="36">
        <v>0.23</v>
      </c>
      <c r="AU110" t="s">
        <v>856</v>
      </c>
      <c r="AV110" s="36">
        <v>0</v>
      </c>
      <c r="BF110" t="s">
        <v>856</v>
      </c>
      <c r="BG110" s="36">
        <v>0.32</v>
      </c>
      <c r="BQ110" t="s">
        <v>856</v>
      </c>
      <c r="BR110" s="39">
        <v>0.36499999999999999</v>
      </c>
    </row>
    <row r="111" spans="1:70">
      <c r="A111">
        <v>13</v>
      </c>
      <c r="B111" t="s">
        <v>875</v>
      </c>
      <c r="C111" s="307"/>
      <c r="D111" s="36">
        <v>0</v>
      </c>
      <c r="E111" s="36">
        <v>0.28999999999999998</v>
      </c>
      <c r="F111" s="307"/>
      <c r="G111" s="36">
        <v>0.39</v>
      </c>
      <c r="H111" s="36">
        <v>1</v>
      </c>
      <c r="K111" t="s">
        <v>875</v>
      </c>
      <c r="L111" s="307"/>
      <c r="W111" t="s">
        <v>875</v>
      </c>
      <c r="X111" s="36">
        <v>0</v>
      </c>
      <c r="AI111" t="s">
        <v>875</v>
      </c>
      <c r="AJ111" s="36">
        <v>0.28999999999999998</v>
      </c>
      <c r="AU111" t="s">
        <v>875</v>
      </c>
      <c r="AV111" s="307"/>
      <c r="BF111" t="s">
        <v>875</v>
      </c>
      <c r="BG111" s="36">
        <v>0.39</v>
      </c>
      <c r="BQ111" t="s">
        <v>875</v>
      </c>
      <c r="BR111" s="36">
        <v>1</v>
      </c>
    </row>
    <row r="112" spans="1:70">
      <c r="A112">
        <v>14</v>
      </c>
      <c r="B112" t="s">
        <v>857</v>
      </c>
      <c r="C112" s="36">
        <v>0</v>
      </c>
      <c r="D112" s="36">
        <v>0.89</v>
      </c>
      <c r="E112" s="36">
        <v>0.67</v>
      </c>
      <c r="F112" s="36">
        <v>0.67</v>
      </c>
      <c r="G112" s="36">
        <v>0.33</v>
      </c>
      <c r="H112" s="36">
        <v>0.33</v>
      </c>
      <c r="K112" t="s">
        <v>857</v>
      </c>
      <c r="L112" s="36">
        <v>0</v>
      </c>
      <c r="W112" t="s">
        <v>857</v>
      </c>
      <c r="X112" s="36">
        <v>0.89</v>
      </c>
      <c r="AI112" t="s">
        <v>857</v>
      </c>
      <c r="AJ112" s="36">
        <v>0.67</v>
      </c>
      <c r="AU112" t="s">
        <v>857</v>
      </c>
      <c r="AV112" s="36">
        <v>0.67</v>
      </c>
      <c r="BF112" t="s">
        <v>857</v>
      </c>
      <c r="BG112" s="36">
        <v>0.33</v>
      </c>
      <c r="BQ112" t="s">
        <v>857</v>
      </c>
      <c r="BR112" s="36">
        <v>0.33</v>
      </c>
    </row>
    <row r="113" spans="1:70">
      <c r="A113">
        <v>15</v>
      </c>
      <c r="B113" t="s">
        <v>858</v>
      </c>
      <c r="C113" s="36">
        <v>0</v>
      </c>
      <c r="D113" s="36">
        <v>0</v>
      </c>
      <c r="E113" s="36">
        <v>0</v>
      </c>
      <c r="F113" s="36">
        <v>1</v>
      </c>
      <c r="G113" s="36">
        <v>1</v>
      </c>
      <c r="H113" s="36">
        <v>0.95</v>
      </c>
      <c r="K113" t="s">
        <v>858</v>
      </c>
      <c r="L113" s="36">
        <v>0</v>
      </c>
      <c r="W113" t="s">
        <v>858</v>
      </c>
      <c r="X113" s="36">
        <v>0</v>
      </c>
      <c r="AI113" t="s">
        <v>858</v>
      </c>
      <c r="AJ113" s="36">
        <v>0</v>
      </c>
      <c r="AU113" t="s">
        <v>858</v>
      </c>
      <c r="AV113" s="36">
        <v>1</v>
      </c>
      <c r="BF113" t="s">
        <v>858</v>
      </c>
      <c r="BG113" s="36">
        <v>1</v>
      </c>
      <c r="BQ113" t="s">
        <v>858</v>
      </c>
      <c r="BR113" s="36">
        <v>0.95</v>
      </c>
    </row>
    <row r="114" spans="1:70">
      <c r="A114">
        <v>16</v>
      </c>
      <c r="B114" t="s">
        <v>859</v>
      </c>
      <c r="C114" s="36">
        <v>0</v>
      </c>
      <c r="D114" s="36">
        <v>1</v>
      </c>
      <c r="E114" s="36">
        <v>0.04</v>
      </c>
      <c r="F114" s="307"/>
      <c r="G114" s="36">
        <v>1</v>
      </c>
      <c r="H114" s="36">
        <v>0.92</v>
      </c>
      <c r="K114" t="s">
        <v>859</v>
      </c>
      <c r="L114" s="36">
        <v>0</v>
      </c>
      <c r="W114" t="s">
        <v>859</v>
      </c>
      <c r="X114" s="36">
        <v>1</v>
      </c>
      <c r="AI114" t="s">
        <v>859</v>
      </c>
      <c r="AJ114" s="36">
        <v>0.04</v>
      </c>
      <c r="AU114" t="s">
        <v>859</v>
      </c>
      <c r="AV114" s="307"/>
      <c r="BF114" t="s">
        <v>859</v>
      </c>
      <c r="BG114" s="36">
        <v>1</v>
      </c>
      <c r="BQ114" t="s">
        <v>859</v>
      </c>
      <c r="BR114" s="36">
        <v>0.92</v>
      </c>
    </row>
    <row r="115" spans="1:70">
      <c r="A115">
        <v>17</v>
      </c>
      <c r="B115" t="s">
        <v>860</v>
      </c>
      <c r="C115" s="36">
        <v>0</v>
      </c>
      <c r="D115" s="36">
        <v>0</v>
      </c>
      <c r="E115" s="39">
        <v>5.5E-2</v>
      </c>
      <c r="F115" s="36">
        <v>0.11</v>
      </c>
      <c r="G115" s="36">
        <v>1</v>
      </c>
      <c r="H115" s="36">
        <v>0.28000000000000003</v>
      </c>
      <c r="K115" t="s">
        <v>860</v>
      </c>
      <c r="L115" s="36">
        <v>0</v>
      </c>
      <c r="W115" t="s">
        <v>860</v>
      </c>
      <c r="X115" s="36">
        <v>0</v>
      </c>
      <c r="AI115" t="s">
        <v>860</v>
      </c>
      <c r="AJ115" s="39">
        <v>5.5E-2</v>
      </c>
      <c r="AU115" t="s">
        <v>860</v>
      </c>
      <c r="AV115" s="36">
        <v>0.11</v>
      </c>
      <c r="BF115" t="s">
        <v>860</v>
      </c>
      <c r="BG115" s="36">
        <v>1</v>
      </c>
      <c r="BQ115" t="s">
        <v>860</v>
      </c>
      <c r="BR115" s="36">
        <v>0.28000000000000003</v>
      </c>
    </row>
    <row r="116" spans="1:70">
      <c r="A116">
        <v>18</v>
      </c>
      <c r="B116" t="s">
        <v>861</v>
      </c>
      <c r="C116" s="36">
        <v>0</v>
      </c>
      <c r="D116" s="36">
        <v>0</v>
      </c>
      <c r="E116" s="36">
        <v>1</v>
      </c>
      <c r="F116" s="36">
        <v>1</v>
      </c>
      <c r="G116" s="36">
        <v>1</v>
      </c>
      <c r="K116" t="s">
        <v>861</v>
      </c>
      <c r="L116" s="36">
        <v>0</v>
      </c>
      <c r="W116" t="s">
        <v>861</v>
      </c>
      <c r="X116" s="36">
        <v>0</v>
      </c>
      <c r="AI116" t="s">
        <v>861</v>
      </c>
      <c r="AJ116" s="36">
        <v>1</v>
      </c>
      <c r="AU116" t="s">
        <v>861</v>
      </c>
      <c r="AV116" s="36">
        <v>1</v>
      </c>
      <c r="BF116" t="s">
        <v>861</v>
      </c>
      <c r="BG116" s="36">
        <v>1</v>
      </c>
      <c r="BQ116" t="s">
        <v>861</v>
      </c>
    </row>
    <row r="117" spans="1:70">
      <c r="A117">
        <v>19</v>
      </c>
      <c r="B117" t="s">
        <v>862</v>
      </c>
      <c r="C117" s="36">
        <v>0</v>
      </c>
      <c r="D117" s="36">
        <v>1</v>
      </c>
      <c r="E117" s="36">
        <v>1</v>
      </c>
      <c r="F117" s="36">
        <v>1</v>
      </c>
      <c r="G117" s="36">
        <v>1</v>
      </c>
      <c r="H117" s="36">
        <v>0</v>
      </c>
      <c r="K117" t="s">
        <v>862</v>
      </c>
      <c r="L117" s="36">
        <v>0</v>
      </c>
      <c r="W117" t="s">
        <v>862</v>
      </c>
      <c r="X117" s="36">
        <v>1</v>
      </c>
      <c r="AI117" t="s">
        <v>862</v>
      </c>
      <c r="AJ117" s="36">
        <v>1</v>
      </c>
      <c r="AU117" t="s">
        <v>862</v>
      </c>
      <c r="AV117" s="36">
        <v>1</v>
      </c>
      <c r="BF117" t="s">
        <v>862</v>
      </c>
      <c r="BG117" s="36">
        <v>1</v>
      </c>
      <c r="BQ117" t="s">
        <v>862</v>
      </c>
      <c r="BR117" s="36">
        <v>0</v>
      </c>
    </row>
    <row r="118" spans="1:70">
      <c r="A118">
        <v>20</v>
      </c>
      <c r="B118" t="s">
        <v>863</v>
      </c>
      <c r="C118" s="36">
        <v>0</v>
      </c>
      <c r="D118" s="36">
        <v>1</v>
      </c>
      <c r="E118" s="36">
        <v>1</v>
      </c>
      <c r="F118" s="36">
        <v>1</v>
      </c>
      <c r="G118" s="36">
        <v>1</v>
      </c>
      <c r="H118" s="36">
        <v>1</v>
      </c>
      <c r="K118" t="s">
        <v>863</v>
      </c>
      <c r="L118" s="36">
        <v>0</v>
      </c>
      <c r="W118" t="s">
        <v>863</v>
      </c>
      <c r="X118" s="36">
        <v>1</v>
      </c>
      <c r="AI118" t="s">
        <v>863</v>
      </c>
      <c r="AJ118" s="36">
        <v>1</v>
      </c>
      <c r="AU118" t="s">
        <v>863</v>
      </c>
      <c r="AV118" s="36">
        <v>1</v>
      </c>
      <c r="BF118" t="s">
        <v>863</v>
      </c>
      <c r="BG118" s="36">
        <v>1</v>
      </c>
      <c r="BQ118" t="s">
        <v>863</v>
      </c>
      <c r="BR118" s="36">
        <v>1</v>
      </c>
    </row>
    <row r="119" spans="1:70">
      <c r="A119">
        <v>21</v>
      </c>
      <c r="B119" t="s">
        <v>864</v>
      </c>
      <c r="C119" s="36">
        <v>0</v>
      </c>
      <c r="D119" s="36">
        <v>0</v>
      </c>
      <c r="E119" s="36">
        <v>1</v>
      </c>
      <c r="F119" s="36">
        <v>1</v>
      </c>
      <c r="G119" s="36">
        <v>1</v>
      </c>
      <c r="H119" s="36"/>
      <c r="K119" t="s">
        <v>864</v>
      </c>
      <c r="L119" s="36">
        <v>0</v>
      </c>
      <c r="W119" t="s">
        <v>864</v>
      </c>
      <c r="X119" s="36">
        <v>0</v>
      </c>
      <c r="AI119" t="s">
        <v>864</v>
      </c>
      <c r="AJ119" s="36">
        <v>1</v>
      </c>
      <c r="AU119" t="s">
        <v>864</v>
      </c>
      <c r="AV119" s="36">
        <v>1</v>
      </c>
      <c r="BF119" t="s">
        <v>864</v>
      </c>
      <c r="BG119" s="36">
        <v>1</v>
      </c>
      <c r="BQ119" t="s">
        <v>864</v>
      </c>
      <c r="BR119" s="36"/>
    </row>
    <row r="120" spans="1:70">
      <c r="A120">
        <v>22</v>
      </c>
      <c r="B120" t="s">
        <v>865</v>
      </c>
      <c r="C120" s="307"/>
      <c r="D120" s="36">
        <v>1</v>
      </c>
      <c r="E120" s="36">
        <v>1</v>
      </c>
      <c r="F120" s="36">
        <v>0.13</v>
      </c>
      <c r="G120" s="36">
        <v>0.67</v>
      </c>
      <c r="H120" s="36">
        <v>0.27</v>
      </c>
      <c r="K120" t="s">
        <v>865</v>
      </c>
      <c r="L120" s="307"/>
      <c r="W120" t="s">
        <v>865</v>
      </c>
      <c r="X120" s="36">
        <v>1</v>
      </c>
      <c r="AI120" t="s">
        <v>865</v>
      </c>
      <c r="AJ120" s="36">
        <v>1</v>
      </c>
      <c r="AU120" t="s">
        <v>865</v>
      </c>
      <c r="AV120" s="36">
        <v>0.13</v>
      </c>
      <c r="BF120" t="s">
        <v>865</v>
      </c>
      <c r="BG120" s="36">
        <v>0.67</v>
      </c>
      <c r="BQ120" t="s">
        <v>865</v>
      </c>
      <c r="BR120" s="36">
        <v>0.27</v>
      </c>
    </row>
    <row r="121" spans="1:70">
      <c r="A121">
        <v>23</v>
      </c>
      <c r="B121" t="s">
        <v>866</v>
      </c>
      <c r="C121" s="36">
        <v>0</v>
      </c>
      <c r="D121" s="36">
        <v>1</v>
      </c>
      <c r="E121" s="36">
        <v>0.4</v>
      </c>
      <c r="F121" s="36">
        <v>0.53</v>
      </c>
      <c r="G121" s="36">
        <v>0.53</v>
      </c>
      <c r="H121" s="36">
        <v>0.8</v>
      </c>
      <c r="K121" t="s">
        <v>866</v>
      </c>
      <c r="L121" s="36">
        <v>0</v>
      </c>
      <c r="W121" t="s">
        <v>866</v>
      </c>
      <c r="X121" s="36">
        <v>1</v>
      </c>
      <c r="AI121" t="s">
        <v>866</v>
      </c>
      <c r="AJ121" s="36">
        <v>0.4</v>
      </c>
      <c r="AU121" t="s">
        <v>866</v>
      </c>
      <c r="AV121" s="36">
        <v>0.53</v>
      </c>
      <c r="BF121" t="s">
        <v>866</v>
      </c>
      <c r="BG121" s="36">
        <v>0.53</v>
      </c>
      <c r="BQ121" t="s">
        <v>866</v>
      </c>
      <c r="BR121" s="36">
        <v>0.8</v>
      </c>
    </row>
    <row r="122" spans="1:70">
      <c r="A122">
        <v>24</v>
      </c>
      <c r="B122" t="s">
        <v>867</v>
      </c>
      <c r="C122" s="36">
        <v>0</v>
      </c>
      <c r="D122" s="36">
        <v>1</v>
      </c>
      <c r="E122" s="36">
        <v>1</v>
      </c>
      <c r="F122" s="36">
        <v>0.13</v>
      </c>
      <c r="G122" s="36">
        <v>0.87</v>
      </c>
      <c r="H122" s="36">
        <v>0.93</v>
      </c>
      <c r="K122" t="s">
        <v>867</v>
      </c>
      <c r="L122" s="36">
        <v>0</v>
      </c>
      <c r="W122" t="s">
        <v>867</v>
      </c>
      <c r="X122" s="36">
        <v>1</v>
      </c>
      <c r="AI122" t="s">
        <v>867</v>
      </c>
      <c r="AJ122" s="36">
        <v>1</v>
      </c>
      <c r="AU122" t="s">
        <v>867</v>
      </c>
      <c r="AV122" s="36">
        <v>0.13</v>
      </c>
      <c r="BF122" t="s">
        <v>867</v>
      </c>
      <c r="BG122" s="36">
        <v>0.87</v>
      </c>
      <c r="BQ122" t="s">
        <v>867</v>
      </c>
      <c r="BR122" s="36">
        <v>0.93</v>
      </c>
    </row>
    <row r="123" spans="1:70">
      <c r="A123">
        <v>25</v>
      </c>
      <c r="B123" t="s">
        <v>868</v>
      </c>
      <c r="C123" s="36">
        <v>0</v>
      </c>
      <c r="D123" s="36">
        <v>0.08</v>
      </c>
      <c r="E123" s="36">
        <v>1</v>
      </c>
      <c r="F123" s="36">
        <v>1</v>
      </c>
      <c r="G123" s="36">
        <v>1</v>
      </c>
      <c r="H123" s="39">
        <v>0.375</v>
      </c>
      <c r="K123" t="s">
        <v>868</v>
      </c>
      <c r="L123" s="36">
        <v>0</v>
      </c>
      <c r="W123" t="s">
        <v>868</v>
      </c>
      <c r="X123" s="36">
        <v>0.08</v>
      </c>
      <c r="AI123" t="s">
        <v>868</v>
      </c>
      <c r="AJ123" s="36">
        <v>1</v>
      </c>
      <c r="AU123" t="s">
        <v>868</v>
      </c>
      <c r="AV123" s="36">
        <v>1</v>
      </c>
      <c r="BF123" t="s">
        <v>868</v>
      </c>
      <c r="BG123" s="36">
        <v>1</v>
      </c>
      <c r="BQ123" t="s">
        <v>868</v>
      </c>
      <c r="BR123" s="39">
        <v>0.375</v>
      </c>
    </row>
    <row r="124" spans="1:70">
      <c r="A124">
        <v>26</v>
      </c>
      <c r="B124" t="s">
        <v>869</v>
      </c>
      <c r="C124" s="36">
        <v>0</v>
      </c>
      <c r="D124" s="36">
        <v>1</v>
      </c>
      <c r="E124" s="36">
        <v>1</v>
      </c>
      <c r="F124" s="36">
        <v>1</v>
      </c>
      <c r="G124" s="36">
        <v>1</v>
      </c>
      <c r="H124" s="36">
        <v>0.81</v>
      </c>
      <c r="K124" t="s">
        <v>869</v>
      </c>
      <c r="L124" s="36">
        <v>0</v>
      </c>
      <c r="W124" t="s">
        <v>869</v>
      </c>
      <c r="X124" s="36">
        <v>1</v>
      </c>
      <c r="AI124" t="s">
        <v>869</v>
      </c>
      <c r="AJ124" s="36">
        <v>1</v>
      </c>
      <c r="AU124" t="s">
        <v>869</v>
      </c>
      <c r="AV124" s="36">
        <v>1</v>
      </c>
      <c r="BF124" t="s">
        <v>869</v>
      </c>
      <c r="BG124" s="36">
        <v>1</v>
      </c>
      <c r="BQ124" t="s">
        <v>869</v>
      </c>
      <c r="BR124" s="36">
        <v>0.81</v>
      </c>
    </row>
    <row r="125" spans="1:70">
      <c r="A125">
        <v>27</v>
      </c>
      <c r="B125" t="s">
        <v>870</v>
      </c>
      <c r="C125" s="36">
        <v>0</v>
      </c>
      <c r="D125" s="36">
        <v>1</v>
      </c>
      <c r="E125" s="36">
        <v>0</v>
      </c>
      <c r="F125" s="36">
        <v>0</v>
      </c>
      <c r="G125" s="36">
        <v>1</v>
      </c>
      <c r="H125" s="36">
        <v>0</v>
      </c>
      <c r="K125" t="s">
        <v>870</v>
      </c>
      <c r="L125" s="36">
        <v>0</v>
      </c>
      <c r="W125" t="s">
        <v>870</v>
      </c>
      <c r="X125" s="36">
        <v>1</v>
      </c>
      <c r="AI125" t="s">
        <v>870</v>
      </c>
      <c r="AJ125" s="36">
        <v>0</v>
      </c>
      <c r="AU125" t="s">
        <v>870</v>
      </c>
      <c r="AV125" s="36">
        <v>0</v>
      </c>
      <c r="BF125" t="s">
        <v>870</v>
      </c>
      <c r="BG125" s="36">
        <v>1</v>
      </c>
      <c r="BQ125" t="s">
        <v>870</v>
      </c>
      <c r="BR125" s="36">
        <v>0</v>
      </c>
    </row>
    <row r="126" spans="1:70">
      <c r="A126">
        <v>28</v>
      </c>
      <c r="B126" t="s">
        <v>871</v>
      </c>
      <c r="C126" s="36">
        <v>0</v>
      </c>
      <c r="D126" s="36">
        <v>1</v>
      </c>
      <c r="E126" s="39">
        <v>0.315</v>
      </c>
      <c r="F126" s="39">
        <v>0.315</v>
      </c>
      <c r="G126" s="36">
        <v>0.32</v>
      </c>
      <c r="H126" s="36">
        <v>0.18</v>
      </c>
      <c r="K126" t="s">
        <v>871</v>
      </c>
      <c r="L126" s="36">
        <v>0</v>
      </c>
      <c r="W126" t="s">
        <v>871</v>
      </c>
      <c r="X126" s="36">
        <v>1</v>
      </c>
      <c r="AI126" t="s">
        <v>871</v>
      </c>
      <c r="AJ126" s="39">
        <v>0.315</v>
      </c>
      <c r="AU126" t="s">
        <v>871</v>
      </c>
      <c r="AV126" s="39">
        <v>0.315</v>
      </c>
      <c r="BF126" t="s">
        <v>871</v>
      </c>
      <c r="BG126" s="36">
        <v>0.32</v>
      </c>
      <c r="BQ126" t="s">
        <v>871</v>
      </c>
      <c r="BR126" s="36">
        <v>0.18</v>
      </c>
    </row>
    <row r="127" spans="1:70">
      <c r="A127">
        <v>29</v>
      </c>
      <c r="B127" t="s">
        <v>876</v>
      </c>
      <c r="C127" s="36">
        <v>0</v>
      </c>
      <c r="D127" s="36">
        <v>1</v>
      </c>
      <c r="E127" s="36">
        <v>1</v>
      </c>
      <c r="F127" s="36">
        <v>1</v>
      </c>
      <c r="G127" s="36">
        <v>0</v>
      </c>
      <c r="H127" s="36">
        <v>1</v>
      </c>
      <c r="K127" t="s">
        <v>876</v>
      </c>
      <c r="L127" s="36">
        <v>0</v>
      </c>
      <c r="W127" t="s">
        <v>876</v>
      </c>
      <c r="X127" s="36">
        <v>1</v>
      </c>
      <c r="AI127" t="s">
        <v>876</v>
      </c>
      <c r="AJ127" s="36">
        <v>1</v>
      </c>
      <c r="AU127" t="s">
        <v>876</v>
      </c>
      <c r="AV127" s="36">
        <v>1</v>
      </c>
      <c r="BF127" t="s">
        <v>876</v>
      </c>
      <c r="BG127" s="36">
        <v>0</v>
      </c>
      <c r="BQ127" t="s">
        <v>876</v>
      </c>
      <c r="BR127" s="36">
        <v>1</v>
      </c>
    </row>
    <row r="128" spans="1:70">
      <c r="A128">
        <v>30</v>
      </c>
      <c r="B128" t="s">
        <v>872</v>
      </c>
      <c r="C128" s="36">
        <v>0.04</v>
      </c>
      <c r="D128" s="36">
        <v>1</v>
      </c>
      <c r="E128" s="36">
        <v>1</v>
      </c>
      <c r="F128" s="36">
        <v>1</v>
      </c>
      <c r="G128" s="36">
        <v>1</v>
      </c>
      <c r="H128" s="36">
        <v>0.47</v>
      </c>
      <c r="K128" t="s">
        <v>872</v>
      </c>
      <c r="L128" s="36">
        <v>0.04</v>
      </c>
      <c r="W128" t="s">
        <v>872</v>
      </c>
      <c r="X128" s="36">
        <v>1</v>
      </c>
      <c r="AI128" t="s">
        <v>872</v>
      </c>
      <c r="AJ128" s="36">
        <v>1</v>
      </c>
      <c r="AU128" t="s">
        <v>872</v>
      </c>
      <c r="AV128" s="36">
        <v>1</v>
      </c>
      <c r="BF128" t="s">
        <v>872</v>
      </c>
      <c r="BG128" s="36">
        <v>1</v>
      </c>
      <c r="BQ128" t="s">
        <v>872</v>
      </c>
      <c r="BR128" s="36">
        <v>0.47</v>
      </c>
    </row>
    <row r="129" spans="1:70">
      <c r="A129">
        <v>31</v>
      </c>
      <c r="B129" t="s">
        <v>873</v>
      </c>
      <c r="C129" s="36">
        <v>0</v>
      </c>
      <c r="D129" s="36">
        <v>1</v>
      </c>
      <c r="E129" s="36">
        <v>1</v>
      </c>
      <c r="F129" s="36">
        <v>0.93</v>
      </c>
      <c r="G129" s="36">
        <v>0</v>
      </c>
      <c r="H129" s="36">
        <v>1</v>
      </c>
      <c r="K129" t="s">
        <v>873</v>
      </c>
      <c r="L129" s="36">
        <v>0</v>
      </c>
      <c r="W129" t="s">
        <v>873</v>
      </c>
      <c r="X129" s="36">
        <v>1</v>
      </c>
      <c r="AI129" t="s">
        <v>873</v>
      </c>
      <c r="AJ129" s="36">
        <v>1</v>
      </c>
      <c r="AU129" t="s">
        <v>873</v>
      </c>
      <c r="AV129" s="36">
        <v>0.93</v>
      </c>
      <c r="BF129" t="s">
        <v>873</v>
      </c>
      <c r="BG129" s="36">
        <v>0</v>
      </c>
      <c r="BQ129" t="s">
        <v>873</v>
      </c>
      <c r="BR129" s="36">
        <v>1</v>
      </c>
    </row>
    <row r="130" spans="1:70">
      <c r="A130">
        <v>32</v>
      </c>
      <c r="B130" t="s">
        <v>874</v>
      </c>
      <c r="C130" s="36">
        <v>0</v>
      </c>
      <c r="D130" s="36">
        <v>1</v>
      </c>
      <c r="E130" s="36">
        <v>0</v>
      </c>
      <c r="F130" s="36">
        <v>1</v>
      </c>
      <c r="G130" s="36">
        <v>0</v>
      </c>
      <c r="H130" s="36">
        <v>1</v>
      </c>
      <c r="K130" t="s">
        <v>874</v>
      </c>
      <c r="L130" s="36">
        <v>0</v>
      </c>
      <c r="W130" t="s">
        <v>874</v>
      </c>
      <c r="X130" s="36">
        <v>1</v>
      </c>
      <c r="AI130" t="s">
        <v>874</v>
      </c>
      <c r="AJ130" s="36">
        <v>0</v>
      </c>
      <c r="AU130" t="s">
        <v>874</v>
      </c>
      <c r="AV130" s="36">
        <v>1</v>
      </c>
      <c r="BF130" t="s">
        <v>874</v>
      </c>
      <c r="BG130" s="36">
        <v>0</v>
      </c>
      <c r="BQ130" t="s">
        <v>874</v>
      </c>
      <c r="BR130" s="36">
        <v>1</v>
      </c>
    </row>
    <row r="131" spans="1:70">
      <c r="K131" t="s">
        <v>889</v>
      </c>
      <c r="L131" s="36">
        <v>1</v>
      </c>
    </row>
    <row r="185" spans="1:70">
      <c r="B185" s="406" t="s">
        <v>884</v>
      </c>
      <c r="C185" s="406"/>
      <c r="D185" s="406"/>
      <c r="E185" s="406"/>
      <c r="F185" s="406"/>
      <c r="G185" s="406"/>
      <c r="H185" s="406"/>
      <c r="L185" s="315" t="s">
        <v>137</v>
      </c>
      <c r="X185" s="315" t="s">
        <v>138</v>
      </c>
      <c r="AJ185" s="315" t="s">
        <v>139</v>
      </c>
      <c r="AV185" s="315" t="s">
        <v>140</v>
      </c>
      <c r="BG185" s="315" t="s">
        <v>141</v>
      </c>
      <c r="BR185" s="315" t="s">
        <v>142</v>
      </c>
    </row>
    <row r="186" spans="1:70">
      <c r="C186" s="315" t="s">
        <v>137</v>
      </c>
      <c r="D186" s="315" t="s">
        <v>138</v>
      </c>
      <c r="E186" s="315" t="s">
        <v>139</v>
      </c>
      <c r="F186" s="315" t="s">
        <v>140</v>
      </c>
      <c r="G186" s="315" t="s">
        <v>141</v>
      </c>
      <c r="H186" s="315" t="s">
        <v>142</v>
      </c>
      <c r="L186" s="30" t="s">
        <v>880</v>
      </c>
      <c r="X186" s="30" t="s">
        <v>880</v>
      </c>
      <c r="AJ186" s="30" t="s">
        <v>880</v>
      </c>
      <c r="AV186" s="30" t="s">
        <v>880</v>
      </c>
      <c r="BG186" s="30" t="s">
        <v>880</v>
      </c>
      <c r="BR186" s="30" t="s">
        <v>880</v>
      </c>
    </row>
    <row r="187" spans="1:70">
      <c r="A187">
        <v>1</v>
      </c>
      <c r="B187" t="s">
        <v>845</v>
      </c>
      <c r="C187" s="36">
        <v>0</v>
      </c>
      <c r="D187" s="36">
        <v>1</v>
      </c>
      <c r="E187" s="36">
        <v>0</v>
      </c>
      <c r="F187" s="36">
        <v>0</v>
      </c>
      <c r="G187" s="36">
        <v>0</v>
      </c>
      <c r="H187" s="36">
        <v>0</v>
      </c>
      <c r="K187" t="s">
        <v>845</v>
      </c>
      <c r="L187" s="36">
        <v>0</v>
      </c>
      <c r="W187" t="s">
        <v>845</v>
      </c>
      <c r="X187" s="36">
        <v>1</v>
      </c>
      <c r="AI187" t="s">
        <v>845</v>
      </c>
      <c r="AJ187" s="36">
        <v>0</v>
      </c>
      <c r="AU187" t="s">
        <v>845</v>
      </c>
      <c r="AV187" s="36">
        <v>0</v>
      </c>
      <c r="BF187" t="s">
        <v>845</v>
      </c>
      <c r="BG187" s="36">
        <v>0</v>
      </c>
      <c r="BQ187" t="s">
        <v>845</v>
      </c>
      <c r="BR187" s="36">
        <v>0</v>
      </c>
    </row>
    <row r="188" spans="1:70">
      <c r="A188">
        <v>2</v>
      </c>
      <c r="B188" t="s">
        <v>846</v>
      </c>
      <c r="C188" s="36">
        <v>0</v>
      </c>
      <c r="D188" s="36">
        <v>0</v>
      </c>
      <c r="E188" s="36">
        <v>0</v>
      </c>
      <c r="F188" s="36">
        <v>0</v>
      </c>
      <c r="G188" s="36">
        <v>1</v>
      </c>
      <c r="H188" s="36">
        <v>0</v>
      </c>
      <c r="K188" t="s">
        <v>846</v>
      </c>
      <c r="L188" s="36">
        <v>0</v>
      </c>
      <c r="W188" t="s">
        <v>846</v>
      </c>
      <c r="X188" s="36">
        <v>0</v>
      </c>
      <c r="AI188" t="s">
        <v>846</v>
      </c>
      <c r="AJ188" s="36">
        <v>0</v>
      </c>
      <c r="AU188" t="s">
        <v>846</v>
      </c>
      <c r="AV188" s="36">
        <v>0</v>
      </c>
      <c r="BF188" t="s">
        <v>846</v>
      </c>
      <c r="BG188" s="36">
        <v>1</v>
      </c>
      <c r="BQ188" t="s">
        <v>846</v>
      </c>
      <c r="BR188" s="36">
        <v>0</v>
      </c>
    </row>
    <row r="189" spans="1:70">
      <c r="A189">
        <v>3</v>
      </c>
      <c r="B189" t="s">
        <v>847</v>
      </c>
      <c r="C189" s="307"/>
      <c r="D189" s="307"/>
      <c r="E189" s="36">
        <v>1</v>
      </c>
      <c r="F189" s="36">
        <v>1</v>
      </c>
      <c r="G189" s="36">
        <v>1</v>
      </c>
      <c r="H189" s="36">
        <v>1</v>
      </c>
      <c r="K189" t="s">
        <v>847</v>
      </c>
      <c r="L189" s="307"/>
      <c r="W189" t="s">
        <v>847</v>
      </c>
      <c r="X189" s="307"/>
      <c r="AI189" t="s">
        <v>847</v>
      </c>
      <c r="AJ189" s="36">
        <v>1</v>
      </c>
      <c r="AU189" t="s">
        <v>847</v>
      </c>
      <c r="AV189" s="36">
        <v>1</v>
      </c>
      <c r="BF189" t="s">
        <v>847</v>
      </c>
      <c r="BG189" s="36">
        <v>1</v>
      </c>
      <c r="BQ189" t="s">
        <v>847</v>
      </c>
      <c r="BR189" s="36">
        <v>1</v>
      </c>
    </row>
    <row r="190" spans="1:70">
      <c r="A190">
        <v>4</v>
      </c>
      <c r="B190" t="s">
        <v>848</v>
      </c>
      <c r="C190" s="36">
        <v>0</v>
      </c>
      <c r="D190" s="36">
        <v>0</v>
      </c>
      <c r="E190" s="36">
        <v>1</v>
      </c>
      <c r="F190" s="36">
        <v>0</v>
      </c>
      <c r="G190" s="36">
        <v>0</v>
      </c>
      <c r="H190" s="36">
        <v>0</v>
      </c>
      <c r="K190" t="s">
        <v>848</v>
      </c>
      <c r="L190" s="36">
        <v>0</v>
      </c>
      <c r="W190" t="s">
        <v>848</v>
      </c>
      <c r="X190" s="36">
        <v>0</v>
      </c>
      <c r="AI190" t="s">
        <v>848</v>
      </c>
      <c r="AJ190" s="36">
        <v>1</v>
      </c>
      <c r="AU190" t="s">
        <v>848</v>
      </c>
      <c r="AV190" s="36">
        <v>0</v>
      </c>
      <c r="BF190" t="s">
        <v>848</v>
      </c>
      <c r="BG190" s="36">
        <v>0</v>
      </c>
      <c r="BQ190" t="s">
        <v>848</v>
      </c>
      <c r="BR190" s="36">
        <v>0</v>
      </c>
    </row>
    <row r="191" spans="1:70">
      <c r="A191">
        <v>5</v>
      </c>
      <c r="B191" t="s">
        <v>849</v>
      </c>
      <c r="C191" s="36">
        <v>0</v>
      </c>
      <c r="D191" s="36">
        <v>1</v>
      </c>
      <c r="E191" s="36">
        <v>1</v>
      </c>
      <c r="F191" s="36">
        <v>1</v>
      </c>
      <c r="G191" s="36">
        <v>1</v>
      </c>
      <c r="H191" s="36">
        <v>0</v>
      </c>
      <c r="K191" t="s">
        <v>849</v>
      </c>
      <c r="L191" s="36">
        <v>0</v>
      </c>
      <c r="W191" t="s">
        <v>849</v>
      </c>
      <c r="X191" s="36">
        <v>1</v>
      </c>
      <c r="AI191" t="s">
        <v>849</v>
      </c>
      <c r="AJ191" s="36">
        <v>1</v>
      </c>
      <c r="AU191" t="s">
        <v>849</v>
      </c>
      <c r="AV191" s="36">
        <v>1</v>
      </c>
      <c r="BF191" t="s">
        <v>849</v>
      </c>
      <c r="BG191" s="36">
        <v>1</v>
      </c>
      <c r="BQ191" t="s">
        <v>849</v>
      </c>
      <c r="BR191" s="36">
        <v>0</v>
      </c>
    </row>
    <row r="192" spans="1:70">
      <c r="A192">
        <v>6</v>
      </c>
      <c r="B192" t="s">
        <v>882</v>
      </c>
      <c r="C192" s="36">
        <v>0</v>
      </c>
      <c r="D192" s="36">
        <v>1</v>
      </c>
      <c r="E192" s="36">
        <v>1</v>
      </c>
      <c r="F192" s="36">
        <v>0</v>
      </c>
      <c r="G192" s="36">
        <v>4.4999999999999998E-2</v>
      </c>
      <c r="H192" s="36">
        <v>0</v>
      </c>
      <c r="K192" t="s">
        <v>882</v>
      </c>
      <c r="L192" s="36">
        <v>0</v>
      </c>
      <c r="W192" t="s">
        <v>882</v>
      </c>
      <c r="X192" s="36">
        <v>1</v>
      </c>
      <c r="AI192" t="s">
        <v>882</v>
      </c>
      <c r="AJ192" s="36">
        <v>1</v>
      </c>
      <c r="AU192" t="s">
        <v>882</v>
      </c>
      <c r="AV192" s="36">
        <v>0</v>
      </c>
      <c r="BF192" t="s">
        <v>882</v>
      </c>
      <c r="BG192" s="36">
        <v>4.4999999999999998E-2</v>
      </c>
      <c r="BQ192" t="s">
        <v>882</v>
      </c>
      <c r="BR192" s="36">
        <v>0</v>
      </c>
    </row>
    <row r="193" spans="1:70">
      <c r="A193">
        <v>7</v>
      </c>
      <c r="B193" t="s">
        <v>854</v>
      </c>
      <c r="C193" s="36">
        <v>1</v>
      </c>
      <c r="D193" s="36">
        <v>0</v>
      </c>
      <c r="E193" s="36">
        <v>1</v>
      </c>
      <c r="F193" s="39">
        <v>0.17499999999999999</v>
      </c>
      <c r="G193" s="36">
        <v>1</v>
      </c>
      <c r="H193" s="39">
        <v>0.92500000000000004</v>
      </c>
      <c r="K193" t="s">
        <v>881</v>
      </c>
      <c r="L193" s="36">
        <v>1</v>
      </c>
      <c r="W193" t="s">
        <v>881</v>
      </c>
      <c r="X193" s="36">
        <v>0</v>
      </c>
      <c r="AI193" t="s">
        <v>881</v>
      </c>
      <c r="AJ193" s="36">
        <v>1</v>
      </c>
      <c r="AU193" t="s">
        <v>881</v>
      </c>
      <c r="AV193" s="39">
        <v>0.17499999999999999</v>
      </c>
      <c r="BF193" t="s">
        <v>881</v>
      </c>
      <c r="BG193" s="36">
        <v>1</v>
      </c>
      <c r="BQ193" t="s">
        <v>881</v>
      </c>
      <c r="BR193" s="39">
        <v>0.92500000000000004</v>
      </c>
    </row>
    <row r="194" spans="1:70">
      <c r="A194">
        <v>8</v>
      </c>
      <c r="B194" t="s">
        <v>851</v>
      </c>
      <c r="C194" s="36">
        <v>0</v>
      </c>
      <c r="D194" s="36">
        <v>0.3</v>
      </c>
      <c r="E194" s="36">
        <v>0.1</v>
      </c>
      <c r="F194" s="36">
        <v>0</v>
      </c>
      <c r="G194" s="36">
        <v>0</v>
      </c>
      <c r="H194" s="36">
        <v>0</v>
      </c>
      <c r="K194" t="s">
        <v>851</v>
      </c>
      <c r="L194" s="36">
        <v>0</v>
      </c>
      <c r="W194" t="s">
        <v>851</v>
      </c>
      <c r="X194" s="36">
        <v>0.3</v>
      </c>
      <c r="AI194" t="s">
        <v>851</v>
      </c>
      <c r="AJ194" s="36">
        <v>0.1</v>
      </c>
      <c r="AU194" t="s">
        <v>851</v>
      </c>
      <c r="AV194" s="36">
        <v>0</v>
      </c>
      <c r="BF194" t="s">
        <v>851</v>
      </c>
      <c r="BG194" s="36">
        <v>0</v>
      </c>
      <c r="BQ194" t="s">
        <v>851</v>
      </c>
      <c r="BR194" s="36">
        <v>0</v>
      </c>
    </row>
    <row r="195" spans="1:70">
      <c r="A195">
        <v>9</v>
      </c>
      <c r="B195" t="s">
        <v>853</v>
      </c>
      <c r="C195" s="36">
        <v>0</v>
      </c>
      <c r="D195" s="36">
        <v>0</v>
      </c>
      <c r="E195" s="36">
        <v>1</v>
      </c>
      <c r="F195" s="36">
        <v>1</v>
      </c>
      <c r="G195" s="36">
        <v>0</v>
      </c>
      <c r="H195" s="36">
        <v>0</v>
      </c>
      <c r="K195" t="s">
        <v>853</v>
      </c>
      <c r="L195" s="36">
        <v>0</v>
      </c>
      <c r="W195" t="s">
        <v>853</v>
      </c>
      <c r="X195" s="36">
        <v>0</v>
      </c>
      <c r="AI195" t="s">
        <v>853</v>
      </c>
      <c r="AJ195" s="36">
        <v>1</v>
      </c>
      <c r="AU195" t="s">
        <v>853</v>
      </c>
      <c r="AV195" s="36">
        <v>1</v>
      </c>
      <c r="BF195" t="s">
        <v>853</v>
      </c>
      <c r="BG195" s="36">
        <v>0</v>
      </c>
      <c r="BQ195" t="s">
        <v>853</v>
      </c>
      <c r="BR195" s="36">
        <v>0</v>
      </c>
    </row>
    <row r="196" spans="1:70">
      <c r="A196">
        <v>10</v>
      </c>
      <c r="B196" t="s">
        <v>852</v>
      </c>
      <c r="C196" s="36">
        <v>0</v>
      </c>
      <c r="D196" s="36">
        <v>1</v>
      </c>
      <c r="E196" s="36">
        <v>0</v>
      </c>
      <c r="F196" s="36">
        <v>0.94</v>
      </c>
      <c r="G196" s="36">
        <v>0</v>
      </c>
      <c r="H196" s="36">
        <v>1</v>
      </c>
      <c r="K196" t="s">
        <v>852</v>
      </c>
      <c r="L196" s="36">
        <v>0</v>
      </c>
      <c r="W196" t="s">
        <v>852</v>
      </c>
      <c r="X196" s="36">
        <v>1</v>
      </c>
      <c r="AI196" t="s">
        <v>852</v>
      </c>
      <c r="AJ196" s="36">
        <v>0</v>
      </c>
      <c r="AU196" t="s">
        <v>852</v>
      </c>
      <c r="AV196" s="36">
        <v>0.94</v>
      </c>
      <c r="BF196" t="s">
        <v>852</v>
      </c>
      <c r="BG196" s="36">
        <v>0</v>
      </c>
      <c r="BQ196" t="s">
        <v>852</v>
      </c>
      <c r="BR196" s="36">
        <v>1</v>
      </c>
    </row>
    <row r="197" spans="1:70">
      <c r="A197">
        <v>11</v>
      </c>
      <c r="B197" t="s">
        <v>855</v>
      </c>
      <c r="C197" s="36">
        <v>0</v>
      </c>
      <c r="D197" s="36">
        <v>0</v>
      </c>
      <c r="E197" s="36">
        <v>1</v>
      </c>
      <c r="F197" s="36">
        <v>0.38</v>
      </c>
      <c r="G197" s="36">
        <v>0</v>
      </c>
      <c r="H197" s="36">
        <v>0</v>
      </c>
      <c r="K197" t="s">
        <v>855</v>
      </c>
      <c r="L197" s="36">
        <v>0</v>
      </c>
      <c r="W197" t="s">
        <v>855</v>
      </c>
      <c r="X197" s="36">
        <v>0</v>
      </c>
      <c r="AI197" t="s">
        <v>855</v>
      </c>
      <c r="AJ197" s="36">
        <v>1</v>
      </c>
      <c r="AU197" t="s">
        <v>855</v>
      </c>
      <c r="AV197" s="36">
        <v>0.38</v>
      </c>
      <c r="BF197" t="s">
        <v>855</v>
      </c>
      <c r="BG197" s="36">
        <v>0</v>
      </c>
      <c r="BQ197" t="s">
        <v>855</v>
      </c>
      <c r="BR197" s="36">
        <v>0</v>
      </c>
    </row>
    <row r="198" spans="1:70">
      <c r="A198">
        <v>12</v>
      </c>
      <c r="B198" t="s">
        <v>856</v>
      </c>
      <c r="C198" s="36">
        <v>1</v>
      </c>
      <c r="D198" s="36">
        <v>0</v>
      </c>
      <c r="E198" s="39">
        <v>0.95499999999999996</v>
      </c>
      <c r="F198" s="36">
        <v>0</v>
      </c>
      <c r="G198" s="36">
        <v>0</v>
      </c>
      <c r="H198" s="36">
        <v>0</v>
      </c>
      <c r="K198" t="s">
        <v>856</v>
      </c>
      <c r="L198" s="36">
        <v>1</v>
      </c>
      <c r="W198" t="s">
        <v>856</v>
      </c>
      <c r="X198" s="36">
        <v>0</v>
      </c>
      <c r="AI198" t="s">
        <v>856</v>
      </c>
      <c r="AJ198" s="39">
        <v>0.95499999999999996</v>
      </c>
      <c r="AU198" t="s">
        <v>856</v>
      </c>
      <c r="AV198" s="36">
        <v>0</v>
      </c>
      <c r="BF198" t="s">
        <v>856</v>
      </c>
      <c r="BG198" s="36">
        <v>0</v>
      </c>
      <c r="BQ198" t="s">
        <v>856</v>
      </c>
      <c r="BR198" s="36">
        <v>0</v>
      </c>
    </row>
    <row r="199" spans="1:70">
      <c r="A199">
        <v>13</v>
      </c>
      <c r="B199" t="s">
        <v>875</v>
      </c>
      <c r="C199" s="307"/>
      <c r="D199" s="36">
        <v>0.25</v>
      </c>
      <c r="E199" s="36">
        <v>0</v>
      </c>
      <c r="F199" s="307"/>
      <c r="G199" s="36">
        <v>0.36</v>
      </c>
      <c r="H199" s="36">
        <v>0.46</v>
      </c>
      <c r="K199" t="s">
        <v>875</v>
      </c>
      <c r="L199" s="307"/>
      <c r="W199" t="s">
        <v>875</v>
      </c>
      <c r="X199" s="36">
        <v>0.25</v>
      </c>
      <c r="AI199" t="s">
        <v>875</v>
      </c>
      <c r="AJ199" s="36">
        <v>0</v>
      </c>
      <c r="AU199" t="s">
        <v>875</v>
      </c>
      <c r="AV199" s="307"/>
      <c r="BF199" t="s">
        <v>875</v>
      </c>
      <c r="BG199" s="36">
        <v>0.36</v>
      </c>
      <c r="BQ199" t="s">
        <v>875</v>
      </c>
      <c r="BR199" s="36">
        <v>0.46</v>
      </c>
    </row>
    <row r="200" spans="1:70">
      <c r="A200">
        <v>14</v>
      </c>
      <c r="B200" t="s">
        <v>857</v>
      </c>
      <c r="C200" s="36">
        <v>0</v>
      </c>
      <c r="D200" s="36">
        <v>0</v>
      </c>
      <c r="E200" s="36">
        <v>0</v>
      </c>
      <c r="F200" s="36">
        <v>0.67</v>
      </c>
      <c r="G200" s="36">
        <v>0</v>
      </c>
      <c r="H200" s="36">
        <v>0</v>
      </c>
      <c r="K200" t="s">
        <v>857</v>
      </c>
      <c r="L200" s="36">
        <v>0</v>
      </c>
      <c r="W200" t="s">
        <v>857</v>
      </c>
      <c r="X200" s="36">
        <v>0</v>
      </c>
      <c r="AI200" t="s">
        <v>857</v>
      </c>
      <c r="AJ200" s="36">
        <v>0</v>
      </c>
      <c r="AU200" t="s">
        <v>857</v>
      </c>
      <c r="AV200" s="36">
        <v>0.67</v>
      </c>
      <c r="BF200" t="s">
        <v>857</v>
      </c>
      <c r="BG200" s="36">
        <v>0</v>
      </c>
      <c r="BQ200" t="s">
        <v>857</v>
      </c>
      <c r="BR200" s="36">
        <v>0</v>
      </c>
    </row>
    <row r="201" spans="1:70">
      <c r="A201">
        <v>15</v>
      </c>
      <c r="B201" t="s">
        <v>858</v>
      </c>
      <c r="C201" s="36">
        <v>0</v>
      </c>
      <c r="D201" s="36">
        <v>0</v>
      </c>
      <c r="E201" s="36">
        <v>0</v>
      </c>
      <c r="F201" s="36">
        <v>0</v>
      </c>
      <c r="G201" s="36">
        <v>0</v>
      </c>
      <c r="H201" s="36">
        <v>0</v>
      </c>
      <c r="K201" t="s">
        <v>858</v>
      </c>
      <c r="L201" s="36">
        <v>0</v>
      </c>
      <c r="W201" t="s">
        <v>858</v>
      </c>
      <c r="X201" s="36">
        <v>0</v>
      </c>
      <c r="AI201" t="s">
        <v>858</v>
      </c>
      <c r="AJ201" s="36">
        <v>0</v>
      </c>
      <c r="AU201" t="s">
        <v>858</v>
      </c>
      <c r="AV201" s="36">
        <v>0</v>
      </c>
      <c r="BF201" t="s">
        <v>858</v>
      </c>
      <c r="BG201" s="36">
        <v>0</v>
      </c>
      <c r="BQ201" t="s">
        <v>858</v>
      </c>
      <c r="BR201" s="36">
        <v>0</v>
      </c>
    </row>
    <row r="202" spans="1:70">
      <c r="A202">
        <v>16</v>
      </c>
      <c r="B202" t="s">
        <v>859</v>
      </c>
      <c r="C202" s="36">
        <v>1</v>
      </c>
      <c r="D202" s="36">
        <v>1</v>
      </c>
      <c r="E202" s="39">
        <v>1</v>
      </c>
      <c r="F202" s="307"/>
      <c r="G202" s="36">
        <v>1</v>
      </c>
      <c r="H202" s="36">
        <v>0.79</v>
      </c>
      <c r="K202" t="s">
        <v>859</v>
      </c>
      <c r="L202" s="36">
        <v>1</v>
      </c>
      <c r="W202" t="s">
        <v>859</v>
      </c>
      <c r="X202" s="36">
        <v>1</v>
      </c>
      <c r="AI202" t="s">
        <v>859</v>
      </c>
      <c r="AJ202" s="39">
        <v>1</v>
      </c>
      <c r="AU202" t="s">
        <v>859</v>
      </c>
      <c r="AV202" s="307"/>
      <c r="BF202" t="s">
        <v>859</v>
      </c>
      <c r="BG202" s="36">
        <v>1</v>
      </c>
      <c r="BQ202" t="s">
        <v>859</v>
      </c>
      <c r="BR202" s="36">
        <v>0.79</v>
      </c>
    </row>
    <row r="203" spans="1:70">
      <c r="A203">
        <v>17</v>
      </c>
      <c r="B203" t="s">
        <v>860</v>
      </c>
      <c r="C203" s="36">
        <v>1</v>
      </c>
      <c r="D203" s="36">
        <v>0</v>
      </c>
      <c r="E203" s="36">
        <v>1</v>
      </c>
      <c r="F203" s="36">
        <v>0.17</v>
      </c>
      <c r="G203" s="36">
        <v>1</v>
      </c>
      <c r="H203" s="36">
        <v>0</v>
      </c>
      <c r="K203" t="s">
        <v>860</v>
      </c>
      <c r="L203" s="36">
        <v>1</v>
      </c>
      <c r="W203" t="s">
        <v>860</v>
      </c>
      <c r="X203" s="36">
        <v>0</v>
      </c>
      <c r="AI203" t="s">
        <v>860</v>
      </c>
      <c r="AJ203" s="36">
        <v>1</v>
      </c>
      <c r="AU203" t="s">
        <v>860</v>
      </c>
      <c r="AV203" s="36">
        <v>0.17</v>
      </c>
      <c r="BF203" t="s">
        <v>860</v>
      </c>
      <c r="BG203" s="36">
        <v>1</v>
      </c>
      <c r="BQ203" t="s">
        <v>860</v>
      </c>
      <c r="BR203" s="36">
        <v>0</v>
      </c>
    </row>
    <row r="204" spans="1:70">
      <c r="A204">
        <v>18</v>
      </c>
      <c r="B204" t="s">
        <v>861</v>
      </c>
      <c r="C204" s="36">
        <v>0</v>
      </c>
      <c r="D204" s="36">
        <v>1</v>
      </c>
      <c r="E204" s="36">
        <v>1</v>
      </c>
      <c r="F204" s="36">
        <v>0</v>
      </c>
      <c r="G204" s="36">
        <v>0</v>
      </c>
      <c r="K204" t="s">
        <v>861</v>
      </c>
      <c r="L204" s="36">
        <v>0</v>
      </c>
      <c r="W204" t="s">
        <v>861</v>
      </c>
      <c r="X204" s="36">
        <v>1</v>
      </c>
      <c r="AI204" t="s">
        <v>861</v>
      </c>
      <c r="AJ204" s="36">
        <v>1</v>
      </c>
      <c r="AU204" t="s">
        <v>861</v>
      </c>
      <c r="AV204" s="36">
        <v>0</v>
      </c>
      <c r="BF204" t="s">
        <v>861</v>
      </c>
      <c r="BG204" s="36">
        <v>0</v>
      </c>
      <c r="BQ204" t="s">
        <v>861</v>
      </c>
    </row>
    <row r="205" spans="1:70">
      <c r="A205">
        <v>19</v>
      </c>
      <c r="B205" t="s">
        <v>862</v>
      </c>
      <c r="C205" s="36">
        <v>1</v>
      </c>
      <c r="D205" s="36">
        <v>0</v>
      </c>
      <c r="E205" s="36">
        <v>1</v>
      </c>
      <c r="F205" s="36">
        <v>0</v>
      </c>
      <c r="G205" s="36">
        <v>0</v>
      </c>
      <c r="H205" s="36">
        <v>0</v>
      </c>
      <c r="K205" t="s">
        <v>862</v>
      </c>
      <c r="L205" s="36">
        <v>1</v>
      </c>
      <c r="W205" t="s">
        <v>862</v>
      </c>
      <c r="X205" s="36">
        <v>0</v>
      </c>
      <c r="AI205" t="s">
        <v>862</v>
      </c>
      <c r="AJ205" s="36">
        <v>1</v>
      </c>
      <c r="AU205" t="s">
        <v>862</v>
      </c>
      <c r="AV205" s="36">
        <v>0</v>
      </c>
      <c r="BF205" t="s">
        <v>862</v>
      </c>
      <c r="BG205" s="36">
        <v>0</v>
      </c>
      <c r="BQ205" t="s">
        <v>862</v>
      </c>
      <c r="BR205" s="36">
        <v>0</v>
      </c>
    </row>
    <row r="206" spans="1:70">
      <c r="A206">
        <v>20</v>
      </c>
      <c r="B206" t="s">
        <v>863</v>
      </c>
      <c r="C206" s="36">
        <v>0</v>
      </c>
      <c r="D206" s="36">
        <v>1</v>
      </c>
      <c r="E206" s="36">
        <v>1</v>
      </c>
      <c r="F206" s="36">
        <v>1</v>
      </c>
      <c r="G206" s="36">
        <v>1</v>
      </c>
      <c r="H206" s="36">
        <v>1</v>
      </c>
      <c r="K206" t="s">
        <v>863</v>
      </c>
      <c r="L206" s="36">
        <v>0</v>
      </c>
      <c r="W206" t="s">
        <v>863</v>
      </c>
      <c r="X206" s="36">
        <v>1</v>
      </c>
      <c r="AI206" t="s">
        <v>863</v>
      </c>
      <c r="AJ206" s="36">
        <v>1</v>
      </c>
      <c r="AU206" t="s">
        <v>863</v>
      </c>
      <c r="AV206" s="36">
        <v>1</v>
      </c>
      <c r="BF206" t="s">
        <v>863</v>
      </c>
      <c r="BG206" s="36">
        <v>1</v>
      </c>
      <c r="BQ206" t="s">
        <v>863</v>
      </c>
      <c r="BR206" s="36">
        <v>1</v>
      </c>
    </row>
    <row r="207" spans="1:70">
      <c r="A207">
        <v>21</v>
      </c>
      <c r="B207" t="s">
        <v>864</v>
      </c>
      <c r="C207" s="36">
        <v>0</v>
      </c>
      <c r="D207" s="36">
        <v>0</v>
      </c>
      <c r="E207" s="36">
        <v>1</v>
      </c>
      <c r="F207" s="36">
        <v>1</v>
      </c>
      <c r="G207" s="36">
        <v>1</v>
      </c>
      <c r="H207" s="36"/>
      <c r="K207" t="s">
        <v>864</v>
      </c>
      <c r="L207" s="36">
        <v>0</v>
      </c>
      <c r="W207" t="s">
        <v>864</v>
      </c>
      <c r="X207" s="36">
        <v>0</v>
      </c>
      <c r="AI207" t="s">
        <v>864</v>
      </c>
      <c r="AJ207" s="36">
        <v>1</v>
      </c>
      <c r="AU207" t="s">
        <v>864</v>
      </c>
      <c r="AV207" s="36">
        <v>1</v>
      </c>
      <c r="BF207" t="s">
        <v>864</v>
      </c>
      <c r="BG207" s="36">
        <v>1</v>
      </c>
      <c r="BQ207" t="s">
        <v>864</v>
      </c>
      <c r="BR207" s="36"/>
    </row>
    <row r="208" spans="1:70">
      <c r="A208">
        <v>22</v>
      </c>
      <c r="B208" t="s">
        <v>865</v>
      </c>
      <c r="C208" s="307"/>
      <c r="D208" s="36">
        <v>0</v>
      </c>
      <c r="E208" s="36">
        <v>0</v>
      </c>
      <c r="F208" s="36">
        <v>0</v>
      </c>
      <c r="G208" s="36">
        <v>0</v>
      </c>
      <c r="H208" s="36">
        <v>0</v>
      </c>
      <c r="K208" t="s">
        <v>865</v>
      </c>
      <c r="L208" s="307"/>
      <c r="W208" t="s">
        <v>865</v>
      </c>
      <c r="X208" s="36">
        <v>0</v>
      </c>
      <c r="AI208" t="s">
        <v>865</v>
      </c>
      <c r="AJ208" s="36">
        <v>0</v>
      </c>
      <c r="AU208" t="s">
        <v>865</v>
      </c>
      <c r="AV208" s="36">
        <v>0</v>
      </c>
      <c r="BF208" t="s">
        <v>865</v>
      </c>
      <c r="BG208" s="36">
        <v>0</v>
      </c>
      <c r="BQ208" t="s">
        <v>865</v>
      </c>
      <c r="BR208" s="36">
        <v>0</v>
      </c>
    </row>
    <row r="209" spans="1:70">
      <c r="A209">
        <v>23</v>
      </c>
      <c r="B209" t="s">
        <v>866</v>
      </c>
      <c r="C209" s="36">
        <v>0</v>
      </c>
      <c r="D209" s="36">
        <v>1</v>
      </c>
      <c r="E209" s="36">
        <v>1</v>
      </c>
      <c r="F209" s="36">
        <v>0.53</v>
      </c>
      <c r="G209" s="36">
        <v>0</v>
      </c>
      <c r="H209" s="36">
        <v>1</v>
      </c>
      <c r="K209" t="s">
        <v>866</v>
      </c>
      <c r="L209" s="36">
        <v>0</v>
      </c>
      <c r="W209" t="s">
        <v>866</v>
      </c>
      <c r="X209" s="36">
        <v>1</v>
      </c>
      <c r="AI209" t="s">
        <v>866</v>
      </c>
      <c r="AJ209" s="36">
        <v>1</v>
      </c>
      <c r="AU209" t="s">
        <v>866</v>
      </c>
      <c r="AV209" s="36">
        <v>0.53</v>
      </c>
      <c r="BF209" t="s">
        <v>866</v>
      </c>
      <c r="BG209" s="36">
        <v>0</v>
      </c>
      <c r="BQ209" t="s">
        <v>866</v>
      </c>
      <c r="BR209" s="36">
        <v>1</v>
      </c>
    </row>
    <row r="210" spans="1:70">
      <c r="A210">
        <v>24</v>
      </c>
      <c r="B210" t="s">
        <v>867</v>
      </c>
      <c r="C210" s="36">
        <v>0</v>
      </c>
      <c r="D210" s="36">
        <v>0.47</v>
      </c>
      <c r="E210" s="36">
        <v>0.47</v>
      </c>
      <c r="F210" s="36">
        <v>0.2</v>
      </c>
      <c r="G210" s="36">
        <v>0.47</v>
      </c>
      <c r="H210" s="36">
        <v>0.2</v>
      </c>
      <c r="K210" t="s">
        <v>867</v>
      </c>
      <c r="L210" s="36">
        <v>0</v>
      </c>
      <c r="W210" t="s">
        <v>867</v>
      </c>
      <c r="X210" s="36">
        <v>0.47</v>
      </c>
      <c r="AI210" t="s">
        <v>867</v>
      </c>
      <c r="AJ210" s="36">
        <v>0.47</v>
      </c>
      <c r="AU210" t="s">
        <v>867</v>
      </c>
      <c r="AV210" s="36">
        <v>0.2</v>
      </c>
      <c r="BF210" t="s">
        <v>867</v>
      </c>
      <c r="BG210" s="36">
        <v>0.47</v>
      </c>
      <c r="BQ210" t="s">
        <v>867</v>
      </c>
      <c r="BR210" s="36">
        <v>0.2</v>
      </c>
    </row>
    <row r="211" spans="1:70">
      <c r="A211">
        <v>25</v>
      </c>
      <c r="B211" t="s">
        <v>868</v>
      </c>
      <c r="C211" s="36">
        <v>0.79</v>
      </c>
      <c r="D211" s="39">
        <v>0.125</v>
      </c>
      <c r="E211" s="36">
        <v>0.28999999999999998</v>
      </c>
      <c r="F211" s="36">
        <v>1</v>
      </c>
      <c r="G211" s="36">
        <v>1</v>
      </c>
      <c r="H211" s="36">
        <v>0</v>
      </c>
      <c r="K211" t="s">
        <v>868</v>
      </c>
      <c r="L211" s="36">
        <v>0.79</v>
      </c>
      <c r="W211" t="s">
        <v>868</v>
      </c>
      <c r="X211" s="39">
        <v>0.125</v>
      </c>
      <c r="AI211" t="s">
        <v>868</v>
      </c>
      <c r="AJ211" s="36">
        <v>0.28999999999999998</v>
      </c>
      <c r="AU211" t="s">
        <v>868</v>
      </c>
      <c r="AV211" s="36">
        <v>1</v>
      </c>
      <c r="BF211" t="s">
        <v>868</v>
      </c>
      <c r="BG211" s="36">
        <v>1</v>
      </c>
      <c r="BQ211" t="s">
        <v>868</v>
      </c>
      <c r="BR211" s="36">
        <v>0</v>
      </c>
    </row>
    <row r="212" spans="1:70">
      <c r="A212">
        <v>26</v>
      </c>
      <c r="B212" t="s">
        <v>869</v>
      </c>
      <c r="C212" s="36">
        <v>0</v>
      </c>
      <c r="D212" s="36">
        <v>0.19</v>
      </c>
      <c r="E212" s="36">
        <v>1</v>
      </c>
      <c r="F212" s="36">
        <v>0</v>
      </c>
      <c r="G212" s="36">
        <v>0.76</v>
      </c>
      <c r="H212" s="36">
        <v>0</v>
      </c>
      <c r="K212" t="s">
        <v>869</v>
      </c>
      <c r="L212" s="36">
        <v>0</v>
      </c>
      <c r="W212" t="s">
        <v>869</v>
      </c>
      <c r="X212" s="36">
        <v>0.19</v>
      </c>
      <c r="AI212" t="s">
        <v>869</v>
      </c>
      <c r="AJ212" s="36">
        <v>1</v>
      </c>
      <c r="AU212" t="s">
        <v>869</v>
      </c>
      <c r="AV212" s="36">
        <v>0</v>
      </c>
      <c r="BF212" t="s">
        <v>869</v>
      </c>
      <c r="BG212" s="36">
        <v>0.76</v>
      </c>
      <c r="BQ212" t="s">
        <v>869</v>
      </c>
      <c r="BR212" s="36">
        <v>0</v>
      </c>
    </row>
    <row r="213" spans="1:70">
      <c r="A213">
        <v>27</v>
      </c>
      <c r="B213" t="s">
        <v>870</v>
      </c>
      <c r="C213" s="36">
        <v>0</v>
      </c>
      <c r="D213" s="36">
        <v>0</v>
      </c>
      <c r="E213" s="36">
        <v>1</v>
      </c>
      <c r="F213" s="36">
        <v>0</v>
      </c>
      <c r="G213" s="36">
        <v>1</v>
      </c>
      <c r="H213" s="36">
        <v>0.71</v>
      </c>
      <c r="K213" t="s">
        <v>870</v>
      </c>
      <c r="L213" s="36">
        <v>0</v>
      </c>
      <c r="W213" t="s">
        <v>870</v>
      </c>
      <c r="X213" s="36">
        <v>0</v>
      </c>
      <c r="AI213" t="s">
        <v>870</v>
      </c>
      <c r="AJ213" s="36">
        <v>1</v>
      </c>
      <c r="AU213" t="s">
        <v>870</v>
      </c>
      <c r="AV213" s="36">
        <v>0</v>
      </c>
      <c r="BF213" t="s">
        <v>870</v>
      </c>
      <c r="BG213" s="36">
        <v>1</v>
      </c>
      <c r="BQ213" t="s">
        <v>870</v>
      </c>
      <c r="BR213" s="36">
        <v>0.71</v>
      </c>
    </row>
    <row r="214" spans="1:70">
      <c r="A214">
        <v>28</v>
      </c>
      <c r="B214" t="s">
        <v>871</v>
      </c>
      <c r="C214" s="36">
        <v>0</v>
      </c>
      <c r="D214" s="36">
        <v>1</v>
      </c>
      <c r="E214" s="39">
        <v>0.315</v>
      </c>
      <c r="F214" s="36">
        <v>0</v>
      </c>
      <c r="G214" s="36">
        <v>0</v>
      </c>
      <c r="H214" s="36">
        <v>0</v>
      </c>
      <c r="K214" t="s">
        <v>871</v>
      </c>
      <c r="L214" s="36">
        <v>0</v>
      </c>
      <c r="W214" t="s">
        <v>871</v>
      </c>
      <c r="X214" s="36">
        <v>1</v>
      </c>
      <c r="AI214" t="s">
        <v>871</v>
      </c>
      <c r="AJ214" s="39">
        <v>0.315</v>
      </c>
      <c r="AU214" t="s">
        <v>871</v>
      </c>
      <c r="AV214" s="36">
        <v>0</v>
      </c>
      <c r="BF214" t="s">
        <v>871</v>
      </c>
      <c r="BG214" s="36">
        <v>0</v>
      </c>
      <c r="BQ214" t="s">
        <v>871</v>
      </c>
      <c r="BR214" s="36">
        <v>0</v>
      </c>
    </row>
    <row r="215" spans="1:70">
      <c r="A215">
        <v>29</v>
      </c>
      <c r="B215" t="s">
        <v>876</v>
      </c>
      <c r="C215" s="36">
        <v>0</v>
      </c>
      <c r="D215" s="36">
        <v>0</v>
      </c>
      <c r="E215" s="36">
        <v>0</v>
      </c>
      <c r="F215" s="36">
        <v>0</v>
      </c>
      <c r="G215" s="36">
        <v>0</v>
      </c>
      <c r="H215" s="36">
        <v>0</v>
      </c>
      <c r="K215" t="s">
        <v>876</v>
      </c>
      <c r="L215" s="36">
        <v>0</v>
      </c>
      <c r="W215" t="s">
        <v>876</v>
      </c>
      <c r="X215" s="36">
        <v>0</v>
      </c>
      <c r="AI215" t="s">
        <v>876</v>
      </c>
      <c r="AJ215" s="36">
        <v>0</v>
      </c>
      <c r="AU215" t="s">
        <v>876</v>
      </c>
      <c r="AV215" s="36">
        <v>0</v>
      </c>
      <c r="BF215" t="s">
        <v>876</v>
      </c>
      <c r="BG215" s="36">
        <v>0</v>
      </c>
      <c r="BQ215" t="s">
        <v>876</v>
      </c>
      <c r="BR215" s="36">
        <v>0</v>
      </c>
    </row>
    <row r="216" spans="1:70">
      <c r="A216">
        <v>30</v>
      </c>
      <c r="B216" t="s">
        <v>872</v>
      </c>
      <c r="C216" s="36">
        <v>0</v>
      </c>
      <c r="D216" s="36">
        <v>1</v>
      </c>
      <c r="E216" s="36">
        <v>7.0000000000000007E-2</v>
      </c>
      <c r="F216" s="36">
        <v>1</v>
      </c>
      <c r="G216" s="36">
        <v>0</v>
      </c>
      <c r="H216" s="36">
        <v>1</v>
      </c>
      <c r="K216" t="s">
        <v>872</v>
      </c>
      <c r="L216" s="36">
        <v>0</v>
      </c>
      <c r="W216" t="s">
        <v>872</v>
      </c>
      <c r="X216" s="36">
        <v>1</v>
      </c>
      <c r="AI216" t="s">
        <v>872</v>
      </c>
      <c r="AJ216" s="36">
        <v>7.0000000000000007E-2</v>
      </c>
      <c r="AU216" t="s">
        <v>872</v>
      </c>
      <c r="AV216" s="36">
        <v>1</v>
      </c>
      <c r="BF216" t="s">
        <v>872</v>
      </c>
      <c r="BG216" s="36">
        <v>0</v>
      </c>
      <c r="BQ216" t="s">
        <v>872</v>
      </c>
      <c r="BR216" s="36">
        <v>1</v>
      </c>
    </row>
    <row r="217" spans="1:70">
      <c r="A217">
        <v>31</v>
      </c>
      <c r="B217" t="s">
        <v>873</v>
      </c>
      <c r="C217" s="36">
        <v>0</v>
      </c>
      <c r="D217" s="36">
        <v>0</v>
      </c>
      <c r="E217" s="36">
        <v>0</v>
      </c>
      <c r="F217" s="36">
        <v>0</v>
      </c>
      <c r="G217" s="36">
        <v>0</v>
      </c>
      <c r="H217" s="36">
        <v>0.47</v>
      </c>
      <c r="K217" t="s">
        <v>873</v>
      </c>
      <c r="L217" s="36">
        <v>0</v>
      </c>
      <c r="W217" t="s">
        <v>873</v>
      </c>
      <c r="X217" s="36">
        <v>0</v>
      </c>
      <c r="AI217" t="s">
        <v>873</v>
      </c>
      <c r="AJ217" s="36">
        <v>0</v>
      </c>
      <c r="AU217" t="s">
        <v>873</v>
      </c>
      <c r="AV217" s="36">
        <v>0</v>
      </c>
      <c r="BF217" t="s">
        <v>873</v>
      </c>
      <c r="BG217" s="36">
        <v>0</v>
      </c>
      <c r="BQ217" t="s">
        <v>873</v>
      </c>
      <c r="BR217" s="36">
        <v>0.47</v>
      </c>
    </row>
    <row r="218" spans="1:70">
      <c r="A218">
        <v>32</v>
      </c>
      <c r="B218" t="s">
        <v>874</v>
      </c>
      <c r="C218" s="36">
        <v>0</v>
      </c>
      <c r="D218" s="36">
        <v>0</v>
      </c>
      <c r="E218" s="36">
        <v>1</v>
      </c>
      <c r="F218" s="36">
        <v>1</v>
      </c>
      <c r="G218" s="36">
        <v>1</v>
      </c>
      <c r="H218" s="36">
        <v>1</v>
      </c>
      <c r="K218" t="s">
        <v>874</v>
      </c>
      <c r="L218" s="36">
        <v>0</v>
      </c>
      <c r="W218" t="s">
        <v>874</v>
      </c>
      <c r="X218" s="36">
        <v>0</v>
      </c>
      <c r="AI218" t="s">
        <v>874</v>
      </c>
      <c r="AJ218" s="36">
        <v>1</v>
      </c>
      <c r="AU218" t="s">
        <v>874</v>
      </c>
      <c r="AV218" s="36">
        <v>1</v>
      </c>
      <c r="BF218" t="s">
        <v>874</v>
      </c>
      <c r="BG218" s="36">
        <v>1</v>
      </c>
      <c r="BQ218" t="s">
        <v>874</v>
      </c>
      <c r="BR218" s="36">
        <v>1</v>
      </c>
    </row>
  </sheetData>
  <mergeCells count="3">
    <mergeCell ref="B4:H4"/>
    <mergeCell ref="B97:H97"/>
    <mergeCell ref="B185:H185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Aguascalientes-Morelos</vt:lpstr>
      <vt:lpstr>DF-Nayarit-Zacatecas</vt:lpstr>
      <vt:lpstr>Cálculos</vt:lpstr>
      <vt:lpstr>Más cálculos</vt:lpstr>
      <vt:lpstr>%distritos_coaliciones_xestado</vt:lpstr>
      <vt:lpstr>=anterior_por_partido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Lisandro Devoto</dc:creator>
  <cp:lastModifiedBy>Lisandro Devoto</cp:lastModifiedBy>
  <dcterms:created xsi:type="dcterms:W3CDTF">2017-03-29T14:02:59Z</dcterms:created>
  <dcterms:modified xsi:type="dcterms:W3CDTF">2018-06-04T19:40:01Z</dcterms:modified>
</cp:coreProperties>
</file>