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2000\Desktop\"/>
    </mc:Choice>
  </mc:AlternateContent>
  <xr:revisionPtr revIDLastSave="0" documentId="13_ncr:1_{A5D607FC-AD2D-4AE7-9AE4-0A46E5231AAB}" xr6:coauthVersionLast="47" xr6:coauthVersionMax="47" xr10:uidLastSave="{00000000-0000-0000-0000-000000000000}"/>
  <bookViews>
    <workbookView xWindow="-108" yWindow="-108" windowWidth="23256" windowHeight="12456" xr2:uid="{35199FCF-DFF2-4DB0-8710-E403513634D2}"/>
  </bookViews>
  <sheets>
    <sheet name="الاستثمار" sheetId="4" r:id="rId1"/>
    <sheet name="معادلة الانحدار" sheetId="1" r:id="rId2"/>
    <sheet name="بيانات الموظفين" sheetId="2" r:id="rId3"/>
    <sheet name="المرابحة" sheetId="3" r:id="rId4"/>
    <sheet name="المبيعات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5" i="4" s="1"/>
  <c r="D2" i="4"/>
  <c r="D1" i="4"/>
  <c r="F6" i="1"/>
  <c r="B11" i="2"/>
  <c r="C8" i="5"/>
  <c r="D8" i="5"/>
  <c r="B8" i="5"/>
  <c r="E4" i="5"/>
  <c r="H4" i="5" s="1"/>
  <c r="E5" i="5"/>
  <c r="H5" i="5" s="1"/>
  <c r="E6" i="5"/>
  <c r="H6" i="5" s="1"/>
  <c r="E3" i="5"/>
  <c r="F3" i="5" s="1"/>
  <c r="D43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8" i="3"/>
  <c r="D7" i="3"/>
  <c r="C43" i="3"/>
  <c r="B43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7" i="3"/>
  <c r="E4" i="3"/>
  <c r="D1" i="3"/>
  <c r="D2" i="3"/>
  <c r="B12" i="2"/>
  <c r="B10" i="2"/>
  <c r="B9" i="2"/>
  <c r="F7" i="1"/>
  <c r="F4" i="1"/>
  <c r="F3" i="1"/>
  <c r="F6" i="5" l="1"/>
  <c r="I6" i="5"/>
  <c r="E8" i="5"/>
  <c r="F5" i="5"/>
  <c r="F4" i="5"/>
  <c r="G3" i="5"/>
  <c r="G6" i="5"/>
  <c r="G5" i="5"/>
  <c r="I5" i="5" s="1"/>
  <c r="G4" i="5"/>
  <c r="H3" i="5"/>
  <c r="I4" i="5" l="1"/>
  <c r="F13" i="5"/>
  <c r="F11" i="5"/>
  <c r="I3" i="5"/>
  <c r="F17" i="5" l="1"/>
  <c r="F15" i="5"/>
</calcChain>
</file>

<file path=xl/sharedStrings.xml><?xml version="1.0" encoding="utf-8"?>
<sst xmlns="http://schemas.openxmlformats.org/spreadsheetml/2006/main" count="81" uniqueCount="72">
  <si>
    <t>السنة</t>
  </si>
  <si>
    <t>عدد الطلبة</t>
  </si>
  <si>
    <t>رقم السنة</t>
  </si>
  <si>
    <t>معامل الانحدار</t>
  </si>
  <si>
    <t>قيمة الثابت</t>
  </si>
  <si>
    <t>التنبؤ لسنة :</t>
  </si>
  <si>
    <t>اسم الطالب</t>
  </si>
  <si>
    <t>المعدل التراكمي</t>
  </si>
  <si>
    <t>التخصص</t>
  </si>
  <si>
    <t>العمر</t>
  </si>
  <si>
    <t>المدينة</t>
  </si>
  <si>
    <t>محمد</t>
  </si>
  <si>
    <t>إبراهيم</t>
  </si>
  <si>
    <t>احمد</t>
  </si>
  <si>
    <t>محمود</t>
  </si>
  <si>
    <t>خالد</t>
  </si>
  <si>
    <t>إدارة</t>
  </si>
  <si>
    <t>محاسبة</t>
  </si>
  <si>
    <t>اقتصاد</t>
  </si>
  <si>
    <t>غزة</t>
  </si>
  <si>
    <t>رفح</t>
  </si>
  <si>
    <t>خانيونس</t>
  </si>
  <si>
    <t>المطلوب/</t>
  </si>
  <si>
    <t>الأول</t>
  </si>
  <si>
    <t>الثاني</t>
  </si>
  <si>
    <t>الثالث</t>
  </si>
  <si>
    <t>الرابع</t>
  </si>
  <si>
    <t>المبلغ المقترض</t>
  </si>
  <si>
    <t>مدة الاقتراض</t>
  </si>
  <si>
    <t>الفائدة المركبة</t>
  </si>
  <si>
    <t>nper</t>
  </si>
  <si>
    <t>rate</t>
  </si>
  <si>
    <t>القسط الدوري</t>
  </si>
  <si>
    <t>التواتر</t>
  </si>
  <si>
    <t>نسبة رأس المال</t>
  </si>
  <si>
    <t xml:space="preserve">نسبة الفائدة </t>
  </si>
  <si>
    <t>القسط</t>
  </si>
  <si>
    <t>لبمجموع</t>
  </si>
  <si>
    <t>المبلغ المودع</t>
  </si>
  <si>
    <t>الفائدة</t>
  </si>
  <si>
    <t>مدة الاستثمار</t>
  </si>
  <si>
    <t>اجمالي المبلغ</t>
  </si>
  <si>
    <t>جملة الفوائد</t>
  </si>
  <si>
    <t>مندوب البيع</t>
  </si>
  <si>
    <t>المنتج الأول</t>
  </si>
  <si>
    <t>المنتج التاني</t>
  </si>
  <si>
    <t>المنتج التالت</t>
  </si>
  <si>
    <t>عمرو</t>
  </si>
  <si>
    <t>زين</t>
  </si>
  <si>
    <t>ميس</t>
  </si>
  <si>
    <t>عصام</t>
  </si>
  <si>
    <t>مجموع المبيعات</t>
  </si>
  <si>
    <t>مجموع المبيعات 
من كل منتج</t>
  </si>
  <si>
    <t xml:space="preserve">الضريبة </t>
  </si>
  <si>
    <t>الضريبة</t>
  </si>
  <si>
    <t>العمولة</t>
  </si>
  <si>
    <t>من</t>
  </si>
  <si>
    <t>المعدل</t>
  </si>
  <si>
    <t xml:space="preserve">مجموع العمولة لمندوبي المبيعات = </t>
  </si>
  <si>
    <t>حساب مجموع الضريبة الكلي =</t>
  </si>
  <si>
    <t>صافي المبيعات</t>
  </si>
  <si>
    <t>حساب اعلى صافي مبيعات=</t>
  </si>
  <si>
    <t>حساب ادنى صافي مبيعات =</t>
  </si>
  <si>
    <t>صافي المبيعات = مجموع المبيعات - الضرائب - العمولة</t>
  </si>
  <si>
    <t>المطلوب الأول</t>
  </si>
  <si>
    <t>المطلوب الثاني</t>
  </si>
  <si>
    <t>المطلوب الثالث</t>
  </si>
  <si>
    <t>المطلوب الرابع</t>
  </si>
  <si>
    <t>المطلوب الخامس</t>
  </si>
  <si>
    <t>المطلوب السادس</t>
  </si>
  <si>
    <t>المطلوب السابع</t>
  </si>
  <si>
    <t>المطلوب الثامن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</si>
</sst>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540A]#,##0.00_ ;[Red]\-[$$-540A]#,##0.00\ "/>
    <numFmt numFmtId="165" formatCode="[$$-540A]#,##0.000_ ;[Red]\-[$$-540A]#,##0.000\ "/>
  </numFmts>
  <fonts count="1" x14ac:knownFonts="1">
    <font>
      <sz val="11"/>
      <color theme="1"/>
      <name val="Arial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7" xfId="0" applyFill="1" applyBorder="1"/>
    <xf numFmtId="0" fontId="0" fillId="5" borderId="0" xfId="0" applyFill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54A6-96DD-4467-89A8-6E288366E160}">
  <dimension ref="A1:E5"/>
  <sheetViews>
    <sheetView rightToLeft="1" tabSelected="1" workbookViewId="0">
      <selection activeCell="G3" sqref="G3"/>
    </sheetView>
  </sheetViews>
  <sheetFormatPr defaultRowHeight="13.8" x14ac:dyDescent="0.25"/>
  <cols>
    <col min="4" max="4" width="12.3984375" bestFit="1" customWidth="1"/>
  </cols>
  <sheetData>
    <row r="1" spans="1:5" x14ac:dyDescent="0.25">
      <c r="A1" s="26" t="s">
        <v>38</v>
      </c>
      <c r="B1" s="27">
        <v>5700</v>
      </c>
      <c r="D1">
        <f>$B$3*4</f>
        <v>20</v>
      </c>
      <c r="E1" t="s">
        <v>30</v>
      </c>
    </row>
    <row r="2" spans="1:5" x14ac:dyDescent="0.25">
      <c r="A2" s="26" t="s">
        <v>39</v>
      </c>
      <c r="B2" s="32">
        <v>3.7499999999999999E-2</v>
      </c>
      <c r="D2">
        <f>B2/4</f>
        <v>9.3749999999999997E-3</v>
      </c>
      <c r="E2" t="s">
        <v>31</v>
      </c>
    </row>
    <row r="3" spans="1:5" x14ac:dyDescent="0.25">
      <c r="A3" s="26" t="s">
        <v>40</v>
      </c>
      <c r="B3" s="27">
        <v>5</v>
      </c>
    </row>
    <row r="4" spans="1:5" x14ac:dyDescent="0.25">
      <c r="C4" t="s">
        <v>41</v>
      </c>
      <c r="D4" s="13">
        <f>FV($D$2,$D$1,,-$B$1)</f>
        <v>6869.5096175562448</v>
      </c>
    </row>
    <row r="5" spans="1:5" x14ac:dyDescent="0.25">
      <c r="C5" t="s">
        <v>42</v>
      </c>
      <c r="D5" s="13">
        <f>D4-B1</f>
        <v>1169.5096175562448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0E22-C6AF-47CB-B2EA-8F02DF6895C6}">
  <dimension ref="A1:F7"/>
  <sheetViews>
    <sheetView rightToLeft="1" workbookViewId="0">
      <selection activeCell="H8" sqref="H8"/>
    </sheetView>
  </sheetViews>
  <sheetFormatPr defaultRowHeight="13.8" x14ac:dyDescent="0.25"/>
  <cols>
    <col min="5" max="5" width="9.5" bestFit="1" customWidth="1"/>
  </cols>
  <sheetData>
    <row r="1" spans="1:6" x14ac:dyDescent="0.25">
      <c r="A1" t="s">
        <v>2</v>
      </c>
      <c r="B1" s="2" t="s">
        <v>0</v>
      </c>
      <c r="C1" s="2" t="s">
        <v>1</v>
      </c>
    </row>
    <row r="2" spans="1:6" x14ac:dyDescent="0.25">
      <c r="A2">
        <v>1</v>
      </c>
      <c r="B2" s="2">
        <v>2017</v>
      </c>
      <c r="C2" s="1">
        <v>8000</v>
      </c>
    </row>
    <row r="3" spans="1:6" x14ac:dyDescent="0.25">
      <c r="A3">
        <v>2</v>
      </c>
      <c r="B3" s="2">
        <v>2018</v>
      </c>
      <c r="C3" s="1">
        <v>8500</v>
      </c>
      <c r="E3" t="s">
        <v>3</v>
      </c>
      <c r="F3">
        <f>SLOPE(C2:C6,B2:B6)</f>
        <v>650</v>
      </c>
    </row>
    <row r="4" spans="1:6" x14ac:dyDescent="0.25">
      <c r="A4">
        <v>3</v>
      </c>
      <c r="B4" s="2">
        <v>2019</v>
      </c>
      <c r="C4" s="1">
        <v>9200</v>
      </c>
      <c r="E4" t="s">
        <v>4</v>
      </c>
      <c r="F4">
        <f>INTERCEPT(C2:C6,A2:A6)</f>
        <v>7290</v>
      </c>
    </row>
    <row r="5" spans="1:6" x14ac:dyDescent="0.25">
      <c r="A5">
        <v>4</v>
      </c>
      <c r="B5" s="2">
        <v>2020</v>
      </c>
      <c r="C5" s="1">
        <v>10000</v>
      </c>
      <c r="E5" t="s">
        <v>5</v>
      </c>
    </row>
    <row r="6" spans="1:6" x14ac:dyDescent="0.25">
      <c r="A6">
        <v>5</v>
      </c>
      <c r="B6" s="2">
        <v>2021</v>
      </c>
      <c r="C6" s="1">
        <v>10500</v>
      </c>
      <c r="E6">
        <v>2023</v>
      </c>
      <c r="F6">
        <f>FORECAST(7,C2:C6,A2:A6)</f>
        <v>11840</v>
      </c>
    </row>
    <row r="7" spans="1:6" x14ac:dyDescent="0.25">
      <c r="E7">
        <v>2024</v>
      </c>
      <c r="F7">
        <f>FORECAST(8,C2:C6,A2:A6)</f>
        <v>12490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D8D-C443-40B7-BDB2-77FC3ACFC4F1}">
  <dimension ref="A1:E12"/>
  <sheetViews>
    <sheetView rightToLeft="1" workbookViewId="0">
      <selection activeCell="E12" sqref="E12"/>
    </sheetView>
  </sheetViews>
  <sheetFormatPr defaultRowHeight="13.8" x14ac:dyDescent="0.25"/>
  <cols>
    <col min="2" max="2" width="10.09765625" bestFit="1" customWidth="1"/>
  </cols>
  <sheetData>
    <row r="1" spans="1:5" ht="15" thickTop="1" thickBot="1" x14ac:dyDescent="0.3">
      <c r="A1" s="9" t="s">
        <v>6</v>
      </c>
      <c r="B1" s="10" t="s">
        <v>7</v>
      </c>
      <c r="C1" s="10" t="s">
        <v>8</v>
      </c>
      <c r="D1" s="10" t="s">
        <v>9</v>
      </c>
      <c r="E1" s="11" t="s">
        <v>10</v>
      </c>
    </row>
    <row r="2" spans="1:5" ht="15" thickTop="1" thickBot="1" x14ac:dyDescent="0.3">
      <c r="A2" s="3" t="s">
        <v>11</v>
      </c>
      <c r="B2" s="4">
        <v>75</v>
      </c>
      <c r="C2" s="4" t="s">
        <v>16</v>
      </c>
      <c r="D2" s="4">
        <v>22</v>
      </c>
      <c r="E2" s="5" t="s">
        <v>19</v>
      </c>
    </row>
    <row r="3" spans="1:5" ht="15" thickTop="1" thickBot="1" x14ac:dyDescent="0.3">
      <c r="A3" s="3" t="s">
        <v>12</v>
      </c>
      <c r="B3" s="4">
        <v>54</v>
      </c>
      <c r="C3" s="4" t="s">
        <v>17</v>
      </c>
      <c r="D3" s="4">
        <v>20</v>
      </c>
      <c r="E3" s="5" t="s">
        <v>20</v>
      </c>
    </row>
    <row r="4" spans="1:5" ht="15" thickTop="1" thickBot="1" x14ac:dyDescent="0.3">
      <c r="A4" s="3" t="s">
        <v>13</v>
      </c>
      <c r="B4" s="4">
        <v>80</v>
      </c>
      <c r="C4" s="4" t="s">
        <v>17</v>
      </c>
      <c r="D4" s="4">
        <v>25</v>
      </c>
      <c r="E4" s="5" t="s">
        <v>19</v>
      </c>
    </row>
    <row r="5" spans="1:5" ht="15" thickTop="1" thickBot="1" x14ac:dyDescent="0.3">
      <c r="A5" s="3" t="s">
        <v>14</v>
      </c>
      <c r="B5" s="4">
        <v>92</v>
      </c>
      <c r="C5" s="4" t="s">
        <v>18</v>
      </c>
      <c r="D5" s="4">
        <v>18</v>
      </c>
      <c r="E5" s="5" t="s">
        <v>21</v>
      </c>
    </row>
    <row r="6" spans="1:5" ht="15" thickTop="1" thickBot="1" x14ac:dyDescent="0.3">
      <c r="A6" s="6" t="s">
        <v>15</v>
      </c>
      <c r="B6" s="7">
        <v>73</v>
      </c>
      <c r="C6" s="7" t="s">
        <v>16</v>
      </c>
      <c r="D6" s="7">
        <v>23</v>
      </c>
      <c r="E6" s="8" t="s">
        <v>20</v>
      </c>
    </row>
    <row r="7" spans="1:5" ht="14.4" thickTop="1" x14ac:dyDescent="0.25"/>
    <row r="8" spans="1:5" x14ac:dyDescent="0.25">
      <c r="A8" t="s">
        <v>22</v>
      </c>
    </row>
    <row r="9" spans="1:5" x14ac:dyDescent="0.25">
      <c r="A9" s="24" t="s">
        <v>23</v>
      </c>
      <c r="B9">
        <f>COUNTIF(C2:C6,C5)</f>
        <v>1</v>
      </c>
    </row>
    <row r="10" spans="1:5" x14ac:dyDescent="0.25">
      <c r="A10" s="24" t="s">
        <v>24</v>
      </c>
      <c r="B10">
        <f>COUNTIFS(C2:C6,C6,E2:E6,E6)</f>
        <v>1</v>
      </c>
    </row>
    <row r="11" spans="1:5" x14ac:dyDescent="0.25">
      <c r="A11" s="24" t="s">
        <v>25</v>
      </c>
      <c r="B11">
        <f>SUMIFS(B2:B6,B2:B6,"&gt;=75",E2:E6,E4,D2:D6,"&gt;23")</f>
        <v>80</v>
      </c>
    </row>
    <row r="12" spans="1:5" x14ac:dyDescent="0.25">
      <c r="A12" s="24" t="s">
        <v>26</v>
      </c>
      <c r="B12">
        <f>SUMIF(C2:C6,C6,D2:D6)</f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F0F9-00D9-4733-8866-2DADAD6428C1}">
  <dimension ref="A1:E43"/>
  <sheetViews>
    <sheetView rightToLeft="1" workbookViewId="0">
      <selection activeCell="G6" sqref="G6"/>
    </sheetView>
  </sheetViews>
  <sheetFormatPr defaultRowHeight="13.8" x14ac:dyDescent="0.25"/>
  <cols>
    <col min="1" max="1" width="9.796875" bestFit="1" customWidth="1"/>
    <col min="2" max="3" width="10.296875" bestFit="1" customWidth="1"/>
    <col min="4" max="4" width="10.3984375" bestFit="1" customWidth="1"/>
    <col min="5" max="5" width="10.296875" bestFit="1" customWidth="1"/>
  </cols>
  <sheetData>
    <row r="1" spans="1:5" x14ac:dyDescent="0.25">
      <c r="A1" s="14" t="s">
        <v>27</v>
      </c>
      <c r="B1" s="14">
        <v>20000</v>
      </c>
      <c r="C1" s="14"/>
      <c r="D1" s="14">
        <f>$B$2*6</f>
        <v>36</v>
      </c>
      <c r="E1" s="14" t="s">
        <v>30</v>
      </c>
    </row>
    <row r="2" spans="1:5" x14ac:dyDescent="0.25">
      <c r="A2" s="14" t="s">
        <v>28</v>
      </c>
      <c r="B2" s="14">
        <v>6</v>
      </c>
      <c r="C2" s="14"/>
      <c r="D2" s="14">
        <f>$B$3/6</f>
        <v>0.01</v>
      </c>
      <c r="E2" s="14" t="s">
        <v>31</v>
      </c>
    </row>
    <row r="3" spans="1:5" x14ac:dyDescent="0.25">
      <c r="A3" s="14" t="s">
        <v>29</v>
      </c>
      <c r="B3" s="30">
        <v>0.06</v>
      </c>
      <c r="C3" s="14"/>
      <c r="D3" s="14" t="s">
        <v>33</v>
      </c>
      <c r="E3" s="14">
        <v>2</v>
      </c>
    </row>
    <row r="4" spans="1:5" x14ac:dyDescent="0.25">
      <c r="A4" s="14"/>
      <c r="B4" s="14"/>
      <c r="C4" s="14"/>
      <c r="D4" s="14" t="s">
        <v>32</v>
      </c>
      <c r="E4" s="31">
        <f>PMT($D$2,$D$1,-$B$1)</f>
        <v>664.2861962570239</v>
      </c>
    </row>
    <row r="6" spans="1:5" x14ac:dyDescent="0.25">
      <c r="A6" s="26" t="s">
        <v>2</v>
      </c>
      <c r="B6" s="26" t="s">
        <v>34</v>
      </c>
      <c r="C6" s="26" t="s">
        <v>35</v>
      </c>
      <c r="D6" s="26" t="s">
        <v>36</v>
      </c>
    </row>
    <row r="7" spans="1:5" x14ac:dyDescent="0.25">
      <c r="A7" s="27">
        <v>1</v>
      </c>
      <c r="B7" s="28">
        <f>PPMT($D$2,A7,$D$1,-$B$1)</f>
        <v>464.28619625702385</v>
      </c>
      <c r="C7" s="28">
        <f>IPMT($D$2,A7,$D$1,-$B$1)</f>
        <v>200</v>
      </c>
      <c r="D7" s="29">
        <f>C7+B7</f>
        <v>664.2861962570239</v>
      </c>
    </row>
    <row r="8" spans="1:5" x14ac:dyDescent="0.25">
      <c r="A8" s="27">
        <v>2</v>
      </c>
      <c r="B8" s="28">
        <f t="shared" ref="B8:B42" si="0">PPMT($D$2,A8,$D$1,-$B$1)</f>
        <v>468.92905821959403</v>
      </c>
      <c r="C8" s="28">
        <f t="shared" ref="C8:C42" si="1">IPMT($D$2,A8,$D$1,-$B$1)</f>
        <v>195.35713803742976</v>
      </c>
      <c r="D8" s="29">
        <f>C8+B8</f>
        <v>664.28619625702379</v>
      </c>
    </row>
    <row r="9" spans="1:5" x14ac:dyDescent="0.25">
      <c r="A9" s="27">
        <v>3</v>
      </c>
      <c r="B9" s="28">
        <f t="shared" si="0"/>
        <v>473.61834880178998</v>
      </c>
      <c r="C9" s="28">
        <f t="shared" si="1"/>
        <v>190.66784745523387</v>
      </c>
      <c r="D9" s="29">
        <f t="shared" ref="D9:D42" si="2">C9+B9</f>
        <v>664.2861962570239</v>
      </c>
    </row>
    <row r="10" spans="1:5" x14ac:dyDescent="0.25">
      <c r="A10" s="27">
        <v>4</v>
      </c>
      <c r="B10" s="28">
        <f t="shared" si="0"/>
        <v>478.35453228980793</v>
      </c>
      <c r="C10" s="28">
        <f t="shared" si="1"/>
        <v>185.93166396721594</v>
      </c>
      <c r="D10" s="29">
        <f t="shared" si="2"/>
        <v>664.2861962570239</v>
      </c>
    </row>
    <row r="11" spans="1:5" x14ac:dyDescent="0.25">
      <c r="A11" s="27">
        <v>5</v>
      </c>
      <c r="B11" s="28">
        <f t="shared" si="0"/>
        <v>483.13807761270596</v>
      </c>
      <c r="C11" s="28">
        <f t="shared" si="1"/>
        <v>181.14811864431783</v>
      </c>
      <c r="D11" s="29">
        <f t="shared" si="2"/>
        <v>664.28619625702379</v>
      </c>
    </row>
    <row r="12" spans="1:5" x14ac:dyDescent="0.25">
      <c r="A12" s="27">
        <v>6</v>
      </c>
      <c r="B12" s="28">
        <f t="shared" si="0"/>
        <v>487.969458388833</v>
      </c>
      <c r="C12" s="28">
        <f t="shared" si="1"/>
        <v>176.31673786819078</v>
      </c>
      <c r="D12" s="29">
        <f t="shared" si="2"/>
        <v>664.28619625702379</v>
      </c>
    </row>
    <row r="13" spans="1:5" x14ac:dyDescent="0.25">
      <c r="A13" s="27">
        <v>7</v>
      </c>
      <c r="B13" s="28">
        <f t="shared" si="0"/>
        <v>492.84915297272141</v>
      </c>
      <c r="C13" s="28">
        <f t="shared" si="1"/>
        <v>171.43704328430246</v>
      </c>
      <c r="D13" s="29">
        <f t="shared" si="2"/>
        <v>664.2861962570239</v>
      </c>
    </row>
    <row r="14" spans="1:5" x14ac:dyDescent="0.25">
      <c r="A14" s="27">
        <v>8</v>
      </c>
      <c r="B14" s="28">
        <f t="shared" si="0"/>
        <v>497.7776445024486</v>
      </c>
      <c r="C14" s="28">
        <f t="shared" si="1"/>
        <v>166.50855175457528</v>
      </c>
      <c r="D14" s="29">
        <f t="shared" si="2"/>
        <v>664.2861962570239</v>
      </c>
    </row>
    <row r="15" spans="1:5" x14ac:dyDescent="0.25">
      <c r="A15" s="27">
        <v>9</v>
      </c>
      <c r="B15" s="28">
        <f t="shared" si="0"/>
        <v>502.75542094747306</v>
      </c>
      <c r="C15" s="28">
        <f t="shared" si="1"/>
        <v>161.53077530955076</v>
      </c>
      <c r="D15" s="29">
        <f t="shared" si="2"/>
        <v>664.28619625702379</v>
      </c>
    </row>
    <row r="16" spans="1:5" x14ac:dyDescent="0.25">
      <c r="A16" s="27">
        <v>10</v>
      </c>
      <c r="B16" s="28">
        <f t="shared" si="0"/>
        <v>507.78297515694788</v>
      </c>
      <c r="C16" s="28">
        <f t="shared" si="1"/>
        <v>156.50322110007602</v>
      </c>
      <c r="D16" s="29">
        <f t="shared" si="2"/>
        <v>664.2861962570239</v>
      </c>
    </row>
    <row r="17" spans="1:4" x14ac:dyDescent="0.25">
      <c r="A17" s="27">
        <v>11</v>
      </c>
      <c r="B17" s="28">
        <f t="shared" si="0"/>
        <v>512.86080490851725</v>
      </c>
      <c r="C17" s="28">
        <f t="shared" si="1"/>
        <v>151.42539134850659</v>
      </c>
      <c r="D17" s="29">
        <f t="shared" si="2"/>
        <v>664.2861962570239</v>
      </c>
    </row>
    <row r="18" spans="1:4" x14ac:dyDescent="0.25">
      <c r="A18" s="27">
        <v>12</v>
      </c>
      <c r="B18" s="28">
        <f t="shared" si="0"/>
        <v>517.98941295760244</v>
      </c>
      <c r="C18" s="28">
        <f t="shared" si="1"/>
        <v>146.29678329942138</v>
      </c>
      <c r="D18" s="29">
        <f t="shared" si="2"/>
        <v>664.28619625702379</v>
      </c>
    </row>
    <row r="19" spans="1:4" x14ac:dyDescent="0.25">
      <c r="A19" s="27">
        <v>13</v>
      </c>
      <c r="B19" s="28">
        <f t="shared" si="0"/>
        <v>523.16930708717848</v>
      </c>
      <c r="C19" s="28">
        <f t="shared" si="1"/>
        <v>141.11688916984534</v>
      </c>
      <c r="D19" s="29">
        <f t="shared" si="2"/>
        <v>664.28619625702379</v>
      </c>
    </row>
    <row r="20" spans="1:4" x14ac:dyDescent="0.25">
      <c r="A20" s="27">
        <v>14</v>
      </c>
      <c r="B20" s="28">
        <f t="shared" si="0"/>
        <v>528.40100015805024</v>
      </c>
      <c r="C20" s="28">
        <f t="shared" si="1"/>
        <v>135.88519609897355</v>
      </c>
      <c r="D20" s="29">
        <f t="shared" si="2"/>
        <v>664.28619625702379</v>
      </c>
    </row>
    <row r="21" spans="1:4" x14ac:dyDescent="0.25">
      <c r="A21" s="27">
        <v>15</v>
      </c>
      <c r="B21" s="28">
        <f t="shared" si="0"/>
        <v>533.68501015963079</v>
      </c>
      <c r="C21" s="28">
        <f t="shared" si="1"/>
        <v>130.60118609739308</v>
      </c>
      <c r="D21" s="29">
        <f t="shared" si="2"/>
        <v>664.2861962570239</v>
      </c>
    </row>
    <row r="22" spans="1:4" x14ac:dyDescent="0.25">
      <c r="A22" s="27">
        <v>16</v>
      </c>
      <c r="B22" s="28">
        <f t="shared" si="0"/>
        <v>539.02186026122706</v>
      </c>
      <c r="C22" s="28">
        <f t="shared" si="1"/>
        <v>125.26433599579676</v>
      </c>
      <c r="D22" s="29">
        <f t="shared" si="2"/>
        <v>664.28619625702379</v>
      </c>
    </row>
    <row r="23" spans="1:4" x14ac:dyDescent="0.25">
      <c r="A23" s="27">
        <v>17</v>
      </c>
      <c r="B23" s="28">
        <f t="shared" si="0"/>
        <v>544.41207886383938</v>
      </c>
      <c r="C23" s="28">
        <f t="shared" si="1"/>
        <v>119.87411739318451</v>
      </c>
      <c r="D23" s="29">
        <f t="shared" si="2"/>
        <v>664.2861962570239</v>
      </c>
    </row>
    <row r="24" spans="1:4" x14ac:dyDescent="0.25">
      <c r="A24" s="27">
        <v>18</v>
      </c>
      <c r="B24" s="28">
        <f t="shared" si="0"/>
        <v>549.8561996524777</v>
      </c>
      <c r="C24" s="28">
        <f t="shared" si="1"/>
        <v>114.42999660454609</v>
      </c>
      <c r="D24" s="29">
        <f t="shared" si="2"/>
        <v>664.28619625702379</v>
      </c>
    </row>
    <row r="25" spans="1:4" x14ac:dyDescent="0.25">
      <c r="A25" s="27">
        <v>19</v>
      </c>
      <c r="B25" s="28">
        <f t="shared" si="0"/>
        <v>555.35476164900251</v>
      </c>
      <c r="C25" s="28">
        <f t="shared" si="1"/>
        <v>108.93143460802131</v>
      </c>
      <c r="D25" s="29">
        <f t="shared" si="2"/>
        <v>664.28619625702379</v>
      </c>
    </row>
    <row r="26" spans="1:4" x14ac:dyDescent="0.25">
      <c r="A26" s="27">
        <v>20</v>
      </c>
      <c r="B26" s="28">
        <f t="shared" si="0"/>
        <v>560.90830926549256</v>
      </c>
      <c r="C26" s="28">
        <f t="shared" si="1"/>
        <v>103.37788699153128</v>
      </c>
      <c r="D26" s="29">
        <f t="shared" si="2"/>
        <v>664.2861962570239</v>
      </c>
    </row>
    <row r="27" spans="1:4" x14ac:dyDescent="0.25">
      <c r="A27" s="27">
        <v>21</v>
      </c>
      <c r="B27" s="28">
        <f t="shared" si="0"/>
        <v>566.5173923581475</v>
      </c>
      <c r="C27" s="28">
        <f t="shared" si="1"/>
        <v>97.768803898876357</v>
      </c>
      <c r="D27" s="29">
        <f t="shared" si="2"/>
        <v>664.2861962570239</v>
      </c>
    </row>
    <row r="28" spans="1:4" x14ac:dyDescent="0.25">
      <c r="A28" s="27">
        <v>22</v>
      </c>
      <c r="B28" s="28">
        <f t="shared" si="0"/>
        <v>572.18256628172901</v>
      </c>
      <c r="C28" s="28">
        <f t="shared" si="1"/>
        <v>92.103629975294865</v>
      </c>
      <c r="D28" s="29">
        <f t="shared" si="2"/>
        <v>664.2861962570239</v>
      </c>
    </row>
    <row r="29" spans="1:4" x14ac:dyDescent="0.25">
      <c r="A29" s="27">
        <v>23</v>
      </c>
      <c r="B29" s="28">
        <f t="shared" si="0"/>
        <v>577.90439194454621</v>
      </c>
      <c r="C29" s="28">
        <f t="shared" si="1"/>
        <v>86.381804312477598</v>
      </c>
      <c r="D29" s="29">
        <f t="shared" si="2"/>
        <v>664.28619625702379</v>
      </c>
    </row>
    <row r="30" spans="1:4" x14ac:dyDescent="0.25">
      <c r="A30" s="27">
        <v>24</v>
      </c>
      <c r="B30" s="28">
        <f t="shared" si="0"/>
        <v>583.6834358639918</v>
      </c>
      <c r="C30" s="28">
        <f t="shared" si="1"/>
        <v>80.602760393032128</v>
      </c>
      <c r="D30" s="29">
        <f t="shared" si="2"/>
        <v>664.2861962570239</v>
      </c>
    </row>
    <row r="31" spans="1:4" x14ac:dyDescent="0.25">
      <c r="A31" s="27">
        <v>25</v>
      </c>
      <c r="B31" s="28">
        <f t="shared" si="0"/>
        <v>589.52027022263167</v>
      </c>
      <c r="C31" s="28">
        <f t="shared" si="1"/>
        <v>74.765926034392209</v>
      </c>
      <c r="D31" s="29">
        <f t="shared" si="2"/>
        <v>664.2861962570239</v>
      </c>
    </row>
    <row r="32" spans="1:4" x14ac:dyDescent="0.25">
      <c r="A32" s="27">
        <v>26</v>
      </c>
      <c r="B32" s="28">
        <f t="shared" si="0"/>
        <v>595.41547292485802</v>
      </c>
      <c r="C32" s="28">
        <f t="shared" si="1"/>
        <v>68.870723332165895</v>
      </c>
      <c r="D32" s="29">
        <f t="shared" si="2"/>
        <v>664.2861962570239</v>
      </c>
    </row>
    <row r="33" spans="1:4" x14ac:dyDescent="0.25">
      <c r="A33" s="27">
        <v>27</v>
      </c>
      <c r="B33" s="28">
        <f t="shared" si="0"/>
        <v>601.36962765410658</v>
      </c>
      <c r="C33" s="28">
        <f t="shared" si="1"/>
        <v>62.916568602917309</v>
      </c>
      <c r="D33" s="29">
        <f t="shared" si="2"/>
        <v>664.2861962570239</v>
      </c>
    </row>
    <row r="34" spans="1:4" x14ac:dyDescent="0.25">
      <c r="A34" s="27">
        <v>28</v>
      </c>
      <c r="B34" s="28">
        <f t="shared" si="0"/>
        <v>607.38332393064763</v>
      </c>
      <c r="C34" s="28">
        <f t="shared" si="1"/>
        <v>56.902872326376247</v>
      </c>
      <c r="D34" s="29">
        <f t="shared" si="2"/>
        <v>664.2861962570239</v>
      </c>
    </row>
    <row r="35" spans="1:4" x14ac:dyDescent="0.25">
      <c r="A35" s="27">
        <v>29</v>
      </c>
      <c r="B35" s="28">
        <f t="shared" si="0"/>
        <v>613.45715716995403</v>
      </c>
      <c r="C35" s="28">
        <f t="shared" si="1"/>
        <v>50.829039087069759</v>
      </c>
      <c r="D35" s="29">
        <f t="shared" si="2"/>
        <v>664.28619625702379</v>
      </c>
    </row>
    <row r="36" spans="1:4" x14ac:dyDescent="0.25">
      <c r="A36" s="27">
        <v>30</v>
      </c>
      <c r="B36" s="28">
        <f t="shared" si="0"/>
        <v>619.59172874165358</v>
      </c>
      <c r="C36" s="28">
        <f t="shared" si="1"/>
        <v>44.694467515370214</v>
      </c>
      <c r="D36" s="29">
        <f t="shared" si="2"/>
        <v>664.28619625702379</v>
      </c>
    </row>
    <row r="37" spans="1:4" x14ac:dyDescent="0.25">
      <c r="A37" s="27">
        <v>31</v>
      </c>
      <c r="B37" s="28">
        <f t="shared" si="0"/>
        <v>625.78764602907017</v>
      </c>
      <c r="C37" s="28">
        <f t="shared" si="1"/>
        <v>38.498550227953686</v>
      </c>
      <c r="D37" s="29">
        <f t="shared" si="2"/>
        <v>664.2861962570239</v>
      </c>
    </row>
    <row r="38" spans="1:4" x14ac:dyDescent="0.25">
      <c r="A38" s="27">
        <v>32</v>
      </c>
      <c r="B38" s="28">
        <f t="shared" si="0"/>
        <v>632.04552248936079</v>
      </c>
      <c r="C38" s="28">
        <f t="shared" si="1"/>
        <v>32.240673767662983</v>
      </c>
      <c r="D38" s="29">
        <f t="shared" si="2"/>
        <v>664.28619625702379</v>
      </c>
    </row>
    <row r="39" spans="1:4" x14ac:dyDescent="0.25">
      <c r="A39" s="27">
        <v>33</v>
      </c>
      <c r="B39" s="28">
        <f t="shared" si="0"/>
        <v>638.36597771425454</v>
      </c>
      <c r="C39" s="28">
        <f t="shared" si="1"/>
        <v>25.920218542769366</v>
      </c>
      <c r="D39" s="29">
        <f t="shared" si="2"/>
        <v>664.2861962570239</v>
      </c>
    </row>
    <row r="40" spans="1:4" x14ac:dyDescent="0.25">
      <c r="A40" s="27">
        <v>34</v>
      </c>
      <c r="B40" s="28">
        <f t="shared" si="0"/>
        <v>644.74963749139704</v>
      </c>
      <c r="C40" s="28">
        <f t="shared" si="1"/>
        <v>19.536558765626825</v>
      </c>
      <c r="D40" s="29">
        <f t="shared" si="2"/>
        <v>664.2861962570239</v>
      </c>
    </row>
    <row r="41" spans="1:4" x14ac:dyDescent="0.25">
      <c r="A41" s="27">
        <v>35</v>
      </c>
      <c r="B41" s="28">
        <f t="shared" si="0"/>
        <v>651.19713386631099</v>
      </c>
      <c r="C41" s="28">
        <f t="shared" si="1"/>
        <v>13.089062390712854</v>
      </c>
      <c r="D41" s="29">
        <f t="shared" si="2"/>
        <v>664.2861962570239</v>
      </c>
    </row>
    <row r="42" spans="1:4" x14ac:dyDescent="0.25">
      <c r="A42" s="27">
        <v>36</v>
      </c>
      <c r="B42" s="28">
        <f t="shared" si="0"/>
        <v>657.70910520497409</v>
      </c>
      <c r="C42" s="28">
        <f t="shared" si="1"/>
        <v>6.5770910520497425</v>
      </c>
      <c r="D42" s="29">
        <f t="shared" si="2"/>
        <v>664.28619625702379</v>
      </c>
    </row>
    <row r="43" spans="1:4" x14ac:dyDescent="0.25">
      <c r="A43" s="27" t="s">
        <v>37</v>
      </c>
      <c r="B43" s="28">
        <f>SUM(B7:B42)</f>
        <v>19999.999999999996</v>
      </c>
      <c r="C43" s="28">
        <f>SUM(C7:C42)</f>
        <v>3914.3030652528614</v>
      </c>
      <c r="D43" s="28">
        <f>SUM(D7:D42)</f>
        <v>23914.303065252865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3AC5-DA0B-4792-B99F-2BFA14A86BA4}">
  <dimension ref="A1:P17"/>
  <sheetViews>
    <sheetView rightToLeft="1" workbookViewId="0">
      <selection activeCell="L3" sqref="L3:P3"/>
    </sheetView>
  </sheetViews>
  <sheetFormatPr defaultRowHeight="13.8" x14ac:dyDescent="0.25"/>
  <cols>
    <col min="1" max="1" width="9.5" bestFit="1" customWidth="1"/>
    <col min="5" max="5" width="10.296875" bestFit="1" customWidth="1"/>
    <col min="6" max="7" width="9.69921875" bestFit="1" customWidth="1"/>
    <col min="8" max="8" width="11.8984375" bestFit="1" customWidth="1"/>
    <col min="9" max="9" width="9.59765625" bestFit="1" customWidth="1"/>
    <col min="11" max="11" width="9.796875" bestFit="1" customWidth="1"/>
  </cols>
  <sheetData>
    <row r="1" spans="1:16" ht="14.4" thickBot="1" x14ac:dyDescent="0.3">
      <c r="E1" s="24" t="s">
        <v>64</v>
      </c>
      <c r="F1" s="24" t="s">
        <v>66</v>
      </c>
      <c r="G1" s="24" t="s">
        <v>67</v>
      </c>
      <c r="H1" s="24" t="s">
        <v>68</v>
      </c>
      <c r="I1" s="24" t="s">
        <v>70</v>
      </c>
    </row>
    <row r="2" spans="1:16" ht="14.4" thickTop="1" x14ac:dyDescent="0.25">
      <c r="A2" s="19" t="s">
        <v>43</v>
      </c>
      <c r="B2" s="20" t="s">
        <v>44</v>
      </c>
      <c r="C2" s="20" t="s">
        <v>45</v>
      </c>
      <c r="D2" s="20" t="s">
        <v>46</v>
      </c>
      <c r="E2" s="20" t="s">
        <v>51</v>
      </c>
      <c r="F2" s="20" t="s">
        <v>53</v>
      </c>
      <c r="G2" s="20" t="s">
        <v>55</v>
      </c>
      <c r="H2" s="20" t="s">
        <v>57</v>
      </c>
      <c r="I2" s="21" t="s">
        <v>60</v>
      </c>
    </row>
    <row r="3" spans="1:16" x14ac:dyDescent="0.25">
      <c r="A3" s="22" t="s">
        <v>47</v>
      </c>
      <c r="B3" s="15">
        <v>1750</v>
      </c>
      <c r="C3" s="15">
        <v>1250</v>
      </c>
      <c r="D3" s="15">
        <v>2600</v>
      </c>
      <c r="E3" s="15">
        <f>SUM(B3:D3)</f>
        <v>5600</v>
      </c>
      <c r="F3" s="15">
        <f>E3*$J$8</f>
        <v>896</v>
      </c>
      <c r="G3" s="15">
        <f>$J$9*$L$9*E3</f>
        <v>134.4</v>
      </c>
      <c r="H3" s="15">
        <f>AVERAGE(E3/$K$6)</f>
        <v>1866.6666666666667</v>
      </c>
      <c r="I3" s="16">
        <f>E3-F3-G3</f>
        <v>4569.6000000000004</v>
      </c>
      <c r="K3" s="24" t="s">
        <v>70</v>
      </c>
      <c r="L3" s="34" t="s">
        <v>63</v>
      </c>
      <c r="M3" s="34"/>
      <c r="N3" s="34"/>
      <c r="O3" s="34"/>
      <c r="P3" s="34"/>
    </row>
    <row r="4" spans="1:16" x14ac:dyDescent="0.25">
      <c r="A4" s="22" t="s">
        <v>48</v>
      </c>
      <c r="B4" s="15">
        <v>1700</v>
      </c>
      <c r="C4" s="15">
        <v>2500</v>
      </c>
      <c r="D4" s="15">
        <v>2550</v>
      </c>
      <c r="E4" s="15">
        <f t="shared" ref="E4:E6" si="0">SUM(B4:D4)</f>
        <v>6750</v>
      </c>
      <c r="F4" s="15">
        <f t="shared" ref="F4:F6" si="1">E4*$J$8</f>
        <v>1080</v>
      </c>
      <c r="G4" s="15">
        <f t="shared" ref="G4:G6" si="2">$J$9*$L$9*E4</f>
        <v>162</v>
      </c>
      <c r="H4" s="15">
        <f>AVERAGE(E4/$K$6)</f>
        <v>2250</v>
      </c>
      <c r="I4" s="16">
        <f t="shared" ref="I4:I6" si="3">E4-F4-G4</f>
        <v>5508</v>
      </c>
    </row>
    <row r="5" spans="1:16" x14ac:dyDescent="0.25">
      <c r="A5" s="22" t="s">
        <v>49</v>
      </c>
      <c r="B5" s="15">
        <v>2500</v>
      </c>
      <c r="C5" s="15">
        <v>2500</v>
      </c>
      <c r="D5" s="15">
        <v>3500</v>
      </c>
      <c r="E5" s="15">
        <f t="shared" si="0"/>
        <v>8500</v>
      </c>
      <c r="F5" s="15">
        <f t="shared" si="1"/>
        <v>1360</v>
      </c>
      <c r="G5" s="15">
        <f t="shared" si="2"/>
        <v>204</v>
      </c>
      <c r="H5" s="15">
        <f>AVERAGE(E5/$K$6)</f>
        <v>2833.3333333333335</v>
      </c>
      <c r="I5" s="16">
        <f t="shared" si="3"/>
        <v>6936</v>
      </c>
    </row>
    <row r="6" spans="1:16" ht="14.4" thickBot="1" x14ac:dyDescent="0.3">
      <c r="A6" s="23" t="s">
        <v>50</v>
      </c>
      <c r="B6" s="17">
        <v>2900</v>
      </c>
      <c r="C6" s="17">
        <v>2400</v>
      </c>
      <c r="D6" s="17">
        <v>2450</v>
      </c>
      <c r="E6" s="17">
        <f t="shared" si="0"/>
        <v>7750</v>
      </c>
      <c r="F6" s="17">
        <f t="shared" si="1"/>
        <v>1240</v>
      </c>
      <c r="G6" s="17">
        <f t="shared" si="2"/>
        <v>186</v>
      </c>
      <c r="H6" s="17">
        <f>AVERAGE(E6/$K$6)</f>
        <v>2583.3333333333335</v>
      </c>
      <c r="I6" s="18">
        <f t="shared" si="3"/>
        <v>6324</v>
      </c>
      <c r="K6">
        <v>3</v>
      </c>
    </row>
    <row r="7" spans="1:16" ht="14.4" thickTop="1" x14ac:dyDescent="0.25">
      <c r="A7" s="24" t="s">
        <v>65</v>
      </c>
    </row>
    <row r="8" spans="1:16" ht="41.4" x14ac:dyDescent="0.25">
      <c r="A8" s="25" t="s">
        <v>52</v>
      </c>
      <c r="B8" s="14">
        <f>SUM(B3:B6)</f>
        <v>8850</v>
      </c>
      <c r="C8" s="14">
        <f t="shared" ref="C8:E8" si="4">SUM(C3:C6)</f>
        <v>8650</v>
      </c>
      <c r="D8" s="14">
        <f t="shared" si="4"/>
        <v>11100</v>
      </c>
      <c r="E8" s="14">
        <f t="shared" si="4"/>
        <v>28600</v>
      </c>
      <c r="I8" t="s">
        <v>54</v>
      </c>
      <c r="J8" s="12">
        <v>0.16</v>
      </c>
    </row>
    <row r="9" spans="1:16" x14ac:dyDescent="0.25">
      <c r="F9" s="35" t="s">
        <v>69</v>
      </c>
      <c r="G9" s="35"/>
      <c r="I9" t="s">
        <v>55</v>
      </c>
      <c r="J9" s="12">
        <v>0.03</v>
      </c>
      <c r="K9" t="s">
        <v>56</v>
      </c>
      <c r="L9" s="12">
        <v>0.8</v>
      </c>
    </row>
    <row r="10" spans="1:16" x14ac:dyDescent="0.25">
      <c r="E10" s="33" t="s">
        <v>58</v>
      </c>
      <c r="F10" s="33"/>
      <c r="G10" s="33"/>
      <c r="H10" s="33"/>
    </row>
    <row r="11" spans="1:16" x14ac:dyDescent="0.25">
      <c r="F11" s="34">
        <f>SUM(G3:G6)</f>
        <v>686.4</v>
      </c>
      <c r="G11" s="34"/>
    </row>
    <row r="12" spans="1:16" x14ac:dyDescent="0.25">
      <c r="E12" s="33" t="s">
        <v>59</v>
      </c>
      <c r="F12" s="33"/>
      <c r="G12" s="33"/>
      <c r="H12" s="33"/>
    </row>
    <row r="13" spans="1:16" x14ac:dyDescent="0.25">
      <c r="F13" s="34">
        <f>SUM(F3:F6)</f>
        <v>4576</v>
      </c>
      <c r="G13" s="34"/>
    </row>
    <row r="14" spans="1:16" x14ac:dyDescent="0.25">
      <c r="D14" s="36" t="s">
        <v>71</v>
      </c>
      <c r="E14" s="33" t="s">
        <v>61</v>
      </c>
      <c r="F14" s="33"/>
      <c r="G14" s="33"/>
      <c r="H14" s="33"/>
    </row>
    <row r="15" spans="1:16" x14ac:dyDescent="0.25">
      <c r="D15" s="36"/>
      <c r="F15" s="34">
        <f>MAX(I3:I6)</f>
        <v>6936</v>
      </c>
      <c r="G15" s="34"/>
    </row>
    <row r="16" spans="1:16" x14ac:dyDescent="0.25">
      <c r="D16" s="36"/>
      <c r="E16" s="33" t="s">
        <v>62</v>
      </c>
      <c r="F16" s="33"/>
      <c r="G16" s="33"/>
      <c r="H16" s="33"/>
    </row>
    <row r="17" spans="6:7" x14ac:dyDescent="0.25">
      <c r="F17" s="34">
        <f>MIN(I3:I6)</f>
        <v>4569.6000000000004</v>
      </c>
      <c r="G17" s="34"/>
    </row>
  </sheetData>
  <mergeCells count="11">
    <mergeCell ref="E16:H16"/>
    <mergeCell ref="F17:G17"/>
    <mergeCell ref="L3:P3"/>
    <mergeCell ref="F9:G9"/>
    <mergeCell ref="D14:D16"/>
    <mergeCell ref="E10:H10"/>
    <mergeCell ref="F11:G11"/>
    <mergeCell ref="E12:H12"/>
    <mergeCell ref="F13:G13"/>
    <mergeCell ref="E14:H14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الاستثمار</vt:lpstr>
      <vt:lpstr>معادلة الانحدار</vt:lpstr>
      <vt:lpstr>بيانات الموظفين</vt:lpstr>
      <vt:lpstr>المرابحة</vt:lpstr>
      <vt:lpstr>المبيعات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مٌون</dc:creator>
  <cp:lastModifiedBy>مٌون</cp:lastModifiedBy>
  <dcterms:created xsi:type="dcterms:W3CDTF">2022-11-08T08:43:00Z</dcterms:created>
  <dcterms:modified xsi:type="dcterms:W3CDTF">2022-12-15T15:37:39Z</dcterms:modified>
</cp:coreProperties>
</file>