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hn Nicolas\Downloads\Thesis\"/>
    </mc:Choice>
  </mc:AlternateContent>
  <xr:revisionPtr revIDLastSave="0" documentId="13_ncr:1_{0F55F359-A66A-4C5F-B629-8E9A562F6A04}" xr6:coauthVersionLast="47" xr6:coauthVersionMax="47" xr10:uidLastSave="{00000000-0000-0000-0000-000000000000}"/>
  <bookViews>
    <workbookView xWindow="-110" yWindow="-110" windowWidth="25820" windowHeight="15500" firstSheet="4" activeTab="6" xr2:uid="{00000000-000D-0000-FFFF-FFFF00000000}"/>
  </bookViews>
  <sheets>
    <sheet name="CM_Baseline" sheetId="9" r:id="rId1"/>
    <sheet name="Metrics Baseline" sheetId="10" r:id="rId2"/>
    <sheet name="CM_SSP" sheetId="3" r:id="rId3"/>
    <sheet name="CM_SOP" sheetId="5" r:id="rId4"/>
    <sheet name="CM_SSP_DA" sheetId="11" r:id="rId5"/>
    <sheet name="CM_SOP_DA" sheetId="13" r:id="rId6"/>
    <sheet name="Metrics SSP" sheetId="2" r:id="rId7"/>
    <sheet name="Metrics SOP" sheetId="4" r:id="rId8"/>
    <sheet name="Metrics SSP DA" sheetId="12" r:id="rId9"/>
    <sheet name="Metrics SOP DA" sheetId="14" r:id="rId10"/>
    <sheet name="Sheet2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2" l="1"/>
  <c r="P52" i="2"/>
  <c r="P74" i="2"/>
  <c r="M76" i="2"/>
  <c r="M73" i="2"/>
  <c r="M74" i="2"/>
  <c r="M72" i="2"/>
  <c r="M75" i="2" s="1"/>
  <c r="P73" i="2" s="1"/>
  <c r="P75" i="2" s="1"/>
  <c r="K74" i="2"/>
  <c r="K73" i="2"/>
  <c r="K72" i="2"/>
  <c r="L74" i="2"/>
  <c r="L73" i="2"/>
  <c r="L72" i="2"/>
  <c r="U32" i="2"/>
  <c r="U52" i="2" s="1"/>
  <c r="AN53" i="2"/>
  <c r="AK52" i="2"/>
  <c r="AK51" i="2"/>
  <c r="AN52" i="2" s="1"/>
  <c r="AN54" i="2" s="1"/>
  <c r="AF53" i="2"/>
  <c r="AC52" i="2"/>
  <c r="AC51" i="2"/>
  <c r="AF52" i="2" s="1"/>
  <c r="AF54" i="2" s="1"/>
  <c r="X53" i="2"/>
  <c r="U51" i="2"/>
  <c r="P53" i="2"/>
  <c r="M52" i="2"/>
  <c r="M51" i="2"/>
  <c r="AJ19" i="2"/>
  <c r="AN38" i="2"/>
  <c r="AN22" i="2"/>
  <c r="AN6" i="2"/>
  <c r="AK37" i="2"/>
  <c r="AK38" i="2"/>
  <c r="AK39" i="2"/>
  <c r="AK40" i="2"/>
  <c r="AK41" i="2"/>
  <c r="AK42" i="2"/>
  <c r="AK43" i="2"/>
  <c r="AK44" i="2"/>
  <c r="AK45" i="2"/>
  <c r="AK46" i="2"/>
  <c r="AK21" i="2"/>
  <c r="AK22" i="2"/>
  <c r="AK23" i="2"/>
  <c r="AK24" i="2"/>
  <c r="AK25" i="2"/>
  <c r="AK26" i="2"/>
  <c r="AK27" i="2"/>
  <c r="AK28" i="2"/>
  <c r="AK29" i="2"/>
  <c r="AK30" i="2"/>
  <c r="AK36" i="2"/>
  <c r="AK20" i="2"/>
  <c r="AK5" i="2"/>
  <c r="AK6" i="2"/>
  <c r="AK7" i="2"/>
  <c r="AK8" i="2"/>
  <c r="AK9" i="2"/>
  <c r="AK10" i="2"/>
  <c r="AK11" i="2"/>
  <c r="AK12" i="2"/>
  <c r="AK13" i="2"/>
  <c r="AK14" i="2"/>
  <c r="AK4" i="2"/>
  <c r="AK15" i="2" s="1"/>
  <c r="AK48" i="2"/>
  <c r="AJ48" i="2"/>
  <c r="AJ47" i="2"/>
  <c r="AI3" i="2"/>
  <c r="AI4" i="2"/>
  <c r="AI5" i="2"/>
  <c r="AI6" i="2"/>
  <c r="AI7" i="2"/>
  <c r="AI8" i="2"/>
  <c r="AI9" i="2"/>
  <c r="AI10" i="2"/>
  <c r="AI11" i="2"/>
  <c r="AI12" i="2"/>
  <c r="AI13" i="2"/>
  <c r="AI14" i="2"/>
  <c r="AJ15" i="2"/>
  <c r="AJ16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J31" i="2"/>
  <c r="AJ32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20" i="2"/>
  <c r="AJ21" i="2"/>
  <c r="AJ22" i="2"/>
  <c r="AJ23" i="2"/>
  <c r="AJ24" i="2"/>
  <c r="AJ25" i="2"/>
  <c r="AJ26" i="2"/>
  <c r="AJ27" i="2"/>
  <c r="AJ28" i="2"/>
  <c r="AJ29" i="2"/>
  <c r="AJ30" i="2"/>
  <c r="AJ3" i="2"/>
  <c r="AJ4" i="2"/>
  <c r="AJ5" i="2"/>
  <c r="AJ6" i="2"/>
  <c r="AJ7" i="2"/>
  <c r="AJ8" i="2"/>
  <c r="AJ9" i="2"/>
  <c r="AJ10" i="2"/>
  <c r="AJ11" i="2"/>
  <c r="AJ12" i="2"/>
  <c r="AJ13" i="2"/>
  <c r="AJ14" i="2"/>
  <c r="AH30" i="2"/>
  <c r="AH46" i="2" s="1"/>
  <c r="AH29" i="2"/>
  <c r="AH45" i="2" s="1"/>
  <c r="AH28" i="2"/>
  <c r="AH44" i="2" s="1"/>
  <c r="AH27" i="2"/>
  <c r="AH43" i="2" s="1"/>
  <c r="AH26" i="2"/>
  <c r="AH42" i="2" s="1"/>
  <c r="AH25" i="2"/>
  <c r="AH41" i="2" s="1"/>
  <c r="AH24" i="2"/>
  <c r="AH40" i="2" s="1"/>
  <c r="AH23" i="2"/>
  <c r="AH39" i="2" s="1"/>
  <c r="AH22" i="2"/>
  <c r="AH38" i="2" s="1"/>
  <c r="AH21" i="2"/>
  <c r="AH37" i="2" s="1"/>
  <c r="AH20" i="2"/>
  <c r="AH36" i="2" s="1"/>
  <c r="AH19" i="2"/>
  <c r="AH35" i="2" s="1"/>
  <c r="AH14" i="2"/>
  <c r="AH13" i="2"/>
  <c r="AH12" i="2"/>
  <c r="AH11" i="2"/>
  <c r="AH10" i="2"/>
  <c r="AH9" i="2"/>
  <c r="AH8" i="2"/>
  <c r="AH7" i="2"/>
  <c r="AH6" i="2"/>
  <c r="AH5" i="2"/>
  <c r="AH4" i="2"/>
  <c r="AH3" i="2"/>
  <c r="X38" i="2"/>
  <c r="X37" i="2"/>
  <c r="X39" i="2" s="1"/>
  <c r="X22" i="2"/>
  <c r="X6" i="2"/>
  <c r="X5" i="2"/>
  <c r="X7" i="2" s="1"/>
  <c r="T36" i="2"/>
  <c r="T37" i="2"/>
  <c r="T38" i="2"/>
  <c r="T39" i="2"/>
  <c r="T40" i="2"/>
  <c r="T41" i="2"/>
  <c r="T42" i="2"/>
  <c r="T43" i="2"/>
  <c r="T44" i="2"/>
  <c r="T45" i="2"/>
  <c r="T46" i="2"/>
  <c r="T20" i="2"/>
  <c r="T21" i="2"/>
  <c r="T22" i="2"/>
  <c r="T23" i="2"/>
  <c r="T24" i="2"/>
  <c r="T25" i="2"/>
  <c r="T26" i="2"/>
  <c r="U26" i="2" s="1"/>
  <c r="T27" i="2"/>
  <c r="T28" i="2"/>
  <c r="T29" i="2"/>
  <c r="T30" i="2"/>
  <c r="S20" i="2"/>
  <c r="S21" i="2"/>
  <c r="S22" i="2"/>
  <c r="S23" i="2"/>
  <c r="S24" i="2"/>
  <c r="S25" i="2"/>
  <c r="S26" i="2"/>
  <c r="S27" i="2"/>
  <c r="U27" i="2" s="1"/>
  <c r="S28" i="2"/>
  <c r="U28" i="2" s="1"/>
  <c r="S29" i="2"/>
  <c r="U29" i="2" s="1"/>
  <c r="S30" i="2"/>
  <c r="U30" i="2" s="1"/>
  <c r="U16" i="2"/>
  <c r="U15" i="2"/>
  <c r="U46" i="2"/>
  <c r="U45" i="2"/>
  <c r="U44" i="2"/>
  <c r="U43" i="2"/>
  <c r="U42" i="2"/>
  <c r="U41" i="2"/>
  <c r="U40" i="2"/>
  <c r="U39" i="2"/>
  <c r="U38" i="2"/>
  <c r="U37" i="2"/>
  <c r="U36" i="2"/>
  <c r="U47" i="2" s="1"/>
  <c r="U25" i="2"/>
  <c r="U24" i="2"/>
  <c r="U23" i="2"/>
  <c r="U22" i="2"/>
  <c r="U21" i="2"/>
  <c r="U20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U4" i="2"/>
  <c r="U14" i="2"/>
  <c r="U13" i="2"/>
  <c r="U12" i="2"/>
  <c r="U11" i="2"/>
  <c r="U10" i="2"/>
  <c r="U9" i="2"/>
  <c r="U8" i="2"/>
  <c r="U7" i="2"/>
  <c r="U6" i="2"/>
  <c r="U5" i="2"/>
  <c r="T4" i="2"/>
  <c r="T5" i="2"/>
  <c r="T6" i="2"/>
  <c r="T7" i="2"/>
  <c r="T8" i="2"/>
  <c r="T9" i="2"/>
  <c r="T10" i="2"/>
  <c r="T11" i="2"/>
  <c r="T12" i="2"/>
  <c r="T13" i="2"/>
  <c r="T14" i="2"/>
  <c r="S4" i="2"/>
  <c r="S5" i="2"/>
  <c r="S6" i="2"/>
  <c r="S7" i="2"/>
  <c r="S8" i="2"/>
  <c r="S9" i="2"/>
  <c r="S10" i="2"/>
  <c r="S11" i="2"/>
  <c r="S12" i="2"/>
  <c r="S13" i="2"/>
  <c r="S14" i="2"/>
  <c r="K20" i="2"/>
  <c r="K21" i="2"/>
  <c r="K22" i="2"/>
  <c r="K23" i="2"/>
  <c r="K24" i="2"/>
  <c r="K25" i="2"/>
  <c r="K26" i="2"/>
  <c r="K27" i="2"/>
  <c r="K28" i="2"/>
  <c r="K29" i="2"/>
  <c r="K30" i="2"/>
  <c r="AA36" i="2"/>
  <c r="AA37" i="2"/>
  <c r="AA38" i="2"/>
  <c r="AA39" i="2"/>
  <c r="AA40" i="2"/>
  <c r="AA41" i="2"/>
  <c r="AA42" i="2"/>
  <c r="AA43" i="2"/>
  <c r="AA44" i="2"/>
  <c r="AA45" i="2"/>
  <c r="AA46" i="2"/>
  <c r="AA4" i="2"/>
  <c r="AA5" i="2"/>
  <c r="AA6" i="2"/>
  <c r="AA7" i="2"/>
  <c r="AA8" i="2"/>
  <c r="AA9" i="2"/>
  <c r="AA10" i="2"/>
  <c r="AA11" i="2"/>
  <c r="AA12" i="2"/>
  <c r="AA13" i="2"/>
  <c r="AA14" i="2"/>
  <c r="AF38" i="2"/>
  <c r="AF22" i="2"/>
  <c r="AF6" i="2"/>
  <c r="K36" i="2"/>
  <c r="K37" i="2"/>
  <c r="K38" i="2"/>
  <c r="AB38" i="2" s="1"/>
  <c r="K39" i="2"/>
  <c r="AB39" i="2" s="1"/>
  <c r="K40" i="2"/>
  <c r="AB40" i="2" s="1"/>
  <c r="K41" i="2"/>
  <c r="AB41" i="2" s="1"/>
  <c r="K42" i="2"/>
  <c r="K43" i="2"/>
  <c r="K44" i="2"/>
  <c r="K45" i="2"/>
  <c r="K46" i="2"/>
  <c r="AB46" i="2" s="1"/>
  <c r="P38" i="2"/>
  <c r="P22" i="2"/>
  <c r="P6" i="2"/>
  <c r="J3" i="2"/>
  <c r="Z3" i="2" s="1"/>
  <c r="Z19" i="2" s="1"/>
  <c r="Z35" i="2" s="1"/>
  <c r="J4" i="2"/>
  <c r="Z4" i="2" s="1"/>
  <c r="Z36" i="2" s="1"/>
  <c r="J5" i="2"/>
  <c r="Z5" i="2" s="1"/>
  <c r="Z37" i="2" s="1"/>
  <c r="J6" i="2"/>
  <c r="J22" i="2" s="1"/>
  <c r="J38" i="2" s="1"/>
  <c r="J7" i="2"/>
  <c r="Z7" i="2" s="1"/>
  <c r="Z39" i="2" s="1"/>
  <c r="J8" i="2"/>
  <c r="J24" i="2" s="1"/>
  <c r="J40" i="2" s="1"/>
  <c r="J9" i="2"/>
  <c r="J25" i="2" s="1"/>
  <c r="J41" i="2" s="1"/>
  <c r="J10" i="2"/>
  <c r="Z10" i="2" s="1"/>
  <c r="Z42" i="2" s="1"/>
  <c r="J11" i="2"/>
  <c r="Z11" i="2" s="1"/>
  <c r="Z43" i="2" s="1"/>
  <c r="J12" i="2"/>
  <c r="Z12" i="2" s="1"/>
  <c r="Z44" i="2" s="1"/>
  <c r="J13" i="2"/>
  <c r="J29" i="2" s="1"/>
  <c r="J45" i="2" s="1"/>
  <c r="J14" i="2"/>
  <c r="J30" i="2" s="1"/>
  <c r="J46" i="2" s="1"/>
  <c r="K4" i="2"/>
  <c r="AB4" i="2" s="1"/>
  <c r="K5" i="2"/>
  <c r="AB5" i="2" s="1"/>
  <c r="K6" i="2"/>
  <c r="AB6" i="2" s="1"/>
  <c r="K7" i="2"/>
  <c r="AB7" i="2" s="1"/>
  <c r="K8" i="2"/>
  <c r="AB8" i="2" s="1"/>
  <c r="K9" i="2"/>
  <c r="AB9" i="2" s="1"/>
  <c r="K10" i="2"/>
  <c r="AB10" i="2" s="1"/>
  <c r="K11" i="2"/>
  <c r="AB11" i="2" s="1"/>
  <c r="K12" i="2"/>
  <c r="AB12" i="2" s="1"/>
  <c r="K13" i="2"/>
  <c r="AB13" i="2" s="1"/>
  <c r="K14" i="2"/>
  <c r="AB14" i="2" s="1"/>
  <c r="B4" i="16"/>
  <c r="C4" i="16"/>
  <c r="D4" i="16"/>
  <c r="B6" i="16"/>
  <c r="C6" i="16"/>
  <c r="D6" i="16"/>
  <c r="B8" i="16"/>
  <c r="C8" i="16"/>
  <c r="D8" i="16"/>
  <c r="D14" i="14"/>
  <c r="B14" i="14"/>
  <c r="D13" i="14"/>
  <c r="B13" i="14"/>
  <c r="D12" i="14"/>
  <c r="B12" i="14"/>
  <c r="D11" i="14"/>
  <c r="B11" i="14"/>
  <c r="G11" i="14" s="1"/>
  <c r="D10" i="14"/>
  <c r="B10" i="14"/>
  <c r="D9" i="14"/>
  <c r="B9" i="14"/>
  <c r="G9" i="14" s="1"/>
  <c r="D8" i="14"/>
  <c r="B8" i="14"/>
  <c r="D7" i="14"/>
  <c r="B7" i="14"/>
  <c r="D6" i="14"/>
  <c r="B6" i="14"/>
  <c r="G6" i="14" s="1"/>
  <c r="D5" i="14"/>
  <c r="B5" i="14"/>
  <c r="C5" i="14" s="1"/>
  <c r="F5" i="14" s="1"/>
  <c r="D4" i="14"/>
  <c r="B4" i="14"/>
  <c r="G4" i="14" s="1"/>
  <c r="D14" i="12"/>
  <c r="B14" i="12"/>
  <c r="C14" i="12" s="1"/>
  <c r="E14" i="12" s="1"/>
  <c r="D13" i="12"/>
  <c r="B13" i="12"/>
  <c r="D12" i="12"/>
  <c r="B12" i="12"/>
  <c r="D11" i="12"/>
  <c r="B11" i="12"/>
  <c r="D10" i="12"/>
  <c r="B10" i="12"/>
  <c r="D9" i="12"/>
  <c r="B9" i="12"/>
  <c r="D8" i="12"/>
  <c r="B8" i="12"/>
  <c r="G8" i="12" s="1"/>
  <c r="D7" i="12"/>
  <c r="B7" i="12"/>
  <c r="D6" i="12"/>
  <c r="B6" i="12"/>
  <c r="G6" i="12" s="1"/>
  <c r="D5" i="12"/>
  <c r="B5" i="12"/>
  <c r="C5" i="12" s="1"/>
  <c r="D4" i="12"/>
  <c r="B4" i="12"/>
  <c r="C4" i="12" s="1"/>
  <c r="D14" i="10"/>
  <c r="B14" i="10"/>
  <c r="D13" i="10"/>
  <c r="B13" i="10"/>
  <c r="D12" i="10"/>
  <c r="B12" i="10"/>
  <c r="D11" i="10"/>
  <c r="B11" i="10"/>
  <c r="G11" i="10" s="1"/>
  <c r="D10" i="10"/>
  <c r="B10" i="10"/>
  <c r="G10" i="10" s="1"/>
  <c r="D9" i="10"/>
  <c r="B9" i="10"/>
  <c r="D8" i="10"/>
  <c r="B8" i="10"/>
  <c r="D7" i="10"/>
  <c r="B7" i="10"/>
  <c r="D6" i="10"/>
  <c r="B6" i="10"/>
  <c r="D5" i="10"/>
  <c r="B5" i="10"/>
  <c r="D4" i="10"/>
  <c r="G4" i="10" s="1"/>
  <c r="B4" i="10"/>
  <c r="C4" i="10" s="1"/>
  <c r="G14" i="10"/>
  <c r="G13" i="10"/>
  <c r="G8" i="10"/>
  <c r="D14" i="4"/>
  <c r="B14" i="4"/>
  <c r="G14" i="4" s="1"/>
  <c r="D13" i="4"/>
  <c r="B13" i="4"/>
  <c r="D12" i="4"/>
  <c r="B12" i="4"/>
  <c r="D11" i="4"/>
  <c r="B11" i="4"/>
  <c r="G11" i="4" s="1"/>
  <c r="D10" i="4"/>
  <c r="B10" i="4"/>
  <c r="D9" i="4"/>
  <c r="B9" i="4"/>
  <c r="D8" i="4"/>
  <c r="B8" i="4"/>
  <c r="G8" i="4" s="1"/>
  <c r="D7" i="4"/>
  <c r="B7" i="4"/>
  <c r="D6" i="4"/>
  <c r="B6" i="4"/>
  <c r="D5" i="4"/>
  <c r="B5" i="4"/>
  <c r="D4" i="4"/>
  <c r="B4" i="4"/>
  <c r="D14" i="2"/>
  <c r="B14" i="2"/>
  <c r="C14" i="2" s="1"/>
  <c r="F14" i="2" s="1"/>
  <c r="L14" i="2" s="1"/>
  <c r="D13" i="2"/>
  <c r="B13" i="2"/>
  <c r="D12" i="2"/>
  <c r="B12" i="2"/>
  <c r="C12" i="2" s="1"/>
  <c r="D11" i="2"/>
  <c r="B11" i="2"/>
  <c r="C11" i="2" s="1"/>
  <c r="D10" i="2"/>
  <c r="B10" i="2"/>
  <c r="D9" i="2"/>
  <c r="B9" i="2"/>
  <c r="C9" i="2" s="1"/>
  <c r="D8" i="2"/>
  <c r="B8" i="2"/>
  <c r="D7" i="2"/>
  <c r="B7" i="2"/>
  <c r="D6" i="2"/>
  <c r="B6" i="2"/>
  <c r="D5" i="2"/>
  <c r="B5" i="2"/>
  <c r="D4" i="2"/>
  <c r="B4" i="2"/>
  <c r="G7" i="4"/>
  <c r="G4" i="4"/>
  <c r="X52" i="2" l="1"/>
  <c r="X54" i="2" s="1"/>
  <c r="X21" i="2"/>
  <c r="X23" i="2" s="1"/>
  <c r="AK47" i="2"/>
  <c r="AN37" i="2" s="1"/>
  <c r="AN39" i="2" s="1"/>
  <c r="AK31" i="2"/>
  <c r="AK32" i="2"/>
  <c r="AN21" i="2" s="1"/>
  <c r="AN23" i="2" s="1"/>
  <c r="AK16" i="2"/>
  <c r="AN5" i="2" s="1"/>
  <c r="AN7" i="2" s="1"/>
  <c r="U48" i="2"/>
  <c r="U31" i="2"/>
  <c r="AC14" i="2"/>
  <c r="AC13" i="2"/>
  <c r="AC12" i="2"/>
  <c r="AC10" i="2"/>
  <c r="M14" i="2"/>
  <c r="M9" i="2"/>
  <c r="Z9" i="2"/>
  <c r="J23" i="2"/>
  <c r="J39" i="2" s="1"/>
  <c r="J21" i="2"/>
  <c r="J37" i="2" s="1"/>
  <c r="Z8" i="2"/>
  <c r="J20" i="2"/>
  <c r="J36" i="2" s="1"/>
  <c r="J19" i="2"/>
  <c r="J35" i="2" s="1"/>
  <c r="AC9" i="2"/>
  <c r="AC5" i="2"/>
  <c r="AC4" i="2"/>
  <c r="AC11" i="2"/>
  <c r="AC7" i="2"/>
  <c r="AC6" i="2"/>
  <c r="Z6" i="2"/>
  <c r="AC8" i="2"/>
  <c r="AC46" i="2"/>
  <c r="J26" i="2"/>
  <c r="J42" i="2" s="1"/>
  <c r="J28" i="2"/>
  <c r="J44" i="2" s="1"/>
  <c r="J27" i="2"/>
  <c r="J43" i="2" s="1"/>
  <c r="AC41" i="2"/>
  <c r="AC39" i="2"/>
  <c r="AB37" i="2"/>
  <c r="AB36" i="2"/>
  <c r="AB45" i="2"/>
  <c r="AB44" i="2"/>
  <c r="AB42" i="2"/>
  <c r="Z14" i="2"/>
  <c r="AB43" i="2"/>
  <c r="Z13" i="2"/>
  <c r="AC38" i="2"/>
  <c r="AC40" i="2"/>
  <c r="G5" i="14"/>
  <c r="H5" i="14" s="1"/>
  <c r="G8" i="14"/>
  <c r="C12" i="4"/>
  <c r="E12" i="4" s="1"/>
  <c r="G6" i="2"/>
  <c r="L22" i="2" s="1"/>
  <c r="M22" i="2" s="1"/>
  <c r="F9" i="2"/>
  <c r="L9" i="2" s="1"/>
  <c r="E12" i="2"/>
  <c r="G12" i="14"/>
  <c r="G13" i="14"/>
  <c r="C13" i="14"/>
  <c r="F13" i="14" s="1"/>
  <c r="H13" i="14" s="1"/>
  <c r="G14" i="14"/>
  <c r="G7" i="14"/>
  <c r="G12" i="12"/>
  <c r="E5" i="12"/>
  <c r="G11" i="12"/>
  <c r="G5" i="12"/>
  <c r="G9" i="12"/>
  <c r="G13" i="12"/>
  <c r="F14" i="12"/>
  <c r="G14" i="12"/>
  <c r="F10" i="14"/>
  <c r="G10" i="14"/>
  <c r="G15" i="14" s="1"/>
  <c r="C12" i="14"/>
  <c r="E12" i="14" s="1"/>
  <c r="E5" i="14"/>
  <c r="C9" i="14"/>
  <c r="F9" i="14" s="1"/>
  <c r="H9" i="14" s="1"/>
  <c r="C6" i="14"/>
  <c r="E6" i="14" s="1"/>
  <c r="C10" i="14"/>
  <c r="E10" i="14" s="1"/>
  <c r="C7" i="14"/>
  <c r="C14" i="14"/>
  <c r="E7" i="14"/>
  <c r="C4" i="14"/>
  <c r="F4" i="14" s="1"/>
  <c r="F7" i="14"/>
  <c r="E14" i="14"/>
  <c r="C11" i="14"/>
  <c r="E11" i="14" s="1"/>
  <c r="F14" i="14"/>
  <c r="H14" i="14" s="1"/>
  <c r="E4" i="14"/>
  <c r="C8" i="14"/>
  <c r="F8" i="14" s="1"/>
  <c r="H8" i="14" s="1"/>
  <c r="C12" i="12"/>
  <c r="E12" i="12" s="1"/>
  <c r="C7" i="12"/>
  <c r="F7" i="12" s="1"/>
  <c r="F5" i="12"/>
  <c r="C9" i="12"/>
  <c r="F9" i="12" s="1"/>
  <c r="H9" i="12" s="1"/>
  <c r="C13" i="12"/>
  <c r="E13" i="12" s="1"/>
  <c r="G10" i="12"/>
  <c r="G7" i="12"/>
  <c r="C11" i="12"/>
  <c r="F11" i="12" s="1"/>
  <c r="H11" i="12" s="1"/>
  <c r="C10" i="12"/>
  <c r="F10" i="12" s="1"/>
  <c r="H10" i="12" s="1"/>
  <c r="E4" i="12"/>
  <c r="F4" i="12"/>
  <c r="G4" i="12"/>
  <c r="C8" i="12"/>
  <c r="F8" i="12" s="1"/>
  <c r="H8" i="12" s="1"/>
  <c r="C6" i="12"/>
  <c r="E6" i="12" s="1"/>
  <c r="E4" i="10"/>
  <c r="C5" i="10"/>
  <c r="F5" i="10" s="1"/>
  <c r="H5" i="10" s="1"/>
  <c r="C12" i="10"/>
  <c r="E12" i="10" s="1"/>
  <c r="C7" i="10"/>
  <c r="E7" i="10" s="1"/>
  <c r="C13" i="10"/>
  <c r="F13" i="10" s="1"/>
  <c r="H13" i="10" s="1"/>
  <c r="G7" i="10"/>
  <c r="G9" i="10"/>
  <c r="C9" i="10"/>
  <c r="E9" i="10" s="1"/>
  <c r="C10" i="10"/>
  <c r="F10" i="10" s="1"/>
  <c r="H10" i="10" s="1"/>
  <c r="E10" i="10"/>
  <c r="C11" i="10"/>
  <c r="F11" i="10" s="1"/>
  <c r="H11" i="10" s="1"/>
  <c r="E11" i="10"/>
  <c r="C6" i="10"/>
  <c r="E6" i="10" s="1"/>
  <c r="C8" i="10"/>
  <c r="E8" i="10" s="1"/>
  <c r="C14" i="10"/>
  <c r="F14" i="10" s="1"/>
  <c r="H14" i="10" s="1"/>
  <c r="G5" i="10"/>
  <c r="G6" i="10"/>
  <c r="F4" i="10"/>
  <c r="F9" i="10"/>
  <c r="H9" i="10" s="1"/>
  <c r="G12" i="10"/>
  <c r="C14" i="4"/>
  <c r="E14" i="4" s="1"/>
  <c r="C9" i="4"/>
  <c r="E9" i="4" s="1"/>
  <c r="C4" i="4"/>
  <c r="E4" i="4" s="1"/>
  <c r="C10" i="4"/>
  <c r="E10" i="4" s="1"/>
  <c r="C5" i="4"/>
  <c r="E5" i="4" s="1"/>
  <c r="C11" i="4"/>
  <c r="F11" i="4" s="1"/>
  <c r="H11" i="4" s="1"/>
  <c r="E11" i="4"/>
  <c r="C7" i="4"/>
  <c r="E7" i="4" s="1"/>
  <c r="C13" i="4"/>
  <c r="E13" i="4" s="1"/>
  <c r="C8" i="4"/>
  <c r="E8" i="4" s="1"/>
  <c r="G9" i="4"/>
  <c r="C6" i="4"/>
  <c r="E6" i="4" s="1"/>
  <c r="E14" i="2"/>
  <c r="C4" i="2"/>
  <c r="E4" i="2" s="1"/>
  <c r="E9" i="2"/>
  <c r="C5" i="2"/>
  <c r="E5" i="2" s="1"/>
  <c r="E11" i="2"/>
  <c r="C6" i="2"/>
  <c r="E6" i="2" s="1"/>
  <c r="C8" i="2"/>
  <c r="E8" i="2" s="1"/>
  <c r="C10" i="2"/>
  <c r="E10" i="2" s="1"/>
  <c r="C7" i="2"/>
  <c r="E7" i="2" s="1"/>
  <c r="C13" i="2"/>
  <c r="F13" i="2" s="1"/>
  <c r="L13" i="2" s="1"/>
  <c r="M13" i="2" s="1"/>
  <c r="G5" i="4"/>
  <c r="G12" i="4"/>
  <c r="G10" i="4"/>
  <c r="F12" i="4"/>
  <c r="H12" i="4" s="1"/>
  <c r="G13" i="4"/>
  <c r="G6" i="4"/>
  <c r="G11" i="2"/>
  <c r="L27" i="2" s="1"/>
  <c r="M27" i="2" s="1"/>
  <c r="F11" i="2"/>
  <c r="L11" i="2" s="1"/>
  <c r="M11" i="2" s="1"/>
  <c r="G5" i="2"/>
  <c r="L21" i="2" s="1"/>
  <c r="M21" i="2" s="1"/>
  <c r="G7" i="2"/>
  <c r="L23" i="2" s="1"/>
  <c r="M23" i="2" s="1"/>
  <c r="G10" i="2"/>
  <c r="L26" i="2" s="1"/>
  <c r="M26" i="2" s="1"/>
  <c r="G9" i="2"/>
  <c r="L25" i="2" s="1"/>
  <c r="M25" i="2" s="1"/>
  <c r="G8" i="2"/>
  <c r="L24" i="2" s="1"/>
  <c r="M24" i="2" s="1"/>
  <c r="G13" i="2"/>
  <c r="L29" i="2" s="1"/>
  <c r="M29" i="2" s="1"/>
  <c r="G12" i="2"/>
  <c r="L28" i="2" s="1"/>
  <c r="M28" i="2" s="1"/>
  <c r="F12" i="2"/>
  <c r="L12" i="2" s="1"/>
  <c r="M12" i="2" s="1"/>
  <c r="G14" i="2"/>
  <c r="L30" i="2" s="1"/>
  <c r="M30" i="2" s="1"/>
  <c r="G4" i="2"/>
  <c r="L20" i="2" s="1"/>
  <c r="M20" i="2" s="1"/>
  <c r="AC44" i="2" l="1"/>
  <c r="AC45" i="2"/>
  <c r="AC43" i="2"/>
  <c r="AC36" i="2"/>
  <c r="AC37" i="2"/>
  <c r="AC42" i="2"/>
  <c r="AC16" i="2"/>
  <c r="AC15" i="2"/>
  <c r="AC31" i="2"/>
  <c r="AC32" i="2"/>
  <c r="M32" i="2"/>
  <c r="M31" i="2"/>
  <c r="AF21" i="2"/>
  <c r="H9" i="2"/>
  <c r="L41" i="2" s="1"/>
  <c r="M41" i="2" s="1"/>
  <c r="H7" i="14"/>
  <c r="E9" i="14"/>
  <c r="E13" i="14"/>
  <c r="F12" i="14"/>
  <c r="H12" i="14" s="1"/>
  <c r="F9" i="4"/>
  <c r="F5" i="2"/>
  <c r="E11" i="12"/>
  <c r="E7" i="12"/>
  <c r="F8" i="4"/>
  <c r="H8" i="4" s="1"/>
  <c r="F6" i="4"/>
  <c r="F5" i="4"/>
  <c r="H5" i="4" s="1"/>
  <c r="F7" i="4"/>
  <c r="H7" i="4" s="1"/>
  <c r="F4" i="4"/>
  <c r="H4" i="4" s="1"/>
  <c r="H11" i="2"/>
  <c r="L43" i="2" s="1"/>
  <c r="M43" i="2" s="1"/>
  <c r="E13" i="2"/>
  <c r="F7" i="2"/>
  <c r="F10" i="2"/>
  <c r="L10" i="2" s="1"/>
  <c r="M10" i="2" s="1"/>
  <c r="F8" i="2"/>
  <c r="L8" i="2" s="1"/>
  <c r="M8" i="2" s="1"/>
  <c r="H10" i="14"/>
  <c r="E8" i="14"/>
  <c r="F6" i="14"/>
  <c r="H6" i="14" s="1"/>
  <c r="G15" i="12"/>
  <c r="H14" i="12"/>
  <c r="H5" i="12"/>
  <c r="H7" i="12"/>
  <c r="F12" i="12"/>
  <c r="H12" i="12" s="1"/>
  <c r="E10" i="12"/>
  <c r="E8" i="12"/>
  <c r="H4" i="14"/>
  <c r="F11" i="14"/>
  <c r="H11" i="14" s="1"/>
  <c r="E9" i="12"/>
  <c r="H4" i="12"/>
  <c r="F6" i="12"/>
  <c r="H6" i="12" s="1"/>
  <c r="F13" i="12"/>
  <c r="H13" i="12" s="1"/>
  <c r="G15" i="10"/>
  <c r="E5" i="10"/>
  <c r="E13" i="10"/>
  <c r="E14" i="10"/>
  <c r="F12" i="10"/>
  <c r="H12" i="10" s="1"/>
  <c r="F6" i="10"/>
  <c r="F8" i="10"/>
  <c r="H8" i="10" s="1"/>
  <c r="H4" i="10"/>
  <c r="H6" i="10"/>
  <c r="F7" i="10"/>
  <c r="H7" i="10" s="1"/>
  <c r="H6" i="4"/>
  <c r="H9" i="4"/>
  <c r="G15" i="4"/>
  <c r="F10" i="4"/>
  <c r="H10" i="4" s="1"/>
  <c r="F14" i="4"/>
  <c r="H14" i="4" s="1"/>
  <c r="F13" i="4"/>
  <c r="H13" i="4" s="1"/>
  <c r="F6" i="2"/>
  <c r="H13" i="2"/>
  <c r="L45" i="2" s="1"/>
  <c r="M45" i="2" s="1"/>
  <c r="G15" i="2"/>
  <c r="C2" i="16" s="1"/>
  <c r="H14" i="2"/>
  <c r="L46" i="2" s="1"/>
  <c r="M46" i="2" s="1"/>
  <c r="H12" i="2"/>
  <c r="L44" i="2" s="1"/>
  <c r="M44" i="2" s="1"/>
  <c r="F4" i="2"/>
  <c r="L4" i="2" s="1"/>
  <c r="M4" i="2" s="1"/>
  <c r="AF23" i="2" l="1"/>
  <c r="AC47" i="2"/>
  <c r="Z46" i="2"/>
  <c r="Z45" i="2"/>
  <c r="Z38" i="2"/>
  <c r="Z40" i="2"/>
  <c r="AF5" i="2"/>
  <c r="Z41" i="2"/>
  <c r="AC48" i="2"/>
  <c r="P21" i="2"/>
  <c r="P23" i="2" s="1"/>
  <c r="H8" i="2"/>
  <c r="L40" i="2" s="1"/>
  <c r="M40" i="2" s="1"/>
  <c r="H7" i="2"/>
  <c r="L39" i="2" s="1"/>
  <c r="M39" i="2" s="1"/>
  <c r="L7" i="2"/>
  <c r="M7" i="2" s="1"/>
  <c r="H5" i="2"/>
  <c r="L37" i="2" s="1"/>
  <c r="M37" i="2" s="1"/>
  <c r="L5" i="2"/>
  <c r="M5" i="2" s="1"/>
  <c r="H6" i="2"/>
  <c r="L38" i="2" s="1"/>
  <c r="M38" i="2" s="1"/>
  <c r="L6" i="2"/>
  <c r="M6" i="2" s="1"/>
  <c r="H10" i="2"/>
  <c r="L42" i="2" s="1"/>
  <c r="M42" i="2" s="1"/>
  <c r="H15" i="4"/>
  <c r="F15" i="14"/>
  <c r="H15" i="14"/>
  <c r="F15" i="12"/>
  <c r="H15" i="12"/>
  <c r="F15" i="10"/>
  <c r="H15" i="10"/>
  <c r="F15" i="4"/>
  <c r="H4" i="2"/>
  <c r="L36" i="2" s="1"/>
  <c r="M36" i="2" s="1"/>
  <c r="F15" i="2"/>
  <c r="B2" i="16" s="1"/>
  <c r="AF37" i="2" l="1"/>
  <c r="AF7" i="2"/>
  <c r="M48" i="2"/>
  <c r="M47" i="2"/>
  <c r="M16" i="2"/>
  <c r="M15" i="2"/>
  <c r="H15" i="2"/>
  <c r="D2" i="16" s="1"/>
  <c r="AF39" i="2" l="1"/>
  <c r="P5" i="2"/>
  <c r="P7" i="2" s="1"/>
  <c r="P37" i="2"/>
  <c r="P39" i="2" s="1"/>
</calcChain>
</file>

<file path=xl/sharedStrings.xml><?xml version="1.0" encoding="utf-8"?>
<sst xmlns="http://schemas.openxmlformats.org/spreadsheetml/2006/main" count="429" uniqueCount="44">
  <si>
    <t>True</t>
  </si>
  <si>
    <t>Predicted</t>
  </si>
  <si>
    <t>ADJ</t>
  </si>
  <si>
    <t>ADV</t>
  </si>
  <si>
    <t>CONJ</t>
  </si>
  <si>
    <t>DET</t>
  </si>
  <si>
    <t>FW</t>
  </si>
  <si>
    <t>LM</t>
  </si>
  <si>
    <t>NN</t>
  </si>
  <si>
    <t>NUM</t>
  </si>
  <si>
    <t>PRNN</t>
  </si>
  <si>
    <t>PUNCT</t>
  </si>
  <si>
    <t>VB</t>
  </si>
  <si>
    <t>Tagset</t>
  </si>
  <si>
    <t>TP</t>
  </si>
  <si>
    <t>FP</t>
  </si>
  <si>
    <t>FN</t>
  </si>
  <si>
    <t>TN</t>
  </si>
  <si>
    <t>Precision</t>
  </si>
  <si>
    <t>Recall</t>
  </si>
  <si>
    <t>F-measure</t>
  </si>
  <si>
    <t>Macro Average</t>
  </si>
  <si>
    <t>SSP</t>
  </si>
  <si>
    <t>SOP</t>
  </si>
  <si>
    <t>SSP DA</t>
  </si>
  <si>
    <t>SOP DA</t>
  </si>
  <si>
    <t>SSP with DA</t>
  </si>
  <si>
    <t>SOP with DA</t>
  </si>
  <si>
    <t>Average</t>
  </si>
  <si>
    <t>alpha</t>
  </si>
  <si>
    <t>t0</t>
  </si>
  <si>
    <t>t,alpha 10</t>
  </si>
  <si>
    <t>p-value</t>
  </si>
  <si>
    <t>F1</t>
  </si>
  <si>
    <t>SSP VS SOP</t>
  </si>
  <si>
    <t>SSP DA vs SOP</t>
  </si>
  <si>
    <t>SD</t>
  </si>
  <si>
    <t>Degrees of Freedom</t>
  </si>
  <si>
    <t>reject null hypothesis</t>
  </si>
  <si>
    <t>SOP DA vs SSP</t>
  </si>
  <si>
    <t>SSP DA vs SOP DA</t>
  </si>
  <si>
    <t>accept null hypothesis</t>
  </si>
  <si>
    <t>Combined</t>
  </si>
  <si>
    <t>t,alpha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</si>
</sst>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0000000"/>
    <numFmt numFmtId="166" formatCode="0.0000000000000"/>
    <numFmt numFmtId="167" formatCode="0.000000000"/>
    <numFmt numFmtId="168" formatCode="0.00000000000000000000"/>
    <numFmt numFmtId="169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55F0-FF7F-4363-9FBC-49D3AA10CE0B}">
  <dimension ref="A1:M13"/>
  <sheetViews>
    <sheetView topLeftCell="A10" workbookViewId="0">
      <selection activeCell="G32" sqref="G32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A2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5">
      <c r="B3" s="4" t="s">
        <v>2</v>
      </c>
      <c r="C3">
        <v>334</v>
      </c>
      <c r="D3">
        <v>37</v>
      </c>
      <c r="E3">
        <v>53</v>
      </c>
      <c r="F3">
        <v>11</v>
      </c>
      <c r="G3">
        <v>1</v>
      </c>
      <c r="H3">
        <v>1</v>
      </c>
      <c r="I3">
        <v>80</v>
      </c>
      <c r="J3">
        <v>8</v>
      </c>
      <c r="K3">
        <v>15</v>
      </c>
      <c r="L3">
        <v>3</v>
      </c>
      <c r="M3">
        <v>40</v>
      </c>
    </row>
    <row r="4" spans="1:13" x14ac:dyDescent="0.35">
      <c r="B4" s="4" t="s">
        <v>3</v>
      </c>
      <c r="C4">
        <v>26</v>
      </c>
      <c r="D4">
        <v>423</v>
      </c>
      <c r="E4">
        <v>45</v>
      </c>
      <c r="F4">
        <v>7</v>
      </c>
      <c r="G4">
        <v>0</v>
      </c>
      <c r="H4">
        <v>3</v>
      </c>
      <c r="I4">
        <v>23</v>
      </c>
      <c r="J4">
        <v>2</v>
      </c>
      <c r="K4">
        <v>7</v>
      </c>
      <c r="L4">
        <v>8</v>
      </c>
      <c r="M4">
        <v>24</v>
      </c>
    </row>
    <row r="5" spans="1:13" x14ac:dyDescent="0.35">
      <c r="B5" s="4" t="s">
        <v>4</v>
      </c>
      <c r="C5">
        <v>45</v>
      </c>
      <c r="D5">
        <v>44</v>
      </c>
      <c r="E5">
        <v>2611</v>
      </c>
      <c r="F5">
        <v>50</v>
      </c>
      <c r="G5">
        <v>2</v>
      </c>
      <c r="H5">
        <v>3</v>
      </c>
      <c r="I5">
        <v>219</v>
      </c>
      <c r="J5">
        <v>30</v>
      </c>
      <c r="K5">
        <v>12</v>
      </c>
      <c r="L5">
        <v>34</v>
      </c>
      <c r="M5">
        <v>56</v>
      </c>
    </row>
    <row r="6" spans="1:13" x14ac:dyDescent="0.35">
      <c r="B6" s="4" t="s">
        <v>5</v>
      </c>
      <c r="C6">
        <v>7</v>
      </c>
      <c r="D6">
        <v>5</v>
      </c>
      <c r="E6">
        <v>59</v>
      </c>
      <c r="F6">
        <v>966</v>
      </c>
      <c r="G6">
        <v>2</v>
      </c>
      <c r="H6">
        <v>1</v>
      </c>
      <c r="I6">
        <v>39</v>
      </c>
      <c r="J6">
        <v>10</v>
      </c>
      <c r="K6">
        <v>22</v>
      </c>
      <c r="L6">
        <v>6</v>
      </c>
      <c r="M6">
        <v>24</v>
      </c>
    </row>
    <row r="7" spans="1:13" x14ac:dyDescent="0.35">
      <c r="B7" s="4" t="s">
        <v>6</v>
      </c>
      <c r="C7">
        <v>4</v>
      </c>
      <c r="D7">
        <v>1</v>
      </c>
      <c r="E7">
        <v>9</v>
      </c>
      <c r="F7">
        <v>7</v>
      </c>
      <c r="G7">
        <v>30</v>
      </c>
      <c r="H7">
        <v>1</v>
      </c>
      <c r="I7">
        <v>88</v>
      </c>
      <c r="J7">
        <v>1</v>
      </c>
      <c r="K7">
        <v>1</v>
      </c>
      <c r="L7">
        <v>1</v>
      </c>
      <c r="M7">
        <v>6</v>
      </c>
    </row>
    <row r="8" spans="1:13" x14ac:dyDescent="0.35">
      <c r="B8" s="4" t="s">
        <v>7</v>
      </c>
      <c r="C8">
        <v>1</v>
      </c>
      <c r="D8">
        <v>3</v>
      </c>
      <c r="E8">
        <v>1</v>
      </c>
      <c r="F8">
        <v>0</v>
      </c>
      <c r="G8">
        <v>0</v>
      </c>
      <c r="H8">
        <v>183</v>
      </c>
      <c r="I8">
        <v>7</v>
      </c>
      <c r="J8">
        <v>2</v>
      </c>
      <c r="K8">
        <v>1</v>
      </c>
      <c r="L8">
        <v>6</v>
      </c>
      <c r="M8">
        <v>1</v>
      </c>
    </row>
    <row r="9" spans="1:13" x14ac:dyDescent="0.35">
      <c r="B9" s="4" t="s">
        <v>8</v>
      </c>
      <c r="C9">
        <v>92</v>
      </c>
      <c r="D9">
        <v>22</v>
      </c>
      <c r="E9">
        <v>251</v>
      </c>
      <c r="F9">
        <v>54</v>
      </c>
      <c r="G9">
        <v>44</v>
      </c>
      <c r="H9">
        <v>5</v>
      </c>
      <c r="I9">
        <v>2527</v>
      </c>
      <c r="J9">
        <v>46</v>
      </c>
      <c r="K9">
        <v>20</v>
      </c>
      <c r="L9">
        <v>47</v>
      </c>
      <c r="M9">
        <v>73</v>
      </c>
    </row>
    <row r="10" spans="1:13" x14ac:dyDescent="0.35">
      <c r="B10" s="4" t="s">
        <v>9</v>
      </c>
      <c r="C10">
        <v>8</v>
      </c>
      <c r="D10">
        <v>5</v>
      </c>
      <c r="E10">
        <v>19</v>
      </c>
      <c r="F10">
        <v>8</v>
      </c>
      <c r="G10">
        <v>2</v>
      </c>
      <c r="H10">
        <v>0</v>
      </c>
      <c r="I10">
        <v>15</v>
      </c>
      <c r="J10">
        <v>174</v>
      </c>
      <c r="K10">
        <v>2</v>
      </c>
      <c r="L10">
        <v>9</v>
      </c>
      <c r="M10">
        <v>6</v>
      </c>
    </row>
    <row r="11" spans="1:13" x14ac:dyDescent="0.35">
      <c r="B11" s="4" t="s">
        <v>10</v>
      </c>
      <c r="C11">
        <v>3</v>
      </c>
      <c r="D11">
        <v>22</v>
      </c>
      <c r="E11">
        <v>26</v>
      </c>
      <c r="F11">
        <v>36</v>
      </c>
      <c r="G11">
        <v>1</v>
      </c>
      <c r="H11">
        <v>1</v>
      </c>
      <c r="I11">
        <v>12</v>
      </c>
      <c r="J11">
        <v>6</v>
      </c>
      <c r="K11">
        <v>316</v>
      </c>
      <c r="L11">
        <v>4</v>
      </c>
      <c r="M11">
        <v>13</v>
      </c>
    </row>
    <row r="12" spans="1:13" x14ac:dyDescent="0.35">
      <c r="B12" s="4" t="s">
        <v>11</v>
      </c>
      <c r="C12">
        <v>3</v>
      </c>
      <c r="D12">
        <v>5</v>
      </c>
      <c r="E12">
        <v>65</v>
      </c>
      <c r="F12">
        <v>13</v>
      </c>
      <c r="G12">
        <v>9</v>
      </c>
      <c r="H12">
        <v>0</v>
      </c>
      <c r="I12">
        <v>108</v>
      </c>
      <c r="J12">
        <v>31</v>
      </c>
      <c r="K12">
        <v>7</v>
      </c>
      <c r="L12">
        <v>1015</v>
      </c>
      <c r="M12">
        <v>15</v>
      </c>
    </row>
    <row r="13" spans="1:13" x14ac:dyDescent="0.35">
      <c r="B13" s="4" t="s">
        <v>12</v>
      </c>
      <c r="C13">
        <v>18</v>
      </c>
      <c r="D13">
        <v>30</v>
      </c>
      <c r="E13">
        <v>56</v>
      </c>
      <c r="F13">
        <v>13</v>
      </c>
      <c r="G13">
        <v>1</v>
      </c>
      <c r="H13">
        <v>3</v>
      </c>
      <c r="I13">
        <v>66</v>
      </c>
      <c r="J13">
        <v>6</v>
      </c>
      <c r="K13">
        <v>7</v>
      </c>
      <c r="L13">
        <v>14</v>
      </c>
      <c r="M13">
        <v>901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A4FB-7890-4A17-B8A2-F0DC81F440CE}">
  <dimension ref="A1:H15"/>
  <sheetViews>
    <sheetView workbookViewId="0">
      <selection activeCell="G31" sqref="G31"/>
    </sheetView>
  </sheetViews>
  <sheetFormatPr defaultRowHeight="14.5" x14ac:dyDescent="0.35"/>
  <cols>
    <col min="1" max="1" width="13.453125" bestFit="1" customWidth="1"/>
  </cols>
  <sheetData>
    <row r="1" spans="1:8" x14ac:dyDescent="0.35">
      <c r="A1" s="14" t="s">
        <v>25</v>
      </c>
      <c r="B1" s="14"/>
      <c r="C1" s="14"/>
      <c r="D1" s="14"/>
      <c r="E1" s="14"/>
      <c r="F1" s="14"/>
      <c r="G1" s="14"/>
      <c r="H1" s="14"/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s="1" t="s">
        <v>2</v>
      </c>
      <c r="B4">
        <f>CM_SOP_DA!C3</f>
        <v>276</v>
      </c>
      <c r="C4">
        <f>SUM(CM_SOP_DA!$C3:C$13)-B4</f>
        <v>244</v>
      </c>
      <c r="D4">
        <f>SUM(CM_SOP_DA!$C3:$M3)-CM_SOP_DA!C3</f>
        <v>307</v>
      </c>
      <c r="E4">
        <f>SUM(CM_SOP_DA!$C$3:$M$13)-B4-C4-D4</f>
        <v>11086</v>
      </c>
      <c r="F4" s="2">
        <f>B4/(B4+C4)</f>
        <v>0.53076923076923077</v>
      </c>
      <c r="G4" s="2">
        <f>B4/(B4+D4)</f>
        <v>0.47341337907375641</v>
      </c>
      <c r="H4" s="2">
        <f>2*(F4*G4)/(F4+G4)</f>
        <v>0.50045330915684505</v>
      </c>
    </row>
    <row r="5" spans="1:8" x14ac:dyDescent="0.35">
      <c r="A5" s="1" t="s">
        <v>3</v>
      </c>
      <c r="B5">
        <f>CM_SOP_DA!D4</f>
        <v>338</v>
      </c>
      <c r="C5">
        <f>SUM(CM_SOP_DA!$C4:D$13)-B5</f>
        <v>426</v>
      </c>
      <c r="D5">
        <f>SUM(CM_SOP_DA!$C4:$M4)-CM_SOP_DA!D4</f>
        <v>230</v>
      </c>
      <c r="E5">
        <f>SUM(CM_SOP_DA!$C$3:$M$13)-B5-C5-D5</f>
        <v>10919</v>
      </c>
      <c r="F5" s="2">
        <f t="shared" ref="F5:F14" si="0">B5/(B5+C5)</f>
        <v>0.44240837696335078</v>
      </c>
      <c r="G5" s="2">
        <f t="shared" ref="G5:G14" si="1">B5/(B5+D5)</f>
        <v>0.59507042253521125</v>
      </c>
      <c r="H5" s="2">
        <f t="shared" ref="H5:H14" si="2">2*(F5*G5)/(F5+G5)</f>
        <v>0.5075075075075075</v>
      </c>
    </row>
    <row r="6" spans="1:8" x14ac:dyDescent="0.35">
      <c r="A6" s="1" t="s">
        <v>4</v>
      </c>
      <c r="B6">
        <f>CM_SOP_DA!E5</f>
        <v>2311</v>
      </c>
      <c r="C6">
        <f>SUM(CM_SOP_DA!$C5:E$13)-B6</f>
        <v>1105</v>
      </c>
      <c r="D6">
        <f>SUM(CM_SOP_DA!$C5:$M5)-CM_SOP_DA!E5</f>
        <v>794</v>
      </c>
      <c r="E6">
        <f>SUM(CM_SOP_DA!$C$3:$M$13)-B6-C6-D6</f>
        <v>7703</v>
      </c>
      <c r="F6" s="2">
        <f t="shared" si="0"/>
        <v>0.67652224824355967</v>
      </c>
      <c r="G6" s="2">
        <f t="shared" si="1"/>
        <v>0.74428341384863128</v>
      </c>
      <c r="H6" s="2">
        <f t="shared" si="2"/>
        <v>0.70878699585953076</v>
      </c>
    </row>
    <row r="7" spans="1:8" x14ac:dyDescent="0.35">
      <c r="A7" s="1" t="s">
        <v>5</v>
      </c>
      <c r="B7">
        <f>CM_SOP_DA!F6</f>
        <v>867</v>
      </c>
      <c r="C7">
        <f>SUM(CM_SOP_DA!$C6:F$13)-B7</f>
        <v>1184</v>
      </c>
      <c r="D7">
        <f>SUM(CM_SOP_DA!$C6:$M6)-CM_SOP_DA!F6</f>
        <v>273</v>
      </c>
      <c r="E7">
        <f>SUM(CM_SOP_DA!$C$3:$M$13)-B7-C7-D7</f>
        <v>9589</v>
      </c>
      <c r="F7" s="2">
        <f t="shared" si="0"/>
        <v>0.42272062408581179</v>
      </c>
      <c r="G7" s="2">
        <f t="shared" si="1"/>
        <v>0.76052631578947372</v>
      </c>
      <c r="H7" s="2">
        <f t="shared" si="2"/>
        <v>0.54340332184268247</v>
      </c>
    </row>
    <row r="8" spans="1:8" x14ac:dyDescent="0.35">
      <c r="A8" s="1" t="s">
        <v>6</v>
      </c>
      <c r="B8">
        <f>CM_SOP_DA!G7</f>
        <v>44</v>
      </c>
      <c r="C8">
        <f>SUM(CM_SOP_DA!$C7:G$13)-B8</f>
        <v>1218</v>
      </c>
      <c r="D8">
        <f>SUM(CM_SOP_DA!$C7:$M7)-CM_SOP_DA!G7</f>
        <v>105</v>
      </c>
      <c r="E8">
        <f>SUM(CM_SOP_DA!$C$3:$M$13)-B8-C8-D8</f>
        <v>10546</v>
      </c>
      <c r="F8" s="2">
        <f t="shared" si="0"/>
        <v>3.486529318541997E-2</v>
      </c>
      <c r="G8" s="2">
        <f t="shared" si="1"/>
        <v>0.29530201342281881</v>
      </c>
      <c r="H8" s="2">
        <f t="shared" si="2"/>
        <v>6.2367115520907158E-2</v>
      </c>
    </row>
    <row r="9" spans="1:8" x14ac:dyDescent="0.35">
      <c r="A9" s="1" t="s">
        <v>7</v>
      </c>
      <c r="B9">
        <f>CM_SOP_DA!H8</f>
        <v>149</v>
      </c>
      <c r="C9">
        <f>SUM(CM_SOP_DA!$C8:H$13)-B9</f>
        <v>1235</v>
      </c>
      <c r="D9">
        <f>SUM(CM_SOP_DA!$C8:$M8)-CM_SOP_DA!H8</f>
        <v>56</v>
      </c>
      <c r="E9">
        <f>SUM(CM_SOP_DA!$C$3:$M$13)-B9-C9-D9</f>
        <v>10473</v>
      </c>
      <c r="F9" s="2">
        <f t="shared" si="0"/>
        <v>0.10765895953757225</v>
      </c>
      <c r="G9" s="2">
        <f t="shared" si="1"/>
        <v>0.72682926829268291</v>
      </c>
      <c r="H9" s="2">
        <f t="shared" si="2"/>
        <v>0.18753933291378225</v>
      </c>
    </row>
    <row r="10" spans="1:8" x14ac:dyDescent="0.35">
      <c r="A10" s="1" t="s">
        <v>8</v>
      </c>
      <c r="B10">
        <f>CM_SOP_DA!I9</f>
        <v>2151</v>
      </c>
      <c r="C10">
        <f>SUM(CM_SOP_DA!$C9:I$13)-B10</f>
        <v>1449</v>
      </c>
      <c r="D10">
        <f>SUM(CM_SOP_DA!$C9:$M9)-CM_SOP_DA!I9</f>
        <v>1018</v>
      </c>
      <c r="E10">
        <f>SUM(CM_SOP_DA!$C$3:$M$13)-B10-C10-D10</f>
        <v>7295</v>
      </c>
      <c r="F10" s="2">
        <f t="shared" si="0"/>
        <v>0.59750000000000003</v>
      </c>
      <c r="G10" s="2">
        <f t="shared" si="1"/>
        <v>0.67876301672451878</v>
      </c>
      <c r="H10" s="2">
        <f t="shared" si="2"/>
        <v>0.63554439355887138</v>
      </c>
    </row>
    <row r="11" spans="1:8" x14ac:dyDescent="0.35">
      <c r="A11" s="1" t="s">
        <v>9</v>
      </c>
      <c r="B11">
        <f>CM_SOP_DA!J10</f>
        <v>166</v>
      </c>
      <c r="C11">
        <f>SUM(CM_SOP_DA!$C10:J$13)-B11</f>
        <v>823</v>
      </c>
      <c r="D11">
        <f>SUM(CM_SOP_DA!$C10:$M10)-CM_SOP_DA!J10</f>
        <v>82</v>
      </c>
      <c r="E11">
        <f>SUM(CM_SOP_DA!$C$3:$M$13)-B11-C11-D11</f>
        <v>10842</v>
      </c>
      <c r="F11" s="2">
        <f t="shared" si="0"/>
        <v>0.16784630940343781</v>
      </c>
      <c r="G11" s="2">
        <f t="shared" si="1"/>
        <v>0.66935483870967738</v>
      </c>
      <c r="H11" s="2">
        <f t="shared" si="2"/>
        <v>0.26839126919967665</v>
      </c>
    </row>
    <row r="12" spans="1:8" x14ac:dyDescent="0.35">
      <c r="A12" s="1" t="s">
        <v>10</v>
      </c>
      <c r="B12">
        <f>CM_SOP_DA!K11</f>
        <v>246</v>
      </c>
      <c r="C12">
        <f>SUM(CM_SOP_DA!$C11:K$13)-B12</f>
        <v>783</v>
      </c>
      <c r="D12">
        <f>SUM(CM_SOP_DA!$C11:$M11)-CM_SOP_DA!K11</f>
        <v>194</v>
      </c>
      <c r="E12">
        <f>SUM(CM_SOP_DA!$C$3:$M$13)-B12-C12-D12</f>
        <v>10690</v>
      </c>
      <c r="F12" s="2">
        <f t="shared" si="0"/>
        <v>0.239067055393586</v>
      </c>
      <c r="G12" s="2">
        <f t="shared" si="1"/>
        <v>0.55909090909090908</v>
      </c>
      <c r="H12" s="2">
        <f t="shared" si="2"/>
        <v>0.3349217154526889</v>
      </c>
    </row>
    <row r="13" spans="1:8" x14ac:dyDescent="0.35">
      <c r="A13" s="1" t="s">
        <v>11</v>
      </c>
      <c r="B13">
        <f>CM_SOP_DA!L12</f>
        <v>839</v>
      </c>
      <c r="C13">
        <f>SUM(CM_SOP_DA!$C12:L$13)-B13</f>
        <v>661</v>
      </c>
      <c r="D13">
        <f>SUM(CM_SOP_DA!$C12:$M12)-CM_SOP_DA!L12</f>
        <v>355</v>
      </c>
      <c r="E13">
        <f>SUM(CM_SOP_DA!$C$3:$M$13)-B13-C13-D13</f>
        <v>10058</v>
      </c>
      <c r="F13" s="2">
        <f t="shared" si="0"/>
        <v>0.55933333333333335</v>
      </c>
      <c r="G13" s="2">
        <f t="shared" si="1"/>
        <v>0.70268006700167507</v>
      </c>
      <c r="H13" s="2">
        <f t="shared" si="2"/>
        <v>0.62286562731997042</v>
      </c>
    </row>
    <row r="14" spans="1:8" x14ac:dyDescent="0.35">
      <c r="A14" s="1" t="s">
        <v>12</v>
      </c>
      <c r="B14">
        <f>CM_SOP_DA!M13</f>
        <v>775</v>
      </c>
      <c r="C14">
        <f>SUM(CM_SOP_DA!$C13:M$13)-B14</f>
        <v>337</v>
      </c>
      <c r="D14">
        <f>SUM(CM_SOP_DA!$C13:$M13)-CM_SOP_DA!M13</f>
        <v>337</v>
      </c>
      <c r="E14">
        <f>SUM(CM_SOP_DA!$C$3:$M$13)-B14-C14-D14</f>
        <v>10464</v>
      </c>
      <c r="F14" s="2">
        <f t="shared" si="0"/>
        <v>0.69694244604316546</v>
      </c>
      <c r="G14" s="2">
        <f t="shared" si="1"/>
        <v>0.69694244604316546</v>
      </c>
      <c r="H14" s="2">
        <f t="shared" si="2"/>
        <v>0.69694244604316546</v>
      </c>
    </row>
    <row r="15" spans="1:8" x14ac:dyDescent="0.35">
      <c r="A15" s="3" t="s">
        <v>21</v>
      </c>
      <c r="F15" s="2">
        <f>AVERAGE(F4:F14)</f>
        <v>0.40687580699622444</v>
      </c>
      <c r="G15" s="2">
        <f>AVERAGE(G4:G14)</f>
        <v>0.62747782641204719</v>
      </c>
      <c r="H15" s="2">
        <f>AVERAGE(H4:H14)</f>
        <v>0.46079300312505711</v>
      </c>
    </row>
  </sheetData>
  <mergeCells count="1">
    <mergeCell ref="A1:H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3E46-373A-4FC4-A091-21DA883A3EFE}">
  <dimension ref="A1:D8"/>
  <sheetViews>
    <sheetView workbookViewId="0">
      <selection activeCell="J26" sqref="J26"/>
    </sheetView>
  </sheetViews>
  <sheetFormatPr defaultRowHeight="14.5" x14ac:dyDescent="0.35"/>
  <cols>
    <col min="1" max="1" width="10.6328125" bestFit="1" customWidth="1"/>
  </cols>
  <sheetData>
    <row r="1" spans="1:4" x14ac:dyDescent="0.35">
      <c r="A1" t="s">
        <v>22</v>
      </c>
      <c r="B1" t="s">
        <v>18</v>
      </c>
      <c r="C1" t="s">
        <v>19</v>
      </c>
      <c r="D1" t="s">
        <v>20</v>
      </c>
    </row>
    <row r="2" spans="1:4" x14ac:dyDescent="0.35">
      <c r="B2" s="2">
        <f>'Metrics SSP'!F15</f>
        <v>0.43997429222778095</v>
      </c>
      <c r="C2" s="2">
        <f>'Metrics SSP'!G15</f>
        <v>0.66384055447281309</v>
      </c>
      <c r="D2" s="2">
        <f>'Metrics SSP'!H15</f>
        <v>0.50048050364439911</v>
      </c>
    </row>
    <row r="3" spans="1:4" x14ac:dyDescent="0.35">
      <c r="A3" t="s">
        <v>23</v>
      </c>
      <c r="B3" t="s">
        <v>18</v>
      </c>
      <c r="C3" t="s">
        <v>19</v>
      </c>
      <c r="D3" t="s">
        <v>20</v>
      </c>
    </row>
    <row r="4" spans="1:4" x14ac:dyDescent="0.35">
      <c r="B4" s="2">
        <f>'Metrics SOP'!F15</f>
        <v>0.46152540081043636</v>
      </c>
      <c r="C4" s="2">
        <f>'Metrics SOP'!G15</f>
        <v>0.6866497109953047</v>
      </c>
      <c r="D4" s="2">
        <f>'Metrics SOP'!H15</f>
        <v>0.52267548363770466</v>
      </c>
    </row>
    <row r="5" spans="1:4" x14ac:dyDescent="0.35">
      <c r="A5" t="s">
        <v>26</v>
      </c>
      <c r="B5" t="s">
        <v>18</v>
      </c>
      <c r="C5" t="s">
        <v>19</v>
      </c>
      <c r="D5" t="s">
        <v>20</v>
      </c>
    </row>
    <row r="6" spans="1:4" x14ac:dyDescent="0.35">
      <c r="B6" s="2">
        <f>'Metrics SSP DA'!F15</f>
        <v>0.42216683428997009</v>
      </c>
      <c r="C6" s="2">
        <f>'Metrics SSP DA'!G15</f>
        <v>0.64907872468170325</v>
      </c>
      <c r="D6" s="2">
        <f>'Metrics SSP DA'!H15</f>
        <v>0.48244668500239835</v>
      </c>
    </row>
    <row r="7" spans="1:4" x14ac:dyDescent="0.35">
      <c r="A7" t="s">
        <v>27</v>
      </c>
      <c r="B7" t="s">
        <v>18</v>
      </c>
      <c r="C7" t="s">
        <v>19</v>
      </c>
      <c r="D7" t="s">
        <v>20</v>
      </c>
    </row>
    <row r="8" spans="1:4" x14ac:dyDescent="0.35">
      <c r="B8" s="2">
        <f>'Metrics SOP DA'!F15</f>
        <v>0.40687580699622444</v>
      </c>
      <c r="C8" s="2">
        <f>'Metrics SOP DA'!G15</f>
        <v>0.62747782641204719</v>
      </c>
      <c r="D8" s="2">
        <f>'Metrics SOP DA'!H15</f>
        <v>0.46079300312505711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859E-EC90-4540-B5A1-7A2280383C64}">
  <dimension ref="A1:H15"/>
  <sheetViews>
    <sheetView workbookViewId="0">
      <selection activeCell="F23" sqref="F23"/>
    </sheetView>
  </sheetViews>
  <sheetFormatPr defaultRowHeight="14.5" x14ac:dyDescent="0.35"/>
  <cols>
    <col min="1" max="1" width="13.453125" bestFit="1" customWidth="1"/>
  </cols>
  <sheetData>
    <row r="1" spans="1:8" x14ac:dyDescent="0.35">
      <c r="A1" s="14" t="s">
        <v>22</v>
      </c>
      <c r="B1" s="14"/>
      <c r="C1" s="14"/>
      <c r="D1" s="14"/>
      <c r="E1" s="14"/>
      <c r="F1" s="14"/>
      <c r="G1" s="14"/>
      <c r="H1" s="14"/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s="1" t="s">
        <v>2</v>
      </c>
      <c r="B4">
        <f>CM_Baseline!C3</f>
        <v>334</v>
      </c>
      <c r="C4">
        <f>SUM(CM_Baseline!$C3:C$13)-B4</f>
        <v>207</v>
      </c>
      <c r="D4">
        <f>SUM(CM_Baseline!$C3:$M3)-CM_Baseline!C3</f>
        <v>249</v>
      </c>
      <c r="E4">
        <f>SUM(CM_Baseline!$C$3:$M$13)-B4-C4-D4</f>
        <v>11217</v>
      </c>
      <c r="F4" s="2">
        <f>B4/(B4+C4)</f>
        <v>0.61737523105360448</v>
      </c>
      <c r="G4" s="2">
        <f>B4/(B4+D4)</f>
        <v>0.57289879931389365</v>
      </c>
      <c r="H4" s="2">
        <f>2*(F4*G4)/(F4+G4)</f>
        <v>0.59430604982206414</v>
      </c>
    </row>
    <row r="5" spans="1:8" x14ac:dyDescent="0.35">
      <c r="A5" s="1" t="s">
        <v>3</v>
      </c>
      <c r="B5">
        <f>CM_Baseline!D4</f>
        <v>423</v>
      </c>
      <c r="C5">
        <f>SUM(CM_Baseline!$C4:D$13)-B5</f>
        <v>344</v>
      </c>
      <c r="D5">
        <f>SUM(CM_Baseline!$C4:$M4)-CM_Baseline!D4</f>
        <v>145</v>
      </c>
      <c r="E5">
        <f>SUM(CM_Baseline!$C$3:$M$13)-B5-C5-D5</f>
        <v>11095</v>
      </c>
      <c r="F5" s="2">
        <f t="shared" ref="F5:F14" si="0">B5/(B5+C5)</f>
        <v>0.55149934810951762</v>
      </c>
      <c r="G5" s="2">
        <f t="shared" ref="G5:G14" si="1">B5/(B5+D5)</f>
        <v>0.74471830985915488</v>
      </c>
      <c r="H5" s="2">
        <f t="shared" ref="H5:H14" si="2">2*(F5*G5)/(F5+G5)</f>
        <v>0.63370786516853939</v>
      </c>
    </row>
    <row r="6" spans="1:8" x14ac:dyDescent="0.35">
      <c r="A6" s="1" t="s">
        <v>4</v>
      </c>
      <c r="B6">
        <f>CM_Baseline!E5</f>
        <v>2611</v>
      </c>
      <c r="C6">
        <f>SUM(CM_Baseline!$C5:E$13)-B6</f>
        <v>804</v>
      </c>
      <c r="D6">
        <f>SUM(CM_Baseline!$C5:$M5)-CM_Baseline!E5</f>
        <v>495</v>
      </c>
      <c r="E6">
        <f>SUM(CM_Baseline!$C$3:$M$13)-B6-C6-D6</f>
        <v>8097</v>
      </c>
      <c r="F6" s="2">
        <f t="shared" si="0"/>
        <v>0.76456808199121518</v>
      </c>
      <c r="G6" s="2">
        <f t="shared" si="1"/>
        <v>0.8406310367031552</v>
      </c>
      <c r="H6" s="2">
        <f t="shared" si="2"/>
        <v>0.80079742370802032</v>
      </c>
    </row>
    <row r="7" spans="1:8" x14ac:dyDescent="0.35">
      <c r="A7" s="1" t="s">
        <v>5</v>
      </c>
      <c r="B7">
        <f>CM_Baseline!F6</f>
        <v>966</v>
      </c>
      <c r="C7">
        <f>SUM(CM_Baseline!$C6:F$13)-B7</f>
        <v>846</v>
      </c>
      <c r="D7">
        <f>SUM(CM_Baseline!$C6:$M6)-CM_Baseline!F6</f>
        <v>175</v>
      </c>
      <c r="E7">
        <f>SUM(CM_Baseline!$C$3:$M$13)-B7-C7-D7</f>
        <v>10020</v>
      </c>
      <c r="F7" s="2">
        <f t="shared" si="0"/>
        <v>0.5331125827814569</v>
      </c>
      <c r="G7" s="2">
        <f t="shared" si="1"/>
        <v>0.84662576687116564</v>
      </c>
      <c r="H7" s="2">
        <f t="shared" si="2"/>
        <v>0.65424991534033183</v>
      </c>
    </row>
    <row r="8" spans="1:8" x14ac:dyDescent="0.35">
      <c r="A8" s="1" t="s">
        <v>6</v>
      </c>
      <c r="B8">
        <f>CM_Baseline!G7</f>
        <v>30</v>
      </c>
      <c r="C8">
        <f>SUM(CM_Baseline!$C7:G$13)-B8</f>
        <v>832</v>
      </c>
      <c r="D8">
        <f>SUM(CM_Baseline!$C7:$M7)-CM_Baseline!G7</f>
        <v>119</v>
      </c>
      <c r="E8">
        <f>SUM(CM_Baseline!$C$3:$M$13)-B8-C8-D8</f>
        <v>11026</v>
      </c>
      <c r="F8" s="2">
        <f t="shared" si="0"/>
        <v>3.4802784222737818E-2</v>
      </c>
      <c r="G8" s="2">
        <f t="shared" si="1"/>
        <v>0.20134228187919462</v>
      </c>
      <c r="H8" s="2">
        <f t="shared" si="2"/>
        <v>5.9347181008902072E-2</v>
      </c>
    </row>
    <row r="9" spans="1:8" x14ac:dyDescent="0.35">
      <c r="A9" s="1" t="s">
        <v>7</v>
      </c>
      <c r="B9">
        <f>CM_Baseline!H8</f>
        <v>183</v>
      </c>
      <c r="C9">
        <f>SUM(CM_Baseline!$C8:H$13)-B9</f>
        <v>820</v>
      </c>
      <c r="D9">
        <f>SUM(CM_Baseline!$C8:$M8)-CM_Baseline!H8</f>
        <v>22</v>
      </c>
      <c r="E9">
        <f>SUM(CM_Baseline!$C$3:$M$13)-B9-C9-D9</f>
        <v>10982</v>
      </c>
      <c r="F9" s="2">
        <f t="shared" si="0"/>
        <v>0.18245264207377868</v>
      </c>
      <c r="G9" s="2">
        <f t="shared" si="1"/>
        <v>0.89268292682926831</v>
      </c>
      <c r="H9" s="2">
        <f t="shared" si="2"/>
        <v>0.30298013245033112</v>
      </c>
    </row>
    <row r="10" spans="1:8" x14ac:dyDescent="0.35">
      <c r="A10" s="1" t="s">
        <v>8</v>
      </c>
      <c r="B10">
        <f>CM_Baseline!I9</f>
        <v>2527</v>
      </c>
      <c r="C10">
        <f>SUM(CM_Baseline!$C9:I$13)-B10</f>
        <v>1016</v>
      </c>
      <c r="D10">
        <f>SUM(CM_Baseline!$C9:$M9)-CM_Baseline!I9</f>
        <v>654</v>
      </c>
      <c r="E10">
        <f>SUM(CM_Baseline!$C$3:$M$13)-B10-C10-D10</f>
        <v>7810</v>
      </c>
      <c r="F10" s="2">
        <f t="shared" si="0"/>
        <v>0.71323736946090888</v>
      </c>
      <c r="G10" s="2">
        <f t="shared" si="1"/>
        <v>0.79440427538509906</v>
      </c>
      <c r="H10" s="2">
        <f t="shared" si="2"/>
        <v>0.75163593099345627</v>
      </c>
    </row>
    <row r="11" spans="1:8" x14ac:dyDescent="0.35">
      <c r="A11" s="1" t="s">
        <v>9</v>
      </c>
      <c r="B11">
        <f>CM_Baseline!J10</f>
        <v>174</v>
      </c>
      <c r="C11">
        <f>SUM(CM_Baseline!$C10:J$13)-B11</f>
        <v>591</v>
      </c>
      <c r="D11">
        <f>SUM(CM_Baseline!$C10:$M10)-CM_Baseline!J10</f>
        <v>74</v>
      </c>
      <c r="E11">
        <f>SUM(CM_Baseline!$C$3:$M$13)-B11-C11-D11</f>
        <v>11168</v>
      </c>
      <c r="F11" s="2">
        <f t="shared" si="0"/>
        <v>0.22745098039215686</v>
      </c>
      <c r="G11" s="2">
        <f t="shared" si="1"/>
        <v>0.70161290322580649</v>
      </c>
      <c r="H11" s="2">
        <f t="shared" si="2"/>
        <v>0.34353405725567621</v>
      </c>
    </row>
    <row r="12" spans="1:8" x14ac:dyDescent="0.35">
      <c r="A12" s="1" t="s">
        <v>10</v>
      </c>
      <c r="B12">
        <f>CM_Baseline!K11</f>
        <v>316</v>
      </c>
      <c r="C12">
        <f>SUM(CM_Baseline!$C11:K$13)-B12</f>
        <v>548</v>
      </c>
      <c r="D12">
        <f>SUM(CM_Baseline!$C11:$M11)-CM_Baseline!K11</f>
        <v>124</v>
      </c>
      <c r="E12">
        <f>SUM(CM_Baseline!$C$3:$M$13)-B12-C12-D12</f>
        <v>11019</v>
      </c>
      <c r="F12" s="2">
        <f t="shared" si="0"/>
        <v>0.36574074074074076</v>
      </c>
      <c r="G12" s="2">
        <f t="shared" si="1"/>
        <v>0.71818181818181814</v>
      </c>
      <c r="H12" s="2">
        <f t="shared" si="2"/>
        <v>0.48466257668711654</v>
      </c>
    </row>
    <row r="13" spans="1:8" x14ac:dyDescent="0.35">
      <c r="A13" s="1" t="s">
        <v>11</v>
      </c>
      <c r="B13">
        <f>CM_Baseline!L12</f>
        <v>1015</v>
      </c>
      <c r="C13">
        <f>SUM(CM_Baseline!$C12:L$13)-B13</f>
        <v>455</v>
      </c>
      <c r="D13">
        <f>SUM(CM_Baseline!$C12:$M12)-CM_Baseline!L12</f>
        <v>256</v>
      </c>
      <c r="E13">
        <f>SUM(CM_Baseline!$C$3:$M$13)-B13-C13-D13</f>
        <v>10281</v>
      </c>
      <c r="F13" s="2">
        <f t="shared" si="0"/>
        <v>0.69047619047619047</v>
      </c>
      <c r="G13" s="2">
        <f t="shared" si="1"/>
        <v>0.7985837922895358</v>
      </c>
      <c r="H13" s="2">
        <f t="shared" si="2"/>
        <v>0.74060561838744987</v>
      </c>
    </row>
    <row r="14" spans="1:8" x14ac:dyDescent="0.35">
      <c r="A14" s="1" t="s">
        <v>12</v>
      </c>
      <c r="B14">
        <f>CM_Baseline!M13</f>
        <v>901</v>
      </c>
      <c r="C14">
        <f>SUM(CM_Baseline!$C13:M$13)-B14</f>
        <v>214</v>
      </c>
      <c r="D14">
        <f>SUM(CM_Baseline!$C13:$M13)-CM_Baseline!M13</f>
        <v>214</v>
      </c>
      <c r="E14">
        <f>SUM(CM_Baseline!$C$3:$M$13)-B14-C14-D14</f>
        <v>10678</v>
      </c>
      <c r="F14" s="2">
        <f t="shared" si="0"/>
        <v>0.80807174887892375</v>
      </c>
      <c r="G14" s="2">
        <f t="shared" si="1"/>
        <v>0.80807174887892375</v>
      </c>
      <c r="H14" s="2">
        <f t="shared" si="2"/>
        <v>0.80807174887892375</v>
      </c>
    </row>
    <row r="15" spans="1:8" x14ac:dyDescent="0.35">
      <c r="A15" s="3" t="s">
        <v>21</v>
      </c>
      <c r="F15" s="2">
        <f>AVERAGE(F4:F14)</f>
        <v>0.49898070001647565</v>
      </c>
      <c r="G15" s="2">
        <f>AVERAGE(G4:G14)</f>
        <v>0.71997760540154687</v>
      </c>
      <c r="H15" s="2">
        <f>AVERAGE(H4:H14)</f>
        <v>0.56126349997280112</v>
      </c>
    </row>
  </sheetData>
  <mergeCells count="1">
    <mergeCell ref="A1:H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8F04-DB1F-42A9-845F-7B2107E7DB5B}">
  <dimension ref="A2:M14"/>
  <sheetViews>
    <sheetView workbookViewId="0">
      <selection activeCell="I16" sqref="I16"/>
    </sheetView>
  </sheetViews>
  <sheetFormatPr defaultRowHeight="14.5" x14ac:dyDescent="0.35"/>
  <sheetData>
    <row r="2" spans="1:13" x14ac:dyDescent="0.35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5">
      <c r="B3" s="4" t="s">
        <v>2</v>
      </c>
      <c r="C3">
        <v>293</v>
      </c>
      <c r="D3">
        <v>33</v>
      </c>
      <c r="E3">
        <v>74</v>
      </c>
      <c r="F3">
        <v>16</v>
      </c>
      <c r="G3">
        <v>3</v>
      </c>
      <c r="H3">
        <v>2</v>
      </c>
      <c r="I3">
        <v>104</v>
      </c>
      <c r="J3">
        <v>12</v>
      </c>
      <c r="K3">
        <v>11</v>
      </c>
      <c r="L3">
        <v>5</v>
      </c>
      <c r="M3">
        <v>30</v>
      </c>
    </row>
    <row r="4" spans="1:13" x14ac:dyDescent="0.35">
      <c r="B4" s="4" t="s">
        <v>3</v>
      </c>
      <c r="C4">
        <v>28</v>
      </c>
      <c r="D4">
        <v>394</v>
      </c>
      <c r="E4">
        <v>58</v>
      </c>
      <c r="F4">
        <v>4</v>
      </c>
      <c r="G4">
        <v>0</v>
      </c>
      <c r="H4">
        <v>0</v>
      </c>
      <c r="I4">
        <v>31</v>
      </c>
      <c r="J4">
        <v>7</v>
      </c>
      <c r="K4">
        <v>9</v>
      </c>
      <c r="L4">
        <v>10</v>
      </c>
      <c r="M4">
        <v>27</v>
      </c>
    </row>
    <row r="5" spans="1:13" x14ac:dyDescent="0.35">
      <c r="B5" s="4" t="s">
        <v>4</v>
      </c>
      <c r="C5">
        <v>52</v>
      </c>
      <c r="D5">
        <v>68</v>
      </c>
      <c r="E5" s="5">
        <v>2453</v>
      </c>
      <c r="F5">
        <v>53</v>
      </c>
      <c r="G5">
        <v>3</v>
      </c>
      <c r="H5">
        <v>2</v>
      </c>
      <c r="I5">
        <v>318</v>
      </c>
      <c r="J5">
        <v>27</v>
      </c>
      <c r="K5">
        <v>20</v>
      </c>
      <c r="L5">
        <v>38</v>
      </c>
      <c r="M5">
        <v>72</v>
      </c>
    </row>
    <row r="6" spans="1:13" x14ac:dyDescent="0.35">
      <c r="A6" t="s">
        <v>0</v>
      </c>
      <c r="B6" s="4" t="s">
        <v>5</v>
      </c>
      <c r="C6">
        <v>9</v>
      </c>
      <c r="D6">
        <v>7</v>
      </c>
      <c r="E6">
        <v>78</v>
      </c>
      <c r="F6" s="5">
        <v>909</v>
      </c>
      <c r="G6">
        <v>4</v>
      </c>
      <c r="H6">
        <v>4</v>
      </c>
      <c r="I6">
        <v>68</v>
      </c>
      <c r="J6">
        <v>6</v>
      </c>
      <c r="K6">
        <v>18</v>
      </c>
      <c r="L6">
        <v>9</v>
      </c>
      <c r="M6">
        <v>29</v>
      </c>
    </row>
    <row r="7" spans="1:13" x14ac:dyDescent="0.35">
      <c r="B7" s="4" t="s">
        <v>6</v>
      </c>
      <c r="C7">
        <v>1</v>
      </c>
      <c r="D7">
        <v>1</v>
      </c>
      <c r="E7">
        <v>8</v>
      </c>
      <c r="F7">
        <v>8</v>
      </c>
      <c r="G7">
        <v>24</v>
      </c>
      <c r="H7">
        <v>1</v>
      </c>
      <c r="I7">
        <v>96</v>
      </c>
      <c r="J7">
        <v>1</v>
      </c>
      <c r="K7">
        <v>1</v>
      </c>
      <c r="L7">
        <v>4</v>
      </c>
      <c r="M7">
        <v>4</v>
      </c>
    </row>
    <row r="8" spans="1:13" x14ac:dyDescent="0.35">
      <c r="B8" s="4" t="s">
        <v>7</v>
      </c>
      <c r="C8">
        <v>4</v>
      </c>
      <c r="D8">
        <v>1</v>
      </c>
      <c r="E8">
        <v>2</v>
      </c>
      <c r="F8">
        <v>0</v>
      </c>
      <c r="G8">
        <v>0</v>
      </c>
      <c r="H8">
        <v>167</v>
      </c>
      <c r="I8">
        <v>7</v>
      </c>
      <c r="J8">
        <v>2</v>
      </c>
      <c r="K8">
        <v>3</v>
      </c>
      <c r="L8">
        <v>10</v>
      </c>
      <c r="M8">
        <v>9</v>
      </c>
    </row>
    <row r="9" spans="1:13" x14ac:dyDescent="0.35">
      <c r="B9" s="4" t="s">
        <v>8</v>
      </c>
      <c r="C9">
        <v>78</v>
      </c>
      <c r="D9">
        <v>22</v>
      </c>
      <c r="E9">
        <v>323</v>
      </c>
      <c r="F9">
        <v>78</v>
      </c>
      <c r="G9">
        <v>28</v>
      </c>
      <c r="H9">
        <v>10</v>
      </c>
      <c r="I9" s="5">
        <v>2446</v>
      </c>
      <c r="J9">
        <v>33</v>
      </c>
      <c r="K9">
        <v>11</v>
      </c>
      <c r="L9">
        <v>92</v>
      </c>
      <c r="M9">
        <v>58</v>
      </c>
    </row>
    <row r="10" spans="1:13" x14ac:dyDescent="0.35">
      <c r="B10" s="4" t="s">
        <v>9</v>
      </c>
      <c r="C10">
        <v>14</v>
      </c>
      <c r="D10">
        <v>6</v>
      </c>
      <c r="E10">
        <v>19</v>
      </c>
      <c r="F10">
        <v>10</v>
      </c>
      <c r="G10">
        <v>0</v>
      </c>
      <c r="H10">
        <v>2</v>
      </c>
      <c r="I10">
        <v>25</v>
      </c>
      <c r="J10">
        <v>157</v>
      </c>
      <c r="K10">
        <v>0</v>
      </c>
      <c r="L10">
        <v>11</v>
      </c>
      <c r="M10">
        <v>4</v>
      </c>
    </row>
    <row r="11" spans="1:13" x14ac:dyDescent="0.35">
      <c r="B11" s="4" t="s">
        <v>10</v>
      </c>
      <c r="C11">
        <v>9</v>
      </c>
      <c r="D11">
        <v>27</v>
      </c>
      <c r="E11">
        <v>27</v>
      </c>
      <c r="F11">
        <v>22</v>
      </c>
      <c r="G11">
        <v>1</v>
      </c>
      <c r="H11">
        <v>2</v>
      </c>
      <c r="I11">
        <v>20</v>
      </c>
      <c r="J11">
        <v>7</v>
      </c>
      <c r="K11">
        <v>301</v>
      </c>
      <c r="L11">
        <v>7</v>
      </c>
      <c r="M11">
        <v>17</v>
      </c>
    </row>
    <row r="12" spans="1:13" x14ac:dyDescent="0.35">
      <c r="B12" s="4" t="s">
        <v>11</v>
      </c>
      <c r="C12">
        <v>6</v>
      </c>
      <c r="D12">
        <v>7</v>
      </c>
      <c r="E12">
        <v>77</v>
      </c>
      <c r="F12">
        <v>17</v>
      </c>
      <c r="G12">
        <v>4</v>
      </c>
      <c r="H12">
        <v>3</v>
      </c>
      <c r="I12">
        <v>145</v>
      </c>
      <c r="J12">
        <v>22</v>
      </c>
      <c r="K12">
        <v>11</v>
      </c>
      <c r="L12">
        <v>927</v>
      </c>
      <c r="M12">
        <v>22</v>
      </c>
    </row>
    <row r="13" spans="1:13" x14ac:dyDescent="0.35">
      <c r="B13" s="4" t="s">
        <v>12</v>
      </c>
      <c r="C13">
        <v>33</v>
      </c>
      <c r="D13">
        <v>38</v>
      </c>
      <c r="E13">
        <v>77</v>
      </c>
      <c r="F13">
        <v>19</v>
      </c>
      <c r="G13">
        <v>1</v>
      </c>
      <c r="H13">
        <v>8</v>
      </c>
      <c r="I13">
        <v>102</v>
      </c>
      <c r="J13">
        <v>6</v>
      </c>
      <c r="K13">
        <v>13</v>
      </c>
      <c r="L13">
        <v>26</v>
      </c>
      <c r="M13">
        <v>792</v>
      </c>
    </row>
    <row r="14" spans="1:13" x14ac:dyDescent="0.35">
      <c r="G14" t="s">
        <v>1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E12A-6589-4E21-8157-D03B348CF082}">
  <dimension ref="A2:M14"/>
  <sheetViews>
    <sheetView workbookViewId="0">
      <selection activeCell="H19" sqref="H19"/>
    </sheetView>
  </sheetViews>
  <sheetFormatPr defaultRowHeight="14.5" x14ac:dyDescent="0.35"/>
  <sheetData>
    <row r="2" spans="1:13" x14ac:dyDescent="0.35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5">
      <c r="B3" s="4" t="s">
        <v>2</v>
      </c>
      <c r="C3">
        <v>311</v>
      </c>
      <c r="D3">
        <v>38</v>
      </c>
      <c r="E3">
        <v>51</v>
      </c>
      <c r="F3">
        <v>11</v>
      </c>
      <c r="G3">
        <v>0</v>
      </c>
      <c r="H3">
        <v>2</v>
      </c>
      <c r="I3">
        <v>95</v>
      </c>
      <c r="J3">
        <v>12</v>
      </c>
      <c r="K3">
        <v>12</v>
      </c>
      <c r="L3">
        <v>2</v>
      </c>
      <c r="M3">
        <v>49</v>
      </c>
    </row>
    <row r="4" spans="1:13" x14ac:dyDescent="0.35">
      <c r="B4" s="4" t="s">
        <v>3</v>
      </c>
      <c r="C4">
        <v>33</v>
      </c>
      <c r="D4">
        <v>395</v>
      </c>
      <c r="E4">
        <v>39</v>
      </c>
      <c r="F4">
        <v>3</v>
      </c>
      <c r="G4">
        <v>0</v>
      </c>
      <c r="H4">
        <v>1</v>
      </c>
      <c r="I4">
        <v>36</v>
      </c>
      <c r="J4">
        <v>7</v>
      </c>
      <c r="K4">
        <v>5</v>
      </c>
      <c r="L4">
        <v>12</v>
      </c>
      <c r="M4">
        <v>37</v>
      </c>
    </row>
    <row r="5" spans="1:13" x14ac:dyDescent="0.35">
      <c r="B5" s="4" t="s">
        <v>4</v>
      </c>
      <c r="C5">
        <v>45</v>
      </c>
      <c r="D5">
        <v>64</v>
      </c>
      <c r="E5" s="5">
        <v>2525</v>
      </c>
      <c r="F5">
        <v>56</v>
      </c>
      <c r="G5">
        <v>4</v>
      </c>
      <c r="H5">
        <v>3</v>
      </c>
      <c r="I5">
        <v>253</v>
      </c>
      <c r="J5">
        <v>33</v>
      </c>
      <c r="K5">
        <v>21</v>
      </c>
      <c r="L5">
        <v>26</v>
      </c>
      <c r="M5">
        <v>76</v>
      </c>
    </row>
    <row r="6" spans="1:13" x14ac:dyDescent="0.35">
      <c r="B6" s="4" t="s">
        <v>5</v>
      </c>
      <c r="C6">
        <v>5</v>
      </c>
      <c r="D6">
        <v>6</v>
      </c>
      <c r="E6">
        <v>56</v>
      </c>
      <c r="F6">
        <v>948</v>
      </c>
      <c r="G6">
        <v>2</v>
      </c>
      <c r="H6">
        <v>1</v>
      </c>
      <c r="I6">
        <v>64</v>
      </c>
      <c r="J6">
        <v>9</v>
      </c>
      <c r="K6">
        <v>18</v>
      </c>
      <c r="L6">
        <v>5</v>
      </c>
      <c r="M6">
        <v>27</v>
      </c>
    </row>
    <row r="7" spans="1:13" x14ac:dyDescent="0.35">
      <c r="A7" t="s">
        <v>0</v>
      </c>
      <c r="B7" s="4" t="s">
        <v>6</v>
      </c>
      <c r="C7">
        <v>2</v>
      </c>
      <c r="D7">
        <v>2</v>
      </c>
      <c r="E7">
        <v>10</v>
      </c>
      <c r="F7">
        <v>9</v>
      </c>
      <c r="G7">
        <v>25</v>
      </c>
      <c r="H7">
        <v>0</v>
      </c>
      <c r="I7">
        <v>88</v>
      </c>
      <c r="J7">
        <v>1</v>
      </c>
      <c r="K7">
        <v>1</v>
      </c>
      <c r="L7">
        <v>3</v>
      </c>
      <c r="M7">
        <v>8</v>
      </c>
    </row>
    <row r="8" spans="1:13" x14ac:dyDescent="0.35">
      <c r="B8" s="4" t="s">
        <v>7</v>
      </c>
      <c r="C8">
        <v>0</v>
      </c>
      <c r="D8">
        <v>5</v>
      </c>
      <c r="E8">
        <v>1</v>
      </c>
      <c r="F8">
        <v>0</v>
      </c>
      <c r="G8">
        <v>0</v>
      </c>
      <c r="H8">
        <v>173</v>
      </c>
      <c r="I8">
        <v>4</v>
      </c>
      <c r="J8">
        <v>3</v>
      </c>
      <c r="K8">
        <v>2</v>
      </c>
      <c r="L8">
        <v>10</v>
      </c>
      <c r="M8">
        <v>7</v>
      </c>
    </row>
    <row r="9" spans="1:13" x14ac:dyDescent="0.35">
      <c r="B9" s="4" t="s">
        <v>8</v>
      </c>
      <c r="C9">
        <v>74</v>
      </c>
      <c r="D9">
        <v>28</v>
      </c>
      <c r="E9">
        <v>296</v>
      </c>
      <c r="F9">
        <v>56</v>
      </c>
      <c r="G9">
        <v>43</v>
      </c>
      <c r="H9">
        <v>8</v>
      </c>
      <c r="I9" s="5">
        <v>2457</v>
      </c>
      <c r="J9">
        <v>33</v>
      </c>
      <c r="K9">
        <v>15</v>
      </c>
      <c r="L9">
        <v>97</v>
      </c>
      <c r="M9">
        <v>73</v>
      </c>
    </row>
    <row r="10" spans="1:13" x14ac:dyDescent="0.35">
      <c r="B10" s="4" t="s">
        <v>9</v>
      </c>
      <c r="C10">
        <v>10</v>
      </c>
      <c r="D10">
        <v>5</v>
      </c>
      <c r="E10">
        <v>18</v>
      </c>
      <c r="F10">
        <v>8</v>
      </c>
      <c r="G10">
        <v>1</v>
      </c>
      <c r="H10">
        <v>2</v>
      </c>
      <c r="I10">
        <v>15</v>
      </c>
      <c r="J10">
        <v>172</v>
      </c>
      <c r="K10">
        <v>0</v>
      </c>
      <c r="L10">
        <v>11</v>
      </c>
      <c r="M10">
        <v>6</v>
      </c>
    </row>
    <row r="11" spans="1:13" x14ac:dyDescent="0.35">
      <c r="B11" s="4" t="s">
        <v>10</v>
      </c>
      <c r="C11">
        <v>11</v>
      </c>
      <c r="D11">
        <v>28</v>
      </c>
      <c r="E11">
        <v>25</v>
      </c>
      <c r="F11">
        <v>27</v>
      </c>
      <c r="G11">
        <v>1</v>
      </c>
      <c r="H11">
        <v>0</v>
      </c>
      <c r="I11">
        <v>15</v>
      </c>
      <c r="J11">
        <v>7</v>
      </c>
      <c r="K11">
        <v>306</v>
      </c>
      <c r="L11">
        <v>7</v>
      </c>
      <c r="M11">
        <v>13</v>
      </c>
    </row>
    <row r="12" spans="1:13" x14ac:dyDescent="0.35">
      <c r="B12" s="4" t="s">
        <v>11</v>
      </c>
      <c r="C12">
        <v>7</v>
      </c>
      <c r="D12">
        <v>11</v>
      </c>
      <c r="E12">
        <v>91</v>
      </c>
      <c r="F12">
        <v>17</v>
      </c>
      <c r="G12">
        <v>6</v>
      </c>
      <c r="H12">
        <v>5</v>
      </c>
      <c r="I12">
        <v>126</v>
      </c>
      <c r="J12">
        <v>27</v>
      </c>
      <c r="K12">
        <v>8</v>
      </c>
      <c r="L12">
        <v>937</v>
      </c>
      <c r="M12">
        <v>20</v>
      </c>
    </row>
    <row r="13" spans="1:13" x14ac:dyDescent="0.35">
      <c r="B13" s="4" t="s">
        <v>12</v>
      </c>
      <c r="C13">
        <v>35</v>
      </c>
      <c r="D13">
        <v>23</v>
      </c>
      <c r="E13">
        <v>63</v>
      </c>
      <c r="F13">
        <v>21</v>
      </c>
      <c r="G13">
        <v>1</v>
      </c>
      <c r="H13">
        <v>7</v>
      </c>
      <c r="I13">
        <v>79</v>
      </c>
      <c r="J13">
        <v>5</v>
      </c>
      <c r="K13">
        <v>13</v>
      </c>
      <c r="L13">
        <v>20</v>
      </c>
      <c r="M13">
        <v>848</v>
      </c>
    </row>
    <row r="14" spans="1:13" x14ac:dyDescent="0.35">
      <c r="H14" t="s">
        <v>1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1710-9D73-46A1-B788-01568BAD1076}">
  <dimension ref="A2:M14"/>
  <sheetViews>
    <sheetView workbookViewId="0">
      <selection activeCell="G27" sqref="G27"/>
    </sheetView>
  </sheetViews>
  <sheetFormatPr defaultRowHeight="14.5" x14ac:dyDescent="0.35"/>
  <sheetData>
    <row r="2" spans="1:13" x14ac:dyDescent="0.3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B3" s="1" t="s">
        <v>2</v>
      </c>
      <c r="C3">
        <v>294</v>
      </c>
      <c r="D3">
        <v>40</v>
      </c>
      <c r="E3">
        <v>64</v>
      </c>
      <c r="F3">
        <v>16</v>
      </c>
      <c r="G3">
        <v>0</v>
      </c>
      <c r="H3">
        <v>1</v>
      </c>
      <c r="I3">
        <v>109</v>
      </c>
      <c r="J3">
        <v>10</v>
      </c>
      <c r="K3">
        <v>11</v>
      </c>
      <c r="L3">
        <v>5</v>
      </c>
      <c r="M3">
        <v>33</v>
      </c>
    </row>
    <row r="4" spans="1:13" x14ac:dyDescent="0.35">
      <c r="B4" s="1" t="s">
        <v>3</v>
      </c>
      <c r="C4">
        <v>33</v>
      </c>
      <c r="D4">
        <v>382</v>
      </c>
      <c r="E4">
        <v>50</v>
      </c>
      <c r="F4">
        <v>3</v>
      </c>
      <c r="G4">
        <v>0</v>
      </c>
      <c r="H4">
        <v>3</v>
      </c>
      <c r="I4">
        <v>38</v>
      </c>
      <c r="J4">
        <v>8</v>
      </c>
      <c r="K4">
        <v>7</v>
      </c>
      <c r="L4">
        <v>10</v>
      </c>
      <c r="M4">
        <v>34</v>
      </c>
    </row>
    <row r="5" spans="1:13" x14ac:dyDescent="0.35">
      <c r="B5" s="1" t="s">
        <v>4</v>
      </c>
      <c r="C5">
        <v>51</v>
      </c>
      <c r="D5">
        <v>57</v>
      </c>
      <c r="E5" s="5">
        <v>2397</v>
      </c>
      <c r="F5">
        <v>66</v>
      </c>
      <c r="G5">
        <v>5</v>
      </c>
      <c r="H5">
        <v>2</v>
      </c>
      <c r="I5">
        <v>351</v>
      </c>
      <c r="J5">
        <v>27</v>
      </c>
      <c r="K5">
        <v>26</v>
      </c>
      <c r="L5">
        <v>40</v>
      </c>
      <c r="M5">
        <v>84</v>
      </c>
    </row>
    <row r="6" spans="1:13" x14ac:dyDescent="0.35">
      <c r="B6" s="1" t="s">
        <v>5</v>
      </c>
      <c r="C6">
        <v>12</v>
      </c>
      <c r="D6">
        <v>6</v>
      </c>
      <c r="E6">
        <v>77</v>
      </c>
      <c r="F6" s="5">
        <v>910</v>
      </c>
      <c r="G6">
        <v>1</v>
      </c>
      <c r="H6">
        <v>1</v>
      </c>
      <c r="I6">
        <v>76</v>
      </c>
      <c r="J6">
        <v>10</v>
      </c>
      <c r="K6">
        <v>16</v>
      </c>
      <c r="L6">
        <v>5</v>
      </c>
      <c r="M6">
        <v>27</v>
      </c>
    </row>
    <row r="7" spans="1:13" x14ac:dyDescent="0.35">
      <c r="A7" t="s">
        <v>0</v>
      </c>
      <c r="B7" s="1" t="s">
        <v>6</v>
      </c>
      <c r="C7">
        <v>2</v>
      </c>
      <c r="D7">
        <v>2</v>
      </c>
      <c r="E7">
        <v>8</v>
      </c>
      <c r="F7">
        <v>10</v>
      </c>
      <c r="G7">
        <v>25</v>
      </c>
      <c r="H7">
        <v>1</v>
      </c>
      <c r="I7">
        <v>89</v>
      </c>
      <c r="J7">
        <v>1</v>
      </c>
      <c r="K7">
        <v>1</v>
      </c>
      <c r="L7">
        <v>4</v>
      </c>
      <c r="M7">
        <v>6</v>
      </c>
    </row>
    <row r="8" spans="1:13" x14ac:dyDescent="0.35">
      <c r="B8" s="1" t="s">
        <v>7</v>
      </c>
      <c r="C8">
        <v>2</v>
      </c>
      <c r="D8">
        <v>6</v>
      </c>
      <c r="E8">
        <v>1</v>
      </c>
      <c r="F8">
        <v>1</v>
      </c>
      <c r="G8">
        <v>0</v>
      </c>
      <c r="H8">
        <v>164</v>
      </c>
      <c r="I8">
        <v>9</v>
      </c>
      <c r="J8">
        <v>0</v>
      </c>
      <c r="K8">
        <v>2</v>
      </c>
      <c r="L8">
        <v>9</v>
      </c>
      <c r="M8">
        <v>11</v>
      </c>
    </row>
    <row r="9" spans="1:13" x14ac:dyDescent="0.35">
      <c r="B9" s="1" t="s">
        <v>8</v>
      </c>
      <c r="C9">
        <v>100</v>
      </c>
      <c r="D9">
        <v>22</v>
      </c>
      <c r="E9">
        <v>325</v>
      </c>
      <c r="F9">
        <v>79</v>
      </c>
      <c r="G9">
        <v>46</v>
      </c>
      <c r="H9">
        <v>14</v>
      </c>
      <c r="I9" s="5">
        <v>2362</v>
      </c>
      <c r="J9">
        <v>31</v>
      </c>
      <c r="K9">
        <v>24</v>
      </c>
      <c r="L9">
        <v>122</v>
      </c>
      <c r="M9">
        <v>56</v>
      </c>
    </row>
    <row r="10" spans="1:13" x14ac:dyDescent="0.35">
      <c r="B10" s="1" t="s">
        <v>9</v>
      </c>
      <c r="C10">
        <v>11</v>
      </c>
      <c r="D10">
        <v>4</v>
      </c>
      <c r="E10">
        <v>20</v>
      </c>
      <c r="F10">
        <v>5</v>
      </c>
      <c r="G10">
        <v>2</v>
      </c>
      <c r="H10">
        <v>0</v>
      </c>
      <c r="I10">
        <v>31</v>
      </c>
      <c r="J10">
        <v>150</v>
      </c>
      <c r="K10">
        <v>1</v>
      </c>
      <c r="L10">
        <v>15</v>
      </c>
      <c r="M10">
        <v>9</v>
      </c>
    </row>
    <row r="11" spans="1:13" x14ac:dyDescent="0.35">
      <c r="B11" s="1" t="s">
        <v>10</v>
      </c>
      <c r="C11">
        <v>11</v>
      </c>
      <c r="D11">
        <v>24</v>
      </c>
      <c r="E11">
        <v>41</v>
      </c>
      <c r="F11">
        <v>33</v>
      </c>
      <c r="G11">
        <v>1</v>
      </c>
      <c r="H11">
        <v>3</v>
      </c>
      <c r="I11">
        <v>9</v>
      </c>
      <c r="J11">
        <v>6</v>
      </c>
      <c r="K11">
        <v>289</v>
      </c>
      <c r="L11">
        <v>7</v>
      </c>
      <c r="M11">
        <v>16</v>
      </c>
    </row>
    <row r="12" spans="1:13" x14ac:dyDescent="0.35">
      <c r="B12" s="1" t="s">
        <v>11</v>
      </c>
      <c r="C12">
        <v>13</v>
      </c>
      <c r="D12">
        <v>9</v>
      </c>
      <c r="E12">
        <v>83</v>
      </c>
      <c r="F12">
        <v>23</v>
      </c>
      <c r="G12">
        <v>9</v>
      </c>
      <c r="H12">
        <v>4</v>
      </c>
      <c r="I12">
        <v>160</v>
      </c>
      <c r="J12">
        <v>24</v>
      </c>
      <c r="K12">
        <v>7</v>
      </c>
      <c r="L12">
        <v>894</v>
      </c>
      <c r="M12">
        <v>18</v>
      </c>
    </row>
    <row r="13" spans="1:13" x14ac:dyDescent="0.35">
      <c r="B13" s="1" t="s">
        <v>12</v>
      </c>
      <c r="C13">
        <v>30</v>
      </c>
      <c r="D13">
        <v>29</v>
      </c>
      <c r="E13">
        <v>101</v>
      </c>
      <c r="F13">
        <v>16</v>
      </c>
      <c r="G13">
        <v>2</v>
      </c>
      <c r="H13">
        <v>7</v>
      </c>
      <c r="I13">
        <v>101</v>
      </c>
      <c r="J13">
        <v>4</v>
      </c>
      <c r="K13">
        <v>9</v>
      </c>
      <c r="L13">
        <v>32</v>
      </c>
      <c r="M13">
        <v>784</v>
      </c>
    </row>
    <row r="14" spans="1:13" x14ac:dyDescent="0.35">
      <c r="G14" t="s">
        <v>1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1465-CCD1-4389-A036-68EC42735959}">
  <dimension ref="A2:M14"/>
  <sheetViews>
    <sheetView workbookViewId="0">
      <selection activeCell="F25" sqref="F25"/>
    </sheetView>
  </sheetViews>
  <sheetFormatPr defaultRowHeight="14.5" x14ac:dyDescent="0.35"/>
  <sheetData>
    <row r="2" spans="1:13" x14ac:dyDescent="0.3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B3" s="1" t="s">
        <v>2</v>
      </c>
      <c r="C3">
        <v>276</v>
      </c>
      <c r="D3">
        <v>29</v>
      </c>
      <c r="E3">
        <v>69</v>
      </c>
      <c r="F3">
        <v>17</v>
      </c>
      <c r="G3">
        <v>6</v>
      </c>
      <c r="H3">
        <v>2</v>
      </c>
      <c r="I3">
        <v>97</v>
      </c>
      <c r="J3">
        <v>17</v>
      </c>
      <c r="K3">
        <v>17</v>
      </c>
      <c r="L3">
        <v>10</v>
      </c>
      <c r="M3">
        <v>43</v>
      </c>
    </row>
    <row r="4" spans="1:13" x14ac:dyDescent="0.35">
      <c r="B4" s="1" t="s">
        <v>3</v>
      </c>
      <c r="C4">
        <v>24</v>
      </c>
      <c r="D4">
        <v>338</v>
      </c>
      <c r="E4">
        <v>65</v>
      </c>
      <c r="F4">
        <v>10</v>
      </c>
      <c r="G4">
        <v>0</v>
      </c>
      <c r="H4">
        <v>2</v>
      </c>
      <c r="I4">
        <v>28</v>
      </c>
      <c r="J4">
        <v>13</v>
      </c>
      <c r="K4">
        <v>14</v>
      </c>
      <c r="L4">
        <v>13</v>
      </c>
      <c r="M4">
        <v>61</v>
      </c>
    </row>
    <row r="5" spans="1:13" x14ac:dyDescent="0.35">
      <c r="B5" s="1" t="s">
        <v>4</v>
      </c>
      <c r="C5">
        <v>58</v>
      </c>
      <c r="D5">
        <v>45</v>
      </c>
      <c r="E5" s="5">
        <v>2311</v>
      </c>
      <c r="F5">
        <v>94</v>
      </c>
      <c r="G5">
        <v>10</v>
      </c>
      <c r="H5">
        <v>3</v>
      </c>
      <c r="I5">
        <v>364</v>
      </c>
      <c r="J5">
        <v>39</v>
      </c>
      <c r="K5">
        <v>27</v>
      </c>
      <c r="L5">
        <v>41</v>
      </c>
      <c r="M5">
        <v>113</v>
      </c>
    </row>
    <row r="6" spans="1:13" x14ac:dyDescent="0.35">
      <c r="B6" s="1" t="s">
        <v>5</v>
      </c>
      <c r="C6">
        <v>18</v>
      </c>
      <c r="D6">
        <v>11</v>
      </c>
      <c r="E6">
        <v>66</v>
      </c>
      <c r="F6" s="5">
        <v>867</v>
      </c>
      <c r="G6">
        <v>7</v>
      </c>
      <c r="H6">
        <v>2</v>
      </c>
      <c r="I6">
        <v>116</v>
      </c>
      <c r="J6">
        <v>9</v>
      </c>
      <c r="K6">
        <v>13</v>
      </c>
      <c r="L6">
        <v>8</v>
      </c>
      <c r="M6">
        <v>23</v>
      </c>
    </row>
    <row r="7" spans="1:13" x14ac:dyDescent="0.35">
      <c r="A7" t="s">
        <v>0</v>
      </c>
      <c r="B7" s="1" t="s">
        <v>6</v>
      </c>
      <c r="C7">
        <v>2</v>
      </c>
      <c r="D7">
        <v>1</v>
      </c>
      <c r="E7">
        <v>10</v>
      </c>
      <c r="F7">
        <v>9</v>
      </c>
      <c r="G7">
        <v>44</v>
      </c>
      <c r="H7">
        <v>2</v>
      </c>
      <c r="I7">
        <v>66</v>
      </c>
      <c r="J7">
        <v>1</v>
      </c>
      <c r="K7">
        <v>2</v>
      </c>
      <c r="L7">
        <v>6</v>
      </c>
      <c r="M7">
        <v>6</v>
      </c>
    </row>
    <row r="8" spans="1:13" x14ac:dyDescent="0.35">
      <c r="B8" s="1" t="s">
        <v>7</v>
      </c>
      <c r="C8">
        <v>5</v>
      </c>
      <c r="D8">
        <v>9</v>
      </c>
      <c r="E8">
        <v>1</v>
      </c>
      <c r="F8">
        <v>2</v>
      </c>
      <c r="G8">
        <v>0</v>
      </c>
      <c r="H8">
        <v>149</v>
      </c>
      <c r="I8">
        <v>4</v>
      </c>
      <c r="J8">
        <v>1</v>
      </c>
      <c r="K8">
        <v>3</v>
      </c>
      <c r="L8">
        <v>8</v>
      </c>
      <c r="M8">
        <v>23</v>
      </c>
    </row>
    <row r="9" spans="1:13" x14ac:dyDescent="0.35">
      <c r="B9" s="1" t="s">
        <v>8</v>
      </c>
      <c r="C9">
        <v>77</v>
      </c>
      <c r="D9">
        <v>37</v>
      </c>
      <c r="E9">
        <v>387</v>
      </c>
      <c r="F9">
        <v>57</v>
      </c>
      <c r="G9">
        <v>103</v>
      </c>
      <c r="H9">
        <v>21</v>
      </c>
      <c r="I9" s="5">
        <v>2151</v>
      </c>
      <c r="J9">
        <v>54</v>
      </c>
      <c r="K9">
        <v>15</v>
      </c>
      <c r="L9">
        <v>169</v>
      </c>
      <c r="M9">
        <v>98</v>
      </c>
    </row>
    <row r="10" spans="1:13" x14ac:dyDescent="0.35">
      <c r="B10" s="1" t="s">
        <v>9</v>
      </c>
      <c r="C10">
        <v>12</v>
      </c>
      <c r="D10">
        <v>7</v>
      </c>
      <c r="E10">
        <v>16</v>
      </c>
      <c r="F10">
        <v>9</v>
      </c>
      <c r="G10">
        <v>4</v>
      </c>
      <c r="H10">
        <v>1</v>
      </c>
      <c r="I10">
        <v>13</v>
      </c>
      <c r="J10">
        <v>166</v>
      </c>
      <c r="K10">
        <v>1</v>
      </c>
      <c r="L10">
        <v>14</v>
      </c>
      <c r="M10">
        <v>5</v>
      </c>
    </row>
    <row r="11" spans="1:13" x14ac:dyDescent="0.35">
      <c r="B11" s="1" t="s">
        <v>10</v>
      </c>
      <c r="C11">
        <v>14</v>
      </c>
      <c r="D11">
        <v>32</v>
      </c>
      <c r="E11">
        <v>41</v>
      </c>
      <c r="F11">
        <v>31</v>
      </c>
      <c r="G11">
        <v>3</v>
      </c>
      <c r="H11">
        <v>6</v>
      </c>
      <c r="I11">
        <v>19</v>
      </c>
      <c r="J11">
        <v>7</v>
      </c>
      <c r="K11">
        <v>246</v>
      </c>
      <c r="L11">
        <v>18</v>
      </c>
      <c r="M11">
        <v>23</v>
      </c>
    </row>
    <row r="12" spans="1:13" x14ac:dyDescent="0.35">
      <c r="B12" s="1" t="s">
        <v>11</v>
      </c>
      <c r="C12">
        <v>8</v>
      </c>
      <c r="D12">
        <v>17</v>
      </c>
      <c r="E12">
        <v>75</v>
      </c>
      <c r="F12">
        <v>38</v>
      </c>
      <c r="G12">
        <v>14</v>
      </c>
      <c r="H12">
        <v>6</v>
      </c>
      <c r="I12">
        <v>122</v>
      </c>
      <c r="J12">
        <v>39</v>
      </c>
      <c r="K12">
        <v>5</v>
      </c>
      <c r="L12">
        <v>839</v>
      </c>
      <c r="M12">
        <v>31</v>
      </c>
    </row>
    <row r="13" spans="1:13" x14ac:dyDescent="0.35">
      <c r="B13" s="1" t="s">
        <v>12</v>
      </c>
      <c r="C13">
        <v>26</v>
      </c>
      <c r="D13">
        <v>23</v>
      </c>
      <c r="E13">
        <v>107</v>
      </c>
      <c r="F13">
        <v>36</v>
      </c>
      <c r="G13">
        <v>5</v>
      </c>
      <c r="H13">
        <v>5</v>
      </c>
      <c r="I13">
        <v>77</v>
      </c>
      <c r="J13">
        <v>10</v>
      </c>
      <c r="K13">
        <v>17</v>
      </c>
      <c r="L13">
        <v>31</v>
      </c>
      <c r="M13">
        <v>775</v>
      </c>
    </row>
    <row r="14" spans="1:13" x14ac:dyDescent="0.35">
      <c r="H14" t="s">
        <v>1</v>
      </c>
    </row>
  </sheetData>
  <conditionalFormatting sqref="B3:M13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9E19-BB63-4758-B40E-43C0C25A6505}">
  <dimension ref="A1:AN76"/>
  <sheetViews>
    <sheetView tabSelected="1" topLeftCell="C37" zoomScaleNormal="100" workbookViewId="0">
      <selection activeCell="J72" sqref="J72:P76"/>
    </sheetView>
  </sheetViews>
  <sheetFormatPr defaultRowHeight="14.5" x14ac:dyDescent="0.35"/>
  <cols>
    <col min="1" max="1" width="13.453125" bestFit="1" customWidth="1"/>
    <col min="10" max="10" width="13.453125" bestFit="1" customWidth="1"/>
    <col min="16" max="16" width="22.6328125" customWidth="1"/>
    <col min="24" max="24" width="18.6328125" customWidth="1"/>
    <col min="32" max="32" width="18.6328125" customWidth="1"/>
    <col min="40" max="40" width="18.6328125" bestFit="1" customWidth="1"/>
  </cols>
  <sheetData>
    <row r="1" spans="1:40" x14ac:dyDescent="0.35">
      <c r="A1" s="14" t="s">
        <v>22</v>
      </c>
      <c r="B1" s="14"/>
      <c r="C1" s="14"/>
      <c r="D1" s="14"/>
      <c r="E1" s="14"/>
      <c r="F1" s="14"/>
      <c r="G1" s="14"/>
      <c r="H1" s="14"/>
      <c r="J1" s="15" t="s">
        <v>34</v>
      </c>
      <c r="K1" s="15"/>
      <c r="L1" s="15"/>
      <c r="M1" s="15"/>
      <c r="R1" s="15" t="s">
        <v>40</v>
      </c>
      <c r="S1" s="15"/>
      <c r="T1" s="15"/>
      <c r="U1" s="15"/>
      <c r="Z1" s="15" t="s">
        <v>35</v>
      </c>
      <c r="AA1" s="15"/>
      <c r="AB1" s="15"/>
      <c r="AC1" s="15"/>
      <c r="AH1" s="15" t="s">
        <v>39</v>
      </c>
      <c r="AI1" s="15"/>
      <c r="AJ1" s="15"/>
      <c r="AK1" s="15"/>
    </row>
    <row r="2" spans="1:40" x14ac:dyDescent="0.35">
      <c r="K2" s="14" t="s">
        <v>18</v>
      </c>
      <c r="L2" s="14"/>
      <c r="S2" t="s">
        <v>18</v>
      </c>
      <c r="AA2" s="14" t="s">
        <v>18</v>
      </c>
      <c r="AB2" s="14"/>
    </row>
    <row r="3" spans="1:40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J3" t="str">
        <f t="shared" ref="J3:J14" si="0">A3</f>
        <v>Tagset</v>
      </c>
      <c r="K3" t="s">
        <v>23</v>
      </c>
      <c r="L3" t="s">
        <v>22</v>
      </c>
      <c r="R3" t="s">
        <v>13</v>
      </c>
      <c r="S3" t="s">
        <v>24</v>
      </c>
      <c r="T3" t="s">
        <v>25</v>
      </c>
      <c r="Z3" t="str">
        <f t="shared" ref="Z3:Z14" si="1">J3</f>
        <v>Tagset</v>
      </c>
      <c r="AA3" t="s">
        <v>24</v>
      </c>
      <c r="AB3" t="s">
        <v>23</v>
      </c>
      <c r="AH3" t="str">
        <f t="shared" ref="AH3:AH14" si="2">R3</f>
        <v>Tagset</v>
      </c>
      <c r="AI3" s="2" t="str">
        <f t="shared" ref="AI3:AI14" si="3">L3</f>
        <v>SSP</v>
      </c>
      <c r="AJ3" s="2" t="str">
        <f t="shared" ref="AJ3:AJ14" si="4">T3</f>
        <v>SOP DA</v>
      </c>
    </row>
    <row r="4" spans="1:40" x14ac:dyDescent="0.35">
      <c r="A4" s="1" t="s">
        <v>2</v>
      </c>
      <c r="B4">
        <f>CM_SSP!C3</f>
        <v>293</v>
      </c>
      <c r="C4">
        <f>SUM(CM_SSP!$C3:C$13)-B4</f>
        <v>234</v>
      </c>
      <c r="D4">
        <f>SUM(CM_SSP!$C3:$M3)-CM_SSP!C3</f>
        <v>290</v>
      </c>
      <c r="E4">
        <f>SUM(CM_SSP!$C$3:$M$13)-B4-C4-D4</f>
        <v>11158</v>
      </c>
      <c r="F4" s="2">
        <f>B4/(B4+C4)</f>
        <v>0.55597722960151807</v>
      </c>
      <c r="G4" s="2">
        <f>B4/(B4+D4)</f>
        <v>0.50257289879931388</v>
      </c>
      <c r="H4" s="2">
        <f>2*(F4*G4)/(F4+G4)</f>
        <v>0.52792792792792786</v>
      </c>
      <c r="J4" t="str">
        <f t="shared" si="0"/>
        <v>ADJ</v>
      </c>
      <c r="K4" s="2">
        <f>'Metrics SOP'!F4</f>
        <v>0.58348968105065668</v>
      </c>
      <c r="L4" s="2">
        <f t="shared" ref="L4:L14" si="5">F4</f>
        <v>0.55597722960151807</v>
      </c>
      <c r="M4" s="2">
        <f t="shared" ref="M4:M14" si="6">K4-L4</f>
        <v>2.7512451449138609E-2</v>
      </c>
      <c r="O4" t="s">
        <v>29</v>
      </c>
      <c r="P4">
        <v>0.05</v>
      </c>
      <c r="R4" t="s">
        <v>2</v>
      </c>
      <c r="S4" s="2">
        <f>'Metrics SSP DA'!F4</f>
        <v>0.5259391771019678</v>
      </c>
      <c r="T4" s="2">
        <f>'Metrics SOP DA'!F4</f>
        <v>0.53076923076923077</v>
      </c>
      <c r="U4" s="2">
        <f t="shared" ref="U4:U14" si="7">S4-T4</f>
        <v>-4.8300536672629679E-3</v>
      </c>
      <c r="V4" s="2"/>
      <c r="W4" s="8" t="s">
        <v>29</v>
      </c>
      <c r="X4">
        <v>0.05</v>
      </c>
      <c r="Y4" s="2"/>
      <c r="Z4" t="str">
        <f t="shared" si="1"/>
        <v>ADJ</v>
      </c>
      <c r="AA4" s="2">
        <f>'Metrics SSP DA'!F4</f>
        <v>0.5259391771019678</v>
      </c>
      <c r="AB4" s="2">
        <f t="shared" ref="AB4:AB14" si="8">K4</f>
        <v>0.58348968105065668</v>
      </c>
      <c r="AC4" s="2">
        <f>AB4-AA4</f>
        <v>5.755050394868888E-2</v>
      </c>
      <c r="AE4" t="s">
        <v>29</v>
      </c>
      <c r="AF4">
        <v>0.05</v>
      </c>
      <c r="AH4" t="str">
        <f t="shared" si="2"/>
        <v>ADJ</v>
      </c>
      <c r="AI4" s="2">
        <f t="shared" si="3"/>
        <v>0.55597722960151807</v>
      </c>
      <c r="AJ4" s="2">
        <f t="shared" si="4"/>
        <v>0.53076923076923077</v>
      </c>
      <c r="AK4" s="2">
        <f t="shared" ref="AK4:AK14" si="9">AI4-AJ4</f>
        <v>2.5207998832287304E-2</v>
      </c>
      <c r="AM4" t="s">
        <v>29</v>
      </c>
      <c r="AN4">
        <v>0.05</v>
      </c>
    </row>
    <row r="5" spans="1:40" x14ac:dyDescent="0.35">
      <c r="A5" s="1" t="s">
        <v>3</v>
      </c>
      <c r="B5">
        <f>CM_SSP!D4</f>
        <v>394</v>
      </c>
      <c r="C5">
        <f>SUM(CM_SSP!$C4:D$13)-B5</f>
        <v>411</v>
      </c>
      <c r="D5">
        <f>SUM(CM_SSP!$C4:$M4)-CM_SSP!D4</f>
        <v>174</v>
      </c>
      <c r="E5">
        <f>SUM(CM_SSP!$C$3:$M$13)-B5-C5-D5</f>
        <v>10996</v>
      </c>
      <c r="F5" s="2">
        <f t="shared" ref="F5:F13" si="10">B5/(B5+C5)</f>
        <v>0.48944099378881989</v>
      </c>
      <c r="G5" s="2">
        <f t="shared" ref="G5:G14" si="11">B5/(B5+D5)</f>
        <v>0.69366197183098588</v>
      </c>
      <c r="H5" s="2">
        <f t="shared" ref="H5:H14" si="12">2*(F5*G5)/(F5+G5)</f>
        <v>0.57392571012381643</v>
      </c>
      <c r="J5" t="str">
        <f t="shared" si="0"/>
        <v>ADV</v>
      </c>
      <c r="K5" s="2">
        <f>'Metrics SOP'!F5</f>
        <v>0.50063371356147024</v>
      </c>
      <c r="L5" s="2">
        <f t="shared" si="5"/>
        <v>0.48944099378881989</v>
      </c>
      <c r="M5" s="2">
        <f t="shared" si="6"/>
        <v>1.119271977265035E-2</v>
      </c>
      <c r="O5" t="s">
        <v>30</v>
      </c>
      <c r="P5" s="6">
        <f>(SQRT(11)* M15)/M16</f>
        <v>5.9175338009630973</v>
      </c>
      <c r="R5" t="s">
        <v>3</v>
      </c>
      <c r="S5" s="2">
        <f>'Metrics SSP DA'!F5</f>
        <v>0.47394540942928037</v>
      </c>
      <c r="T5" s="2">
        <f>'Metrics SOP DA'!F5</f>
        <v>0.44240837696335078</v>
      </c>
      <c r="U5" s="2">
        <f t="shared" si="7"/>
        <v>3.1537032465929593E-2</v>
      </c>
      <c r="V5" s="2"/>
      <c r="W5" s="8" t="s">
        <v>30</v>
      </c>
      <c r="X5">
        <f>(SQRT(11)* U15)/U16</f>
        <v>2.8706631142296684</v>
      </c>
      <c r="Y5" s="2"/>
      <c r="Z5" t="str">
        <f t="shared" si="1"/>
        <v>ADV</v>
      </c>
      <c r="AA5" s="2">
        <f>'Metrics SSP DA'!F5</f>
        <v>0.47394540942928037</v>
      </c>
      <c r="AB5" s="2">
        <f t="shared" si="8"/>
        <v>0.50063371356147024</v>
      </c>
      <c r="AC5" s="2">
        <f t="shared" ref="AC5:AC14" si="13">AB5-AA5</f>
        <v>2.6688304132189866E-2</v>
      </c>
      <c r="AE5" t="s">
        <v>30</v>
      </c>
      <c r="AF5" s="6">
        <f>(SQRT(11)* AC15)/AC16</f>
        <v>8.498297739579673</v>
      </c>
      <c r="AH5" t="str">
        <f t="shared" si="2"/>
        <v>ADV</v>
      </c>
      <c r="AI5" s="2">
        <f t="shared" si="3"/>
        <v>0.48944099378881989</v>
      </c>
      <c r="AJ5" s="2">
        <f t="shared" si="4"/>
        <v>0.44240837696335078</v>
      </c>
      <c r="AK5" s="2">
        <f t="shared" si="9"/>
        <v>4.7032616825469109E-2</v>
      </c>
      <c r="AM5" t="s">
        <v>30</v>
      </c>
      <c r="AN5" s="6">
        <f>(SQRT(11)* AK15)/AK16</f>
        <v>4.998473619175118</v>
      </c>
    </row>
    <row r="6" spans="1:40" x14ac:dyDescent="0.35">
      <c r="A6" s="1" t="s">
        <v>4</v>
      </c>
      <c r="B6">
        <f>CM_SSP!E5</f>
        <v>2453</v>
      </c>
      <c r="C6">
        <f>SUM(CM_SSP!$C5:E$13)-B6</f>
        <v>994</v>
      </c>
      <c r="D6">
        <f>SUM(CM_SSP!$C5:$M5)-CM_SSP!E5</f>
        <v>653</v>
      </c>
      <c r="E6">
        <f>SUM(CM_SSP!$C$3:$M$13)-B6-C6-D6</f>
        <v>7875</v>
      </c>
      <c r="F6" s="2">
        <f t="shared" si="10"/>
        <v>0.71163330432259941</v>
      </c>
      <c r="G6" s="2">
        <f t="shared" si="11"/>
        <v>0.78976175144880878</v>
      </c>
      <c r="H6" s="2">
        <f t="shared" si="12"/>
        <v>0.7486647337097514</v>
      </c>
      <c r="J6" t="str">
        <f t="shared" si="0"/>
        <v>CONJ</v>
      </c>
      <c r="K6" s="2">
        <f>'Metrics SOP'!F6</f>
        <v>0.73273360417875799</v>
      </c>
      <c r="L6" s="2">
        <f t="shared" si="5"/>
        <v>0.71163330432259941</v>
      </c>
      <c r="M6" s="2">
        <f t="shared" si="6"/>
        <v>2.1100299856158578E-2</v>
      </c>
      <c r="O6" t="s">
        <v>31</v>
      </c>
      <c r="P6">
        <f>_xlfn.T.INV(1-P4,10)</f>
        <v>1.8124611228116754</v>
      </c>
      <c r="R6" t="s">
        <v>4</v>
      </c>
      <c r="S6" s="2">
        <f>'Metrics SSP DA'!F6</f>
        <v>0.69599303135888502</v>
      </c>
      <c r="T6" s="2">
        <f>'Metrics SOP DA'!F6</f>
        <v>0.67652224824355967</v>
      </c>
      <c r="U6" s="2">
        <f t="shared" si="7"/>
        <v>1.9470783115325352E-2</v>
      </c>
      <c r="V6" s="2"/>
      <c r="W6" s="8" t="s">
        <v>31</v>
      </c>
      <c r="X6">
        <f>_xlfn.T.INV(1-X4,10)</f>
        <v>1.8124611228116754</v>
      </c>
      <c r="Y6" s="2"/>
      <c r="Z6" t="str">
        <f t="shared" si="1"/>
        <v>CONJ</v>
      </c>
      <c r="AA6" s="2">
        <f>'Metrics SSP DA'!F6</f>
        <v>0.69599303135888502</v>
      </c>
      <c r="AB6" s="2">
        <f t="shared" si="8"/>
        <v>0.73273360417875799</v>
      </c>
      <c r="AC6" s="2">
        <f t="shared" si="13"/>
        <v>3.6740572819872974E-2</v>
      </c>
      <c r="AE6" t="s">
        <v>31</v>
      </c>
      <c r="AF6">
        <f>_xlfn.T.INV(1-AF4,10)</f>
        <v>1.8124611228116754</v>
      </c>
      <c r="AH6" t="str">
        <f t="shared" si="2"/>
        <v>CONJ</v>
      </c>
      <c r="AI6" s="2">
        <f t="shared" si="3"/>
        <v>0.71163330432259941</v>
      </c>
      <c r="AJ6" s="2">
        <f t="shared" si="4"/>
        <v>0.67652224824355967</v>
      </c>
      <c r="AK6" s="2">
        <f t="shared" si="9"/>
        <v>3.5111056079039749E-2</v>
      </c>
      <c r="AM6" t="s">
        <v>31</v>
      </c>
      <c r="AN6">
        <f>_xlfn.T.INV(1-AN4,10)</f>
        <v>1.8124611228116754</v>
      </c>
    </row>
    <row r="7" spans="1:40" x14ac:dyDescent="0.35">
      <c r="A7" s="1" t="s">
        <v>5</v>
      </c>
      <c r="B7">
        <f>CM_SSP!F6</f>
        <v>909</v>
      </c>
      <c r="C7">
        <f>SUM(CM_SSP!$C6:F$13)-B7</f>
        <v>1028</v>
      </c>
      <c r="D7">
        <f>SUM(CM_SSP!$C6:$M6)-CM_SSP!F6</f>
        <v>232</v>
      </c>
      <c r="E7">
        <f>SUM(CM_SSP!$C$3:$M$13)-B7-C7-D7</f>
        <v>9806</v>
      </c>
      <c r="F7" s="2">
        <f t="shared" si="10"/>
        <v>0.4692823954568921</v>
      </c>
      <c r="G7" s="2">
        <f t="shared" si="11"/>
        <v>0.79666958808063104</v>
      </c>
      <c r="H7" s="2">
        <f t="shared" si="12"/>
        <v>0.59064327485380108</v>
      </c>
      <c r="J7" t="str">
        <f t="shared" si="0"/>
        <v>DET</v>
      </c>
      <c r="K7" s="2">
        <f>'Metrics SOP'!F7</f>
        <v>0.49947312961011592</v>
      </c>
      <c r="L7" s="2">
        <f t="shared" si="5"/>
        <v>0.4692823954568921</v>
      </c>
      <c r="M7" s="2">
        <f t="shared" si="6"/>
        <v>3.0190734153223819E-2</v>
      </c>
      <c r="O7" t="s">
        <v>32</v>
      </c>
      <c r="P7" s="7">
        <f>_xlfn.T.DIST.RT(P5, 10)</f>
        <v>7.37669001828299E-5</v>
      </c>
      <c r="R7" t="s">
        <v>5</v>
      </c>
      <c r="S7" s="2">
        <f>'Metrics SSP DA'!F7</f>
        <v>0.4513888888888889</v>
      </c>
      <c r="T7" s="2">
        <f>'Metrics SOP DA'!F7</f>
        <v>0.42272062408581179</v>
      </c>
      <c r="U7" s="2">
        <f t="shared" si="7"/>
        <v>2.8668264803077104E-2</v>
      </c>
      <c r="V7" s="2"/>
      <c r="W7" s="8" t="s">
        <v>32</v>
      </c>
      <c r="X7">
        <f>_xlfn.T.DIST.RT(X5, 10)</f>
        <v>8.3249033551956557E-3</v>
      </c>
      <c r="Y7" s="2"/>
      <c r="Z7" t="str">
        <f t="shared" si="1"/>
        <v>DET</v>
      </c>
      <c r="AA7" s="2">
        <f>'Metrics SSP DA'!F7</f>
        <v>0.4513888888888889</v>
      </c>
      <c r="AB7" s="2">
        <f t="shared" si="8"/>
        <v>0.49947312961011592</v>
      </c>
      <c r="AC7" s="2">
        <f t="shared" si="13"/>
        <v>4.8084240721227023E-2</v>
      </c>
      <c r="AE7" t="s">
        <v>32</v>
      </c>
      <c r="AF7" s="7">
        <f>_xlfn.T.DIST.RT(AF5, 10)</f>
        <v>3.4547659513513359E-6</v>
      </c>
      <c r="AH7" t="str">
        <f t="shared" si="2"/>
        <v>DET</v>
      </c>
      <c r="AI7" s="2">
        <f t="shared" si="3"/>
        <v>0.4692823954568921</v>
      </c>
      <c r="AJ7" s="2">
        <f t="shared" si="4"/>
        <v>0.42272062408581179</v>
      </c>
      <c r="AK7" s="2">
        <f t="shared" si="9"/>
        <v>4.6561771371080307E-2</v>
      </c>
      <c r="AM7" t="s">
        <v>32</v>
      </c>
      <c r="AN7" s="7">
        <f>_xlfn.T.DIST.RT(AN5, 10)</f>
        <v>2.6927197532357377E-4</v>
      </c>
    </row>
    <row r="8" spans="1:40" x14ac:dyDescent="0.35">
      <c r="A8" s="1" t="s">
        <v>6</v>
      </c>
      <c r="B8">
        <f>CM_SSP!G7</f>
        <v>24</v>
      </c>
      <c r="C8">
        <f>SUM(CM_SSP!$C7:G$13)-B8</f>
        <v>968</v>
      </c>
      <c r="D8">
        <f>SUM(CM_SSP!$C7:$M7)-CM_SSP!G7</f>
        <v>125</v>
      </c>
      <c r="E8">
        <f>SUM(CM_SSP!$C$3:$M$13)-B8-C8-D8</f>
        <v>10858</v>
      </c>
      <c r="F8" s="2">
        <f t="shared" si="10"/>
        <v>2.4193548387096774E-2</v>
      </c>
      <c r="G8" s="2">
        <f t="shared" si="11"/>
        <v>0.16107382550335569</v>
      </c>
      <c r="H8" s="2">
        <f t="shared" si="12"/>
        <v>4.2068361086765989E-2</v>
      </c>
      <c r="J8" t="str">
        <f t="shared" si="0"/>
        <v>FW</v>
      </c>
      <c r="K8" s="2">
        <f>'Metrics SOP'!F8</f>
        <v>2.6041666666666668E-2</v>
      </c>
      <c r="L8" s="2">
        <f t="shared" si="5"/>
        <v>2.4193548387096774E-2</v>
      </c>
      <c r="M8" s="2">
        <f t="shared" si="6"/>
        <v>1.8481182795698943E-3</v>
      </c>
      <c r="P8" s="9" t="s">
        <v>38</v>
      </c>
      <c r="R8" t="s">
        <v>6</v>
      </c>
      <c r="S8" s="2">
        <f>'Metrics SSP DA'!F8</f>
        <v>2.281021897810219E-2</v>
      </c>
      <c r="T8" s="2">
        <f>'Metrics SOP DA'!F8</f>
        <v>3.486529318541997E-2</v>
      </c>
      <c r="U8" s="2">
        <f t="shared" si="7"/>
        <v>-1.205507420731778E-2</v>
      </c>
      <c r="V8" s="2"/>
      <c r="W8" s="8"/>
      <c r="X8" s="9" t="s">
        <v>38</v>
      </c>
      <c r="Y8" s="2"/>
      <c r="Z8" t="str">
        <f t="shared" si="1"/>
        <v>FW</v>
      </c>
      <c r="AA8" s="2">
        <f>'Metrics SSP DA'!F8</f>
        <v>2.281021897810219E-2</v>
      </c>
      <c r="AB8" s="2">
        <f t="shared" si="8"/>
        <v>2.6041666666666668E-2</v>
      </c>
      <c r="AC8" s="2">
        <f t="shared" si="13"/>
        <v>3.2314476885644781E-3</v>
      </c>
      <c r="AF8" s="9" t="s">
        <v>38</v>
      </c>
      <c r="AH8" t="str">
        <f t="shared" si="2"/>
        <v>FW</v>
      </c>
      <c r="AI8" s="2">
        <f t="shared" si="3"/>
        <v>2.4193548387096774E-2</v>
      </c>
      <c r="AJ8" s="2">
        <f t="shared" si="4"/>
        <v>3.486529318541997E-2</v>
      </c>
      <c r="AK8" s="2">
        <f t="shared" si="9"/>
        <v>-1.0671744798323196E-2</v>
      </c>
      <c r="AN8" s="9" t="s">
        <v>38</v>
      </c>
    </row>
    <row r="9" spans="1:40" x14ac:dyDescent="0.35">
      <c r="A9" s="1" t="s">
        <v>7</v>
      </c>
      <c r="B9">
        <f>CM_SSP!H8</f>
        <v>167</v>
      </c>
      <c r="C9">
        <f>SUM(CM_SSP!$C8:H$13)-B9</f>
        <v>975</v>
      </c>
      <c r="D9">
        <f>SUM(CM_SSP!$C8:$M8)-CM_SSP!H8</f>
        <v>38</v>
      </c>
      <c r="E9">
        <f>SUM(CM_SSP!$C$3:$M$13)-B9-C9-D9</f>
        <v>10795</v>
      </c>
      <c r="F9" s="2">
        <f t="shared" si="10"/>
        <v>0.14623467600700527</v>
      </c>
      <c r="G9" s="2">
        <f t="shared" si="11"/>
        <v>0.81463414634146336</v>
      </c>
      <c r="H9" s="2">
        <f t="shared" si="12"/>
        <v>0.24795842613214553</v>
      </c>
      <c r="J9" t="str">
        <f t="shared" si="0"/>
        <v>LM</v>
      </c>
      <c r="K9" s="2">
        <f>'Metrics SOP'!F9</f>
        <v>0.15627822944896116</v>
      </c>
      <c r="L9" s="2">
        <f t="shared" si="5"/>
        <v>0.14623467600700527</v>
      </c>
      <c r="M9" s="2">
        <f t="shared" si="6"/>
        <v>1.0043553441955899E-2</v>
      </c>
      <c r="R9" t="s">
        <v>7</v>
      </c>
      <c r="S9" s="2">
        <f>'Metrics SSP DA'!F9</f>
        <v>0.13215149073327961</v>
      </c>
      <c r="T9" s="2">
        <f>'Metrics SOP DA'!F9</f>
        <v>0.10765895953757225</v>
      </c>
      <c r="U9" s="2">
        <f t="shared" si="7"/>
        <v>2.4492531195707365E-2</v>
      </c>
      <c r="V9" s="2"/>
      <c r="W9" s="8"/>
      <c r="Y9" s="2"/>
      <c r="Z9" t="str">
        <f t="shared" si="1"/>
        <v>LM</v>
      </c>
      <c r="AA9" s="2">
        <f>'Metrics SSP DA'!F9</f>
        <v>0.13215149073327961</v>
      </c>
      <c r="AB9" s="2">
        <f t="shared" si="8"/>
        <v>0.15627822944896116</v>
      </c>
      <c r="AC9" s="2">
        <f t="shared" si="13"/>
        <v>2.412673871568155E-2</v>
      </c>
      <c r="AH9" t="str">
        <f t="shared" si="2"/>
        <v>LM</v>
      </c>
      <c r="AI9" s="2">
        <f t="shared" si="3"/>
        <v>0.14623467600700527</v>
      </c>
      <c r="AJ9" s="2">
        <f t="shared" si="4"/>
        <v>0.10765895953757225</v>
      </c>
      <c r="AK9" s="2">
        <f t="shared" si="9"/>
        <v>3.8575716469433016E-2</v>
      </c>
    </row>
    <row r="10" spans="1:40" x14ac:dyDescent="0.35">
      <c r="A10" s="1" t="s">
        <v>8</v>
      </c>
      <c r="B10">
        <f>CM_SSP!I9</f>
        <v>2446</v>
      </c>
      <c r="C10">
        <f>SUM(CM_SSP!$C9:I$13)-B10</f>
        <v>1260</v>
      </c>
      <c r="D10">
        <f>SUM(CM_SSP!$C9:$M9)-CM_SSP!I9</f>
        <v>733</v>
      </c>
      <c r="E10">
        <f>SUM(CM_SSP!$C$3:$M$13)-B10-C10-D10</f>
        <v>7536</v>
      </c>
      <c r="F10" s="2">
        <f t="shared" si="10"/>
        <v>0.66001079330814894</v>
      </c>
      <c r="G10" s="2">
        <f t="shared" si="11"/>
        <v>0.76942434727901854</v>
      </c>
      <c r="H10" s="2">
        <f t="shared" si="12"/>
        <v>0.71053013798111841</v>
      </c>
      <c r="J10" t="str">
        <f t="shared" si="0"/>
        <v>NN</v>
      </c>
      <c r="K10" s="2">
        <f>'Metrics SOP'!F10</f>
        <v>0.67872928176795577</v>
      </c>
      <c r="L10" s="2">
        <f t="shared" si="5"/>
        <v>0.66001079330814894</v>
      </c>
      <c r="M10" s="2">
        <f t="shared" si="6"/>
        <v>1.8718488459806837E-2</v>
      </c>
      <c r="R10" t="s">
        <v>8</v>
      </c>
      <c r="S10" s="2">
        <f>'Metrics SSP DA'!F10</f>
        <v>0.63324396782841819</v>
      </c>
      <c r="T10" s="2">
        <f>'Metrics SOP DA'!F10</f>
        <v>0.59750000000000003</v>
      </c>
      <c r="U10" s="2">
        <f t="shared" si="7"/>
        <v>3.5743967828418155E-2</v>
      </c>
      <c r="V10" s="2"/>
      <c r="W10" s="8"/>
      <c r="Y10" s="2"/>
      <c r="Z10" t="str">
        <f t="shared" si="1"/>
        <v>NN</v>
      </c>
      <c r="AA10" s="2">
        <f>'Metrics SSP DA'!F10</f>
        <v>0.63324396782841819</v>
      </c>
      <c r="AB10" s="2">
        <f t="shared" si="8"/>
        <v>0.67872928176795577</v>
      </c>
      <c r="AC10" s="2">
        <f t="shared" si="13"/>
        <v>4.5485313939537586E-2</v>
      </c>
      <c r="AH10" t="str">
        <f t="shared" si="2"/>
        <v>NN</v>
      </c>
      <c r="AI10" s="2">
        <f t="shared" si="3"/>
        <v>0.66001079330814894</v>
      </c>
      <c r="AJ10" s="2">
        <f t="shared" si="4"/>
        <v>0.59750000000000003</v>
      </c>
      <c r="AK10" s="2">
        <f t="shared" si="9"/>
        <v>6.2510793308148904E-2</v>
      </c>
    </row>
    <row r="11" spans="1:40" x14ac:dyDescent="0.35">
      <c r="A11" s="1" t="s">
        <v>9</v>
      </c>
      <c r="B11">
        <f>CM_SSP!J10</f>
        <v>157</v>
      </c>
      <c r="C11">
        <f>SUM(CM_SSP!$C10:J$13)-B11</f>
        <v>756</v>
      </c>
      <c r="D11">
        <f>SUM(CM_SSP!$C10:$M10)-CM_SSP!J10</f>
        <v>91</v>
      </c>
      <c r="E11">
        <f>SUM(CM_SSP!$C$3:$M$13)-B11-C11-D11</f>
        <v>10971</v>
      </c>
      <c r="F11" s="2">
        <f t="shared" si="10"/>
        <v>0.171960569550931</v>
      </c>
      <c r="G11" s="2">
        <f t="shared" si="11"/>
        <v>0.63306451612903225</v>
      </c>
      <c r="H11" s="2">
        <f t="shared" si="12"/>
        <v>0.27045650301464258</v>
      </c>
      <c r="J11" t="str">
        <f t="shared" si="0"/>
        <v>NUM</v>
      </c>
      <c r="K11" s="2">
        <f>'Metrics SOP'!F11</f>
        <v>0.19792865362485615</v>
      </c>
      <c r="L11" s="2">
        <f t="shared" si="5"/>
        <v>0.171960569550931</v>
      </c>
      <c r="M11" s="2">
        <f t="shared" si="6"/>
        <v>2.5968084073925146E-2</v>
      </c>
      <c r="R11" t="s">
        <v>9</v>
      </c>
      <c r="S11" s="2">
        <f>'Metrics SSP DA'!F11</f>
        <v>0.15527950310559005</v>
      </c>
      <c r="T11" s="2">
        <f>'Metrics SOP DA'!F11</f>
        <v>0.16784630940343781</v>
      </c>
      <c r="U11" s="2">
        <f t="shared" si="7"/>
        <v>-1.256680629784776E-2</v>
      </c>
      <c r="V11" s="2"/>
      <c r="W11" s="8"/>
      <c r="Y11" s="2"/>
      <c r="Z11" t="str">
        <f t="shared" si="1"/>
        <v>NUM</v>
      </c>
      <c r="AA11" s="2">
        <f>'Metrics SSP DA'!F11</f>
        <v>0.15527950310559005</v>
      </c>
      <c r="AB11" s="2">
        <f t="shared" si="8"/>
        <v>0.19792865362485615</v>
      </c>
      <c r="AC11" s="2">
        <f t="shared" si="13"/>
        <v>4.2649150519266099E-2</v>
      </c>
      <c r="AH11" t="str">
        <f t="shared" si="2"/>
        <v>NUM</v>
      </c>
      <c r="AI11" s="2">
        <f t="shared" si="3"/>
        <v>0.171960569550931</v>
      </c>
      <c r="AJ11" s="2">
        <f t="shared" si="4"/>
        <v>0.16784630940343781</v>
      </c>
      <c r="AK11" s="2">
        <f t="shared" si="9"/>
        <v>4.1142601474931928E-3</v>
      </c>
    </row>
    <row r="12" spans="1:40" x14ac:dyDescent="0.35">
      <c r="A12" s="1" t="s">
        <v>10</v>
      </c>
      <c r="B12">
        <f>CM_SSP!K11</f>
        <v>301</v>
      </c>
      <c r="C12">
        <f>SUM(CM_SSP!$C11:K$13)-B12</f>
        <v>704</v>
      </c>
      <c r="D12">
        <f>SUM(CM_SSP!$C11:$M11)-CM_SSP!K11</f>
        <v>139</v>
      </c>
      <c r="E12">
        <f>SUM(CM_SSP!$C$3:$M$13)-B12-C12-D12</f>
        <v>10831</v>
      </c>
      <c r="F12" s="2">
        <f t="shared" si="10"/>
        <v>0.29950248756218906</v>
      </c>
      <c r="G12" s="2">
        <f t="shared" si="11"/>
        <v>0.68409090909090908</v>
      </c>
      <c r="H12" s="2">
        <f t="shared" si="12"/>
        <v>0.41660899653979239</v>
      </c>
      <c r="J12" t="str">
        <f t="shared" si="0"/>
        <v>PRNN</v>
      </c>
      <c r="K12" s="2">
        <f>'Metrics SOP'!F12</f>
        <v>0.31709844559585493</v>
      </c>
      <c r="L12" s="2">
        <f t="shared" si="5"/>
        <v>0.29950248756218906</v>
      </c>
      <c r="M12" s="2">
        <f t="shared" si="6"/>
        <v>1.7595958033665871E-2</v>
      </c>
      <c r="R12" t="s">
        <v>10</v>
      </c>
      <c r="S12" s="2">
        <f>'Metrics SSP DA'!F12</f>
        <v>0.27576335877862596</v>
      </c>
      <c r="T12" s="2">
        <f>'Metrics SOP DA'!F12</f>
        <v>0.239067055393586</v>
      </c>
      <c r="U12" s="2">
        <f t="shared" si="7"/>
        <v>3.6696303385039958E-2</v>
      </c>
      <c r="V12" s="2"/>
      <c r="W12" s="8"/>
      <c r="Y12" s="2"/>
      <c r="Z12" t="str">
        <f t="shared" si="1"/>
        <v>PRNN</v>
      </c>
      <c r="AA12" s="2">
        <f>'Metrics SSP DA'!F12</f>
        <v>0.27576335877862596</v>
      </c>
      <c r="AB12" s="2">
        <f t="shared" si="8"/>
        <v>0.31709844559585493</v>
      </c>
      <c r="AC12" s="2">
        <f t="shared" si="13"/>
        <v>4.1335086817228972E-2</v>
      </c>
      <c r="AH12" t="str">
        <f t="shared" si="2"/>
        <v>PRNN</v>
      </c>
      <c r="AI12" s="2">
        <f t="shared" si="3"/>
        <v>0.29950248756218906</v>
      </c>
      <c r="AJ12" s="2">
        <f t="shared" si="4"/>
        <v>0.239067055393586</v>
      </c>
      <c r="AK12" s="2">
        <f t="shared" si="9"/>
        <v>6.0435432168603059E-2</v>
      </c>
    </row>
    <row r="13" spans="1:40" x14ac:dyDescent="0.35">
      <c r="A13" s="1" t="s">
        <v>11</v>
      </c>
      <c r="B13">
        <f>CM_SSP!L12</f>
        <v>927</v>
      </c>
      <c r="C13">
        <f>SUM(CM_SSP!$C12:L$13)-B13</f>
        <v>615</v>
      </c>
      <c r="D13">
        <f>SUM(CM_SSP!$C12:$M12)-CM_SSP!L12</f>
        <v>314</v>
      </c>
      <c r="E13">
        <f>SUM(CM_SSP!$C$3:$M$13)-B13-C13-D13</f>
        <v>10119</v>
      </c>
      <c r="F13" s="2">
        <f t="shared" si="10"/>
        <v>0.60116731517509725</v>
      </c>
      <c r="G13" s="2">
        <f t="shared" si="11"/>
        <v>0.74697824335213536</v>
      </c>
      <c r="H13" s="2">
        <f t="shared" si="12"/>
        <v>0.66618756737333817</v>
      </c>
      <c r="J13" t="str">
        <f t="shared" si="0"/>
        <v>PUNCT</v>
      </c>
      <c r="K13" s="2">
        <f>'Metrics SOP'!F13</f>
        <v>0.62383488681757659</v>
      </c>
      <c r="L13" s="2">
        <f t="shared" si="5"/>
        <v>0.60116731517509725</v>
      </c>
      <c r="M13" s="2">
        <f t="shared" si="6"/>
        <v>2.2667571642479345E-2</v>
      </c>
      <c r="R13" t="s">
        <v>11</v>
      </c>
      <c r="S13" s="2">
        <f>'Metrics SSP DA'!F13</f>
        <v>0.5741811175337187</v>
      </c>
      <c r="T13" s="2">
        <f>'Metrics SOP DA'!F13</f>
        <v>0.55933333333333335</v>
      </c>
      <c r="U13" s="2">
        <f t="shared" si="7"/>
        <v>1.484778420038535E-2</v>
      </c>
      <c r="V13" s="2"/>
      <c r="W13" s="8"/>
      <c r="Y13" s="2"/>
      <c r="Z13" t="str">
        <f t="shared" si="1"/>
        <v>PUNCT</v>
      </c>
      <c r="AA13" s="2">
        <f>'Metrics SSP DA'!F13</f>
        <v>0.5741811175337187</v>
      </c>
      <c r="AB13" s="2">
        <f t="shared" si="8"/>
        <v>0.62383488681757659</v>
      </c>
      <c r="AC13" s="2">
        <f t="shared" si="13"/>
        <v>4.9653769283857896E-2</v>
      </c>
      <c r="AH13" t="str">
        <f t="shared" si="2"/>
        <v>PUNCT</v>
      </c>
      <c r="AI13" s="2">
        <f t="shared" si="3"/>
        <v>0.60116731517509725</v>
      </c>
      <c r="AJ13" s="2">
        <f t="shared" si="4"/>
        <v>0.55933333333333335</v>
      </c>
      <c r="AK13" s="2">
        <f t="shared" si="9"/>
        <v>4.1833981841763901E-2</v>
      </c>
    </row>
    <row r="14" spans="1:40" x14ac:dyDescent="0.35">
      <c r="A14" s="1" t="s">
        <v>12</v>
      </c>
      <c r="B14">
        <f>CM_SSP!M13</f>
        <v>792</v>
      </c>
      <c r="C14">
        <f>SUM(CM_SSP!$C13:M$13)-B14</f>
        <v>323</v>
      </c>
      <c r="D14">
        <f>SUM(CM_SSP!$C13:$M13)-CM_SSP!M13</f>
        <v>323</v>
      </c>
      <c r="E14">
        <f>SUM(CM_SSP!$C$3:$M$13)-B14-C14-D14</f>
        <v>10537</v>
      </c>
      <c r="F14" s="2">
        <f>B14/(B14+C14)</f>
        <v>0.71031390134529149</v>
      </c>
      <c r="G14" s="2">
        <f t="shared" si="11"/>
        <v>0.71031390134529149</v>
      </c>
      <c r="H14" s="2">
        <f t="shared" si="12"/>
        <v>0.71031390134529149</v>
      </c>
      <c r="J14" t="str">
        <f t="shared" si="0"/>
        <v>VB</v>
      </c>
      <c r="K14" s="2">
        <f>'Metrics SOP'!F14</f>
        <v>0.76053811659192827</v>
      </c>
      <c r="L14" s="2">
        <f t="shared" si="5"/>
        <v>0.71031390134529149</v>
      </c>
      <c r="M14" s="2">
        <f t="shared" si="6"/>
        <v>5.0224215246636783E-2</v>
      </c>
      <c r="R14" t="s">
        <v>12</v>
      </c>
      <c r="S14" s="2">
        <f>'Metrics SSP DA'!F14</f>
        <v>0.70313901345291485</v>
      </c>
      <c r="T14" s="2">
        <f>'Metrics SOP DA'!F14</f>
        <v>0.69694244604316546</v>
      </c>
      <c r="U14" s="2">
        <f t="shared" si="7"/>
        <v>6.1965674097493872E-3</v>
      </c>
      <c r="V14" s="2"/>
      <c r="W14" s="8"/>
      <c r="Y14" s="2"/>
      <c r="Z14" t="str">
        <f t="shared" si="1"/>
        <v>VB</v>
      </c>
      <c r="AA14" s="2">
        <f>'Metrics SSP DA'!F14</f>
        <v>0.70313901345291485</v>
      </c>
      <c r="AB14" s="2">
        <f t="shared" si="8"/>
        <v>0.76053811659192827</v>
      </c>
      <c r="AC14" s="2">
        <f t="shared" si="13"/>
        <v>5.7399103139013419E-2</v>
      </c>
      <c r="AH14" t="str">
        <f t="shared" si="2"/>
        <v>VB</v>
      </c>
      <c r="AI14" s="2">
        <f t="shared" si="3"/>
        <v>0.71031390134529149</v>
      </c>
      <c r="AJ14" s="2">
        <f t="shared" si="4"/>
        <v>0.69694244604316546</v>
      </c>
      <c r="AK14" s="2">
        <f t="shared" si="9"/>
        <v>1.3371455302126023E-2</v>
      </c>
    </row>
    <row r="15" spans="1:40" x14ac:dyDescent="0.35">
      <c r="A15" s="3" t="s">
        <v>21</v>
      </c>
      <c r="F15" s="2">
        <f>AVERAGE(F4:F14)</f>
        <v>0.43997429222778095</v>
      </c>
      <c r="G15" s="2">
        <f>AVERAGE(G4:G14)</f>
        <v>0.66384055447281309</v>
      </c>
      <c r="H15" s="2">
        <f>AVERAGE(H4:H14)</f>
        <v>0.50048050364439911</v>
      </c>
      <c r="K15" s="2"/>
      <c r="L15" s="2" t="s">
        <v>28</v>
      </c>
      <c r="M15" s="2">
        <f>AVERAGE(M4:M14)</f>
        <v>2.1551108582655555E-2</v>
      </c>
      <c r="S15" s="2"/>
      <c r="T15" s="2" t="s">
        <v>28</v>
      </c>
      <c r="U15" s="2">
        <f>AVERAGE(U4:U14)</f>
        <v>1.5291027293745797E-2</v>
      </c>
      <c r="V15" s="2"/>
      <c r="W15" s="8"/>
      <c r="Y15" s="2"/>
      <c r="AA15" s="2"/>
      <c r="AB15" s="2" t="s">
        <v>28</v>
      </c>
      <c r="AC15" s="2">
        <f>AVERAGE(AC4:AC14)</f>
        <v>3.9358566520466251E-2</v>
      </c>
      <c r="AI15" s="2"/>
      <c r="AJ15" s="2" t="str">
        <f t="shared" ref="AJ15:AJ48" si="14">L15</f>
        <v>Average</v>
      </c>
      <c r="AK15" s="2">
        <f>AVERAGE(AK4:AK14)</f>
        <v>3.3098485231556486E-2</v>
      </c>
    </row>
    <row r="16" spans="1:40" x14ac:dyDescent="0.35">
      <c r="L16" t="s">
        <v>36</v>
      </c>
      <c r="M16" s="2">
        <f>_xlfn.STDEV.P(M4:M14)</f>
        <v>1.2078839494460232E-2</v>
      </c>
      <c r="S16" s="2"/>
      <c r="T16" s="2" t="s">
        <v>36</v>
      </c>
      <c r="U16" s="2">
        <f>_xlfn.STDEV.P(U4:U14)</f>
        <v>1.7666510549792402E-2</v>
      </c>
      <c r="V16" s="2"/>
      <c r="W16" s="8"/>
      <c r="Y16" s="2"/>
      <c r="AB16" t="s">
        <v>36</v>
      </c>
      <c r="AC16" s="2">
        <f>_xlfn.STDEV.P(AC4:AC14)</f>
        <v>1.5360440577019236E-2</v>
      </c>
      <c r="AI16" s="2"/>
      <c r="AJ16" s="2" t="str">
        <f t="shared" si="14"/>
        <v>SD</v>
      </c>
      <c r="AK16" s="2">
        <f>_xlfn.STDEV.P(AK4:AK14)</f>
        <v>2.1961755729003565E-2</v>
      </c>
    </row>
    <row r="17" spans="10:40" x14ac:dyDescent="0.35">
      <c r="K17" t="s">
        <v>37</v>
      </c>
      <c r="M17">
        <v>10</v>
      </c>
      <c r="S17" s="2"/>
      <c r="T17" s="2"/>
      <c r="U17" s="2"/>
      <c r="V17" s="2"/>
      <c r="W17" s="8"/>
      <c r="Y17" s="2"/>
      <c r="AI17" s="2"/>
      <c r="AJ17" s="2"/>
      <c r="AK17" s="2"/>
    </row>
    <row r="18" spans="10:40" x14ac:dyDescent="0.35">
      <c r="K18" s="14" t="s">
        <v>19</v>
      </c>
      <c r="L18" s="14"/>
      <c r="S18" s="2" t="s">
        <v>19</v>
      </c>
      <c r="T18" s="2"/>
      <c r="U18" s="2"/>
      <c r="V18" s="2"/>
      <c r="W18" s="8"/>
      <c r="Y18" s="2"/>
      <c r="AA18" s="14" t="s">
        <v>19</v>
      </c>
      <c r="AB18" s="14"/>
      <c r="AI18" s="2"/>
      <c r="AJ18" s="2"/>
      <c r="AK18" s="2"/>
    </row>
    <row r="19" spans="10:40" x14ac:dyDescent="0.35">
      <c r="J19" t="str">
        <f t="shared" ref="J19:J30" si="15">J3</f>
        <v>Tagset</v>
      </c>
      <c r="K19" t="s">
        <v>23</v>
      </c>
      <c r="L19" t="s">
        <v>22</v>
      </c>
      <c r="R19" t="s">
        <v>13</v>
      </c>
      <c r="S19" s="2" t="s">
        <v>24</v>
      </c>
      <c r="T19" s="2" t="s">
        <v>25</v>
      </c>
      <c r="U19" s="2"/>
      <c r="V19" s="2"/>
      <c r="W19" s="8"/>
      <c r="Y19" s="2"/>
      <c r="Z19" t="str">
        <f t="shared" ref="Z19:Z30" si="16">Z3</f>
        <v>Tagset</v>
      </c>
      <c r="AA19" t="s">
        <v>24</v>
      </c>
      <c r="AB19" t="s">
        <v>23</v>
      </c>
      <c r="AH19" t="str">
        <f t="shared" ref="AH19:AH30" si="17">AH3</f>
        <v>Tagset</v>
      </c>
      <c r="AI19" s="2" t="str">
        <f t="shared" ref="AI19:AI30" si="18">L19</f>
        <v>SSP</v>
      </c>
      <c r="AJ19" s="2" t="str">
        <f t="shared" ref="AJ19:AJ30" si="19">T19</f>
        <v>SOP DA</v>
      </c>
      <c r="AK19" s="2"/>
    </row>
    <row r="20" spans="10:40" x14ac:dyDescent="0.35">
      <c r="J20" t="str">
        <f t="shared" si="15"/>
        <v>ADJ</v>
      </c>
      <c r="K20" s="2">
        <f>'Metrics SOP'!G4</f>
        <v>0.53344768439108059</v>
      </c>
      <c r="L20" s="2">
        <f t="shared" ref="L20:L30" si="20">G4</f>
        <v>0.50257289879931388</v>
      </c>
      <c r="M20" s="2">
        <f t="shared" ref="M20:M30" si="21">K20-L20</f>
        <v>3.0874785591766707E-2</v>
      </c>
      <c r="O20" t="s">
        <v>29</v>
      </c>
      <c r="P20">
        <v>0.05</v>
      </c>
      <c r="R20" t="s">
        <v>2</v>
      </c>
      <c r="S20" s="2">
        <f>'Metrics SSP DA'!G4</f>
        <v>0.50428816466552318</v>
      </c>
      <c r="T20" s="2">
        <f>'Metrics SOP DA'!G4</f>
        <v>0.47341337907375641</v>
      </c>
      <c r="U20" s="2">
        <f t="shared" ref="U20:U30" si="22">S20-T20</f>
        <v>3.0874785591766762E-2</v>
      </c>
      <c r="V20" s="2"/>
      <c r="W20" s="8" t="s">
        <v>29</v>
      </c>
      <c r="X20">
        <v>0.05</v>
      </c>
      <c r="Y20" s="2"/>
      <c r="Z20" t="str">
        <f t="shared" si="16"/>
        <v>ADJ</v>
      </c>
      <c r="AA20" s="2">
        <f>'Metrics SSP DA'!G4</f>
        <v>0.50428816466552318</v>
      </c>
      <c r="AB20" s="2">
        <f t="shared" ref="AB20:AB30" si="23">K20</f>
        <v>0.53344768439108059</v>
      </c>
      <c r="AC20" s="2">
        <f>AB20-AA20</f>
        <v>2.9159519725557415E-2</v>
      </c>
      <c r="AE20" t="s">
        <v>29</v>
      </c>
      <c r="AF20">
        <v>0.05</v>
      </c>
      <c r="AH20" t="str">
        <f t="shared" si="17"/>
        <v>ADJ</v>
      </c>
      <c r="AI20" s="2">
        <f t="shared" si="18"/>
        <v>0.50257289879931388</v>
      </c>
      <c r="AJ20" s="2">
        <f t="shared" si="19"/>
        <v>0.47341337907375641</v>
      </c>
      <c r="AK20" s="2">
        <f t="shared" ref="AK20:AK30" si="24">AI20-AJ20</f>
        <v>2.915951972555747E-2</v>
      </c>
      <c r="AM20" t="s">
        <v>29</v>
      </c>
      <c r="AN20">
        <v>0.05</v>
      </c>
    </row>
    <row r="21" spans="10:40" x14ac:dyDescent="0.35">
      <c r="J21" t="str">
        <f t="shared" si="15"/>
        <v>ADV</v>
      </c>
      <c r="K21" s="2">
        <f>'Metrics SOP'!G5</f>
        <v>0.69542253521126762</v>
      </c>
      <c r="L21" s="2">
        <f t="shared" si="20"/>
        <v>0.69366197183098588</v>
      </c>
      <c r="M21" s="2">
        <f t="shared" si="21"/>
        <v>1.7605633802817433E-3</v>
      </c>
      <c r="O21" t="s">
        <v>30</v>
      </c>
      <c r="P21" s="6">
        <f>(SQRT(11)* M31)/M32</f>
        <v>3.8894683689440925</v>
      </c>
      <c r="R21" t="s">
        <v>3</v>
      </c>
      <c r="S21" s="2">
        <f>'Metrics SSP DA'!G5</f>
        <v>0.67253521126760563</v>
      </c>
      <c r="T21" s="2">
        <f>'Metrics SOP DA'!G5</f>
        <v>0.59507042253521125</v>
      </c>
      <c r="U21" s="2">
        <f t="shared" si="22"/>
        <v>7.7464788732394374E-2</v>
      </c>
      <c r="V21" s="2"/>
      <c r="W21" s="8" t="s">
        <v>30</v>
      </c>
      <c r="X21">
        <f>(SQRT(11)* U31)/U32</f>
        <v>1.1375156242011009</v>
      </c>
      <c r="Y21" s="2"/>
      <c r="Z21" t="str">
        <f t="shared" si="16"/>
        <v>ADV</v>
      </c>
      <c r="AA21" s="2">
        <f>'Metrics SSP DA'!G5</f>
        <v>0.67253521126760563</v>
      </c>
      <c r="AB21" s="2">
        <f t="shared" si="23"/>
        <v>0.69542253521126762</v>
      </c>
      <c r="AC21" s="2">
        <f t="shared" ref="AC21:AC30" si="25">AB21-AA21</f>
        <v>2.2887323943661997E-2</v>
      </c>
      <c r="AE21" t="s">
        <v>30</v>
      </c>
      <c r="AF21" s="6">
        <f>(SQRT(11)* AC31)/AC32</f>
        <v>5.8878542974271753</v>
      </c>
      <c r="AH21" t="str">
        <f t="shared" si="17"/>
        <v>ADV</v>
      </c>
      <c r="AI21" s="2">
        <f t="shared" si="18"/>
        <v>0.69366197183098588</v>
      </c>
      <c r="AJ21" s="2">
        <f t="shared" si="19"/>
        <v>0.59507042253521125</v>
      </c>
      <c r="AK21" s="2">
        <f t="shared" si="24"/>
        <v>9.8591549295774628E-2</v>
      </c>
      <c r="AM21" t="s">
        <v>30</v>
      </c>
      <c r="AN21" s="6">
        <f>(SQRT(11)* AK31)/AK32</f>
        <v>1.7468653096867639</v>
      </c>
    </row>
    <row r="22" spans="10:40" x14ac:dyDescent="0.35">
      <c r="J22" t="str">
        <f t="shared" si="15"/>
        <v>CONJ</v>
      </c>
      <c r="K22" s="2">
        <f>'Metrics SOP'!G6</f>
        <v>0.81294269156471344</v>
      </c>
      <c r="L22" s="2">
        <f t="shared" si="20"/>
        <v>0.78976175144880878</v>
      </c>
      <c r="M22" s="2">
        <f t="shared" si="21"/>
        <v>2.3180940115904658E-2</v>
      </c>
      <c r="O22" t="s">
        <v>31</v>
      </c>
      <c r="P22">
        <f>_xlfn.T.INV(1-P20,10)</f>
        <v>1.8124611228116754</v>
      </c>
      <c r="R22" t="s">
        <v>4</v>
      </c>
      <c r="S22" s="2">
        <f>'Metrics SSP DA'!G6</f>
        <v>0.7717321313586607</v>
      </c>
      <c r="T22" s="2">
        <f>'Metrics SOP DA'!G6</f>
        <v>0.74428341384863128</v>
      </c>
      <c r="U22" s="2">
        <f t="shared" si="22"/>
        <v>2.7448717510029419E-2</v>
      </c>
      <c r="V22" s="2"/>
      <c r="W22" s="8" t="s">
        <v>31</v>
      </c>
      <c r="X22">
        <f>_xlfn.T.INV(1-X20,10)</f>
        <v>1.8124611228116754</v>
      </c>
      <c r="Y22" s="2"/>
      <c r="Z22" t="str">
        <f t="shared" si="16"/>
        <v>CONJ</v>
      </c>
      <c r="AA22" s="2">
        <f>'Metrics SSP DA'!G6</f>
        <v>0.7717321313586607</v>
      </c>
      <c r="AB22" s="2">
        <f t="shared" si="23"/>
        <v>0.81294269156471344</v>
      </c>
      <c r="AC22" s="2">
        <f t="shared" si="25"/>
        <v>4.1210560206052738E-2</v>
      </c>
      <c r="AE22" t="s">
        <v>31</v>
      </c>
      <c r="AF22">
        <f>_xlfn.T.INV(1-AF20,10)</f>
        <v>1.8124611228116754</v>
      </c>
      <c r="AH22" t="str">
        <f t="shared" si="17"/>
        <v>CONJ</v>
      </c>
      <c r="AI22" s="2">
        <f t="shared" si="18"/>
        <v>0.78976175144880878</v>
      </c>
      <c r="AJ22" s="2">
        <f t="shared" si="19"/>
        <v>0.74428341384863128</v>
      </c>
      <c r="AK22" s="2">
        <f t="shared" si="24"/>
        <v>4.5478337600177499E-2</v>
      </c>
      <c r="AM22" t="s">
        <v>31</v>
      </c>
      <c r="AN22">
        <f>_xlfn.T.INV(1-AN20,10)</f>
        <v>1.8124611228116754</v>
      </c>
    </row>
    <row r="23" spans="10:40" x14ac:dyDescent="0.35">
      <c r="J23" t="str">
        <f t="shared" si="15"/>
        <v>DET</v>
      </c>
      <c r="K23" s="2">
        <f>'Metrics SOP'!G7</f>
        <v>0.83085013146362841</v>
      </c>
      <c r="L23" s="2">
        <f t="shared" si="20"/>
        <v>0.79666958808063104</v>
      </c>
      <c r="M23" s="2">
        <f t="shared" si="21"/>
        <v>3.4180543382997364E-2</v>
      </c>
      <c r="O23" t="s">
        <v>32</v>
      </c>
      <c r="P23" s="7">
        <f>_xlfn.T.DIST.RT(P21, 10)</f>
        <v>1.5060790067025736E-3</v>
      </c>
      <c r="R23" t="s">
        <v>5</v>
      </c>
      <c r="S23" s="2">
        <f>'Metrics SSP DA'!G7</f>
        <v>0.7975460122699386</v>
      </c>
      <c r="T23" s="2">
        <f>'Metrics SOP DA'!G7</f>
        <v>0.76052631578947372</v>
      </c>
      <c r="U23" s="2">
        <f t="shared" si="22"/>
        <v>3.7019696480464881E-2</v>
      </c>
      <c r="V23" s="2"/>
      <c r="W23" s="8" t="s">
        <v>32</v>
      </c>
      <c r="X23">
        <f>_xlfn.T.DIST.RT(X21, 10)</f>
        <v>0.14092188721458829</v>
      </c>
      <c r="Y23" s="2"/>
      <c r="Z23" t="str">
        <f t="shared" si="16"/>
        <v>DET</v>
      </c>
      <c r="AA23" s="2">
        <f>'Metrics SSP DA'!G7</f>
        <v>0.7975460122699386</v>
      </c>
      <c r="AB23" s="2">
        <f t="shared" si="23"/>
        <v>0.83085013146362841</v>
      </c>
      <c r="AC23" s="2">
        <f t="shared" si="25"/>
        <v>3.3304119193689807E-2</v>
      </c>
      <c r="AE23" t="s">
        <v>32</v>
      </c>
      <c r="AF23" s="7">
        <f>_xlfn.T.DIST.RT(AF21, 10)</f>
        <v>7.6775097077975673E-5</v>
      </c>
      <c r="AH23" t="str">
        <f t="shared" si="17"/>
        <v>DET</v>
      </c>
      <c r="AI23" s="2">
        <f t="shared" si="18"/>
        <v>0.79666958808063104</v>
      </c>
      <c r="AJ23" s="2">
        <f t="shared" si="19"/>
        <v>0.76052631578947372</v>
      </c>
      <c r="AK23" s="2">
        <f t="shared" si="24"/>
        <v>3.6143272291157325E-2</v>
      </c>
      <c r="AM23" t="s">
        <v>32</v>
      </c>
      <c r="AN23" s="7">
        <f>_xlfn.T.DIST.RT(AN21, 10)</f>
        <v>5.5621742351054285E-2</v>
      </c>
    </row>
    <row r="24" spans="10:40" x14ac:dyDescent="0.35">
      <c r="J24" t="str">
        <f t="shared" si="15"/>
        <v>FW</v>
      </c>
      <c r="K24" s="2">
        <f>'Metrics SOP'!G8</f>
        <v>0.16778523489932887</v>
      </c>
      <c r="L24" s="2">
        <f t="shared" si="20"/>
        <v>0.16107382550335569</v>
      </c>
      <c r="M24" s="2">
        <f t="shared" si="21"/>
        <v>6.7114093959731724E-3</v>
      </c>
      <c r="P24" s="9" t="s">
        <v>38</v>
      </c>
      <c r="R24" t="s">
        <v>6</v>
      </c>
      <c r="S24" s="2">
        <f>'Metrics SSP DA'!G8</f>
        <v>0.16778523489932887</v>
      </c>
      <c r="T24" s="2">
        <f>'Metrics SOP DA'!G8</f>
        <v>0.29530201342281881</v>
      </c>
      <c r="U24" s="2">
        <f t="shared" si="22"/>
        <v>-0.12751677852348994</v>
      </c>
      <c r="V24" s="2"/>
      <c r="W24" s="8"/>
      <c r="X24" s="10" t="s">
        <v>41</v>
      </c>
      <c r="Y24" s="2"/>
      <c r="Z24" t="str">
        <f t="shared" si="16"/>
        <v>FW</v>
      </c>
      <c r="AA24" s="2">
        <f>'Metrics SSP DA'!G8</f>
        <v>0.16778523489932887</v>
      </c>
      <c r="AB24" s="2">
        <f t="shared" si="23"/>
        <v>0.16778523489932887</v>
      </c>
      <c r="AC24" s="2">
        <f t="shared" si="25"/>
        <v>0</v>
      </c>
      <c r="AF24" s="9" t="s">
        <v>38</v>
      </c>
      <c r="AH24" t="str">
        <f t="shared" si="17"/>
        <v>FW</v>
      </c>
      <c r="AI24" s="2">
        <f t="shared" si="18"/>
        <v>0.16107382550335569</v>
      </c>
      <c r="AJ24" s="2">
        <f t="shared" si="19"/>
        <v>0.29530201342281881</v>
      </c>
      <c r="AK24" s="2">
        <f t="shared" si="24"/>
        <v>-0.13422818791946312</v>
      </c>
      <c r="AN24" s="10" t="s">
        <v>41</v>
      </c>
    </row>
    <row r="25" spans="10:40" x14ac:dyDescent="0.35">
      <c r="J25" t="str">
        <f t="shared" si="15"/>
        <v>LM</v>
      </c>
      <c r="K25" s="2">
        <f>'Metrics SOP'!G9</f>
        <v>0.84390243902439022</v>
      </c>
      <c r="L25" s="2">
        <f t="shared" si="20"/>
        <v>0.81463414634146336</v>
      </c>
      <c r="M25" s="2">
        <f t="shared" si="21"/>
        <v>2.9268292682926855E-2</v>
      </c>
      <c r="R25" t="s">
        <v>7</v>
      </c>
      <c r="S25" s="2">
        <f>'Metrics SSP DA'!G9</f>
        <v>0.8</v>
      </c>
      <c r="T25" s="2">
        <f>'Metrics SOP DA'!G9</f>
        <v>0.72682926829268291</v>
      </c>
      <c r="U25" s="2">
        <f t="shared" si="22"/>
        <v>7.3170731707317138E-2</v>
      </c>
      <c r="V25" s="2"/>
      <c r="W25" s="8"/>
      <c r="Y25" s="2"/>
      <c r="Z25" t="str">
        <f t="shared" si="16"/>
        <v>LM</v>
      </c>
      <c r="AA25" s="2">
        <f>'Metrics SSP DA'!G9</f>
        <v>0.8</v>
      </c>
      <c r="AB25" s="2">
        <f t="shared" si="23"/>
        <v>0.84390243902439022</v>
      </c>
      <c r="AC25" s="2">
        <f t="shared" si="25"/>
        <v>4.3902439024390172E-2</v>
      </c>
      <c r="AH25" t="str">
        <f t="shared" si="17"/>
        <v>LM</v>
      </c>
      <c r="AI25" s="2">
        <f t="shared" si="18"/>
        <v>0.81463414634146336</v>
      </c>
      <c r="AJ25" s="2">
        <f t="shared" si="19"/>
        <v>0.72682926829268291</v>
      </c>
      <c r="AK25" s="2">
        <f t="shared" si="24"/>
        <v>8.7804878048780455E-2</v>
      </c>
    </row>
    <row r="26" spans="10:40" x14ac:dyDescent="0.35">
      <c r="J26" t="str">
        <f t="shared" si="15"/>
        <v>NN</v>
      </c>
      <c r="K26" s="2">
        <f>'Metrics SOP'!G10</f>
        <v>0.77264150943396226</v>
      </c>
      <c r="L26" s="2">
        <f t="shared" si="20"/>
        <v>0.76942434727901854</v>
      </c>
      <c r="M26" s="2">
        <f t="shared" si="21"/>
        <v>3.2171621549437202E-3</v>
      </c>
      <c r="R26" t="s">
        <v>8</v>
      </c>
      <c r="S26" s="2">
        <f>'Metrics SSP DA'!G10</f>
        <v>0.74253379440427536</v>
      </c>
      <c r="T26" s="2">
        <f>'Metrics SOP DA'!G10</f>
        <v>0.67876301672451878</v>
      </c>
      <c r="U26" s="2">
        <f t="shared" si="22"/>
        <v>6.3770777679756585E-2</v>
      </c>
      <c r="V26" s="2"/>
      <c r="W26" s="8"/>
      <c r="Y26" s="2"/>
      <c r="Z26" t="str">
        <f t="shared" si="16"/>
        <v>NN</v>
      </c>
      <c r="AA26" s="2">
        <f>'Metrics SSP DA'!G10</f>
        <v>0.74253379440427536</v>
      </c>
      <c r="AB26" s="2">
        <f t="shared" si="23"/>
        <v>0.77264150943396226</v>
      </c>
      <c r="AC26" s="2">
        <f t="shared" si="25"/>
        <v>3.0107715029686899E-2</v>
      </c>
      <c r="AH26" t="str">
        <f t="shared" si="17"/>
        <v>NN</v>
      </c>
      <c r="AI26" s="2">
        <f t="shared" si="18"/>
        <v>0.76942434727901854</v>
      </c>
      <c r="AJ26" s="2">
        <f t="shared" si="19"/>
        <v>0.67876301672451878</v>
      </c>
      <c r="AK26" s="2">
        <f t="shared" si="24"/>
        <v>9.0661330554499764E-2</v>
      </c>
    </row>
    <row r="27" spans="10:40" x14ac:dyDescent="0.35">
      <c r="J27" t="str">
        <f t="shared" si="15"/>
        <v>NUM</v>
      </c>
      <c r="K27" s="2">
        <f>'Metrics SOP'!G11</f>
        <v>0.69354838709677424</v>
      </c>
      <c r="L27" s="2">
        <f t="shared" si="20"/>
        <v>0.63306451612903225</v>
      </c>
      <c r="M27" s="2">
        <f t="shared" si="21"/>
        <v>6.0483870967741993E-2</v>
      </c>
      <c r="R27" t="s">
        <v>9</v>
      </c>
      <c r="S27" s="2">
        <f>'Metrics SSP DA'!G11</f>
        <v>0.60483870967741937</v>
      </c>
      <c r="T27" s="2">
        <f>'Metrics SOP DA'!G11</f>
        <v>0.66935483870967738</v>
      </c>
      <c r="U27" s="2">
        <f t="shared" si="22"/>
        <v>-6.4516129032258007E-2</v>
      </c>
      <c r="V27" s="2"/>
      <c r="W27" s="8"/>
      <c r="Y27" s="2"/>
      <c r="Z27" t="str">
        <f t="shared" si="16"/>
        <v>NUM</v>
      </c>
      <c r="AA27" s="2">
        <f>'Metrics SSP DA'!G11</f>
        <v>0.60483870967741937</v>
      </c>
      <c r="AB27" s="2">
        <f t="shared" si="23"/>
        <v>0.69354838709677424</v>
      </c>
      <c r="AC27" s="2">
        <f t="shared" si="25"/>
        <v>8.8709677419354871E-2</v>
      </c>
      <c r="AH27" t="str">
        <f t="shared" si="17"/>
        <v>NUM</v>
      </c>
      <c r="AI27" s="2">
        <f t="shared" si="18"/>
        <v>0.63306451612903225</v>
      </c>
      <c r="AJ27" s="2">
        <f t="shared" si="19"/>
        <v>0.66935483870967738</v>
      </c>
      <c r="AK27" s="2">
        <f t="shared" si="24"/>
        <v>-3.6290322580645129E-2</v>
      </c>
    </row>
    <row r="28" spans="10:40" x14ac:dyDescent="0.35">
      <c r="J28" t="str">
        <f t="shared" si="15"/>
        <v>PRNN</v>
      </c>
      <c r="K28" s="2">
        <f>'Metrics SOP'!G12</f>
        <v>0.69545454545454544</v>
      </c>
      <c r="L28" s="2">
        <f t="shared" si="20"/>
        <v>0.68409090909090908</v>
      </c>
      <c r="M28" s="2">
        <f t="shared" si="21"/>
        <v>1.1363636363636354E-2</v>
      </c>
      <c r="R28" t="s">
        <v>10</v>
      </c>
      <c r="S28" s="2">
        <f>'Metrics SSP DA'!G12</f>
        <v>0.65681818181818186</v>
      </c>
      <c r="T28" s="2">
        <f>'Metrics SOP DA'!G12</f>
        <v>0.55909090909090908</v>
      </c>
      <c r="U28" s="2">
        <f t="shared" si="22"/>
        <v>9.7727272727272774E-2</v>
      </c>
      <c r="V28" s="2"/>
      <c r="W28" s="8"/>
      <c r="Y28" s="2"/>
      <c r="Z28" t="str">
        <f t="shared" si="16"/>
        <v>PRNN</v>
      </c>
      <c r="AA28" s="2">
        <f>'Metrics SSP DA'!G12</f>
        <v>0.65681818181818186</v>
      </c>
      <c r="AB28" s="2">
        <f t="shared" si="23"/>
        <v>0.69545454545454544</v>
      </c>
      <c r="AC28" s="2">
        <f t="shared" si="25"/>
        <v>3.863636363636358E-2</v>
      </c>
      <c r="AH28" t="str">
        <f t="shared" si="17"/>
        <v>PRNN</v>
      </c>
      <c r="AI28" s="2">
        <f t="shared" si="18"/>
        <v>0.68409090909090908</v>
      </c>
      <c r="AJ28" s="2">
        <f t="shared" si="19"/>
        <v>0.55909090909090908</v>
      </c>
      <c r="AK28" s="2">
        <f t="shared" si="24"/>
        <v>0.125</v>
      </c>
    </row>
    <row r="29" spans="10:40" x14ac:dyDescent="0.35">
      <c r="J29" t="str">
        <f t="shared" si="15"/>
        <v>PUNCT</v>
      </c>
      <c r="K29" s="2">
        <f>'Metrics SOP'!G13</f>
        <v>0.74661354581673312</v>
      </c>
      <c r="L29" s="2">
        <f t="shared" si="20"/>
        <v>0.74697824335213536</v>
      </c>
      <c r="M29" s="2">
        <f t="shared" si="21"/>
        <v>-3.6469753540224747E-4</v>
      </c>
      <c r="R29" t="s">
        <v>11</v>
      </c>
      <c r="S29" s="2">
        <f>'Metrics SSP DA'!G13</f>
        <v>0.7186495176848875</v>
      </c>
      <c r="T29" s="2">
        <f>'Metrics SOP DA'!G13</f>
        <v>0.70268006700167507</v>
      </c>
      <c r="U29" s="2">
        <f t="shared" si="22"/>
        <v>1.5969450683212427E-2</v>
      </c>
      <c r="V29" s="2"/>
      <c r="W29" s="8"/>
      <c r="Y29" s="2"/>
      <c r="Z29" t="str">
        <f t="shared" si="16"/>
        <v>PUNCT</v>
      </c>
      <c r="AA29" s="2">
        <f>'Metrics SSP DA'!G13</f>
        <v>0.7186495176848875</v>
      </c>
      <c r="AB29" s="2">
        <f t="shared" si="23"/>
        <v>0.74661354581673312</v>
      </c>
      <c r="AC29" s="2">
        <f t="shared" si="25"/>
        <v>2.796402813184562E-2</v>
      </c>
      <c r="AH29" t="str">
        <f t="shared" si="17"/>
        <v>PUNCT</v>
      </c>
      <c r="AI29" s="2">
        <f t="shared" si="18"/>
        <v>0.74697824335213536</v>
      </c>
      <c r="AJ29" s="2">
        <f t="shared" si="19"/>
        <v>0.70268006700167507</v>
      </c>
      <c r="AK29" s="2">
        <f t="shared" si="24"/>
        <v>4.4298176350460294E-2</v>
      </c>
    </row>
    <row r="30" spans="10:40" x14ac:dyDescent="0.35">
      <c r="J30" t="str">
        <f t="shared" si="15"/>
        <v>VB</v>
      </c>
      <c r="K30" s="2">
        <f>'Metrics SOP'!G14</f>
        <v>0.76053811659192827</v>
      </c>
      <c r="L30" s="2">
        <f t="shared" si="20"/>
        <v>0.71031390134529149</v>
      </c>
      <c r="M30" s="2">
        <f t="shared" si="21"/>
        <v>5.0224215246636783E-2</v>
      </c>
      <c r="R30" t="s">
        <v>12</v>
      </c>
      <c r="S30" s="2">
        <f>'Metrics SSP DA'!G14</f>
        <v>0.70313901345291485</v>
      </c>
      <c r="T30" s="2">
        <f>'Metrics SOP DA'!G14</f>
        <v>0.69694244604316546</v>
      </c>
      <c r="U30" s="2">
        <f t="shared" si="22"/>
        <v>6.1965674097493872E-3</v>
      </c>
      <c r="V30" s="2"/>
      <c r="W30" s="8"/>
      <c r="Y30" s="2"/>
      <c r="Z30" t="str">
        <f t="shared" si="16"/>
        <v>VB</v>
      </c>
      <c r="AA30" s="2">
        <f>'Metrics SSP DA'!G14</f>
        <v>0.70313901345291485</v>
      </c>
      <c r="AB30" s="2">
        <f t="shared" si="23"/>
        <v>0.76053811659192827</v>
      </c>
      <c r="AC30" s="2">
        <f t="shared" si="25"/>
        <v>5.7399103139013419E-2</v>
      </c>
      <c r="AH30" t="str">
        <f t="shared" si="17"/>
        <v>VB</v>
      </c>
      <c r="AI30" s="2">
        <f t="shared" si="18"/>
        <v>0.71031390134529149</v>
      </c>
      <c r="AJ30" s="2">
        <f t="shared" si="19"/>
        <v>0.69694244604316546</v>
      </c>
      <c r="AK30" s="2">
        <f t="shared" si="24"/>
        <v>1.3371455302126023E-2</v>
      </c>
    </row>
    <row r="31" spans="10:40" x14ac:dyDescent="0.35">
      <c r="K31" s="2"/>
      <c r="L31" s="2" t="s">
        <v>28</v>
      </c>
      <c r="M31" s="2">
        <f>AVERAGE(M20:M30)</f>
        <v>2.2809156522491551E-2</v>
      </c>
      <c r="S31" s="2"/>
      <c r="T31" s="2" t="s">
        <v>28</v>
      </c>
      <c r="U31" s="2">
        <f>AVERAGE(U20:U30)</f>
        <v>2.1600898269655982E-2</v>
      </c>
      <c r="V31" s="2"/>
      <c r="W31" s="8"/>
      <c r="Y31" s="2"/>
      <c r="AA31" s="2"/>
      <c r="AB31" s="2" t="s">
        <v>28</v>
      </c>
      <c r="AC31" s="2">
        <f>AVERAGE(AC20:AC30)</f>
        <v>3.75709863136015E-2</v>
      </c>
      <c r="AI31" s="2"/>
      <c r="AJ31" s="2" t="str">
        <f t="shared" si="14"/>
        <v>Average</v>
      </c>
      <c r="AK31" s="2">
        <f>AVERAGE(AK20:AK30)</f>
        <v>3.6362728060765931E-2</v>
      </c>
    </row>
    <row r="32" spans="10:40" x14ac:dyDescent="0.35">
      <c r="L32" t="s">
        <v>36</v>
      </c>
      <c r="M32" s="2">
        <f>_xlfn.STDEV.P(M20:M30)</f>
        <v>1.9449808249791537E-2</v>
      </c>
      <c r="S32" s="2"/>
      <c r="T32" s="2" t="s">
        <v>36</v>
      </c>
      <c r="U32" s="2">
        <f>_xlfn.STDEV.P(U20:U30)</f>
        <v>6.2981178606141511E-2</v>
      </c>
      <c r="V32" s="2"/>
      <c r="W32" s="8"/>
      <c r="Y32" s="2"/>
      <c r="AB32" t="s">
        <v>36</v>
      </c>
      <c r="AC32" s="2">
        <f>_xlfn.STDEV.P(AC20:AC30)</f>
        <v>2.1163714030804855E-2</v>
      </c>
      <c r="AI32" s="2"/>
      <c r="AJ32" s="2" t="str">
        <f t="shared" si="14"/>
        <v>SD</v>
      </c>
      <c r="AK32" s="2">
        <f>_xlfn.STDEV.P(AK20:AK30)</f>
        <v>6.9038823235269164E-2</v>
      </c>
    </row>
    <row r="33" spans="10:40" x14ac:dyDescent="0.35">
      <c r="S33" s="2"/>
      <c r="T33" s="2"/>
      <c r="U33" s="2"/>
      <c r="V33" s="2"/>
      <c r="W33" s="8"/>
      <c r="Y33" s="2"/>
      <c r="AI33" s="2"/>
      <c r="AJ33" s="2"/>
      <c r="AK33" s="2"/>
    </row>
    <row r="34" spans="10:40" x14ac:dyDescent="0.35">
      <c r="K34" s="14" t="s">
        <v>33</v>
      </c>
      <c r="L34" s="14"/>
      <c r="S34" s="2" t="s">
        <v>33</v>
      </c>
      <c r="T34" s="2"/>
      <c r="U34" s="2"/>
      <c r="V34" s="2"/>
      <c r="W34" s="8"/>
      <c r="Y34" s="2"/>
      <c r="AA34" s="14" t="s">
        <v>33</v>
      </c>
      <c r="AB34" s="14"/>
      <c r="AI34" s="2"/>
      <c r="AJ34" s="2"/>
      <c r="AK34" s="2"/>
    </row>
    <row r="35" spans="10:40" x14ac:dyDescent="0.35">
      <c r="J35" t="str">
        <f t="shared" ref="J35:J46" si="26">J19</f>
        <v>Tagset</v>
      </c>
      <c r="K35" t="s">
        <v>23</v>
      </c>
      <c r="L35" t="s">
        <v>22</v>
      </c>
      <c r="R35" t="s">
        <v>13</v>
      </c>
      <c r="S35" s="2" t="s">
        <v>24</v>
      </c>
      <c r="T35" s="2" t="s">
        <v>25</v>
      </c>
      <c r="U35" s="2"/>
      <c r="V35" s="2"/>
      <c r="W35" s="8"/>
      <c r="Y35" s="2"/>
      <c r="Z35" t="str">
        <f t="shared" ref="Z35:Z46" si="27">Z19</f>
        <v>Tagset</v>
      </c>
      <c r="AA35" t="s">
        <v>24</v>
      </c>
      <c r="AB35" t="s">
        <v>23</v>
      </c>
      <c r="AH35" t="str">
        <f t="shared" ref="AH35:AH46" si="28">AH19</f>
        <v>Tagset</v>
      </c>
      <c r="AI35" s="2" t="str">
        <f t="shared" ref="AI35:AI46" si="29">L35</f>
        <v>SSP</v>
      </c>
      <c r="AJ35" s="2" t="str">
        <f t="shared" ref="AJ35:AJ46" si="30">T35</f>
        <v>SOP DA</v>
      </c>
      <c r="AK35" s="2"/>
    </row>
    <row r="36" spans="10:40" x14ac:dyDescent="0.35">
      <c r="J36" t="str">
        <f t="shared" si="26"/>
        <v>ADJ</v>
      </c>
      <c r="K36" s="2">
        <f>'Metrics SOP'!H4</f>
        <v>0.55734767025089604</v>
      </c>
      <c r="L36" s="2">
        <f t="shared" ref="L36:L46" si="31">H4</f>
        <v>0.52792792792792786</v>
      </c>
      <c r="M36" s="2">
        <f t="shared" ref="M36:M46" si="32">K36-L36</f>
        <v>2.9419742322968179E-2</v>
      </c>
      <c r="O36" t="s">
        <v>29</v>
      </c>
      <c r="P36">
        <v>0.05</v>
      </c>
      <c r="R36" t="s">
        <v>2</v>
      </c>
      <c r="S36" s="2">
        <v>0.51488616462346759</v>
      </c>
      <c r="T36" s="2">
        <f>'Metrics SOP DA'!H4</f>
        <v>0.50045330915684505</v>
      </c>
      <c r="U36" s="2">
        <f t="shared" ref="U36:U46" si="33">S36-T36</f>
        <v>1.4432855466622541E-2</v>
      </c>
      <c r="V36" s="2"/>
      <c r="W36" s="8" t="s">
        <v>29</v>
      </c>
      <c r="X36">
        <v>0.05</v>
      </c>
      <c r="Y36" s="2"/>
      <c r="Z36" t="str">
        <f t="shared" si="27"/>
        <v>ADJ</v>
      </c>
      <c r="AA36" s="2">
        <f>'Metrics SSP DA'!H4</f>
        <v>0.51488616462346759</v>
      </c>
      <c r="AB36" s="2">
        <f t="shared" ref="AB36:AB46" si="34">K36</f>
        <v>0.55734767025089604</v>
      </c>
      <c r="AC36" s="2">
        <f>AB36-AA36</f>
        <v>4.2461505627428453E-2</v>
      </c>
      <c r="AE36" t="s">
        <v>29</v>
      </c>
      <c r="AF36">
        <v>0.05</v>
      </c>
      <c r="AH36" t="str">
        <f t="shared" si="28"/>
        <v>ADJ</v>
      </c>
      <c r="AI36" s="2">
        <f t="shared" si="29"/>
        <v>0.52792792792792786</v>
      </c>
      <c r="AJ36" s="2">
        <f t="shared" si="30"/>
        <v>0.50045330915684505</v>
      </c>
      <c r="AK36" s="2">
        <f t="shared" ref="AK36:AK46" si="35">AI36-AJ36</f>
        <v>2.7474618771082815E-2</v>
      </c>
      <c r="AM36" t="s">
        <v>29</v>
      </c>
      <c r="AN36">
        <v>0.05</v>
      </c>
    </row>
    <row r="37" spans="10:40" x14ac:dyDescent="0.35">
      <c r="J37" t="str">
        <f t="shared" si="26"/>
        <v>ADV</v>
      </c>
      <c r="K37" s="2">
        <f>'Metrics SOP'!H5</f>
        <v>0.58216654384672073</v>
      </c>
      <c r="L37" s="2">
        <f t="shared" si="31"/>
        <v>0.57392571012381643</v>
      </c>
      <c r="M37" s="2">
        <f t="shared" si="32"/>
        <v>8.2408337229042949E-3</v>
      </c>
      <c r="O37" t="s">
        <v>30</v>
      </c>
      <c r="P37" s="6">
        <f>(SQRT(11)* M47)/M48</f>
        <v>5.4793631495985657</v>
      </c>
      <c r="R37" t="s">
        <v>3</v>
      </c>
      <c r="S37" s="2">
        <v>0.55604075691411936</v>
      </c>
      <c r="T37" s="2">
        <f>'Metrics SOP DA'!H5</f>
        <v>0.5075075075075075</v>
      </c>
      <c r="U37" s="2">
        <f t="shared" si="33"/>
        <v>4.8533249406611856E-2</v>
      </c>
      <c r="V37" s="2"/>
      <c r="W37" s="8" t="s">
        <v>30</v>
      </c>
      <c r="X37">
        <f>(SQRT(11)* U47)/U48</f>
        <v>2.8526031063476265</v>
      </c>
      <c r="Y37" s="2"/>
      <c r="Z37" t="str">
        <f t="shared" si="27"/>
        <v>ADV</v>
      </c>
      <c r="AA37" s="2">
        <f>'Metrics SSP DA'!H5</f>
        <v>0.55604075691411936</v>
      </c>
      <c r="AB37" s="2">
        <f t="shared" si="34"/>
        <v>0.58216654384672073</v>
      </c>
      <c r="AC37" s="2">
        <f t="shared" ref="AC37:AC46" si="36">AB37-AA37</f>
        <v>2.6125786932601369E-2</v>
      </c>
      <c r="AE37" t="s">
        <v>30</v>
      </c>
      <c r="AF37" s="6">
        <f>(SQRT(11)* AC47)/AC48</f>
        <v>9.2569955360741698</v>
      </c>
      <c r="AH37" t="str">
        <f t="shared" si="28"/>
        <v>ADV</v>
      </c>
      <c r="AI37" s="2">
        <f t="shared" si="29"/>
        <v>0.57392571012381643</v>
      </c>
      <c r="AJ37" s="2">
        <f t="shared" si="30"/>
        <v>0.5075075075075075</v>
      </c>
      <c r="AK37" s="2">
        <f t="shared" si="35"/>
        <v>6.641820261630893E-2</v>
      </c>
      <c r="AM37" t="s">
        <v>30</v>
      </c>
      <c r="AN37" s="6">
        <f>(SQRT(11)* AK47)/AK48</f>
        <v>4.3482588104894537</v>
      </c>
    </row>
    <row r="38" spans="10:40" x14ac:dyDescent="0.35">
      <c r="J38" t="str">
        <f t="shared" si="26"/>
        <v>CONJ</v>
      </c>
      <c r="K38" s="2">
        <f>'Metrics SOP'!H6</f>
        <v>0.77075702075702091</v>
      </c>
      <c r="L38" s="2">
        <f t="shared" si="31"/>
        <v>0.7486647337097514</v>
      </c>
      <c r="M38" s="2">
        <f t="shared" si="32"/>
        <v>2.209228704726951E-2</v>
      </c>
      <c r="O38" t="s">
        <v>31</v>
      </c>
      <c r="P38">
        <f>_xlfn.T.INV(1-P36,10)</f>
        <v>1.8124611228116754</v>
      </c>
      <c r="R38" t="s">
        <v>4</v>
      </c>
      <c r="S38" s="2">
        <v>0.73190839694656484</v>
      </c>
      <c r="T38" s="2">
        <f>'Metrics SOP DA'!H6</f>
        <v>0.70878699585953076</v>
      </c>
      <c r="U38" s="2">
        <f t="shared" si="33"/>
        <v>2.3121401087034088E-2</v>
      </c>
      <c r="V38" s="2"/>
      <c r="W38" s="8" t="s">
        <v>31</v>
      </c>
      <c r="X38">
        <f>_xlfn.T.INV(1-X36,10)</f>
        <v>1.8124611228116754</v>
      </c>
      <c r="Y38" s="2"/>
      <c r="Z38" t="str">
        <f t="shared" si="27"/>
        <v>CONJ</v>
      </c>
      <c r="AA38" s="2">
        <f>'Metrics SSP DA'!H6</f>
        <v>0.73190839694656484</v>
      </c>
      <c r="AB38" s="2">
        <f t="shared" si="34"/>
        <v>0.77075702075702091</v>
      </c>
      <c r="AC38" s="2">
        <f t="shared" si="36"/>
        <v>3.8848623810456062E-2</v>
      </c>
      <c r="AE38" t="s">
        <v>31</v>
      </c>
      <c r="AF38">
        <f>_xlfn.T.INV(1-AF36,10)</f>
        <v>1.8124611228116754</v>
      </c>
      <c r="AH38" t="str">
        <f t="shared" si="28"/>
        <v>CONJ</v>
      </c>
      <c r="AI38" s="2">
        <f t="shared" si="29"/>
        <v>0.7486647337097514</v>
      </c>
      <c r="AJ38" s="2">
        <f t="shared" si="30"/>
        <v>0.70878699585953076</v>
      </c>
      <c r="AK38" s="2">
        <f t="shared" si="35"/>
        <v>3.987773785022064E-2</v>
      </c>
      <c r="AM38" t="s">
        <v>31</v>
      </c>
      <c r="AN38">
        <f>_xlfn.T.INV(1-AN36,10)</f>
        <v>1.8124611228116754</v>
      </c>
    </row>
    <row r="39" spans="10:40" x14ac:dyDescent="0.35">
      <c r="J39" t="str">
        <f t="shared" si="26"/>
        <v>DET</v>
      </c>
      <c r="K39" s="2">
        <f>'Metrics SOP'!H7</f>
        <v>0.6238894373149062</v>
      </c>
      <c r="L39" s="2">
        <f t="shared" si="31"/>
        <v>0.59064327485380108</v>
      </c>
      <c r="M39" s="2">
        <f t="shared" si="32"/>
        <v>3.3246162461105122E-2</v>
      </c>
      <c r="O39" t="s">
        <v>32</v>
      </c>
      <c r="P39" s="7">
        <f>_xlfn.T.DIST.RT(P37, 10)</f>
        <v>1.3474239964633288E-4</v>
      </c>
      <c r="R39" t="s">
        <v>5</v>
      </c>
      <c r="S39" s="2">
        <v>0.57649667405764959</v>
      </c>
      <c r="T39" s="2">
        <f>'Metrics SOP DA'!H7</f>
        <v>0.54340332184268247</v>
      </c>
      <c r="U39" s="2">
        <f t="shared" si="33"/>
        <v>3.309335221496712E-2</v>
      </c>
      <c r="V39" s="2"/>
      <c r="W39" s="8" t="s">
        <v>32</v>
      </c>
      <c r="X39">
        <f>_xlfn.T.DIST.RT(X37, 10)</f>
        <v>8.5866400811456349E-3</v>
      </c>
      <c r="Y39" s="2"/>
      <c r="Z39" t="str">
        <f t="shared" si="27"/>
        <v>DET</v>
      </c>
      <c r="AA39" s="2">
        <f>'Metrics SSP DA'!H7</f>
        <v>0.57649667405764959</v>
      </c>
      <c r="AB39" s="2">
        <f t="shared" si="34"/>
        <v>0.6238894373149062</v>
      </c>
      <c r="AC39" s="2">
        <f t="shared" si="36"/>
        <v>4.7392763257256609E-2</v>
      </c>
      <c r="AE39" t="s">
        <v>32</v>
      </c>
      <c r="AF39" s="7">
        <f>_xlfn.T.DIST.RT(AF37, 10)</f>
        <v>1.6051651350213543E-6</v>
      </c>
      <c r="AH39" t="str">
        <f t="shared" si="28"/>
        <v>DET</v>
      </c>
      <c r="AI39" s="2">
        <f t="shared" si="29"/>
        <v>0.59064327485380108</v>
      </c>
      <c r="AJ39" s="2">
        <f t="shared" si="30"/>
        <v>0.54340332184268247</v>
      </c>
      <c r="AK39" s="2">
        <f t="shared" si="35"/>
        <v>4.7239953011118607E-2</v>
      </c>
      <c r="AM39" t="s">
        <v>32</v>
      </c>
      <c r="AN39" s="7">
        <f>_xlfn.T.DIST.RT(AN37, 10)</f>
        <v>7.2375926005115241E-4</v>
      </c>
    </row>
    <row r="40" spans="10:40" x14ac:dyDescent="0.35">
      <c r="J40" t="str">
        <f t="shared" si="26"/>
        <v>FW</v>
      </c>
      <c r="K40" s="2">
        <f>'Metrics SOP'!H8</f>
        <v>4.5085662759242563E-2</v>
      </c>
      <c r="L40" s="2">
        <f t="shared" si="31"/>
        <v>4.2068361086765989E-2</v>
      </c>
      <c r="M40" s="2">
        <f t="shared" si="32"/>
        <v>3.0173016724765744E-3</v>
      </c>
      <c r="P40" s="9" t="s">
        <v>38</v>
      </c>
      <c r="R40" t="s">
        <v>6</v>
      </c>
      <c r="S40" s="2">
        <v>4.0160642570281124E-2</v>
      </c>
      <c r="T40" s="2">
        <f>'Metrics SOP DA'!H8</f>
        <v>6.2367115520907158E-2</v>
      </c>
      <c r="U40" s="2">
        <f t="shared" si="33"/>
        <v>-2.2206472950626034E-2</v>
      </c>
      <c r="V40" s="2"/>
      <c r="W40" s="8"/>
      <c r="X40" s="9" t="s">
        <v>38</v>
      </c>
      <c r="Y40" s="2"/>
      <c r="Z40" t="str">
        <f t="shared" si="27"/>
        <v>FW</v>
      </c>
      <c r="AA40" s="2">
        <f>'Metrics SSP DA'!H8</f>
        <v>4.0160642570281124E-2</v>
      </c>
      <c r="AB40" s="2">
        <f t="shared" si="34"/>
        <v>4.5085662759242563E-2</v>
      </c>
      <c r="AC40" s="2">
        <f t="shared" si="36"/>
        <v>4.9250201889614389E-3</v>
      </c>
      <c r="AF40" s="9" t="s">
        <v>38</v>
      </c>
      <c r="AH40" t="str">
        <f t="shared" si="28"/>
        <v>FW</v>
      </c>
      <c r="AI40" s="2">
        <f t="shared" si="29"/>
        <v>4.2068361086765989E-2</v>
      </c>
      <c r="AJ40" s="2">
        <f t="shared" si="30"/>
        <v>6.2367115520907158E-2</v>
      </c>
      <c r="AK40" s="2">
        <f t="shared" si="35"/>
        <v>-2.029875443414117E-2</v>
      </c>
      <c r="AN40" s="9" t="s">
        <v>38</v>
      </c>
    </row>
    <row r="41" spans="10:40" x14ac:dyDescent="0.35">
      <c r="J41" t="str">
        <f t="shared" si="26"/>
        <v>LM</v>
      </c>
      <c r="K41" s="2">
        <f>'Metrics SOP'!H9</f>
        <v>0.26371951219512196</v>
      </c>
      <c r="L41" s="2">
        <f t="shared" si="31"/>
        <v>0.24795842613214553</v>
      </c>
      <c r="M41" s="2">
        <f t="shared" si="32"/>
        <v>1.5761086062976437E-2</v>
      </c>
      <c r="R41" t="s">
        <v>7</v>
      </c>
      <c r="S41" s="2">
        <v>0.22683264177040113</v>
      </c>
      <c r="T41" s="2">
        <f>'Metrics SOP DA'!H9</f>
        <v>0.18753933291378225</v>
      </c>
      <c r="U41" s="2">
        <f t="shared" si="33"/>
        <v>3.9293308856618886E-2</v>
      </c>
      <c r="V41" s="2"/>
      <c r="W41" s="2"/>
      <c r="X41" s="2"/>
      <c r="Y41" s="2"/>
      <c r="Z41" t="str">
        <f t="shared" si="27"/>
        <v>LM</v>
      </c>
      <c r="AA41" s="2">
        <f>'Metrics SSP DA'!H9</f>
        <v>0.22683264177040113</v>
      </c>
      <c r="AB41" s="2">
        <f t="shared" si="34"/>
        <v>0.26371951219512196</v>
      </c>
      <c r="AC41" s="2">
        <f t="shared" si="36"/>
        <v>3.688687042472083E-2</v>
      </c>
      <c r="AH41" t="str">
        <f t="shared" si="28"/>
        <v>LM</v>
      </c>
      <c r="AI41" s="2">
        <f t="shared" si="29"/>
        <v>0.24795842613214553</v>
      </c>
      <c r="AJ41" s="2">
        <f t="shared" si="30"/>
        <v>0.18753933291378225</v>
      </c>
      <c r="AK41" s="2">
        <f t="shared" si="35"/>
        <v>6.0419093218363279E-2</v>
      </c>
    </row>
    <row r="42" spans="10:40" x14ac:dyDescent="0.35">
      <c r="J42" t="str">
        <f t="shared" si="26"/>
        <v>NN</v>
      </c>
      <c r="K42" s="2">
        <f>'Metrics SOP'!H10</f>
        <v>0.72264705882352942</v>
      </c>
      <c r="L42" s="2">
        <f t="shared" si="31"/>
        <v>0.71053013798111841</v>
      </c>
      <c r="M42" s="2">
        <f t="shared" si="32"/>
        <v>1.2116920842411005E-2</v>
      </c>
      <c r="R42" t="s">
        <v>8</v>
      </c>
      <c r="S42" s="2">
        <v>0.6835479670091158</v>
      </c>
      <c r="T42" s="2">
        <f>'Metrics SOP DA'!H10</f>
        <v>0.63554439355887138</v>
      </c>
      <c r="U42" s="2">
        <f t="shared" si="33"/>
        <v>4.8003573450244419E-2</v>
      </c>
      <c r="V42" s="2"/>
      <c r="W42" s="2"/>
      <c r="X42" s="2"/>
      <c r="Y42" s="2"/>
      <c r="Z42" t="str">
        <f t="shared" si="27"/>
        <v>NN</v>
      </c>
      <c r="AA42" s="2">
        <f>'Metrics SSP DA'!H10</f>
        <v>0.6835479670091158</v>
      </c>
      <c r="AB42" s="2">
        <f t="shared" si="34"/>
        <v>0.72264705882352942</v>
      </c>
      <c r="AC42" s="2">
        <f t="shared" si="36"/>
        <v>3.9099091814413622E-2</v>
      </c>
      <c r="AH42" t="str">
        <f t="shared" si="28"/>
        <v>NN</v>
      </c>
      <c r="AI42" s="2">
        <f t="shared" si="29"/>
        <v>0.71053013798111841</v>
      </c>
      <c r="AJ42" s="2">
        <f t="shared" si="30"/>
        <v>0.63554439355887138</v>
      </c>
      <c r="AK42" s="2">
        <f t="shared" si="35"/>
        <v>7.4985744422247036E-2</v>
      </c>
    </row>
    <row r="43" spans="10:40" x14ac:dyDescent="0.35">
      <c r="J43" t="str">
        <f t="shared" si="26"/>
        <v>NUM</v>
      </c>
      <c r="K43" s="2">
        <f>'Metrics SOP'!H11</f>
        <v>0.30796777081468218</v>
      </c>
      <c r="L43" s="2">
        <f t="shared" si="31"/>
        <v>0.27045650301464258</v>
      </c>
      <c r="M43" s="2">
        <f t="shared" si="32"/>
        <v>3.7511267800039605E-2</v>
      </c>
      <c r="R43" t="s">
        <v>9</v>
      </c>
      <c r="S43" s="2">
        <v>0.24711696869851729</v>
      </c>
      <c r="T43" s="2">
        <f>'Metrics SOP DA'!H11</f>
        <v>0.26839126919967665</v>
      </c>
      <c r="U43" s="2">
        <f t="shared" si="33"/>
        <v>-2.127430050115936E-2</v>
      </c>
      <c r="V43" s="2"/>
      <c r="W43" s="2"/>
      <c r="X43" s="2"/>
      <c r="Y43" s="2"/>
      <c r="Z43" t="str">
        <f t="shared" si="27"/>
        <v>NUM</v>
      </c>
      <c r="AA43" s="2">
        <f>'Metrics SSP DA'!H11</f>
        <v>0.24711696869851729</v>
      </c>
      <c r="AB43" s="2">
        <f t="shared" si="34"/>
        <v>0.30796777081468218</v>
      </c>
      <c r="AC43" s="2">
        <f t="shared" si="36"/>
        <v>6.0850802116164893E-2</v>
      </c>
      <c r="AH43" t="str">
        <f t="shared" si="28"/>
        <v>NUM</v>
      </c>
      <c r="AI43" s="2">
        <f t="shared" si="29"/>
        <v>0.27045650301464258</v>
      </c>
      <c r="AJ43" s="2">
        <f t="shared" si="30"/>
        <v>0.26839126919967665</v>
      </c>
      <c r="AK43" s="2">
        <f t="shared" si="35"/>
        <v>2.0652338149659277E-3</v>
      </c>
    </row>
    <row r="44" spans="10:40" x14ac:dyDescent="0.35">
      <c r="J44" t="str">
        <f t="shared" si="26"/>
        <v>PRNN</v>
      </c>
      <c r="K44" s="2">
        <f>'Metrics SOP'!H12</f>
        <v>0.43558718861209966</v>
      </c>
      <c r="L44" s="2">
        <f t="shared" si="31"/>
        <v>0.41660899653979239</v>
      </c>
      <c r="M44" s="2">
        <f t="shared" si="32"/>
        <v>1.8978192072307276E-2</v>
      </c>
      <c r="R44" t="s">
        <v>10</v>
      </c>
      <c r="S44" s="2">
        <v>0.38844086021505375</v>
      </c>
      <c r="T44" s="2">
        <f>'Metrics SOP DA'!H12</f>
        <v>0.3349217154526889</v>
      </c>
      <c r="U44" s="2">
        <f t="shared" si="33"/>
        <v>5.3519144762364856E-2</v>
      </c>
      <c r="V44" s="2"/>
      <c r="W44" s="2"/>
      <c r="X44" s="2"/>
      <c r="Y44" s="2"/>
      <c r="Z44" t="str">
        <f t="shared" si="27"/>
        <v>PRNN</v>
      </c>
      <c r="AA44" s="2">
        <f>'Metrics SSP DA'!H12</f>
        <v>0.38844086021505375</v>
      </c>
      <c r="AB44" s="2">
        <f t="shared" si="34"/>
        <v>0.43558718861209966</v>
      </c>
      <c r="AC44" s="2">
        <f t="shared" si="36"/>
        <v>4.7146328397045911E-2</v>
      </c>
      <c r="AH44" t="str">
        <f t="shared" si="28"/>
        <v>PRNN</v>
      </c>
      <c r="AI44" s="2">
        <f t="shared" si="29"/>
        <v>0.41660899653979239</v>
      </c>
      <c r="AJ44" s="2">
        <f t="shared" si="30"/>
        <v>0.3349217154526889</v>
      </c>
      <c r="AK44" s="2">
        <f t="shared" si="35"/>
        <v>8.1687281087103492E-2</v>
      </c>
    </row>
    <row r="45" spans="10:40" x14ac:dyDescent="0.35">
      <c r="J45" t="str">
        <f t="shared" si="26"/>
        <v>PUNCT</v>
      </c>
      <c r="K45" s="2">
        <f>'Metrics SOP'!H13</f>
        <v>0.67972433804860355</v>
      </c>
      <c r="L45" s="2">
        <f t="shared" si="31"/>
        <v>0.66618756737333817</v>
      </c>
      <c r="M45" s="2">
        <f t="shared" si="32"/>
        <v>1.3536770675265375E-2</v>
      </c>
      <c r="R45" t="s">
        <v>11</v>
      </c>
      <c r="S45" s="2">
        <v>0.63834344876829707</v>
      </c>
      <c r="T45" s="2">
        <f>'Metrics SOP DA'!H13</f>
        <v>0.62286562731997042</v>
      </c>
      <c r="U45" s="2">
        <f t="shared" si="33"/>
        <v>1.5477821448326656E-2</v>
      </c>
      <c r="V45" s="2"/>
      <c r="W45" s="2"/>
      <c r="X45" s="2"/>
      <c r="Y45" s="2"/>
      <c r="Z45" t="str">
        <f t="shared" si="27"/>
        <v>PUNCT</v>
      </c>
      <c r="AA45" s="2">
        <f>'Metrics SSP DA'!H13</f>
        <v>0.63834344876829707</v>
      </c>
      <c r="AB45" s="2">
        <f t="shared" si="34"/>
        <v>0.67972433804860355</v>
      </c>
      <c r="AC45" s="2">
        <f t="shared" si="36"/>
        <v>4.1380889280306477E-2</v>
      </c>
      <c r="AH45" t="str">
        <f t="shared" si="28"/>
        <v>PUNCT</v>
      </c>
      <c r="AI45" s="2">
        <f t="shared" si="29"/>
        <v>0.66618756737333817</v>
      </c>
      <c r="AJ45" s="2">
        <f t="shared" si="30"/>
        <v>0.62286562731997042</v>
      </c>
      <c r="AK45" s="2">
        <f t="shared" si="35"/>
        <v>4.3321940053367758E-2</v>
      </c>
    </row>
    <row r="46" spans="10:40" x14ac:dyDescent="0.35">
      <c r="J46" t="str">
        <f t="shared" si="26"/>
        <v>VB</v>
      </c>
      <c r="K46" s="2">
        <f>'Metrics SOP'!H14</f>
        <v>0.76053811659192827</v>
      </c>
      <c r="L46" s="2">
        <f t="shared" si="31"/>
        <v>0.71031390134529149</v>
      </c>
      <c r="M46" s="2">
        <f t="shared" si="32"/>
        <v>5.0224215246636783E-2</v>
      </c>
      <c r="R46" t="s">
        <v>12</v>
      </c>
      <c r="S46" s="2">
        <v>0.70313901345291485</v>
      </c>
      <c r="T46" s="2">
        <f>'Metrics SOP DA'!H14</f>
        <v>0.69694244604316546</v>
      </c>
      <c r="U46" s="2">
        <f t="shared" si="33"/>
        <v>6.1965674097493872E-3</v>
      </c>
      <c r="V46" s="2"/>
      <c r="W46" s="2"/>
      <c r="X46" s="2"/>
      <c r="Y46" s="2"/>
      <c r="Z46" t="str">
        <f t="shared" si="27"/>
        <v>VB</v>
      </c>
      <c r="AA46" s="2">
        <f>'Metrics SSP DA'!H14</f>
        <v>0.70313901345291485</v>
      </c>
      <c r="AB46" s="2">
        <f t="shared" si="34"/>
        <v>0.76053811659192827</v>
      </c>
      <c r="AC46" s="2">
        <f t="shared" si="36"/>
        <v>5.7399103139013419E-2</v>
      </c>
      <c r="AH46" t="str">
        <f t="shared" si="28"/>
        <v>VB</v>
      </c>
      <c r="AI46" s="2">
        <f t="shared" si="29"/>
        <v>0.71031390134529149</v>
      </c>
      <c r="AJ46" s="2">
        <f t="shared" si="30"/>
        <v>0.69694244604316546</v>
      </c>
      <c r="AK46" s="2">
        <f t="shared" si="35"/>
        <v>1.3371455302126023E-2</v>
      </c>
    </row>
    <row r="47" spans="10:40" x14ac:dyDescent="0.35">
      <c r="K47" s="2"/>
      <c r="L47" s="2" t="s">
        <v>28</v>
      </c>
      <c r="M47" s="2">
        <f>AVERAGE(M36:M46)</f>
        <v>2.2194979993305469E-2</v>
      </c>
      <c r="S47" s="2"/>
      <c r="T47" s="2" t="s">
        <v>28</v>
      </c>
      <c r="U47" s="2">
        <f>AVERAGE(U36:U46)</f>
        <v>2.1653681877341312E-2</v>
      </c>
      <c r="V47" s="2"/>
      <c r="W47" s="2"/>
      <c r="X47" s="2"/>
      <c r="Y47" s="2"/>
      <c r="AA47" s="2"/>
      <c r="AB47" s="2" t="s">
        <v>28</v>
      </c>
      <c r="AC47" s="2">
        <f>AVERAGE(AC36:AC46)</f>
        <v>4.0228798635306283E-2</v>
      </c>
      <c r="AJ47" s="2" t="str">
        <f t="shared" si="14"/>
        <v>Average</v>
      </c>
      <c r="AK47" s="2">
        <f>AVERAGE(AK36:AK46)</f>
        <v>3.9687500519342118E-2</v>
      </c>
    </row>
    <row r="48" spans="10:40" x14ac:dyDescent="0.35">
      <c r="L48" t="s">
        <v>36</v>
      </c>
      <c r="M48" s="2">
        <f>_xlfn.STDEV.P(M36:M46)</f>
        <v>1.3434484785450314E-2</v>
      </c>
      <c r="S48" s="2"/>
      <c r="T48" s="2" t="s">
        <v>36</v>
      </c>
      <c r="U48" s="2">
        <f>_xlfn.STDEV.P(U36:U46)</f>
        <v>2.5176000810295623E-2</v>
      </c>
      <c r="V48" s="2"/>
      <c r="W48" s="2"/>
      <c r="X48" s="2"/>
      <c r="Y48" s="2"/>
      <c r="AB48" t="s">
        <v>36</v>
      </c>
      <c r="AC48" s="2">
        <f>_xlfn.STDEV.P(AC36:AC46)</f>
        <v>1.4413297524031912E-2</v>
      </c>
      <c r="AJ48" s="2" t="str">
        <f t="shared" si="14"/>
        <v>SD</v>
      </c>
      <c r="AK48" s="2">
        <f>_xlfn.STDEV.P(AK36:AK46)</f>
        <v>3.0271553241532176E-2</v>
      </c>
    </row>
    <row r="50" spans="10:40" x14ac:dyDescent="0.35">
      <c r="J50" s="16" t="s">
        <v>42</v>
      </c>
      <c r="K50" s="16"/>
      <c r="L50" s="16"/>
      <c r="M50" s="16"/>
      <c r="R50" s="16" t="s">
        <v>42</v>
      </c>
      <c r="S50" s="16"/>
      <c r="T50" s="16"/>
      <c r="U50" s="16"/>
      <c r="Z50" s="16" t="s">
        <v>42</v>
      </c>
      <c r="AA50" s="16"/>
      <c r="AB50" s="16"/>
      <c r="AC50" s="16"/>
      <c r="AH50" s="16" t="s">
        <v>42</v>
      </c>
      <c r="AI50" s="16"/>
      <c r="AJ50" s="16"/>
      <c r="AK50" s="16"/>
    </row>
    <row r="51" spans="10:40" x14ac:dyDescent="0.35">
      <c r="L51" s="2" t="s">
        <v>28</v>
      </c>
      <c r="M51" s="2">
        <f>AVERAGE(M15, M31,M47)</f>
        <v>2.2185081699484192E-2</v>
      </c>
      <c r="O51" t="s">
        <v>29</v>
      </c>
      <c r="P51">
        <v>0.05</v>
      </c>
      <c r="T51" s="2" t="s">
        <v>28</v>
      </c>
      <c r="U51" s="2">
        <f>AVERAGE(U15, U31,U47)</f>
        <v>1.9515202480247695E-2</v>
      </c>
      <c r="W51" t="s">
        <v>29</v>
      </c>
      <c r="X51">
        <v>0.05</v>
      </c>
      <c r="AB51" s="2" t="s">
        <v>28</v>
      </c>
      <c r="AC51" s="2">
        <f>AVERAGE(AC15, AC31,AC47)</f>
        <v>3.905278382312468E-2</v>
      </c>
      <c r="AE51" t="s">
        <v>29</v>
      </c>
      <c r="AF51">
        <v>0.05</v>
      </c>
      <c r="AJ51" s="2" t="s">
        <v>28</v>
      </c>
      <c r="AK51" s="2">
        <f>AVERAGE(AK15, AK31,AK47)</f>
        <v>3.6382904603888176E-2</v>
      </c>
      <c r="AM51" t="s">
        <v>29</v>
      </c>
      <c r="AN51">
        <v>0.05</v>
      </c>
    </row>
    <row r="52" spans="10:40" x14ac:dyDescent="0.35">
      <c r="L52" t="s">
        <v>36</v>
      </c>
      <c r="M52" s="2">
        <f>AVERAGE(M16, M32, M48)</f>
        <v>1.4987710843234027E-2</v>
      </c>
      <c r="O52" t="s">
        <v>30</v>
      </c>
      <c r="P52">
        <f>(SQRT(11)* M51)/M52</f>
        <v>4.9093282296532665</v>
      </c>
      <c r="T52" t="s">
        <v>36</v>
      </c>
      <c r="U52" s="2">
        <f>AVERAGE(U16, U32, U48)</f>
        <v>3.5274563322076513E-2</v>
      </c>
      <c r="W52" t="s">
        <v>30</v>
      </c>
      <c r="X52">
        <f>(SQRT(11)* U51)/U52</f>
        <v>1.8348803851609106</v>
      </c>
      <c r="AB52" t="s">
        <v>36</v>
      </c>
      <c r="AC52" s="2">
        <f>AVERAGE(AC16, AC32, AC48)</f>
        <v>1.697915071061867E-2</v>
      </c>
      <c r="AE52" t="s">
        <v>30</v>
      </c>
      <c r="AF52">
        <f>(SQRT(11)* AC51)/AC52</f>
        <v>7.6283810166760802</v>
      </c>
      <c r="AJ52" t="s">
        <v>36</v>
      </c>
      <c r="AK52" s="2">
        <f>AVERAGE(AK16, AK32, AK48)</f>
        <v>4.0424044068601638E-2</v>
      </c>
      <c r="AM52" t="s">
        <v>30</v>
      </c>
      <c r="AN52">
        <f>(SQRT(11)* AK51)/AK52</f>
        <v>2.9850660945651728</v>
      </c>
    </row>
    <row r="53" spans="10:40" x14ac:dyDescent="0.35">
      <c r="O53" t="s">
        <v>31</v>
      </c>
      <c r="P53">
        <f>_xlfn.T.INV(1-P51,10)</f>
        <v>1.8124611228116754</v>
      </c>
      <c r="W53" t="s">
        <v>31</v>
      </c>
      <c r="X53">
        <f>_xlfn.T.INV(1-X51,10)</f>
        <v>1.8124611228116754</v>
      </c>
      <c r="AE53" t="s">
        <v>31</v>
      </c>
      <c r="AF53">
        <f>_xlfn.T.INV(1-AF51,10)</f>
        <v>1.8124611228116754</v>
      </c>
      <c r="AM53" t="s">
        <v>31</v>
      </c>
      <c r="AN53">
        <f>_xlfn.T.INV(1-AN51,10)</f>
        <v>1.8124611228116754</v>
      </c>
    </row>
    <row r="54" spans="10:40" x14ac:dyDescent="0.35">
      <c r="O54" t="s">
        <v>32</v>
      </c>
      <c r="P54">
        <f>_xlfn.T.DIST.RT(P52, 10)</f>
        <v>3.0726425390475894E-4</v>
      </c>
      <c r="W54" t="s">
        <v>32</v>
      </c>
      <c r="X54">
        <f>_xlfn.T.DIST.RT(X52, 10)</f>
        <v>4.820154267851029E-2</v>
      </c>
      <c r="AE54" t="s">
        <v>32</v>
      </c>
      <c r="AF54" s="11">
        <f>_xlfn.T.DIST.RT(AF52, 10)</f>
        <v>8.9081703122141236E-6</v>
      </c>
      <c r="AM54" t="s">
        <v>32</v>
      </c>
      <c r="AN54">
        <f>_xlfn.T.DIST.RT(AN52, 10)</f>
        <v>6.8443092718160547E-3</v>
      </c>
    </row>
    <row r="55" spans="10:40" x14ac:dyDescent="0.35">
      <c r="P55" s="9" t="s">
        <v>38</v>
      </c>
      <c r="X55" s="9" t="s">
        <v>38</v>
      </c>
      <c r="AF55" s="9" t="s">
        <v>38</v>
      </c>
      <c r="AN55" s="9" t="s">
        <v>38</v>
      </c>
    </row>
    <row r="72" spans="10:16" x14ac:dyDescent="0.35">
      <c r="J72" t="s">
        <v>18</v>
      </c>
      <c r="K72" s="2">
        <f>'Metrics SOP'!$F$15</f>
        <v>0.46152540081043636</v>
      </c>
      <c r="L72" s="2">
        <f>$F$15</f>
        <v>0.43997429222778095</v>
      </c>
      <c r="M72" s="13">
        <f>K72-L72</f>
        <v>2.1551108582655409E-2</v>
      </c>
      <c r="O72" t="s">
        <v>29</v>
      </c>
      <c r="P72">
        <v>0.05</v>
      </c>
    </row>
    <row r="73" spans="10:16" x14ac:dyDescent="0.35">
      <c r="J73" t="s">
        <v>19</v>
      </c>
      <c r="K73" s="2">
        <f>'Metrics SOP'!$G$15</f>
        <v>0.6866497109953047</v>
      </c>
      <c r="L73" s="2">
        <f>$G$15</f>
        <v>0.66384055447281309</v>
      </c>
      <c r="M73" s="13">
        <f t="shared" ref="M73:M74" si="37">K73-L73</f>
        <v>2.2809156522491603E-2</v>
      </c>
      <c r="O73" t="s">
        <v>30</v>
      </c>
      <c r="P73">
        <f>(SQRT(3)* M75)/M76</f>
        <v>61.082125467169085</v>
      </c>
    </row>
    <row r="74" spans="10:16" x14ac:dyDescent="0.35">
      <c r="J74" t="s">
        <v>33</v>
      </c>
      <c r="K74" s="2">
        <f>'Metrics SOP'!$H$15</f>
        <v>0.52267548363770466</v>
      </c>
      <c r="L74" s="2">
        <f>$H$15</f>
        <v>0.50048050364439911</v>
      </c>
      <c r="M74" s="13">
        <f t="shared" si="37"/>
        <v>2.2194979993305552E-2</v>
      </c>
      <c r="O74" t="s">
        <v>43</v>
      </c>
      <c r="P74">
        <f>_xlfn.T.INV(1-P72,2)</f>
        <v>2.9199855803537247</v>
      </c>
    </row>
    <row r="75" spans="10:16" x14ac:dyDescent="0.35">
      <c r="L75" s="2" t="s">
        <v>28</v>
      </c>
      <c r="M75" s="13">
        <f>AVERAGE(M72:M74)</f>
        <v>2.2185081699484188E-2</v>
      </c>
      <c r="O75" t="s">
        <v>32</v>
      </c>
      <c r="P75" s="12">
        <f>_xlfn.T.DIST.RT(P73, 2)</f>
        <v>1.3395754029926318E-4</v>
      </c>
    </row>
    <row r="76" spans="10:16" x14ac:dyDescent="0.35">
      <c r="L76" t="s">
        <v>36</v>
      </c>
      <c r="M76" s="2">
        <f>_xlfn.STDEV.S(M72:M74)</f>
        <v>6.2908237687679116E-4</v>
      </c>
      <c r="P76" s="9" t="s">
        <v>38</v>
      </c>
    </row>
  </sheetData>
  <mergeCells count="15">
    <mergeCell ref="A1:H1"/>
    <mergeCell ref="K2:L2"/>
    <mergeCell ref="K18:L18"/>
    <mergeCell ref="K34:L34"/>
    <mergeCell ref="J1:M1"/>
    <mergeCell ref="J50:M50"/>
    <mergeCell ref="R50:U50"/>
    <mergeCell ref="Z50:AC50"/>
    <mergeCell ref="AH50:AK50"/>
    <mergeCell ref="AH1:AK1"/>
    <mergeCell ref="R1:U1"/>
    <mergeCell ref="AA2:AB2"/>
    <mergeCell ref="AA18:AB18"/>
    <mergeCell ref="AA34:AB34"/>
    <mergeCell ref="Z1:AC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AB1-4602-4729-AB66-A57CD56E84F5}">
  <dimension ref="A1:H15"/>
  <sheetViews>
    <sheetView workbookViewId="0">
      <selection activeCell="H15" sqref="H15"/>
    </sheetView>
  </sheetViews>
  <sheetFormatPr defaultRowHeight="14.5" x14ac:dyDescent="0.35"/>
  <cols>
    <col min="1" max="1" width="13.453125" bestFit="1" customWidth="1"/>
  </cols>
  <sheetData>
    <row r="1" spans="1:8" x14ac:dyDescent="0.35">
      <c r="A1" s="14" t="s">
        <v>23</v>
      </c>
      <c r="B1" s="14"/>
      <c r="C1" s="14"/>
      <c r="D1" s="14"/>
      <c r="E1" s="14"/>
      <c r="F1" s="14"/>
      <c r="G1" s="14"/>
      <c r="H1" s="14"/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s="1" t="s">
        <v>2</v>
      </c>
      <c r="B4">
        <f>CM_SOP!C3</f>
        <v>311</v>
      </c>
      <c r="C4">
        <f>SUM(CM_SOP!$C3:C$13)-B4</f>
        <v>222</v>
      </c>
      <c r="D4">
        <f>SUM(CM_SOP!$C3:$M3)-CM_SOP!C3</f>
        <v>272</v>
      </c>
      <c r="E4">
        <f>SUM(CM_SOP!$C$3:$M$13)-B4-C4-D4</f>
        <v>11185</v>
      </c>
      <c r="F4" s="2">
        <f>B4/(B4+C4)</f>
        <v>0.58348968105065668</v>
      </c>
      <c r="G4" s="2">
        <f>B4/(B4+D4)</f>
        <v>0.53344768439108059</v>
      </c>
      <c r="H4" s="2">
        <f>2*(F4*G4)/(F4+G4)</f>
        <v>0.55734767025089604</v>
      </c>
    </row>
    <row r="5" spans="1:8" x14ac:dyDescent="0.35">
      <c r="A5" s="1" t="s">
        <v>3</v>
      </c>
      <c r="B5">
        <f>CM_SOP!D4</f>
        <v>395</v>
      </c>
      <c r="C5">
        <f>SUM(CM_SOP!$C4:D$13)-B5</f>
        <v>394</v>
      </c>
      <c r="D5">
        <f>SUM(CM_SOP!$C4:$M4)-CM_SOP!D4</f>
        <v>173</v>
      </c>
      <c r="E5">
        <f>SUM(CM_SOP!$C$3:$M$13)-B5-C5-D5</f>
        <v>11028</v>
      </c>
      <c r="F5" s="2">
        <f t="shared" ref="F5:F14" si="0">B5/(B5+C5)</f>
        <v>0.50063371356147024</v>
      </c>
      <c r="G5" s="2">
        <f t="shared" ref="G5:G14" si="1">B5/(B5+D5)</f>
        <v>0.69542253521126762</v>
      </c>
      <c r="H5" s="2">
        <f t="shared" ref="H5:H14" si="2">2*(F5*G5)/(F5+G5)</f>
        <v>0.58216654384672073</v>
      </c>
    </row>
    <row r="6" spans="1:8" x14ac:dyDescent="0.35">
      <c r="A6" s="1" t="s">
        <v>4</v>
      </c>
      <c r="B6">
        <f>CM_SOP!E5</f>
        <v>2525</v>
      </c>
      <c r="C6">
        <f>SUM(CM_SOP!$C5:E$13)-B6</f>
        <v>921</v>
      </c>
      <c r="D6">
        <f>SUM(CM_SOP!$C5:$M5)-CM_SOP!E5</f>
        <v>581</v>
      </c>
      <c r="E6">
        <f>SUM(CM_SOP!$C$3:$M$13)-B6-C6-D6</f>
        <v>7963</v>
      </c>
      <c r="F6" s="2">
        <f t="shared" si="0"/>
        <v>0.73273360417875799</v>
      </c>
      <c r="G6" s="2">
        <f t="shared" si="1"/>
        <v>0.81294269156471344</v>
      </c>
      <c r="H6" s="2">
        <f t="shared" si="2"/>
        <v>0.77075702075702091</v>
      </c>
    </row>
    <row r="7" spans="1:8" x14ac:dyDescent="0.35">
      <c r="A7" s="1" t="s">
        <v>5</v>
      </c>
      <c r="B7">
        <f>CM_SOP!F6</f>
        <v>948</v>
      </c>
      <c r="C7">
        <f>SUM(CM_SOP!$C6:F$13)-B7</f>
        <v>950</v>
      </c>
      <c r="D7">
        <f>SUM(CM_SOP!$C6:$M6)-CM_SOP!F6</f>
        <v>193</v>
      </c>
      <c r="E7">
        <f>SUM(CM_SOP!$C$3:$M$13)-B7-C7-D7</f>
        <v>9899</v>
      </c>
      <c r="F7" s="2">
        <f t="shared" si="0"/>
        <v>0.49947312961011592</v>
      </c>
      <c r="G7" s="2">
        <f t="shared" si="1"/>
        <v>0.83085013146362841</v>
      </c>
      <c r="H7" s="2">
        <f t="shared" si="2"/>
        <v>0.6238894373149062</v>
      </c>
    </row>
    <row r="8" spans="1:8" x14ac:dyDescent="0.35">
      <c r="A8" s="1" t="s">
        <v>6</v>
      </c>
      <c r="B8">
        <f>CM_SOP!G7</f>
        <v>25</v>
      </c>
      <c r="C8">
        <f>SUM(CM_SOP!$C7:G$13)-B8</f>
        <v>935</v>
      </c>
      <c r="D8">
        <f>SUM(CM_SOP!$C7:$M7)-CM_SOP!G7</f>
        <v>124</v>
      </c>
      <c r="E8">
        <f>SUM(CM_SOP!$C$3:$M$13)-B8-C8-D8</f>
        <v>10906</v>
      </c>
      <c r="F8" s="2">
        <f t="shared" si="0"/>
        <v>2.6041666666666668E-2</v>
      </c>
      <c r="G8" s="2">
        <f t="shared" si="1"/>
        <v>0.16778523489932887</v>
      </c>
      <c r="H8" s="2">
        <f t="shared" si="2"/>
        <v>4.5085662759242563E-2</v>
      </c>
    </row>
    <row r="9" spans="1:8" x14ac:dyDescent="0.35">
      <c r="A9" s="1" t="s">
        <v>7</v>
      </c>
      <c r="B9">
        <f>CM_SOP!H8</f>
        <v>173</v>
      </c>
      <c r="C9">
        <f>SUM(CM_SOP!$C8:H$13)-B9</f>
        <v>934</v>
      </c>
      <c r="D9">
        <f>SUM(CM_SOP!$C8:$M8)-CM_SOP!H8</f>
        <v>32</v>
      </c>
      <c r="E9">
        <f>SUM(CM_SOP!$C$3:$M$13)-B9-C9-D9</f>
        <v>10851</v>
      </c>
      <c r="F9" s="2">
        <f t="shared" si="0"/>
        <v>0.15627822944896116</v>
      </c>
      <c r="G9" s="2">
        <f t="shared" si="1"/>
        <v>0.84390243902439022</v>
      </c>
      <c r="H9" s="2">
        <f t="shared" si="2"/>
        <v>0.26371951219512196</v>
      </c>
    </row>
    <row r="10" spans="1:8" x14ac:dyDescent="0.35">
      <c r="A10" s="1" t="s">
        <v>8</v>
      </c>
      <c r="B10">
        <f>CM_SOP!I9</f>
        <v>2457</v>
      </c>
      <c r="C10">
        <f>SUM(CM_SOP!$C9:I$13)-B10</f>
        <v>1163</v>
      </c>
      <c r="D10">
        <f>SUM(CM_SOP!$C9:$M9)-CM_SOP!I9</f>
        <v>723</v>
      </c>
      <c r="E10">
        <f>SUM(CM_SOP!$C$3:$M$13)-B10-C10-D10</f>
        <v>7647</v>
      </c>
      <c r="F10" s="2">
        <f t="shared" si="0"/>
        <v>0.67872928176795577</v>
      </c>
      <c r="G10" s="2">
        <f t="shared" si="1"/>
        <v>0.77264150943396226</v>
      </c>
      <c r="H10" s="2">
        <f t="shared" si="2"/>
        <v>0.72264705882352942</v>
      </c>
    </row>
    <row r="11" spans="1:8" x14ac:dyDescent="0.35">
      <c r="A11" s="1" t="s">
        <v>9</v>
      </c>
      <c r="B11">
        <f>CM_SOP!J10</f>
        <v>172</v>
      </c>
      <c r="C11">
        <f>SUM(CM_SOP!$C10:J$13)-B11</f>
        <v>697</v>
      </c>
      <c r="D11">
        <f>SUM(CM_SOP!$C10:$M10)-CM_SOP!J10</f>
        <v>76</v>
      </c>
      <c r="E11">
        <f>SUM(CM_SOP!$C$3:$M$13)-B11-C11-D11</f>
        <v>11045</v>
      </c>
      <c r="F11" s="2">
        <f t="shared" si="0"/>
        <v>0.19792865362485615</v>
      </c>
      <c r="G11" s="2">
        <f t="shared" si="1"/>
        <v>0.69354838709677424</v>
      </c>
      <c r="H11" s="2">
        <f t="shared" si="2"/>
        <v>0.30796777081468218</v>
      </c>
    </row>
    <row r="12" spans="1:8" x14ac:dyDescent="0.35">
      <c r="A12" s="1" t="s">
        <v>10</v>
      </c>
      <c r="B12">
        <f>CM_SOP!K11</f>
        <v>306</v>
      </c>
      <c r="C12">
        <f>SUM(CM_SOP!$C11:K$13)-B12</f>
        <v>659</v>
      </c>
      <c r="D12">
        <f>SUM(CM_SOP!$C11:$M11)-CM_SOP!K11</f>
        <v>134</v>
      </c>
      <c r="E12">
        <f>SUM(CM_SOP!$C$3:$M$13)-B12-C12-D12</f>
        <v>10891</v>
      </c>
      <c r="F12" s="2">
        <f t="shared" si="0"/>
        <v>0.31709844559585493</v>
      </c>
      <c r="G12" s="2">
        <f t="shared" si="1"/>
        <v>0.69545454545454544</v>
      </c>
      <c r="H12" s="2">
        <f t="shared" si="2"/>
        <v>0.43558718861209966</v>
      </c>
    </row>
    <row r="13" spans="1:8" x14ac:dyDescent="0.35">
      <c r="A13" s="1" t="s">
        <v>11</v>
      </c>
      <c r="B13">
        <f>CM_SOP!L12</f>
        <v>937</v>
      </c>
      <c r="C13">
        <f>SUM(CM_SOP!$C12:L$13)-B13</f>
        <v>565</v>
      </c>
      <c r="D13">
        <f>SUM(CM_SOP!$C12:$M12)-CM_SOP!L12</f>
        <v>318</v>
      </c>
      <c r="E13">
        <f>SUM(CM_SOP!$C$3:$M$13)-B13-C13-D13</f>
        <v>10170</v>
      </c>
      <c r="F13" s="2">
        <f t="shared" si="0"/>
        <v>0.62383488681757659</v>
      </c>
      <c r="G13" s="2">
        <f t="shared" si="1"/>
        <v>0.74661354581673312</v>
      </c>
      <c r="H13" s="2">
        <f t="shared" si="2"/>
        <v>0.67972433804860355</v>
      </c>
    </row>
    <row r="14" spans="1:8" x14ac:dyDescent="0.35">
      <c r="A14" s="1" t="s">
        <v>12</v>
      </c>
      <c r="B14">
        <f>CM_SOP!M13</f>
        <v>848</v>
      </c>
      <c r="C14">
        <f>SUM(CM_SOP!$C13:M$13)-B14</f>
        <v>267</v>
      </c>
      <c r="D14">
        <f>SUM(CM_SOP!$C13:$M13)-CM_SOP!M13</f>
        <v>267</v>
      </c>
      <c r="E14">
        <f>SUM(CM_SOP!$C$3:$M$13)-B14-C14-D14</f>
        <v>10608</v>
      </c>
      <c r="F14" s="2">
        <f t="shared" si="0"/>
        <v>0.76053811659192827</v>
      </c>
      <c r="G14" s="2">
        <f t="shared" si="1"/>
        <v>0.76053811659192827</v>
      </c>
      <c r="H14" s="2">
        <f t="shared" si="2"/>
        <v>0.76053811659192827</v>
      </c>
    </row>
    <row r="15" spans="1:8" x14ac:dyDescent="0.35">
      <c r="A15" s="3" t="s">
        <v>21</v>
      </c>
      <c r="F15" s="2">
        <f>AVERAGE(F4:F14)</f>
        <v>0.46152540081043636</v>
      </c>
      <c r="G15" s="2">
        <f>AVERAGE(G4:G14)</f>
        <v>0.6866497109953047</v>
      </c>
      <c r="H15" s="2">
        <f>AVERAGE(H4:H14)</f>
        <v>0.52267548363770466</v>
      </c>
    </row>
  </sheetData>
  <mergeCells count="1">
    <mergeCell ref="A1:H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21A2-9417-4AF2-8BB4-D9A489E66F8F}">
  <dimension ref="A1:H15"/>
  <sheetViews>
    <sheetView workbookViewId="0">
      <selection activeCell="F14" sqref="F14:H14"/>
    </sheetView>
  </sheetViews>
  <sheetFormatPr defaultRowHeight="14.5" x14ac:dyDescent="0.35"/>
  <cols>
    <col min="1" max="1" width="13.453125" bestFit="1" customWidth="1"/>
  </cols>
  <sheetData>
    <row r="1" spans="1:8" x14ac:dyDescent="0.35">
      <c r="A1" s="14" t="s">
        <v>24</v>
      </c>
      <c r="B1" s="14"/>
      <c r="C1" s="14"/>
      <c r="D1" s="14"/>
      <c r="E1" s="14"/>
      <c r="F1" s="14"/>
      <c r="G1" s="14"/>
      <c r="H1" s="14"/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35">
      <c r="A4" s="1" t="s">
        <v>2</v>
      </c>
      <c r="B4">
        <f>CM_SSP_DA!C3</f>
        <v>294</v>
      </c>
      <c r="C4">
        <f>SUM(CM_SSP_DA!$C3:C$13)-B4</f>
        <v>265</v>
      </c>
      <c r="D4">
        <f>SUM(CM_SSP_DA!$C3:$M3)-CM_SSP_DA!C3</f>
        <v>289</v>
      </c>
      <c r="E4">
        <f>SUM(CM_SSP_DA!$C$3:$M$13)-B4-C4-D4</f>
        <v>11132</v>
      </c>
      <c r="F4" s="2">
        <f>B4/(B4+C4)</f>
        <v>0.5259391771019678</v>
      </c>
      <c r="G4" s="2">
        <f>B4/(B4+D4)</f>
        <v>0.50428816466552318</v>
      </c>
      <c r="H4" s="2">
        <f>2*(F4*G4)/(F4+G4)</f>
        <v>0.51488616462346759</v>
      </c>
    </row>
    <row r="5" spans="1:8" x14ac:dyDescent="0.35">
      <c r="A5" s="1" t="s">
        <v>3</v>
      </c>
      <c r="B5">
        <f>CM_SSP_DA!D4</f>
        <v>382</v>
      </c>
      <c r="C5">
        <f>SUM(CM_SSP_DA!$C4:D$13)-B5</f>
        <v>424</v>
      </c>
      <c r="D5">
        <f>SUM(CM_SSP_DA!$C4:$M4)-CM_SSP_DA!D4</f>
        <v>186</v>
      </c>
      <c r="E5">
        <f>SUM(CM_SSP_DA!$C$3:$M$13)-B5-C5-D5</f>
        <v>10988</v>
      </c>
      <c r="F5" s="2">
        <f t="shared" ref="F5:F14" si="0">B5/(B5+C5)</f>
        <v>0.47394540942928037</v>
      </c>
      <c r="G5" s="2">
        <f t="shared" ref="G5:G14" si="1">B5/(B5+D5)</f>
        <v>0.67253521126760563</v>
      </c>
      <c r="H5" s="2">
        <f t="shared" ref="H5:H14" si="2">2*(F5*G5)/(F5+G5)</f>
        <v>0.55604075691411936</v>
      </c>
    </row>
    <row r="6" spans="1:8" x14ac:dyDescent="0.35">
      <c r="A6" s="1" t="s">
        <v>4</v>
      </c>
      <c r="B6">
        <f>CM_SSP_DA!E5</f>
        <v>2397</v>
      </c>
      <c r="C6">
        <f>SUM(CM_SSP_DA!$C5:E$13)-B6</f>
        <v>1047</v>
      </c>
      <c r="D6">
        <f>SUM(CM_SSP_DA!$C5:$M5)-CM_SSP_DA!E5</f>
        <v>709</v>
      </c>
      <c r="E6">
        <f>SUM(CM_SSP_DA!$C$3:$M$13)-B6-C6-D6</f>
        <v>7827</v>
      </c>
      <c r="F6" s="2">
        <f t="shared" si="0"/>
        <v>0.69599303135888502</v>
      </c>
      <c r="G6" s="2">
        <f t="shared" si="1"/>
        <v>0.7717321313586607</v>
      </c>
      <c r="H6" s="2">
        <f t="shared" si="2"/>
        <v>0.73190839694656484</v>
      </c>
    </row>
    <row r="7" spans="1:8" x14ac:dyDescent="0.35">
      <c r="A7" s="1" t="s">
        <v>5</v>
      </c>
      <c r="B7">
        <f>CM_SSP_DA!F6</f>
        <v>910</v>
      </c>
      <c r="C7">
        <f>SUM(CM_SSP_DA!$C6:F$13)-B7</f>
        <v>1106</v>
      </c>
      <c r="D7">
        <f>SUM(CM_SSP_DA!$C6:$M6)-CM_SSP_DA!F6</f>
        <v>231</v>
      </c>
      <c r="E7">
        <f>SUM(CM_SSP_DA!$C$3:$M$13)-B7-C7-D7</f>
        <v>9733</v>
      </c>
      <c r="F7" s="2">
        <f t="shared" si="0"/>
        <v>0.4513888888888889</v>
      </c>
      <c r="G7" s="2">
        <f t="shared" si="1"/>
        <v>0.7975460122699386</v>
      </c>
      <c r="H7" s="2">
        <f t="shared" si="2"/>
        <v>0.57649667405764959</v>
      </c>
    </row>
    <row r="8" spans="1:8" x14ac:dyDescent="0.35">
      <c r="A8" s="1" t="s">
        <v>6</v>
      </c>
      <c r="B8">
        <f>CM_SSP_DA!G7</f>
        <v>25</v>
      </c>
      <c r="C8">
        <f>SUM(CM_SSP_DA!$C7:G$13)-B8</f>
        <v>1071</v>
      </c>
      <c r="D8">
        <f>SUM(CM_SSP_DA!$C7:$M7)-CM_SSP_DA!G7</f>
        <v>124</v>
      </c>
      <c r="E8">
        <f>SUM(CM_SSP_DA!$C$3:$M$13)-B8-C8-D8</f>
        <v>10760</v>
      </c>
      <c r="F8" s="2">
        <f t="shared" si="0"/>
        <v>2.281021897810219E-2</v>
      </c>
      <c r="G8" s="2">
        <f t="shared" si="1"/>
        <v>0.16778523489932887</v>
      </c>
      <c r="H8" s="2">
        <f t="shared" si="2"/>
        <v>4.0160642570281124E-2</v>
      </c>
    </row>
    <row r="9" spans="1:8" x14ac:dyDescent="0.35">
      <c r="A9" s="1" t="s">
        <v>7</v>
      </c>
      <c r="B9">
        <f>CM_SSP_DA!H8</f>
        <v>164</v>
      </c>
      <c r="C9">
        <f>SUM(CM_SSP_DA!$C8:H$13)-B9</f>
        <v>1077</v>
      </c>
      <c r="D9">
        <f>SUM(CM_SSP_DA!$C8:$M8)-CM_SSP_DA!H8</f>
        <v>41</v>
      </c>
      <c r="E9">
        <f>SUM(CM_SSP_DA!$C$3:$M$13)-B9-C9-D9</f>
        <v>10698</v>
      </c>
      <c r="F9" s="2">
        <f t="shared" si="0"/>
        <v>0.13215149073327961</v>
      </c>
      <c r="G9" s="2">
        <f t="shared" si="1"/>
        <v>0.8</v>
      </c>
      <c r="H9" s="2">
        <f t="shared" si="2"/>
        <v>0.22683264177040113</v>
      </c>
    </row>
    <row r="10" spans="1:8" x14ac:dyDescent="0.35">
      <c r="A10" s="1" t="s">
        <v>8</v>
      </c>
      <c r="B10">
        <f>CM_SSP_DA!I9</f>
        <v>2362</v>
      </c>
      <c r="C10">
        <f>SUM(CM_SSP_DA!$C9:I$13)-B10</f>
        <v>1368</v>
      </c>
      <c r="D10">
        <f>SUM(CM_SSP_DA!$C9:$M9)-CM_SSP_DA!I9</f>
        <v>819</v>
      </c>
      <c r="E10">
        <f>SUM(CM_SSP_DA!$C$3:$M$13)-B10-C10-D10</f>
        <v>7431</v>
      </c>
      <c r="F10" s="2">
        <f t="shared" si="0"/>
        <v>0.63324396782841819</v>
      </c>
      <c r="G10" s="2">
        <f t="shared" si="1"/>
        <v>0.74253379440427536</v>
      </c>
      <c r="H10" s="2">
        <f t="shared" si="2"/>
        <v>0.6835479670091158</v>
      </c>
    </row>
    <row r="11" spans="1:8" x14ac:dyDescent="0.35">
      <c r="A11" s="1" t="s">
        <v>9</v>
      </c>
      <c r="B11">
        <f>CM_SSP_DA!J10</f>
        <v>150</v>
      </c>
      <c r="C11">
        <f>SUM(CM_SSP_DA!$C10:J$13)-B11</f>
        <v>816</v>
      </c>
      <c r="D11">
        <f>SUM(CM_SSP_DA!$C10:$M10)-CM_SSP_DA!J10</f>
        <v>98</v>
      </c>
      <c r="E11">
        <f>SUM(CM_SSP_DA!$C$3:$M$13)-B11-C11-D11</f>
        <v>10916</v>
      </c>
      <c r="F11" s="2">
        <f t="shared" si="0"/>
        <v>0.15527950310559005</v>
      </c>
      <c r="G11" s="2">
        <f t="shared" si="1"/>
        <v>0.60483870967741937</v>
      </c>
      <c r="H11" s="2">
        <f t="shared" si="2"/>
        <v>0.24711696869851729</v>
      </c>
    </row>
    <row r="12" spans="1:8" x14ac:dyDescent="0.35">
      <c r="A12" s="1" t="s">
        <v>10</v>
      </c>
      <c r="B12">
        <f>CM_SSP_DA!K11</f>
        <v>289</v>
      </c>
      <c r="C12">
        <f>SUM(CM_SSP_DA!$C11:K$13)-B12</f>
        <v>759</v>
      </c>
      <c r="D12">
        <f>SUM(CM_SSP_DA!$C11:$M11)-CM_SSP_DA!K11</f>
        <v>151</v>
      </c>
      <c r="E12">
        <f>SUM(CM_SSP_DA!$C$3:$M$13)-B12-C12-D12</f>
        <v>10781</v>
      </c>
      <c r="F12" s="2">
        <f t="shared" si="0"/>
        <v>0.27576335877862596</v>
      </c>
      <c r="G12" s="2">
        <f t="shared" si="1"/>
        <v>0.65681818181818186</v>
      </c>
      <c r="H12" s="2">
        <f t="shared" si="2"/>
        <v>0.38844086021505375</v>
      </c>
    </row>
    <row r="13" spans="1:8" x14ac:dyDescent="0.35">
      <c r="A13" s="1" t="s">
        <v>11</v>
      </c>
      <c r="B13">
        <f>CM_SSP_DA!L12</f>
        <v>894</v>
      </c>
      <c r="C13">
        <f>SUM(CM_SSP_DA!$C12:L$13)-B13</f>
        <v>663</v>
      </c>
      <c r="D13">
        <f>SUM(CM_SSP_DA!$C12:$M12)-CM_SSP_DA!L12</f>
        <v>350</v>
      </c>
      <c r="E13">
        <f>SUM(CM_SSP_DA!$C$3:$M$13)-B13-C13-D13</f>
        <v>10073</v>
      </c>
      <c r="F13" s="2">
        <f t="shared" si="0"/>
        <v>0.5741811175337187</v>
      </c>
      <c r="G13" s="2">
        <f t="shared" si="1"/>
        <v>0.7186495176848875</v>
      </c>
      <c r="H13" s="2">
        <f t="shared" si="2"/>
        <v>0.63834344876829707</v>
      </c>
    </row>
    <row r="14" spans="1:8" x14ac:dyDescent="0.35">
      <c r="A14" s="1" t="s">
        <v>12</v>
      </c>
      <c r="B14">
        <f>CM_SSP_DA!M13</f>
        <v>784</v>
      </c>
      <c r="C14">
        <f>SUM(CM_SSP_DA!$C13:M$13)-B14</f>
        <v>331</v>
      </c>
      <c r="D14">
        <f>SUM(CM_SSP_DA!$C13:$M13)-CM_SSP_DA!M13</f>
        <v>331</v>
      </c>
      <c r="E14">
        <f>SUM(CM_SSP_DA!$C$3:$M$13)-B14-C14-D14</f>
        <v>10534</v>
      </c>
      <c r="F14" s="2">
        <f t="shared" si="0"/>
        <v>0.70313901345291485</v>
      </c>
      <c r="G14" s="2">
        <f t="shared" si="1"/>
        <v>0.70313901345291485</v>
      </c>
      <c r="H14" s="2">
        <f t="shared" si="2"/>
        <v>0.70313901345291485</v>
      </c>
    </row>
    <row r="15" spans="1:8" x14ac:dyDescent="0.35">
      <c r="A15" s="3" t="s">
        <v>21</v>
      </c>
      <c r="F15" s="2">
        <f>AVERAGE(F4:F14)</f>
        <v>0.42216683428997009</v>
      </c>
      <c r="G15" s="2">
        <f>AVERAGE(G4:G14)</f>
        <v>0.64907872468170325</v>
      </c>
      <c r="H15" s="2">
        <f>AVERAGE(H4:H14)</f>
        <v>0.48244668500239835</v>
      </c>
    </row>
  </sheetData>
  <mergeCells count="1">
    <mergeCell ref="A1:H1"/>
  </mergeCells>
  <conditionalFormatting sqref="A4:A14">
    <cfRule type="colorScale" priority="1">
      <colorScale>
        <cfvo type="min"/>
        <cfvo type="percentile" val="50"/>
        <cfvo type="max"/>
        <color rgb="FFFFFFFF"/>
        <color rgb="FF4F81BD"/>
        <color rgb="FF00008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CM_Baseline</vt:lpstr>
      <vt:lpstr>Metrics Baseline</vt:lpstr>
      <vt:lpstr>CM_SSP</vt:lpstr>
      <vt:lpstr>CM_SOP</vt:lpstr>
      <vt:lpstr>CM_SSP_DA</vt:lpstr>
      <vt:lpstr>CM_SOP_DA</vt:lpstr>
      <vt:lpstr>Metrics SSP</vt:lpstr>
      <vt:lpstr>Metrics SOP</vt:lpstr>
      <vt:lpstr>Metrics SSP DA</vt:lpstr>
      <vt:lpstr>Metrics SOP DA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nicolas oandasan</cp:lastModifiedBy>
  <dcterms:created xsi:type="dcterms:W3CDTF">2024-12-12T22:33:44Z</dcterms:created>
  <dcterms:modified xsi:type="dcterms:W3CDTF">2024-12-16T05:56:03Z</dcterms:modified>
</cp:coreProperties>
</file>