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Desktop\"/>
    </mc:Choice>
  </mc:AlternateContent>
  <xr:revisionPtr revIDLastSave="0" documentId="13_ncr:1_{2008DEB8-21F1-41DA-B9EE-E9CD1C5DDE4A}" xr6:coauthVersionLast="47" xr6:coauthVersionMax="47" xr10:uidLastSave="{00000000-0000-0000-0000-000000000000}"/>
  <bookViews>
    <workbookView xWindow="-120" yWindow="-120" windowWidth="20730" windowHeight="11160" xr2:uid="{6D17D743-D21D-49D4-9574-4F6E97F06A5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5" i="1"/>
  <c r="J6" i="1" s="1"/>
  <c r="B19" i="1"/>
  <c r="C19" i="1" s="1"/>
  <c r="D19" i="1" s="1"/>
  <c r="B20" i="1" s="1"/>
  <c r="E19" i="1" s="1"/>
  <c r="B6" i="1"/>
  <c r="C6" i="1" s="1"/>
  <c r="J7" i="1"/>
  <c r="J9" i="1" l="1"/>
  <c r="C20" i="1"/>
  <c r="D20" i="1" s="1"/>
  <c r="D6" i="1"/>
  <c r="E6" i="1"/>
  <c r="F6" i="1"/>
  <c r="B21" i="1" l="1"/>
  <c r="E20" i="1" s="1"/>
  <c r="B7" i="1"/>
  <c r="G7" i="1" s="1"/>
  <c r="C21" i="1" l="1"/>
  <c r="D21" i="1" s="1"/>
  <c r="B22" i="1" s="1"/>
  <c r="E21" i="1" s="1"/>
  <c r="F7" i="1"/>
  <c r="C7" i="1"/>
  <c r="D7" i="1" s="1"/>
  <c r="E7" i="1" s="1"/>
  <c r="C22" i="1" l="1"/>
  <c r="D22" i="1" s="1"/>
  <c r="B23" i="1" s="1"/>
  <c r="E22" i="1" s="1"/>
  <c r="B8" i="1"/>
  <c r="G8" i="1" s="1"/>
  <c r="C23" i="1" l="1"/>
  <c r="D23" i="1" s="1"/>
  <c r="B24" i="1" s="1"/>
  <c r="E24" i="1" s="1"/>
  <c r="F8" i="1"/>
  <c r="C8" i="1"/>
  <c r="D8" i="1" s="1"/>
  <c r="E8" i="1" s="1"/>
  <c r="C24" i="1" l="1"/>
  <c r="E23" i="1"/>
  <c r="B9" i="1"/>
  <c r="F9" i="1" s="1"/>
  <c r="D24" i="1" l="1"/>
  <c r="J19" i="1"/>
  <c r="J20" i="1" s="1"/>
  <c r="C9" i="1"/>
  <c r="D9" i="1" s="1"/>
  <c r="E9" i="1" s="1"/>
  <c r="B10" i="1" s="1"/>
  <c r="C10" i="1" s="1"/>
  <c r="D10" i="1" s="1"/>
  <c r="E10" i="1" s="1"/>
  <c r="G9" i="1"/>
  <c r="F10" i="1" l="1"/>
  <c r="B11" i="1" s="1"/>
  <c r="G11" i="1" s="1"/>
  <c r="G10" i="1"/>
  <c r="C11" i="1" l="1"/>
  <c r="D11" i="1" s="1"/>
  <c r="E11" i="1" s="1"/>
  <c r="F11" i="1"/>
  <c r="B12" i="1" l="1"/>
  <c r="C12" i="1" l="1"/>
  <c r="D12" i="1" s="1"/>
  <c r="E12" i="1" s="1"/>
  <c r="G12" i="1"/>
  <c r="F12" i="1"/>
  <c r="B13" i="1" l="1"/>
  <c r="G13" i="1" s="1"/>
  <c r="C13" i="1" l="1"/>
  <c r="D13" i="1" s="1"/>
  <c r="E13" i="1" s="1"/>
  <c r="F13" i="1"/>
  <c r="B14" i="1" l="1"/>
  <c r="C14" i="1" l="1"/>
  <c r="D14" i="1" s="1"/>
  <c r="E14" i="1" s="1"/>
  <c r="G14" i="1"/>
  <c r="F14" i="1"/>
  <c r="B15" i="1" l="1"/>
  <c r="G15" i="1" s="1"/>
  <c r="C15" i="1" l="1"/>
  <c r="D15" i="1" s="1"/>
  <c r="E15" i="1" s="1"/>
  <c r="F15" i="1"/>
  <c r="B16" i="1" l="1"/>
  <c r="G16" i="1" l="1"/>
  <c r="F16" i="1"/>
  <c r="C16" i="1"/>
  <c r="D16" i="1" s="1"/>
  <c r="E16" i="1" s="1"/>
  <c r="J8" i="1" l="1"/>
  <c r="J10" i="1" s="1"/>
  <c r="J22" i="1" s="1"/>
</calcChain>
</file>

<file path=xl/sharedStrings.xml><?xml version="1.0" encoding="utf-8"?>
<sst xmlns="http://schemas.openxmlformats.org/spreadsheetml/2006/main" count="55" uniqueCount="51">
  <si>
    <t>Input</t>
  </si>
  <si>
    <t>y</t>
  </si>
  <si>
    <t>z</t>
  </si>
  <si>
    <t>Iter</t>
  </si>
  <si>
    <t>D2/D1</t>
  </si>
  <si>
    <t>us/u2</t>
  </si>
  <si>
    <t>x</t>
  </si>
  <si>
    <t>Err. Rel.</t>
  </si>
  <si>
    <t>s2 (m)</t>
  </si>
  <si>
    <t>D2 (m)</t>
  </si>
  <si>
    <t>D1 (m)</t>
  </si>
  <si>
    <t>(D2/D1)lim</t>
  </si>
  <si>
    <t>f</t>
  </si>
  <si>
    <r>
      <rPr>
        <sz val="11"/>
        <color theme="1"/>
        <rFont val="GreekC"/>
      </rPr>
      <t>h</t>
    </r>
    <r>
      <rPr>
        <sz val="11"/>
        <color theme="1"/>
        <rFont val="Calibri"/>
        <family val="2"/>
        <scheme val="minor"/>
      </rPr>
      <t>id</t>
    </r>
  </si>
  <si>
    <r>
      <rPr>
        <sz val="11"/>
        <color theme="1"/>
        <rFont val="GreekC"/>
      </rPr>
      <t>h</t>
    </r>
    <r>
      <rPr>
        <sz val="11"/>
        <color theme="1"/>
        <rFont val="Calibri"/>
        <family val="2"/>
        <scheme val="minor"/>
      </rPr>
      <t>vol</t>
    </r>
  </si>
  <si>
    <t>D2/D1 &gt; (D2/D1)lim</t>
  </si>
  <si>
    <t>Inserire i dati del problema nelle celle blu, i risultati delle iterazioni appariranno nelle celle rosse.</t>
  </si>
  <si>
    <t>Le celle rosse non devono essere modificate manualmente!</t>
  </si>
  <si>
    <t>b1b</t>
  </si>
  <si>
    <t>b2b</t>
  </si>
  <si>
    <t>cm1</t>
  </si>
  <si>
    <t>s1</t>
  </si>
  <si>
    <t>b2b_0 (deg)</t>
  </si>
  <si>
    <t>b1b_0 (deg)</t>
  </si>
  <si>
    <t>Q</t>
  </si>
  <si>
    <t>b1</t>
  </si>
  <si>
    <t>u1</t>
  </si>
  <si>
    <t>u2</t>
  </si>
  <si>
    <t>cm2</t>
  </si>
  <si>
    <t>b2</t>
  </si>
  <si>
    <t>cu2</t>
  </si>
  <si>
    <t>w2</t>
  </si>
  <si>
    <t>w1</t>
  </si>
  <si>
    <t>w2/w1</t>
  </si>
  <si>
    <t>Non fidarti ciecamente di questo foglio di calcolo. Usalo solo con finalità comparativa.</t>
  </si>
  <si>
    <t>Coefficiente psi</t>
  </si>
  <si>
    <t>Coefficiente phi</t>
  </si>
  <si>
    <t>Rendimento idraulico</t>
  </si>
  <si>
    <t>Rendimento volumetrico</t>
  </si>
  <si>
    <t>Numero di pale</t>
  </si>
  <si>
    <t>Diametro girante in 1</t>
  </si>
  <si>
    <t>Diametro girante in 2</t>
  </si>
  <si>
    <r>
      <t xml:space="preserve">Angolo costruttivo in 2 </t>
    </r>
    <r>
      <rPr>
        <b/>
        <sz val="11"/>
        <color theme="1"/>
        <rFont val="Calibri"/>
        <family val="2"/>
        <scheme val="minor"/>
      </rPr>
      <t>di primo tentativo</t>
    </r>
  </si>
  <si>
    <t>Spessore palare in 1</t>
  </si>
  <si>
    <t>Spessore palare in 2</t>
  </si>
  <si>
    <t>Portata volumetrica</t>
  </si>
  <si>
    <r>
      <rPr>
        <sz val="11"/>
        <color theme="1"/>
        <rFont val="Calibri"/>
        <family val="2"/>
        <scheme val="minor"/>
      </rPr>
      <t xml:space="preserve">Angolo costruttivo in 1 </t>
    </r>
    <r>
      <rPr>
        <b/>
        <sz val="11"/>
        <color theme="1"/>
        <rFont val="Calibri"/>
        <family val="2"/>
        <scheme val="minor"/>
      </rPr>
      <t>di primo tentativo</t>
    </r>
  </si>
  <si>
    <t>Altezza pala in 1</t>
  </si>
  <si>
    <t>Numero di giri</t>
  </si>
  <si>
    <t>n (rpm)</t>
  </si>
  <si>
    <t>Descrizione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</si>
</sst>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eekC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Border="0"/>
    <xf numFmtId="0" fontId="1" fillId="4" borderId="0" applyNumberFormat="0" applyBorder="0" applyAlignment="0" applyProtection="0"/>
  </cellStyleXfs>
  <cellXfs count="15">
    <xf numFmtId="0" fontId="0" fillId="0" borderId="0" xfId="0"/>
    <xf numFmtId="0" fontId="1" fillId="2" borderId="1" xfId="1" applyBorder="1"/>
    <xf numFmtId="0" fontId="3" fillId="2" borderId="1" xfId="1" applyFont="1" applyBorder="1"/>
    <xf numFmtId="0" fontId="0" fillId="2" borderId="1" xfId="1" applyFont="1" applyBorder="1"/>
    <xf numFmtId="0" fontId="0" fillId="0" borderId="0" xfId="0" applyAlignment="1">
      <alignment horizontal="center"/>
    </xf>
    <xf numFmtId="0" fontId="1" fillId="3" borderId="2" xfId="2" applyBorder="1"/>
    <xf numFmtId="0" fontId="4" fillId="0" borderId="0" xfId="0" applyFont="1"/>
    <xf numFmtId="0" fontId="1" fillId="4" borderId="2" xfId="4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</cellXfs>
  <cellStyles count="5">
    <cellStyle name="20% - Colore 1" xfId="1" builtinId="30"/>
    <cellStyle name="20% - Colore 2" xfId="2" builtinId="34" customBuiltin="1"/>
    <cellStyle name="40% - Colore 2" xfId="4" builtinId="35"/>
    <cellStyle name="Normale" xfId="0" builtinId="0"/>
    <cellStyle name="Stile 1" xfId="3" xr:uid="{657E5697-A499-478B-AF91-638736109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BDD-EB64-4000-BF24-3D9924FC278F}">
  <dimension ref="A1:O24"/>
  <sheetViews>
    <sheetView tabSelected="1" topLeftCell="B4" zoomScaleNormal="100" workbookViewId="0">
      <selection activeCell="N17" sqref="N17"/>
    </sheetView>
  </sheetViews>
  <sheetFormatPr defaultRowHeight="15" x14ac:dyDescent="0.25"/>
  <cols>
    <col min="3" max="3" width="10.7109375" customWidth="1"/>
    <col min="4" max="4" width="19" customWidth="1"/>
    <col min="5" max="5" width="11" bestFit="1" customWidth="1"/>
    <col min="9" max="10" width="12.28515625" customWidth="1"/>
    <col min="11" max="11" width="14.5703125" customWidth="1"/>
    <col min="12" max="12" width="13.5703125" customWidth="1"/>
    <col min="13" max="13" width="20.42578125" customWidth="1"/>
    <col min="14" max="14" width="39.28515625" customWidth="1"/>
    <col min="15" max="15" width="12.5703125" customWidth="1"/>
  </cols>
  <sheetData>
    <row r="1" spans="1:15" x14ac:dyDescent="0.25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5" x14ac:dyDescent="0.25">
      <c r="A2" s="8" t="s">
        <v>17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5" x14ac:dyDescent="0.25">
      <c r="A3" s="10" t="s">
        <v>34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5" spans="1:15" x14ac:dyDescent="0.25">
      <c r="A5" s="5" t="s">
        <v>3</v>
      </c>
      <c r="B5" s="5" t="s">
        <v>19</v>
      </c>
      <c r="C5" s="5" t="s">
        <v>11</v>
      </c>
      <c r="D5" s="5" t="s">
        <v>15</v>
      </c>
      <c r="E5" s="5" t="s">
        <v>5</v>
      </c>
      <c r="F5" s="5" t="s">
        <v>6</v>
      </c>
      <c r="G5" s="5" t="s">
        <v>7</v>
      </c>
      <c r="I5" s="7" t="s">
        <v>27</v>
      </c>
      <c r="J5" s="7">
        <f>(PI()*$M$20/(30))*($M$12/2)</f>
        <v>60.215534709886278</v>
      </c>
      <c r="L5" s="1" t="s">
        <v>0</v>
      </c>
      <c r="M5" s="1"/>
      <c r="N5" s="14" t="s">
        <v>50</v>
      </c>
    </row>
    <row r="6" spans="1:15" ht="18" x14ac:dyDescent="0.4">
      <c r="A6" s="5">
        <v>0</v>
      </c>
      <c r="B6" s="5">
        <f>M14</f>
        <v>20</v>
      </c>
      <c r="C6" s="5">
        <f t="shared" ref="C6:C16" si="0">EXP((8.16/$M$11)*SIN(RADIANS(B6)))</f>
        <v>1.5922488609900565</v>
      </c>
      <c r="D6" s="5" t="b">
        <f t="shared" ref="D6:D16" si="1">$J$7&gt;C6</f>
        <v>1</v>
      </c>
      <c r="E6" s="5">
        <f>(SQRT(SIN(RADIANS(B6))))/(POWER($M$11,0.7))</f>
        <v>0.16684760118220093</v>
      </c>
      <c r="F6" s="5">
        <f t="shared" ref="F6:F16" si="2">1-(($M$11*$M$10)/(PI()*$M$12*SIN(RADIANS(B6))))</f>
        <v>0.94348122393686773</v>
      </c>
      <c r="G6" s="5"/>
      <c r="I6" s="7" t="s">
        <v>29</v>
      </c>
      <c r="J6" s="7">
        <f>$M$18/(PI()*$M$12*$M$7*$J$5)</f>
        <v>6.2421101077367366E-3</v>
      </c>
      <c r="L6" s="2" t="s">
        <v>1</v>
      </c>
      <c r="M6" s="1">
        <v>0.53</v>
      </c>
      <c r="N6" s="12" t="s">
        <v>35</v>
      </c>
    </row>
    <row r="7" spans="1:15" ht="18" x14ac:dyDescent="0.4">
      <c r="A7" s="5">
        <v>1</v>
      </c>
      <c r="B7" s="5">
        <f t="shared" ref="B7:B16" si="3">DEGREES((_xlfn.ACOT((1-E6-$M$6/$M$8)*(($M$9*F6)/($M$7)))))</f>
        <v>23.727278108275332</v>
      </c>
      <c r="C7" s="5">
        <f t="shared" si="0"/>
        <v>1.7284789345557614</v>
      </c>
      <c r="D7" s="5" t="b">
        <f t="shared" si="1"/>
        <v>1</v>
      </c>
      <c r="E7" s="5">
        <f t="shared" ref="E7:E16" si="4">IF(D7,(SQRT(SIN(RADIANS(B7))))/(POWER($M$11,0.7)),1-((1)/(1+(PI()/2)*((SIN(RADIANS(B7))/($M$11*(1-(POWER($J$7,IF(AND(B7&gt;10,B7&lt;40),-0.8,-1.2))))))))))</f>
        <v>0.18097321394623722</v>
      </c>
      <c r="F7" s="5">
        <f t="shared" si="2"/>
        <v>0.95195987993318365</v>
      </c>
      <c r="G7" s="5">
        <f>ABS(B7-B6)/B6</f>
        <v>0.1863639054137666</v>
      </c>
      <c r="I7" s="7" t="s">
        <v>4</v>
      </c>
      <c r="J7" s="7">
        <f>M12/M13</f>
        <v>2.8228571428571425</v>
      </c>
      <c r="L7" s="2" t="s">
        <v>12</v>
      </c>
      <c r="M7" s="1">
        <v>0.09</v>
      </c>
      <c r="N7" s="12" t="s">
        <v>36</v>
      </c>
    </row>
    <row r="8" spans="1:15" ht="18" x14ac:dyDescent="0.4">
      <c r="A8" s="5">
        <v>2</v>
      </c>
      <c r="B8" s="5">
        <f t="shared" si="3"/>
        <v>24.891843685601241</v>
      </c>
      <c r="C8" s="5">
        <f t="shared" si="0"/>
        <v>1.7725746508695071</v>
      </c>
      <c r="D8" s="5" t="b">
        <f t="shared" si="1"/>
        <v>1</v>
      </c>
      <c r="E8" s="5">
        <f t="shared" si="4"/>
        <v>0.18509173977971985</v>
      </c>
      <c r="F8" s="5">
        <f t="shared" si="2"/>
        <v>0.9540740014961504</v>
      </c>
      <c r="G8" s="5">
        <f t="shared" ref="G8:G16" si="5">ABS(B8-B7)/B7</f>
        <v>4.9081296725718628E-2</v>
      </c>
      <c r="I8" s="7" t="s">
        <v>28</v>
      </c>
      <c r="J8" s="7">
        <f>$M$18/(PI()*$M$12*$J$6*$F$16*$M$9)</f>
        <v>6.0369543725193928</v>
      </c>
      <c r="L8" s="3" t="s">
        <v>13</v>
      </c>
      <c r="M8" s="1">
        <v>0.88</v>
      </c>
      <c r="N8" s="12" t="s">
        <v>37</v>
      </c>
    </row>
    <row r="9" spans="1:15" ht="18" x14ac:dyDescent="0.4">
      <c r="A9" s="5">
        <v>3</v>
      </c>
      <c r="B9" s="5">
        <f t="shared" si="3"/>
        <v>25.265006512543422</v>
      </c>
      <c r="C9" s="5">
        <f t="shared" si="0"/>
        <v>1.7868523975632731</v>
      </c>
      <c r="D9" s="5" t="b">
        <f t="shared" si="1"/>
        <v>1</v>
      </c>
      <c r="E9" s="5">
        <f t="shared" si="4"/>
        <v>0.18638423964350567</v>
      </c>
      <c r="F9" s="5">
        <f t="shared" si="2"/>
        <v>0.95470874969487896</v>
      </c>
      <c r="G9" s="5">
        <f t="shared" si="5"/>
        <v>1.499136952872793E-2</v>
      </c>
      <c r="I9" s="7" t="s">
        <v>30</v>
      </c>
      <c r="J9" s="7">
        <f>($M$6/$M$8)*$J$5</f>
        <v>36.266174313908785</v>
      </c>
      <c r="L9" s="3" t="s">
        <v>14</v>
      </c>
      <c r="M9" s="1">
        <v>0.94</v>
      </c>
      <c r="N9" s="12" t="s">
        <v>38</v>
      </c>
    </row>
    <row r="10" spans="1:15" x14ac:dyDescent="0.25">
      <c r="A10" s="5">
        <v>4</v>
      </c>
      <c r="B10" s="5">
        <f t="shared" si="3"/>
        <v>25.385340984557612</v>
      </c>
      <c r="C10" s="5">
        <f t="shared" si="0"/>
        <v>1.7914716694327197</v>
      </c>
      <c r="D10" s="5" t="b">
        <f t="shared" si="1"/>
        <v>1</v>
      </c>
      <c r="E10" s="5">
        <f t="shared" si="4"/>
        <v>0.18679828901435758</v>
      </c>
      <c r="F10" s="5">
        <f t="shared" si="2"/>
        <v>0.95490930860188705</v>
      </c>
      <c r="G10" s="5">
        <f t="shared" si="5"/>
        <v>4.7628909952762638E-3</v>
      </c>
      <c r="I10" s="7" t="s">
        <v>31</v>
      </c>
      <c r="J10" s="7">
        <f>SQRT((($J$5-$J$9)^2+$J$8^2))</f>
        <v>24.698515774683631</v>
      </c>
      <c r="L10" s="1" t="s">
        <v>8</v>
      </c>
      <c r="M10" s="1">
        <v>4.0000000000000001E-3</v>
      </c>
      <c r="N10" s="12" t="s">
        <v>44</v>
      </c>
    </row>
    <row r="11" spans="1:15" x14ac:dyDescent="0.25">
      <c r="A11" s="5">
        <v>5</v>
      </c>
      <c r="B11" s="5">
        <f t="shared" si="3"/>
        <v>25.424219485525676</v>
      </c>
      <c r="C11" s="5">
        <f t="shared" si="0"/>
        <v>1.792965662291679</v>
      </c>
      <c r="D11" s="5" t="b">
        <f t="shared" si="1"/>
        <v>1</v>
      </c>
      <c r="E11" s="5">
        <f t="shared" si="4"/>
        <v>0.18693177905083538</v>
      </c>
      <c r="F11" s="5">
        <f t="shared" si="2"/>
        <v>0.95497368512359626</v>
      </c>
      <c r="G11" s="5">
        <f t="shared" si="5"/>
        <v>1.5315335331408163E-3</v>
      </c>
      <c r="L11" s="1" t="s">
        <v>2</v>
      </c>
      <c r="M11" s="1">
        <v>6</v>
      </c>
      <c r="N11" s="12" t="s">
        <v>39</v>
      </c>
    </row>
    <row r="12" spans="1:15" x14ac:dyDescent="0.25">
      <c r="A12" s="5">
        <v>6</v>
      </c>
      <c r="B12" s="5">
        <f t="shared" si="3"/>
        <v>25.436788186740465</v>
      </c>
      <c r="C12" s="5">
        <f t="shared" si="0"/>
        <v>1.7934488059358771</v>
      </c>
      <c r="D12" s="5" t="b">
        <f t="shared" si="1"/>
        <v>1</v>
      </c>
      <c r="E12" s="5">
        <f t="shared" si="4"/>
        <v>0.18697490432849062</v>
      </c>
      <c r="F12" s="5">
        <f t="shared" si="2"/>
        <v>0.95499445313420639</v>
      </c>
      <c r="G12" s="5">
        <f t="shared" si="5"/>
        <v>4.9435937342913417E-4</v>
      </c>
      <c r="L12" s="1" t="s">
        <v>9</v>
      </c>
      <c r="M12" s="1">
        <v>0.3952</v>
      </c>
      <c r="N12" s="12" t="s">
        <v>41</v>
      </c>
    </row>
    <row r="13" spans="1:15" x14ac:dyDescent="0.25">
      <c r="A13" s="5">
        <v>7</v>
      </c>
      <c r="B13" s="5">
        <f t="shared" si="3"/>
        <v>25.440852200733858</v>
      </c>
      <c r="C13" s="5">
        <f t="shared" si="0"/>
        <v>1.7936050445960836</v>
      </c>
      <c r="D13" s="5" t="b">
        <f t="shared" si="1"/>
        <v>1</v>
      </c>
      <c r="E13" s="5">
        <f t="shared" si="4"/>
        <v>0.18698884553757494</v>
      </c>
      <c r="F13" s="5">
        <f t="shared" si="2"/>
        <v>0.95500116378421862</v>
      </c>
      <c r="G13" s="5">
        <f t="shared" si="5"/>
        <v>1.5976914866599388E-4</v>
      </c>
      <c r="L13" s="1" t="s">
        <v>10</v>
      </c>
      <c r="M13" s="1">
        <v>0.14000000000000001</v>
      </c>
      <c r="N13" s="12" t="s">
        <v>40</v>
      </c>
    </row>
    <row r="14" spans="1:15" x14ac:dyDescent="0.25">
      <c r="A14" s="5">
        <v>8</v>
      </c>
      <c r="B14" s="5">
        <f t="shared" si="3"/>
        <v>25.442166357127228</v>
      </c>
      <c r="C14" s="5">
        <f t="shared" si="0"/>
        <v>1.7936555683603959</v>
      </c>
      <c r="D14" s="5" t="b">
        <f t="shared" si="1"/>
        <v>1</v>
      </c>
      <c r="E14" s="5">
        <f t="shared" si="4"/>
        <v>0.18699335330164341</v>
      </c>
      <c r="F14" s="5">
        <f t="shared" si="2"/>
        <v>0.95500333329119302</v>
      </c>
      <c r="G14" s="5">
        <f t="shared" si="5"/>
        <v>5.1655360559508376E-5</v>
      </c>
      <c r="L14" s="1" t="s">
        <v>22</v>
      </c>
      <c r="M14" s="1">
        <v>20</v>
      </c>
      <c r="N14" s="12" t="s">
        <v>42</v>
      </c>
    </row>
    <row r="15" spans="1:15" x14ac:dyDescent="0.25">
      <c r="A15" s="5">
        <v>9</v>
      </c>
      <c r="B15" s="5">
        <f t="shared" si="3"/>
        <v>25.442591316737481</v>
      </c>
      <c r="C15" s="5">
        <f t="shared" si="0"/>
        <v>1.7936719064495787</v>
      </c>
      <c r="D15" s="5" t="b">
        <f t="shared" si="1"/>
        <v>1</v>
      </c>
      <c r="E15" s="5">
        <f t="shared" si="4"/>
        <v>0.1869948109464756</v>
      </c>
      <c r="F15" s="5">
        <f t="shared" si="2"/>
        <v>0.95500403479625318</v>
      </c>
      <c r="G15" s="5">
        <f t="shared" si="5"/>
        <v>1.6702964845373458E-5</v>
      </c>
      <c r="N15" s="12"/>
    </row>
    <row r="16" spans="1:15" x14ac:dyDescent="0.25">
      <c r="A16" s="5">
        <v>10</v>
      </c>
      <c r="B16" s="5">
        <f t="shared" si="3"/>
        <v>25.442728737098474</v>
      </c>
      <c r="C16" s="5">
        <f t="shared" si="0"/>
        <v>1.7936771897620378</v>
      </c>
      <c r="D16" s="5" t="b">
        <f t="shared" si="1"/>
        <v>1</v>
      </c>
      <c r="E16" s="5">
        <f t="shared" si="4"/>
        <v>0.18699528230557266</v>
      </c>
      <c r="F16" s="5">
        <f t="shared" si="2"/>
        <v>0.95500426163866914</v>
      </c>
      <c r="G16" s="5">
        <f t="shared" si="5"/>
        <v>5.4011935844888783E-6</v>
      </c>
      <c r="L16" s="1" t="s">
        <v>21</v>
      </c>
      <c r="M16" s="1">
        <v>3.0000000000000001E-3</v>
      </c>
      <c r="N16" s="12" t="s">
        <v>43</v>
      </c>
      <c r="O16" s="4"/>
    </row>
    <row r="17" spans="1:14" x14ac:dyDescent="0.25">
      <c r="B17" s="4"/>
      <c r="C17" s="4"/>
      <c r="D17" s="4"/>
      <c r="E17" s="4"/>
      <c r="F17" s="4"/>
      <c r="G17" s="4"/>
      <c r="H17" s="4"/>
      <c r="I17" s="4"/>
      <c r="J17" s="4"/>
      <c r="L17" s="1" t="s">
        <v>23</v>
      </c>
      <c r="M17" s="1">
        <v>20</v>
      </c>
      <c r="N17" s="13" t="s">
        <v>46</v>
      </c>
    </row>
    <row r="18" spans="1:14" x14ac:dyDescent="0.25">
      <c r="A18" s="5" t="s">
        <v>3</v>
      </c>
      <c r="B18" s="5" t="s">
        <v>18</v>
      </c>
      <c r="C18" s="5" t="s">
        <v>6</v>
      </c>
      <c r="D18" s="5" t="s">
        <v>20</v>
      </c>
      <c r="E18" s="5" t="s">
        <v>7</v>
      </c>
      <c r="I18" s="7" t="s">
        <v>26</v>
      </c>
      <c r="J18" s="7">
        <f>(PI()*$M$20/(30))*($M$13/2)</f>
        <v>21.331414117874697</v>
      </c>
      <c r="L18" s="1" t="s">
        <v>24</v>
      </c>
      <c r="M18" s="1">
        <v>4.2000000000000003E-2</v>
      </c>
      <c r="N18" s="12" t="s">
        <v>45</v>
      </c>
    </row>
    <row r="19" spans="1:14" x14ac:dyDescent="0.25">
      <c r="A19" s="5">
        <v>0</v>
      </c>
      <c r="B19" s="5">
        <f>M17</f>
        <v>20</v>
      </c>
      <c r="C19" s="5">
        <f t="shared" ref="C19:C24" si="6">1-(($M$11*$M$16)/(PI()*$M$13*SIN(RADIANS(B19))))</f>
        <v>0.88034167696348276</v>
      </c>
      <c r="D19" s="5">
        <f t="shared" ref="D19:D24" si="7">$M$18/($M$9*C19*PI()*$M$13*$M$19)</f>
        <v>4.6158560570900811</v>
      </c>
      <c r="E19" s="5">
        <f>ABS(B20-B19)/B19</f>
        <v>0.38950720238069153</v>
      </c>
      <c r="I19" s="7" t="s">
        <v>20</v>
      </c>
      <c r="J19" s="7">
        <f>$M$18/(PI()*$M$13*$M$19*$C$24*$M$9)</f>
        <v>4.9599664384403201</v>
      </c>
      <c r="L19" s="1" t="s">
        <v>25</v>
      </c>
      <c r="M19" s="1">
        <v>2.5000000000000001E-2</v>
      </c>
      <c r="N19" s="12" t="s">
        <v>47</v>
      </c>
    </row>
    <row r="20" spans="1:14" x14ac:dyDescent="0.25">
      <c r="A20" s="5">
        <v>1</v>
      </c>
      <c r="B20" s="5">
        <f>DEGREES(ATAN(D19/((PI()*$M$20/(30))*($M$13/2))))</f>
        <v>12.209855952386169</v>
      </c>
      <c r="C20" s="5">
        <f t="shared" si="6"/>
        <v>0.8064920783598315</v>
      </c>
      <c r="D20" s="5">
        <f t="shared" si="7"/>
        <v>5.0385249538777401</v>
      </c>
      <c r="E20" s="5">
        <f>ABS(B21-B20)/B20</f>
        <v>8.8448937849227652E-2</v>
      </c>
      <c r="I20" s="7" t="s">
        <v>32</v>
      </c>
      <c r="J20" s="7">
        <f>SQRT($J$18^2+$J$19^2)</f>
        <v>21.900467925108774</v>
      </c>
      <c r="L20" s="1" t="s">
        <v>49</v>
      </c>
      <c r="M20" s="1">
        <v>2910</v>
      </c>
      <c r="N20" s="12" t="s">
        <v>48</v>
      </c>
    </row>
    <row r="21" spans="1:14" x14ac:dyDescent="0.25">
      <c r="A21" s="5">
        <v>2</v>
      </c>
      <c r="B21" s="5">
        <f>DEGREES(ATAN(D20/((PI()*$M$20/(30))*($M$13/2))))</f>
        <v>13.289804742666796</v>
      </c>
      <c r="C21" s="5">
        <f t="shared" si="6"/>
        <v>0.82196725125242498</v>
      </c>
      <c r="D21" s="5">
        <f t="shared" si="7"/>
        <v>4.9436646724418312</v>
      </c>
      <c r="E21" s="5">
        <f>ABS(B22-B21)/B21</f>
        <v>1.8176923177868384E-2</v>
      </c>
      <c r="G21" s="6"/>
    </row>
    <row r="22" spans="1:14" x14ac:dyDescent="0.25">
      <c r="A22" s="5">
        <v>3</v>
      </c>
      <c r="B22" s="5">
        <f>DEGREES(ATAN(D21/((PI()*$M$20/(30))*($M$13/2))))</f>
        <v>13.048236982810471</v>
      </c>
      <c r="C22" s="5">
        <f t="shared" si="6"/>
        <v>0.81873002270109985</v>
      </c>
      <c r="D22" s="5">
        <f t="shared" si="7"/>
        <v>4.963211741661314</v>
      </c>
      <c r="E22" s="5">
        <f>ABS(B23-B22)/B22</f>
        <v>3.8178941815438321E-3</v>
      </c>
      <c r="I22" s="7" t="s">
        <v>33</v>
      </c>
      <c r="J22" s="7">
        <f>$J$10/$J$20</f>
        <v>1.1277620121699277</v>
      </c>
    </row>
    <row r="23" spans="1:14" x14ac:dyDescent="0.25">
      <c r="A23" s="5">
        <v>4</v>
      </c>
      <c r="B23" s="5">
        <f>DEGREES(ATAN(D22/((PI()*$M$20/(30))*($M$13/2))))</f>
        <v>13.098053770866548</v>
      </c>
      <c r="C23" s="5">
        <f t="shared" si="6"/>
        <v>0.81940747650590595</v>
      </c>
      <c r="D23" s="5">
        <f t="shared" si="7"/>
        <v>4.9591083538172285</v>
      </c>
      <c r="E23" s="5">
        <f>ABS(B24-B23)/B23</f>
        <v>7.9828977451910747E-4</v>
      </c>
    </row>
    <row r="24" spans="1:14" x14ac:dyDescent="0.25">
      <c r="A24" s="5">
        <v>5</v>
      </c>
      <c r="B24" s="5">
        <f>DEGREES(ATAN(D23/((PI()*$M$20/(30))*($M$13/2))))</f>
        <v>13.087597728475163</v>
      </c>
      <c r="C24" s="5">
        <f t="shared" si="6"/>
        <v>0.81926571728951525</v>
      </c>
      <c r="D24" s="5">
        <f t="shared" si="7"/>
        <v>4.959966438440321</v>
      </c>
      <c r="E24" s="5">
        <f>ABS(B27-B24)/B24</f>
        <v>1</v>
      </c>
    </row>
  </sheetData>
  <mergeCells count="3">
    <mergeCell ref="A2:K2"/>
    <mergeCell ref="A1:K1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 Cason</cp:lastModifiedBy>
  <dcterms:created xsi:type="dcterms:W3CDTF">2022-09-14T10:08:03Z</dcterms:created>
  <dcterms:modified xsi:type="dcterms:W3CDTF">2024-03-16T12:02:52Z</dcterms:modified>
</cp:coreProperties>
</file>