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rogetti\Formula 1000\Trasmission\Gearbox\Gears\Matlab\"/>
    </mc:Choice>
  </mc:AlternateContent>
  <xr:revisionPtr revIDLastSave="0" documentId="13_ncr:1_{2752ADD8-B1F7-4497-A858-900A139AB63A}" xr6:coauthVersionLast="45" xr6:coauthVersionMax="45" xr10:uidLastSave="{00000000-0000-0000-0000-000000000000}"/>
  <bookViews>
    <workbookView xWindow="-108" yWindow="-108" windowWidth="23256" windowHeight="12576" firstSheet="10" activeTab="16" xr2:uid="{FB06FE53-F82D-4E8A-8C9C-D5636A60256F}"/>
  </bookViews>
  <sheets>
    <sheet name="Foglio1" sheetId="1" r:id="rId1"/>
    <sheet name="engine" sheetId="2" r:id="rId2"/>
    <sheet name="input" sheetId="3" r:id="rId3"/>
    <sheet name="1_lay_shaft" sheetId="4" r:id="rId4"/>
    <sheet name="1_main_shaft" sheetId="5" r:id="rId5"/>
    <sheet name="2_lay_shaft" sheetId="6" r:id="rId6"/>
    <sheet name="2_main_shaft" sheetId="7" r:id="rId7"/>
    <sheet name="3_lay_shaft" sheetId="8" r:id="rId8"/>
    <sheet name="3_main_shaft" sheetId="9" r:id="rId9"/>
    <sheet name="4_lay_shaft" sheetId="10" r:id="rId10"/>
    <sheet name="4_main_shaft" sheetId="11" r:id="rId11"/>
    <sheet name="5_lay_shaft" sheetId="12" r:id="rId12"/>
    <sheet name="5_main_shaft" sheetId="13" r:id="rId13"/>
    <sheet name="6_lay_shaft" sheetId="14" r:id="rId14"/>
    <sheet name="6_main_shaft" sheetId="15" r:id="rId15"/>
    <sheet name="differential_gear_box" sheetId="16" r:id="rId16"/>
    <sheet name="differential_wheel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16" l="1"/>
  <c r="G8" i="17"/>
  <c r="J8" i="17"/>
  <c r="J8" i="16"/>
  <c r="J7" i="17"/>
  <c r="J7" i="16"/>
  <c r="J6" i="17"/>
  <c r="J6" i="16"/>
  <c r="G7" i="16" l="1"/>
  <c r="G7" i="17"/>
  <c r="G9" i="17" s="1"/>
  <c r="G10" i="17" s="1"/>
  <c r="G9" i="16" l="1"/>
  <c r="G10" i="16" s="1"/>
  <c r="K2" i="17"/>
  <c r="K2" i="16"/>
  <c r="K4" i="15" l="1"/>
  <c r="K4" i="14"/>
  <c r="K4" i="13"/>
  <c r="K4" i="12"/>
  <c r="K4" i="11"/>
  <c r="K4" i="10"/>
  <c r="K4" i="9"/>
  <c r="K4" i="8"/>
  <c r="K4" i="7"/>
  <c r="K4" i="6"/>
  <c r="K4" i="5"/>
  <c r="K4" i="4"/>
  <c r="K4" i="3"/>
  <c r="K4" i="2"/>
  <c r="K2" i="6"/>
  <c r="K2" i="7"/>
  <c r="K2" i="8"/>
  <c r="K2" i="9"/>
  <c r="K2" i="10"/>
  <c r="K2" i="11"/>
  <c r="K2" i="12"/>
  <c r="K2" i="13"/>
  <c r="K2" i="14"/>
  <c r="K2" i="15"/>
  <c r="K2" i="5"/>
  <c r="K2" i="4"/>
  <c r="K2" i="3"/>
  <c r="K3" i="15" l="1"/>
  <c r="K3" i="14"/>
  <c r="K3" i="13"/>
  <c r="K3" i="12"/>
  <c r="K3" i="11"/>
  <c r="K3" i="10"/>
  <c r="K3" i="9"/>
  <c r="K3" i="8"/>
  <c r="K3" i="7"/>
  <c r="K3" i="6"/>
  <c r="K3" i="5"/>
  <c r="K3" i="4"/>
  <c r="K3" i="3"/>
  <c r="K3" i="2"/>
  <c r="K2" i="2"/>
</calcChain>
</file>

<file path=xl/sharedStrings.xml><?xml version="1.0" encoding="utf-8"?>
<sst xmlns="http://schemas.openxmlformats.org/spreadsheetml/2006/main" count="180" uniqueCount="29">
  <si>
    <t>mn</t>
  </si>
  <si>
    <t>z_driven</t>
  </si>
  <si>
    <t>dp_driven</t>
  </si>
  <si>
    <t>df_driven</t>
  </si>
  <si>
    <t>da_driven</t>
  </si>
  <si>
    <t>db_driven</t>
  </si>
  <si>
    <t>b</t>
  </si>
  <si>
    <t>Wheelbase</t>
  </si>
  <si>
    <t>Angle between teeth</t>
  </si>
  <si>
    <t>Tooth symmetry angle</t>
  </si>
  <si>
    <t>m</t>
  </si>
  <si>
    <t>z_wheel</t>
  </si>
  <si>
    <t>dp_wheel</t>
  </si>
  <si>
    <t>df_wheel</t>
  </si>
  <si>
    <t>da_wheel</t>
  </si>
  <si>
    <t>z_gear_box</t>
  </si>
  <si>
    <t>dp_gear_box</t>
  </si>
  <si>
    <t>df_gear_box</t>
  </si>
  <si>
    <t>da_gear_box</t>
  </si>
  <si>
    <t>delta_a</t>
  </si>
  <si>
    <t>lay_shaft</t>
  </si>
  <si>
    <t>l</t>
  </si>
  <si>
    <t>r</t>
  </si>
  <si>
    <t>dr</t>
  </si>
  <si>
    <t>%</t>
  </si>
  <si>
    <t>Lg</t>
  </si>
  <si>
    <t>delta_1</t>
  </si>
  <si>
    <t>Lg_x</t>
  </si>
  <si>
    <t>B_x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</si>
</sst>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000"/>
    <numFmt numFmtId="166" formatCode="0.0000"/>
    <numFmt numFmtId="167" formatCode="#,##0.000"/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2AC6-4DB5-46DF-8DEC-A19878E2470A}">
  <dimension ref="A1:G1"/>
  <sheetViews>
    <sheetView workbookViewId="0">
      <selection activeCell="F13" sqref="F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B416-9FF8-42C0-86C6-3E23AEF4937A}">
  <dimension ref="A1:K7"/>
  <sheetViews>
    <sheetView workbookViewId="0">
      <selection sqref="A1:G1"/>
    </sheetView>
  </sheetViews>
  <sheetFormatPr defaultRowHeight="14.4" x14ac:dyDescent="0.3"/>
  <cols>
    <col min="1" max="1" width="9" customWidth="1"/>
    <col min="2" max="2" width="11" bestFit="1" customWidth="1"/>
    <col min="10" max="10" width="19.33203125" bestFit="1" customWidth="1"/>
  </cols>
  <sheetData>
    <row r="1" spans="1:11" x14ac:dyDescent="0.3">
      <c r="A1" s="4">
        <v>5</v>
      </c>
      <c r="B1" s="4">
        <v>16</v>
      </c>
      <c r="C1" s="4">
        <v>80</v>
      </c>
      <c r="D1" s="4">
        <v>67.5</v>
      </c>
      <c r="E1" s="4">
        <v>90</v>
      </c>
      <c r="F1" s="4">
        <v>75.175409662872681</v>
      </c>
      <c r="G1" s="4">
        <v>50</v>
      </c>
      <c r="H1" s="4"/>
      <c r="I1" s="4"/>
      <c r="J1" s="4"/>
      <c r="K1" s="4"/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3" t="s">
        <v>7</v>
      </c>
      <c r="K2" s="3">
        <f>(C1+input!C1)/2</f>
        <v>112.5</v>
      </c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3" t="s">
        <v>8</v>
      </c>
      <c r="K3" s="3">
        <f>360/B1</f>
        <v>22.5</v>
      </c>
    </row>
    <row r="4" spans="1:11" x14ac:dyDescent="0.3">
      <c r="A4" s="4"/>
      <c r="B4" s="4"/>
      <c r="C4" s="4"/>
      <c r="D4" s="4"/>
      <c r="E4" s="4"/>
      <c r="F4" s="4"/>
      <c r="G4" s="4"/>
      <c r="H4" s="4"/>
      <c r="J4" s="3" t="s">
        <v>9</v>
      </c>
      <c r="K4" s="3">
        <f>DEGREES((PI()*A1)/C1)/2</f>
        <v>5.625</v>
      </c>
    </row>
    <row r="5" spans="1:11" x14ac:dyDescent="0.3">
      <c r="A5" s="4"/>
      <c r="B5" s="4"/>
      <c r="C5" s="4"/>
      <c r="D5" s="4"/>
      <c r="E5" s="4"/>
      <c r="F5" s="4"/>
      <c r="G5" s="4"/>
      <c r="H5" s="4"/>
    </row>
    <row r="6" spans="1:11" x14ac:dyDescent="0.3">
      <c r="A6" s="4"/>
      <c r="B6" s="4"/>
      <c r="C6" s="4"/>
      <c r="D6" s="4"/>
      <c r="E6" s="4"/>
      <c r="F6" s="4"/>
      <c r="G6" s="4"/>
      <c r="H6" s="4"/>
    </row>
    <row r="7" spans="1:11" x14ac:dyDescent="0.3">
      <c r="A7" s="4"/>
      <c r="B7" s="4"/>
      <c r="C7" s="4"/>
      <c r="D7" s="4"/>
      <c r="E7" s="4"/>
      <c r="F7" s="4"/>
      <c r="G7" s="4"/>
      <c r="H7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1C7E-1286-4E3F-A7CB-5D88717057F8}">
  <dimension ref="A1:K10"/>
  <sheetViews>
    <sheetView workbookViewId="0">
      <selection activeCell="J10" sqref="J10"/>
    </sheetView>
  </sheetViews>
  <sheetFormatPr defaultRowHeight="14.4" x14ac:dyDescent="0.3"/>
  <cols>
    <col min="1" max="1" width="10.6640625" bestFit="1" customWidth="1"/>
    <col min="10" max="10" width="19.33203125" bestFit="1" customWidth="1"/>
  </cols>
  <sheetData>
    <row r="1" spans="1:11" x14ac:dyDescent="0.3">
      <c r="A1" s="4">
        <v>5</v>
      </c>
      <c r="B1" s="4">
        <v>29</v>
      </c>
      <c r="C1" s="4">
        <v>145</v>
      </c>
      <c r="D1" s="4">
        <v>132.5</v>
      </c>
      <c r="E1" s="4">
        <v>155</v>
      </c>
      <c r="F1" s="4">
        <v>136.25543001395673</v>
      </c>
      <c r="G1" s="4">
        <v>50</v>
      </c>
      <c r="H1" s="4"/>
      <c r="I1" s="4"/>
      <c r="J1" s="4"/>
      <c r="K1" s="4"/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3" t="s">
        <v>7</v>
      </c>
      <c r="K2" s="3">
        <f>(C1+engine!C1)/2</f>
        <v>112.5</v>
      </c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3" t="s">
        <v>8</v>
      </c>
      <c r="K3" s="3">
        <f>360/B1</f>
        <v>12.413793103448276</v>
      </c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3" t="s">
        <v>9</v>
      </c>
      <c r="K4" s="3">
        <f>DEGREES((PI()*A1)/C1)/2</f>
        <v>3.103448275862069</v>
      </c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</row>
    <row r="8" spans="1:11" x14ac:dyDescent="0.3">
      <c r="B8" s="2"/>
    </row>
    <row r="9" spans="1:11" x14ac:dyDescent="0.3">
      <c r="A9" s="1"/>
    </row>
    <row r="10" spans="1:11" x14ac:dyDescent="0.3">
      <c r="D1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C6FD-45F2-4283-B1C6-DDDD397649FF}">
  <dimension ref="A1:K9"/>
  <sheetViews>
    <sheetView workbookViewId="0">
      <selection activeCell="F15" sqref="F15"/>
    </sheetView>
  </sheetViews>
  <sheetFormatPr defaultRowHeight="14.4" x14ac:dyDescent="0.3"/>
  <cols>
    <col min="10" max="10" width="19.33203125" bestFit="1" customWidth="1"/>
    <col min="11" max="11" width="8.44140625" bestFit="1" customWidth="1"/>
  </cols>
  <sheetData>
    <row r="1" spans="1:11" x14ac:dyDescent="0.3">
      <c r="A1" s="4">
        <v>5</v>
      </c>
      <c r="B1" s="4">
        <v>15</v>
      </c>
      <c r="C1" s="4">
        <v>75</v>
      </c>
      <c r="D1" s="4">
        <v>62.5</v>
      </c>
      <c r="E1" s="4">
        <v>85</v>
      </c>
      <c r="F1" s="4">
        <v>70.476946558943126</v>
      </c>
      <c r="G1" s="4">
        <v>50</v>
      </c>
      <c r="H1" s="4"/>
      <c r="I1" s="4"/>
      <c r="J1" s="4"/>
      <c r="K1" s="4"/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3" t="s">
        <v>7</v>
      </c>
      <c r="K2" s="5">
        <f>(C1+'1_main_shaft'!C1)/2</f>
        <v>127.5</v>
      </c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3" t="s">
        <v>8</v>
      </c>
      <c r="K3" s="3">
        <f>360/B1</f>
        <v>24</v>
      </c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3" t="s">
        <v>9</v>
      </c>
      <c r="K4" s="3">
        <f>DEGREES((PI()*A1)/C1)/2</f>
        <v>6</v>
      </c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</row>
    <row r="9" spans="1:11" x14ac:dyDescent="0.3">
      <c r="A9" s="11"/>
      <c r="B9" s="11"/>
    </row>
  </sheetData>
  <mergeCells count="1">
    <mergeCell ref="A9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95BC-51A0-4A59-89E3-641BC730A574}">
  <dimension ref="A1:K9"/>
  <sheetViews>
    <sheetView workbookViewId="0">
      <selection activeCell="H1" sqref="H1"/>
    </sheetView>
  </sheetViews>
  <sheetFormatPr defaultRowHeight="14.4" x14ac:dyDescent="0.3"/>
  <cols>
    <col min="10" max="10" width="19.33203125" bestFit="1" customWidth="1"/>
  </cols>
  <sheetData>
    <row r="1" spans="1:11" x14ac:dyDescent="0.3">
      <c r="A1" s="4">
        <v>5</v>
      </c>
      <c r="B1" s="4">
        <v>36</v>
      </c>
      <c r="C1" s="4">
        <v>180</v>
      </c>
      <c r="D1" s="4">
        <v>167.5</v>
      </c>
      <c r="E1" s="4">
        <v>190</v>
      </c>
      <c r="F1" s="4">
        <v>169.14467174146353</v>
      </c>
      <c r="G1" s="4">
        <v>50</v>
      </c>
      <c r="H1" s="4"/>
      <c r="I1" s="4"/>
      <c r="J1" s="4"/>
      <c r="K1" s="4"/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3" t="s">
        <v>7</v>
      </c>
      <c r="K2" s="3">
        <f>(C1+'1_lay_shaft'!C1)/2</f>
        <v>127.5</v>
      </c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3" t="s">
        <v>8</v>
      </c>
      <c r="K3" s="3">
        <f>360/B1</f>
        <v>10</v>
      </c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3" t="s">
        <v>9</v>
      </c>
      <c r="K4" s="3">
        <f>DEGREES((PI()*A1)/C1)/2</f>
        <v>2.5</v>
      </c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</row>
    <row r="9" spans="1:11" x14ac:dyDescent="0.3">
      <c r="A9" s="11"/>
      <c r="B9" s="11"/>
    </row>
  </sheetData>
  <mergeCells count="1">
    <mergeCell ref="A9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06F0-D859-499D-8636-E996CE277F18}">
  <dimension ref="A1:K9"/>
  <sheetViews>
    <sheetView workbookViewId="0">
      <selection activeCell="I21" sqref="I21"/>
    </sheetView>
  </sheetViews>
  <sheetFormatPr defaultRowHeight="14.4" x14ac:dyDescent="0.3"/>
  <cols>
    <col min="10" max="10" width="19.33203125" bestFit="1" customWidth="1"/>
  </cols>
  <sheetData>
    <row r="1" spans="1:11" x14ac:dyDescent="0.3">
      <c r="A1" s="4">
        <v>5</v>
      </c>
      <c r="B1" s="4">
        <v>20</v>
      </c>
      <c r="C1" s="4">
        <v>100</v>
      </c>
      <c r="D1" s="4">
        <v>87.5</v>
      </c>
      <c r="E1" s="4">
        <v>110</v>
      </c>
      <c r="F1" s="4">
        <v>93.969262078590845</v>
      </c>
      <c r="G1" s="4">
        <v>50</v>
      </c>
      <c r="H1" s="4"/>
      <c r="I1" s="4"/>
      <c r="J1" s="4"/>
      <c r="K1" s="4"/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3" t="s">
        <v>7</v>
      </c>
      <c r="K2" s="5">
        <f>(C1+'2_main_shaft'!C1)/2</f>
        <v>127.5</v>
      </c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3" t="s">
        <v>8</v>
      </c>
      <c r="K3" s="3">
        <f>360/B1</f>
        <v>18</v>
      </c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3" t="s">
        <v>9</v>
      </c>
      <c r="K4" s="3">
        <f>DEGREES((PI()*A1)/C1)/2</f>
        <v>4.5</v>
      </c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</row>
    <row r="9" spans="1:11" x14ac:dyDescent="0.3">
      <c r="A9" s="11"/>
      <c r="B9" s="11"/>
    </row>
  </sheetData>
  <mergeCells count="1">
    <mergeCell ref="A9:B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8A90-9A38-46F5-A58E-2E178BBA3DE3}">
  <dimension ref="A1:K9"/>
  <sheetViews>
    <sheetView workbookViewId="0">
      <selection activeCell="H1" sqref="H1"/>
    </sheetView>
  </sheetViews>
  <sheetFormatPr defaultRowHeight="14.4" x14ac:dyDescent="0.3"/>
  <cols>
    <col min="10" max="10" width="19.33203125" bestFit="1" customWidth="1"/>
  </cols>
  <sheetData>
    <row r="1" spans="1:11" x14ac:dyDescent="0.3">
      <c r="A1" s="4">
        <v>5</v>
      </c>
      <c r="B1" s="4">
        <v>31</v>
      </c>
      <c r="C1" s="4">
        <v>155</v>
      </c>
      <c r="D1" s="4">
        <v>142.5</v>
      </c>
      <c r="E1" s="4">
        <v>165</v>
      </c>
      <c r="F1" s="4">
        <v>145.65235622181581</v>
      </c>
      <c r="G1" s="4">
        <v>50</v>
      </c>
      <c r="H1" s="4"/>
      <c r="I1" s="4"/>
      <c r="J1" s="4"/>
      <c r="K1" s="4"/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3" t="s">
        <v>7</v>
      </c>
      <c r="K2" s="3">
        <f>(C1+'2_lay_shaft'!C1)/2</f>
        <v>127.5</v>
      </c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3" t="s">
        <v>8</v>
      </c>
      <c r="K3" s="3">
        <f>360/B1</f>
        <v>11.612903225806452</v>
      </c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3" t="s">
        <v>9</v>
      </c>
      <c r="K4" s="3">
        <f>DEGREES((PI()*A1)/C1)/2</f>
        <v>2.903225806451613</v>
      </c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</row>
    <row r="9" spans="1:11" x14ac:dyDescent="0.3">
      <c r="A9" s="11"/>
      <c r="B9" s="11"/>
    </row>
  </sheetData>
  <mergeCells count="1">
    <mergeCell ref="A9:B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4D47-AC39-419B-B28B-4AEF79D49A3B}">
  <dimension ref="A1:K9"/>
  <sheetViews>
    <sheetView workbookViewId="0">
      <selection sqref="A1:G1"/>
    </sheetView>
  </sheetViews>
  <sheetFormatPr defaultRowHeight="14.4" x14ac:dyDescent="0.3"/>
  <cols>
    <col min="10" max="10" width="19.33203125" bestFit="1" customWidth="1"/>
  </cols>
  <sheetData>
    <row r="1" spans="1:11" x14ac:dyDescent="0.3">
      <c r="A1" s="4">
        <v>5</v>
      </c>
      <c r="B1" s="4">
        <v>27</v>
      </c>
      <c r="C1" s="4">
        <v>135</v>
      </c>
      <c r="D1" s="4">
        <v>122.5</v>
      </c>
      <c r="E1" s="4">
        <v>145</v>
      </c>
      <c r="F1" s="4">
        <v>126.85850380609764</v>
      </c>
      <c r="G1" s="4">
        <v>50</v>
      </c>
      <c r="H1" s="4"/>
      <c r="I1" s="4"/>
      <c r="J1" s="4"/>
      <c r="K1" s="4"/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3" t="s">
        <v>7</v>
      </c>
      <c r="K2" s="5">
        <f>(C1+'3_main_shaft'!C1)/2</f>
        <v>127.5</v>
      </c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3" t="s">
        <v>8</v>
      </c>
      <c r="K3" s="3">
        <f>360/B1</f>
        <v>13.333333333333334</v>
      </c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3" t="s">
        <v>9</v>
      </c>
      <c r="K4" s="3">
        <f>DEGREES((PI()*A1)/C1)/2</f>
        <v>3.3333333333333335</v>
      </c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</row>
    <row r="9" spans="1:11" x14ac:dyDescent="0.3">
      <c r="A9" s="11"/>
      <c r="B9" s="11"/>
    </row>
  </sheetData>
  <mergeCells count="1">
    <mergeCell ref="A9:B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9ACF-C7C5-4066-9BF2-9EAEFBC3C97C}">
  <dimension ref="A1:K9"/>
  <sheetViews>
    <sheetView workbookViewId="0">
      <selection activeCell="H1" sqref="H1"/>
    </sheetView>
  </sheetViews>
  <sheetFormatPr defaultRowHeight="14.4" x14ac:dyDescent="0.3"/>
  <cols>
    <col min="10" max="10" width="19.33203125" bestFit="1" customWidth="1"/>
  </cols>
  <sheetData>
    <row r="1" spans="1:11" x14ac:dyDescent="0.3">
      <c r="A1" s="4">
        <v>5</v>
      </c>
      <c r="B1" s="4">
        <v>24</v>
      </c>
      <c r="C1" s="4">
        <v>120</v>
      </c>
      <c r="D1" s="4">
        <v>107.5</v>
      </c>
      <c r="E1" s="4">
        <v>130</v>
      </c>
      <c r="F1" s="4">
        <v>112.76311449430901</v>
      </c>
      <c r="G1" s="4">
        <v>50</v>
      </c>
      <c r="H1" s="4"/>
      <c r="I1" s="4"/>
      <c r="J1" s="4"/>
      <c r="K1" s="4"/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3" t="s">
        <v>7</v>
      </c>
      <c r="K2" s="3">
        <f>(C1+'3_lay_shaft'!C1)/2</f>
        <v>127.5</v>
      </c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3" t="s">
        <v>8</v>
      </c>
      <c r="K3" s="3">
        <f>360/B1</f>
        <v>15</v>
      </c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3" t="s">
        <v>9</v>
      </c>
      <c r="K4" s="3">
        <f>DEGREES((PI()*A1)/C1)/2</f>
        <v>3.7499999999999996</v>
      </c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</row>
    <row r="9" spans="1:11" x14ac:dyDescent="0.3">
      <c r="A9" s="11"/>
      <c r="B9" s="11"/>
    </row>
  </sheetData>
  <mergeCells count="1">
    <mergeCell ref="A9:B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946E-253D-4F9E-BB6E-C406B680C6E2}">
  <dimension ref="A1:K9"/>
  <sheetViews>
    <sheetView workbookViewId="0">
      <selection sqref="A1:G1"/>
    </sheetView>
  </sheetViews>
  <sheetFormatPr defaultRowHeight="14.4" x14ac:dyDescent="0.3"/>
  <cols>
    <col min="10" max="10" width="19.33203125" bestFit="1" customWidth="1"/>
  </cols>
  <sheetData>
    <row r="1" spans="1:11" x14ac:dyDescent="0.3">
      <c r="A1" s="4">
        <v>5</v>
      </c>
      <c r="B1" s="4">
        <v>30</v>
      </c>
      <c r="C1" s="4">
        <v>150</v>
      </c>
      <c r="D1" s="4">
        <v>137.5</v>
      </c>
      <c r="E1" s="4">
        <v>160</v>
      </c>
      <c r="F1" s="4">
        <v>140.95389311788625</v>
      </c>
      <c r="G1" s="4">
        <v>50</v>
      </c>
      <c r="H1" s="4"/>
      <c r="I1" s="4"/>
      <c r="J1" s="4"/>
      <c r="K1" s="4"/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3" t="s">
        <v>7</v>
      </c>
      <c r="K2" s="5">
        <f>(C1+'4_main_shaft'!C1)/2</f>
        <v>127.5</v>
      </c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3" t="s">
        <v>8</v>
      </c>
      <c r="K3" s="3">
        <f>360/B1</f>
        <v>12</v>
      </c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3" t="s">
        <v>9</v>
      </c>
      <c r="K4" s="3">
        <f>DEGREES((PI()*A1)/C1)/2</f>
        <v>3</v>
      </c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</row>
    <row r="9" spans="1:11" x14ac:dyDescent="0.3">
      <c r="A9" s="11"/>
      <c r="B9" s="11"/>
    </row>
  </sheetData>
  <mergeCells count="1">
    <mergeCell ref="A9:B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9972-6A79-4D64-AD90-546CF58E1619}">
  <dimension ref="A1:K9"/>
  <sheetViews>
    <sheetView workbookViewId="0">
      <selection activeCell="H1" sqref="H1"/>
    </sheetView>
  </sheetViews>
  <sheetFormatPr defaultRowHeight="14.4" x14ac:dyDescent="0.3"/>
  <cols>
    <col min="10" max="10" width="19.33203125" bestFit="1" customWidth="1"/>
  </cols>
  <sheetData>
    <row r="1" spans="1:11" x14ac:dyDescent="0.3">
      <c r="A1" s="4">
        <v>5</v>
      </c>
      <c r="B1" s="4">
        <v>21</v>
      </c>
      <c r="C1" s="4">
        <v>105</v>
      </c>
      <c r="D1" s="4">
        <v>92.5</v>
      </c>
      <c r="E1" s="4">
        <v>115</v>
      </c>
      <c r="F1" s="4">
        <v>98.667725182520385</v>
      </c>
      <c r="G1" s="4">
        <v>50</v>
      </c>
      <c r="H1" s="4"/>
      <c r="I1" s="4"/>
      <c r="J1" s="4"/>
      <c r="K1" s="4"/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3" t="s">
        <v>7</v>
      </c>
      <c r="K2" s="3">
        <f>(C1+'4_lay_shaft'!C1)/2</f>
        <v>127.5</v>
      </c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3" t="s">
        <v>8</v>
      </c>
      <c r="K3" s="3">
        <f>360/B1</f>
        <v>17.142857142857142</v>
      </c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3" t="s">
        <v>9</v>
      </c>
      <c r="K4" s="3">
        <f>DEGREES((PI()*A1)/C1)/2</f>
        <v>4.2857142857142856</v>
      </c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</row>
    <row r="9" spans="1:11" x14ac:dyDescent="0.3">
      <c r="A9" s="11"/>
      <c r="B9" s="11"/>
    </row>
  </sheetData>
  <mergeCells count="1">
    <mergeCell ref="A9:B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B784-3C8C-44AB-9FE3-2956C9218513}">
  <dimension ref="A1:K9"/>
  <sheetViews>
    <sheetView workbookViewId="0">
      <selection sqref="A1:G1"/>
    </sheetView>
  </sheetViews>
  <sheetFormatPr defaultRowHeight="14.4" x14ac:dyDescent="0.3"/>
  <cols>
    <col min="10" max="10" width="19.33203125" bestFit="1" customWidth="1"/>
  </cols>
  <sheetData>
    <row r="1" spans="1:11" x14ac:dyDescent="0.3">
      <c r="A1" s="4">
        <v>5</v>
      </c>
      <c r="B1" s="4">
        <v>32</v>
      </c>
      <c r="C1" s="4">
        <v>160</v>
      </c>
      <c r="D1" s="4">
        <v>147.5</v>
      </c>
      <c r="E1" s="4">
        <v>170</v>
      </c>
      <c r="F1" s="4">
        <v>150.35081932574536</v>
      </c>
      <c r="G1" s="4">
        <v>50</v>
      </c>
      <c r="H1" s="4"/>
      <c r="I1" s="4"/>
      <c r="J1" s="4"/>
      <c r="K1" s="4"/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3" t="s">
        <v>7</v>
      </c>
      <c r="K2" s="5">
        <f>(C1+'5_main_shaft'!C1)/2</f>
        <v>127.5</v>
      </c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3" t="s">
        <v>8</v>
      </c>
      <c r="K3" s="3">
        <f>360/B1</f>
        <v>11.25</v>
      </c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3" t="s">
        <v>9</v>
      </c>
      <c r="K4" s="3">
        <f>DEGREES((PI()*A1)/C1)/2</f>
        <v>2.8125</v>
      </c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</row>
    <row r="9" spans="1:11" x14ac:dyDescent="0.3">
      <c r="A9" s="11"/>
      <c r="B9" s="11"/>
    </row>
  </sheetData>
  <mergeCells count="1">
    <mergeCell ref="A9:B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6461-809B-4FFF-BEBB-2E5D4797831A}">
  <dimension ref="A1:K9"/>
  <sheetViews>
    <sheetView workbookViewId="0">
      <selection activeCell="H1" sqref="H1"/>
    </sheetView>
  </sheetViews>
  <sheetFormatPr defaultRowHeight="14.4" x14ac:dyDescent="0.3"/>
  <cols>
    <col min="10" max="10" width="19.33203125" bestFit="1" customWidth="1"/>
  </cols>
  <sheetData>
    <row r="1" spans="1:11" x14ac:dyDescent="0.3">
      <c r="A1" s="4">
        <v>5</v>
      </c>
      <c r="B1" s="4">
        <v>19</v>
      </c>
      <c r="C1" s="4">
        <v>95</v>
      </c>
      <c r="D1" s="4">
        <v>82.5</v>
      </c>
      <c r="E1" s="4">
        <v>105</v>
      </c>
      <c r="F1" s="4">
        <v>89.270798974661304</v>
      </c>
      <c r="G1" s="4">
        <v>50</v>
      </c>
      <c r="H1" s="4"/>
      <c r="I1" s="4"/>
      <c r="J1" s="4"/>
      <c r="K1" s="4"/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3" t="s">
        <v>7</v>
      </c>
      <c r="K2" s="3">
        <f>(C1+'5_lay_shaft'!C1)/2</f>
        <v>127.5</v>
      </c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3" t="s">
        <v>8</v>
      </c>
      <c r="K3" s="3">
        <f>360/B1</f>
        <v>18.94736842105263</v>
      </c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3" t="s">
        <v>9</v>
      </c>
      <c r="K4" s="3">
        <f>DEGREES((PI()*A1)/C1)/2</f>
        <v>4.7368421052631575</v>
      </c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</row>
    <row r="9" spans="1:11" x14ac:dyDescent="0.3">
      <c r="A9" s="11"/>
      <c r="B9" s="11"/>
    </row>
  </sheetData>
  <mergeCells count="1">
    <mergeCell ref="A9:B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782-6B9F-4094-95A5-658B537AB2C3}">
  <dimension ref="A1:K9"/>
  <sheetViews>
    <sheetView workbookViewId="0">
      <selection activeCell="M22" sqref="M22"/>
    </sheetView>
  </sheetViews>
  <sheetFormatPr defaultRowHeight="14.4" x14ac:dyDescent="0.3"/>
  <cols>
    <col min="10" max="10" width="19.33203125" bestFit="1" customWidth="1"/>
  </cols>
  <sheetData>
    <row r="1" spans="1:11" x14ac:dyDescent="0.3">
      <c r="A1" s="4">
        <v>5</v>
      </c>
      <c r="B1" s="4">
        <v>34</v>
      </c>
      <c r="C1" s="4">
        <v>170</v>
      </c>
      <c r="D1" s="4">
        <v>157.5</v>
      </c>
      <c r="E1" s="4">
        <v>180</v>
      </c>
      <c r="F1" s="4">
        <v>159.74774553360444</v>
      </c>
      <c r="G1" s="4">
        <v>50</v>
      </c>
      <c r="H1" s="4"/>
      <c r="I1" s="4"/>
      <c r="J1" s="4"/>
      <c r="K1" s="4"/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3" t="s">
        <v>7</v>
      </c>
      <c r="K2" s="5">
        <f>(C1+'6_main_shaft'!C1)/2</f>
        <v>127.5</v>
      </c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3" t="s">
        <v>8</v>
      </c>
      <c r="K3" s="3">
        <f>360/B1</f>
        <v>10.588235294117647</v>
      </c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3" t="s">
        <v>9</v>
      </c>
      <c r="K4" s="3">
        <f>DEGREES((PI()*A1)/C1)/2</f>
        <v>2.6470588235294117</v>
      </c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</row>
    <row r="9" spans="1:11" x14ac:dyDescent="0.3">
      <c r="A9" s="11"/>
      <c r="B9" s="11"/>
    </row>
  </sheetData>
  <mergeCells count="1">
    <mergeCell ref="A9:B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B291-D3F5-46FC-9A51-A045F0C6E256}">
  <dimension ref="A1:L19"/>
  <sheetViews>
    <sheetView workbookViewId="0">
      <selection activeCell="H1" sqref="H1"/>
    </sheetView>
  </sheetViews>
  <sheetFormatPr defaultRowHeight="14.4" x14ac:dyDescent="0.3"/>
  <cols>
    <col min="10" max="10" width="19.33203125" bestFit="1" customWidth="1"/>
  </cols>
  <sheetData>
    <row r="1" spans="1:11" x14ac:dyDescent="0.3">
      <c r="A1" s="4">
        <v>5</v>
      </c>
      <c r="B1" s="4">
        <v>17</v>
      </c>
      <c r="C1" s="4">
        <v>85</v>
      </c>
      <c r="D1" s="4">
        <v>72.5</v>
      </c>
      <c r="E1" s="4">
        <v>95</v>
      </c>
      <c r="F1" s="4">
        <v>79.873872766802222</v>
      </c>
      <c r="G1" s="4">
        <v>50</v>
      </c>
      <c r="H1" s="4"/>
      <c r="I1" s="4"/>
      <c r="J1" s="4"/>
      <c r="K1" s="4"/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3" t="s">
        <v>7</v>
      </c>
      <c r="K2" s="3">
        <f>(C1+'6_lay_shaft'!C1)/2</f>
        <v>127.5</v>
      </c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3" t="s">
        <v>8</v>
      </c>
      <c r="K3" s="3">
        <f>360/B1</f>
        <v>21.176470588235293</v>
      </c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3" t="s">
        <v>9</v>
      </c>
      <c r="K4" s="3">
        <f>DEGREES((PI()*A1)/C1)/2</f>
        <v>5.2941176470588234</v>
      </c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</row>
    <row r="9" spans="1:11" x14ac:dyDescent="0.3">
      <c r="A9" s="11"/>
      <c r="B9" s="11"/>
    </row>
    <row r="19" spans="12:12" x14ac:dyDescent="0.3">
      <c r="L19" t="s">
        <v>20</v>
      </c>
    </row>
  </sheetData>
  <mergeCells count="1">
    <mergeCell ref="A9:B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1503-9D9D-478B-8921-58CD692C8013}">
  <dimension ref="A1:K10"/>
  <sheetViews>
    <sheetView workbookViewId="0">
      <selection activeCell="B29" sqref="B29"/>
    </sheetView>
  </sheetViews>
  <sheetFormatPr defaultRowHeight="14.4" x14ac:dyDescent="0.3"/>
  <cols>
    <col min="2" max="2" width="10.33203125" bestFit="1" customWidth="1"/>
    <col min="3" max="3" width="11.5546875" bestFit="1" customWidth="1"/>
    <col min="4" max="5" width="12" bestFit="1" customWidth="1"/>
    <col min="10" max="10" width="18" bestFit="1" customWidth="1"/>
  </cols>
  <sheetData>
    <row r="1" spans="1:11" x14ac:dyDescent="0.3">
      <c r="A1" s="4">
        <v>6</v>
      </c>
      <c r="B1" s="4">
        <v>16</v>
      </c>
      <c r="C1" s="4">
        <v>96</v>
      </c>
      <c r="D1" s="4">
        <v>81.55817415252335</v>
      </c>
      <c r="E1" s="4">
        <v>107.55346067798132</v>
      </c>
      <c r="F1" s="4">
        <v>30</v>
      </c>
    </row>
    <row r="2" spans="1:11" x14ac:dyDescent="0.3">
      <c r="A2" s="4" t="s">
        <v>10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6</v>
      </c>
      <c r="J2" s="3" t="s">
        <v>8</v>
      </c>
      <c r="K2" s="3">
        <f>360/B1</f>
        <v>22.5</v>
      </c>
    </row>
    <row r="5" spans="1:11" x14ac:dyDescent="0.3">
      <c r="F5" s="8" t="s">
        <v>26</v>
      </c>
      <c r="G5" s="9">
        <v>15.679524122419201</v>
      </c>
    </row>
    <row r="6" spans="1:11" x14ac:dyDescent="0.3">
      <c r="F6" s="4" t="s">
        <v>19</v>
      </c>
      <c r="G6" s="7">
        <v>17.6143571361021</v>
      </c>
      <c r="I6" s="8" t="s">
        <v>25</v>
      </c>
      <c r="J6" s="8">
        <f>(A1*B1)/(2*SIN(RADIANS(G5)))</f>
        <v>177.60912138738877</v>
      </c>
    </row>
    <row r="7" spans="1:11" x14ac:dyDescent="0.3">
      <c r="F7" s="4" t="s">
        <v>21</v>
      </c>
      <c r="G7" s="4">
        <f>COS(RADIANS(G6))*F1</f>
        <v>28.593446107017876</v>
      </c>
      <c r="I7" s="8" t="s">
        <v>27</v>
      </c>
      <c r="J7" s="10">
        <f>J6*COS(RADIANS(G5))</f>
        <v>171.00000000000057</v>
      </c>
    </row>
    <row r="8" spans="1:11" x14ac:dyDescent="0.3">
      <c r="F8" s="4" t="s">
        <v>22</v>
      </c>
      <c r="G8" s="4">
        <f>F1*SIN(RADIANS(G6))</f>
        <v>9.0782619330499834</v>
      </c>
      <c r="I8" s="8" t="s">
        <v>28</v>
      </c>
      <c r="J8" s="10">
        <f>F1*COS(RADIANS(G5))</f>
        <v>28.883651694953294</v>
      </c>
    </row>
    <row r="9" spans="1:11" x14ac:dyDescent="0.3">
      <c r="F9" s="4" t="s">
        <v>23</v>
      </c>
      <c r="G9" s="4">
        <f>E1-(2*G8)</f>
        <v>89.396936811881346</v>
      </c>
    </row>
    <row r="10" spans="1:11" x14ac:dyDescent="0.3">
      <c r="F10" s="4" t="s">
        <v>24</v>
      </c>
      <c r="G10" s="4">
        <f>G9/E1</f>
        <v>0.83118605620268027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93A1-7E16-44BF-8504-BF3C715CDC08}">
  <dimension ref="A1:K10"/>
  <sheetViews>
    <sheetView tabSelected="1" workbookViewId="0">
      <selection activeCell="G10" sqref="G10"/>
    </sheetView>
  </sheetViews>
  <sheetFormatPr defaultRowHeight="14.4" x14ac:dyDescent="0.3"/>
  <cols>
    <col min="7" max="7" width="9" customWidth="1"/>
    <col min="10" max="10" width="18" bestFit="1" customWidth="1"/>
  </cols>
  <sheetData>
    <row r="1" spans="1:11" x14ac:dyDescent="0.3">
      <c r="A1" s="4">
        <v>6</v>
      </c>
      <c r="B1" s="4">
        <v>57</v>
      </c>
      <c r="C1" s="4">
        <v>342</v>
      </c>
      <c r="D1" s="4">
        <v>337.94615414807674</v>
      </c>
      <c r="E1" s="4">
        <v>345.24307668153864</v>
      </c>
      <c r="F1" s="4">
        <v>30</v>
      </c>
    </row>
    <row r="2" spans="1:11" x14ac:dyDescent="0.3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6</v>
      </c>
      <c r="J2" s="3" t="s">
        <v>8</v>
      </c>
      <c r="K2" s="3">
        <f>360/B1</f>
        <v>6.3157894736842106</v>
      </c>
    </row>
    <row r="5" spans="1:11" x14ac:dyDescent="0.3">
      <c r="F5" s="8" t="s">
        <v>26</v>
      </c>
      <c r="G5" s="9">
        <v>74.320475877580705</v>
      </c>
    </row>
    <row r="6" spans="1:11" x14ac:dyDescent="0.3">
      <c r="F6" s="4" t="s">
        <v>19</v>
      </c>
      <c r="G6" s="6">
        <v>76.255308891263596</v>
      </c>
      <c r="I6" s="8" t="s">
        <v>25</v>
      </c>
      <c r="J6" s="8">
        <f>(A1*B1)/(2*SIN(RADIANS(G5)))</f>
        <v>177.60912138738823</v>
      </c>
    </row>
    <row r="7" spans="1:11" x14ac:dyDescent="0.3">
      <c r="F7" s="4" t="s">
        <v>21</v>
      </c>
      <c r="G7" s="4">
        <f>COS(RADIANS(G6))*F1</f>
        <v>7.127876671492726</v>
      </c>
      <c r="I7" s="8" t="s">
        <v>27</v>
      </c>
      <c r="J7" s="10">
        <f>J6*COS(RADIANS(G5))</f>
        <v>48.000000000000121</v>
      </c>
    </row>
    <row r="8" spans="1:11" x14ac:dyDescent="0.3">
      <c r="F8" s="4" t="s">
        <v>22</v>
      </c>
      <c r="G8" s="4">
        <f>F1*SIN(RADIANS(G6))</f>
        <v>29.140922671665525</v>
      </c>
      <c r="I8" s="8" t="s">
        <v>28</v>
      </c>
      <c r="J8" s="10">
        <f>F1*COS(RADIANS(G5))</f>
        <v>8.107691703846557</v>
      </c>
    </row>
    <row r="9" spans="1:11" x14ac:dyDescent="0.3">
      <c r="F9" s="4" t="s">
        <v>23</v>
      </c>
      <c r="G9" s="4">
        <f>E1-(2*G8)</f>
        <v>286.9612313382076</v>
      </c>
    </row>
    <row r="10" spans="1:11" x14ac:dyDescent="0.3">
      <c r="F10" s="4" t="s">
        <v>24</v>
      </c>
      <c r="G10" s="4">
        <f>G9/E1</f>
        <v>0.83118605620268016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17</vt:i4>
      </vt:variant>
    </vt:vector>
  </HeadingPairs>
  <TitlesOfParts>
    <vt:vector size="17" baseType="lpstr">
      <vt:lpstr>Foglio1</vt:lpstr>
      <vt:lpstr>engine</vt:lpstr>
      <vt:lpstr>input</vt:lpstr>
      <vt:lpstr>1_lay_shaft</vt:lpstr>
      <vt:lpstr>1_main_shaft</vt:lpstr>
      <vt:lpstr>2_lay_shaft</vt:lpstr>
      <vt:lpstr>2_main_shaft</vt:lpstr>
      <vt:lpstr>3_lay_shaft</vt:lpstr>
      <vt:lpstr>3_main_shaft</vt:lpstr>
      <vt:lpstr>4_lay_shaft</vt:lpstr>
      <vt:lpstr>4_main_shaft</vt:lpstr>
      <vt:lpstr>5_lay_shaft</vt:lpstr>
      <vt:lpstr>5_main_shaft</vt:lpstr>
      <vt:lpstr>6_lay_shaft</vt:lpstr>
      <vt:lpstr>6_main_shaft</vt:lpstr>
      <vt:lpstr>differential_gear_box</vt:lpstr>
      <vt:lpstr>differential_wheel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Mariniello</dc:creator>
  <cp:lastModifiedBy>Emanuele Mariniello</cp:lastModifiedBy>
  <dcterms:created xsi:type="dcterms:W3CDTF">2020-06-16T22:09:10Z</dcterms:created>
  <dcterms:modified xsi:type="dcterms:W3CDTF">2020-07-12T16:06:08Z</dcterms:modified>
</cp:coreProperties>
</file>