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bcc12\Desktop\Emanuel\Aulas\Informatica Basica - Marcos\Execel\"/>
    </mc:Choice>
  </mc:AlternateContent>
  <xr:revisionPtr revIDLastSave="0" documentId="13_ncr:1_{C2E24DC6-A4E4-4AFB-886D-A1BB0F1B9209}" xr6:coauthVersionLast="45" xr6:coauthVersionMax="45" xr10:uidLastSave="{00000000-0000-0000-0000-000000000000}"/>
  <bookViews>
    <workbookView xWindow="-120" yWindow="-120" windowWidth="29040" windowHeight="15840" xr2:uid="{73154486-90CC-440B-9DF0-FFB3B4B41785}"/>
  </bookViews>
  <sheets>
    <sheet name="Planilha1" sheetId="1" r:id="rId1"/>
  </sheets>
  <definedNames>
    <definedName name="_xlnm._FilterDatabase" localSheetId="0" hidden="1">Planilha1!$A$2:$K$12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4" i="1"/>
  <c r="B35" i="1"/>
  <c r="B30" i="1"/>
  <c r="B29" i="1"/>
  <c r="K6" i="1"/>
  <c r="K3" i="1"/>
  <c r="K11" i="1"/>
  <c r="K7" i="1"/>
  <c r="K9" i="1"/>
  <c r="K8" i="1"/>
  <c r="K10" i="1"/>
  <c r="K4" i="1"/>
  <c r="K12" i="1"/>
  <c r="K5" i="1"/>
  <c r="B41" i="1" s="1"/>
  <c r="C21" i="1"/>
  <c r="C20" i="1"/>
  <c r="C19" i="1"/>
  <c r="C16" i="1"/>
  <c r="C15" i="1"/>
  <c r="C14" i="1"/>
  <c r="B26" i="1" l="1"/>
  <c r="B25" i="1"/>
  <c r="I6" i="1" l="1"/>
  <c r="I3" i="1"/>
  <c r="I11" i="1"/>
  <c r="I7" i="1"/>
  <c r="I9" i="1"/>
  <c r="I8" i="1"/>
  <c r="I10" i="1"/>
  <c r="I4" i="1"/>
  <c r="I12" i="1"/>
  <c r="I5" i="1"/>
  <c r="F12" i="1"/>
  <c r="F4" i="1"/>
  <c r="F10" i="1"/>
  <c r="F8" i="1"/>
  <c r="F9" i="1"/>
  <c r="F7" i="1"/>
  <c r="F11" i="1"/>
  <c r="F3" i="1"/>
  <c r="F6" i="1"/>
</calcChain>
</file>

<file path=xl/sharedStrings.xml><?xml version="1.0" encoding="utf-8"?>
<sst xmlns="http://schemas.openxmlformats.org/spreadsheetml/2006/main" count="65" uniqueCount="47">
  <si>
    <t xml:space="preserve">Cadastro de funcionarios </t>
  </si>
  <si>
    <t>Código</t>
  </si>
  <si>
    <t>Nome  do funcionario</t>
  </si>
  <si>
    <t>Sexo</t>
  </si>
  <si>
    <t>Cargo</t>
  </si>
  <si>
    <t>Data de Nascimento</t>
  </si>
  <si>
    <t>Idade Atual</t>
  </si>
  <si>
    <t>Salario atual</t>
  </si>
  <si>
    <t>Bonus em R$</t>
  </si>
  <si>
    <t>Salario Novo</t>
  </si>
  <si>
    <t>Data de Admissão</t>
  </si>
  <si>
    <t>Categoria</t>
  </si>
  <si>
    <t>Emanuel Santos</t>
  </si>
  <si>
    <t>Emilia de Jesus</t>
  </si>
  <si>
    <t xml:space="preserve">Benedito Aparecido </t>
  </si>
  <si>
    <t>Natalia De Souza</t>
  </si>
  <si>
    <t>Emiliana Ferraz</t>
  </si>
  <si>
    <t>João de Paulo</t>
  </si>
  <si>
    <t xml:space="preserve">Fernada </t>
  </si>
  <si>
    <t>Pedro Alvaro</t>
  </si>
  <si>
    <t>Camilia Oliveira</t>
  </si>
  <si>
    <t>Laryssa</t>
  </si>
  <si>
    <t>Masculino</t>
  </si>
  <si>
    <t>Feminino</t>
  </si>
  <si>
    <t>Funcionario mais Velho</t>
  </si>
  <si>
    <t>Funcionario mais Novo</t>
  </si>
  <si>
    <t>A media de Idade é</t>
  </si>
  <si>
    <t>Salarios</t>
  </si>
  <si>
    <t>Maior salario</t>
  </si>
  <si>
    <t>Menor Salario</t>
  </si>
  <si>
    <t>Media Salarial</t>
  </si>
  <si>
    <t>Funcionarios Veteranos</t>
  </si>
  <si>
    <t>Funcionarios Novatos</t>
  </si>
  <si>
    <t>Quantidade de Homens</t>
  </si>
  <si>
    <t>Quantidade de Mulheres</t>
  </si>
  <si>
    <t>Busca por um único número</t>
  </si>
  <si>
    <t>Digite o código do funcionario desejado</t>
  </si>
  <si>
    <t>Nome do funcionario</t>
  </si>
  <si>
    <t xml:space="preserve">Idade </t>
  </si>
  <si>
    <t>Salario Atual</t>
  </si>
  <si>
    <t>Presidente</t>
  </si>
  <si>
    <t>Cuzinheira</t>
  </si>
  <si>
    <t>Seguranção</t>
  </si>
  <si>
    <t>Administração</t>
  </si>
  <si>
    <t>Cuzinheiro</t>
  </si>
  <si>
    <t>Marketing</t>
  </si>
  <si>
    <t>Total de Funcionarios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</si>
</sst>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1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Nome e Salário</a:t>
            </a:r>
          </a:p>
        </c:rich>
      </c:tx>
      <c:layout>
        <c:manualLayout>
          <c:xMode val="edge"/>
          <c:yMode val="edge"/>
          <c:x val="0.41495215022451654"/>
          <c:y val="0.12895914873645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127534697842641E-2"/>
          <c:y val="0.22203412073490814"/>
          <c:w val="0.60555369114453117"/>
          <c:h val="0.66745953630796151"/>
        </c:manualLayout>
      </c:layout>
      <c:pie3DChart>
        <c:varyColors val="1"/>
        <c:ser>
          <c:idx val="0"/>
          <c:order val="0"/>
          <c:tx>
            <c:strRef>
              <c:f>Planilha1!$B$3:$B$13</c:f>
              <c:strCache>
                <c:ptCount val="11"/>
                <c:pt idx="0">
                  <c:v>Benedito Aparecido </c:v>
                </c:pt>
                <c:pt idx="1">
                  <c:v>Camilia Oliveira</c:v>
                </c:pt>
                <c:pt idx="2">
                  <c:v>Emanuel Santos</c:v>
                </c:pt>
                <c:pt idx="3">
                  <c:v>Emilia de Jesus</c:v>
                </c:pt>
                <c:pt idx="4">
                  <c:v>Emiliana Ferraz</c:v>
                </c:pt>
                <c:pt idx="5">
                  <c:v>Fernada </c:v>
                </c:pt>
                <c:pt idx="6">
                  <c:v>João de Paulo</c:v>
                </c:pt>
                <c:pt idx="7">
                  <c:v>Laryssa</c:v>
                </c:pt>
                <c:pt idx="8">
                  <c:v>Natalia De Souza</c:v>
                </c:pt>
                <c:pt idx="9">
                  <c:v>Pedro Alvaro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22-4736-A852-7B477D70A3B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22-4736-A852-7B477D70A3B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22-4736-A852-7B477D70A3B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022-4736-A852-7B477D70A3B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22-4736-A852-7B477D70A3B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022-4736-A852-7B477D70A3B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022-4736-A852-7B477D70A3B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022-4736-A852-7B477D70A3B9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022-4736-A852-7B477D70A3B9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022-4736-A852-7B477D70A3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Planilha1!$B$3:$B$12</c:f>
              <c:strCache>
                <c:ptCount val="10"/>
                <c:pt idx="0">
                  <c:v>Benedito Aparecido </c:v>
                </c:pt>
                <c:pt idx="1">
                  <c:v>Camilia Oliveira</c:v>
                </c:pt>
                <c:pt idx="2">
                  <c:v>Emanuel Santos</c:v>
                </c:pt>
                <c:pt idx="3">
                  <c:v>Emilia de Jesus</c:v>
                </c:pt>
                <c:pt idx="4">
                  <c:v>Emiliana Ferraz</c:v>
                </c:pt>
                <c:pt idx="5">
                  <c:v>Fernada </c:v>
                </c:pt>
                <c:pt idx="6">
                  <c:v>João de Paulo</c:v>
                </c:pt>
                <c:pt idx="7">
                  <c:v>Laryssa</c:v>
                </c:pt>
                <c:pt idx="8">
                  <c:v>Natalia De Souza</c:v>
                </c:pt>
                <c:pt idx="9">
                  <c:v>Pedro Alvaro</c:v>
                </c:pt>
              </c:strCache>
            </c:strRef>
          </c:cat>
          <c:val>
            <c:numRef>
              <c:f>Planilha1!$G$3:$G$12</c:f>
              <c:numCache>
                <c:formatCode>"R$"\ #,##0.00</c:formatCode>
                <c:ptCount val="10"/>
                <c:pt idx="0">
                  <c:v>10000000</c:v>
                </c:pt>
                <c:pt idx="1">
                  <c:v>1200000</c:v>
                </c:pt>
                <c:pt idx="2" formatCode="_-[$R$-416]\ * #,##0.00_-;\-[$R$-416]\ * #,##0.00_-;_-[$R$-416]\ * &quot;-&quot;??_-;_-@_-">
                  <c:v>1000000000</c:v>
                </c:pt>
                <c:pt idx="3" formatCode="_(&quot;R$&quot;* #,##0.00_);_(&quot;R$&quot;* \(#,##0.00\);_(&quot;R$&quot;* &quot;-&quot;??_);_(@_)">
                  <c:v>5000000</c:v>
                </c:pt>
                <c:pt idx="4">
                  <c:v>1230000</c:v>
                </c:pt>
                <c:pt idx="5">
                  <c:v>344000</c:v>
                </c:pt>
                <c:pt idx="6">
                  <c:v>19899</c:v>
                </c:pt>
                <c:pt idx="7">
                  <c:v>50000000</c:v>
                </c:pt>
                <c:pt idx="8">
                  <c:v>600000</c:v>
                </c:pt>
                <c:pt idx="9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9F8-8532-6B40209DF7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207308</xdr:colOff>
      <xdr:row>8</xdr:row>
      <xdr:rowOff>68035</xdr:rowOff>
    </xdr:from>
    <xdr:to>
      <xdr:col>25</xdr:col>
      <xdr:colOff>340178</xdr:colOff>
      <xdr:row>39</xdr:row>
      <xdr:rowOff>81642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F94DD8-598F-4832-B8C4-2C8DD5CD4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92D3F-7187-474D-A1E8-0D6DDFFF4C0C}" name="Tabela1" displayName="Tabela1" ref="A2:K41" totalsRowShown="0" headerRowDxfId="12" dataDxfId="11">
  <autoFilter ref="A2:K41" xr:uid="{477A421C-0CD4-4F6F-B480-AC28BF6B7E66}"/>
  <tableColumns count="11">
    <tableColumn id="1" xr3:uid="{B1AF83B4-D5CA-4B35-95B2-9D819BD98554}" name="Código" dataDxfId="10"/>
    <tableColumn id="2" xr3:uid="{B46F8DE6-1636-4A05-94B9-901C8363B08F}" name="Nome  do funcionario" dataDxfId="9"/>
    <tableColumn id="3" xr3:uid="{D1C231E6-640B-415A-96F6-F13F0ED5F4B9}" name="Sexo" dataDxfId="8"/>
    <tableColumn id="4" xr3:uid="{C9901920-E347-491C-B8F9-F54024772C2C}" name="Cargo" dataDxfId="7"/>
    <tableColumn id="5" xr3:uid="{281901B2-BF8E-4BEF-96C7-9E8D3FB24F12}" name="Data de Nascimento" dataDxfId="6"/>
    <tableColumn id="6" xr3:uid="{BC1F9ED3-B324-400E-AD1D-C2A006969F55}" name="Idade Atual" dataDxfId="5"/>
    <tableColumn id="7" xr3:uid="{9F2F8AA6-477B-4BF2-BD51-25415EA2C9A0}" name="Salario atual" dataDxfId="4"/>
    <tableColumn id="8" xr3:uid="{5E791C33-72F3-4A09-B5C6-6EB8579597B5}" name="Bonus em R$" dataDxfId="3"/>
    <tableColumn id="9" xr3:uid="{0902C241-7874-42CA-86D8-453A8EB35570}" name="Salario Novo" dataDxfId="2"/>
    <tableColumn id="10" xr3:uid="{69131728-8392-4B4B-A674-E1BF3BB6AEF1}" name="Data de Admissão" dataDxfId="1"/>
    <tableColumn id="11" xr3:uid="{E4F30985-E9C1-480A-804B-C208E45FBDCE}" name="Categoria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F972-417C-4C48-AD68-E43AA11F8B19}">
  <dimension ref="A1:K41"/>
  <sheetViews>
    <sheetView tabSelected="1" zoomScale="70" zoomScaleNormal="70" workbookViewId="0">
      <selection activeCell="B16" sqref="B16"/>
    </sheetView>
  </sheetViews>
  <sheetFormatPr defaultRowHeight="15" x14ac:dyDescent="0.25"/>
  <cols>
    <col min="1" max="1" width="39.140625" bestFit="1" customWidth="1"/>
    <col min="2" max="2" width="34.7109375" bestFit="1" customWidth="1"/>
    <col min="3" max="3" width="23.5703125" bestFit="1" customWidth="1"/>
    <col min="4" max="4" width="15.140625" bestFit="1" customWidth="1"/>
    <col min="5" max="5" width="21.85546875" customWidth="1"/>
    <col min="6" max="6" width="14" customWidth="1"/>
    <col min="7" max="7" width="23.5703125" bestFit="1" customWidth="1"/>
    <col min="8" max="8" width="15" customWidth="1"/>
    <col min="9" max="9" width="23.140625" bestFit="1" customWidth="1"/>
    <col min="10" max="10" width="20" customWidth="1"/>
    <col min="11" max="11" width="12" customWidth="1"/>
  </cols>
  <sheetData>
    <row r="1" spans="1:1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25">
      <c r="A3" s="8">
        <v>3</v>
      </c>
      <c r="B3" s="1" t="s">
        <v>14</v>
      </c>
      <c r="C3" s="1" t="s">
        <v>22</v>
      </c>
      <c r="D3" s="1" t="s">
        <v>42</v>
      </c>
      <c r="E3" s="2">
        <v>30326</v>
      </c>
      <c r="F3" s="3">
        <f>2023-1983</f>
        <v>40</v>
      </c>
      <c r="G3" s="7">
        <v>10000000</v>
      </c>
      <c r="H3" s="3">
        <v>1000</v>
      </c>
      <c r="I3" s="4">
        <f t="shared" ref="I3:I12" si="0">SUM(G3+H3)</f>
        <v>10001000</v>
      </c>
      <c r="J3" s="2">
        <v>40182</v>
      </c>
      <c r="K3" s="5" t="str">
        <f t="shared" ref="K3:K12" si="1">IF(J3&gt;=DATE(2018,1,1),"Novato","Veterano")</f>
        <v>Veterano</v>
      </c>
    </row>
    <row r="4" spans="1:11" x14ac:dyDescent="0.25">
      <c r="A4" s="8">
        <v>9</v>
      </c>
      <c r="B4" s="1" t="s">
        <v>20</v>
      </c>
      <c r="C4" s="1" t="s">
        <v>23</v>
      </c>
      <c r="D4" s="1" t="s">
        <v>45</v>
      </c>
      <c r="E4" s="2">
        <v>33673</v>
      </c>
      <c r="F4" s="3">
        <f>2023-1992</f>
        <v>31</v>
      </c>
      <c r="G4" s="7">
        <v>1200000</v>
      </c>
      <c r="H4" s="3">
        <v>1000</v>
      </c>
      <c r="I4" s="4">
        <f t="shared" si="0"/>
        <v>1201000</v>
      </c>
      <c r="J4" s="2">
        <v>44936</v>
      </c>
      <c r="K4" s="5" t="str">
        <f t="shared" si="1"/>
        <v>Novato</v>
      </c>
    </row>
    <row r="5" spans="1:11" x14ac:dyDescent="0.25">
      <c r="A5" s="8">
        <v>1</v>
      </c>
      <c r="B5" s="1" t="s">
        <v>12</v>
      </c>
      <c r="C5" s="1" t="s">
        <v>22</v>
      </c>
      <c r="D5" s="1" t="s">
        <v>40</v>
      </c>
      <c r="E5" s="2">
        <v>38603</v>
      </c>
      <c r="F5" s="3">
        <v>18</v>
      </c>
      <c r="G5" s="4">
        <v>1000000000</v>
      </c>
      <c r="H5" s="3">
        <v>1000</v>
      </c>
      <c r="I5" s="4">
        <f t="shared" si="0"/>
        <v>1000001000</v>
      </c>
      <c r="J5" s="2">
        <v>40180</v>
      </c>
      <c r="K5" s="5" t="str">
        <f t="shared" si="1"/>
        <v>Veterano</v>
      </c>
    </row>
    <row r="6" spans="1:11" x14ac:dyDescent="0.25">
      <c r="A6" s="8">
        <v>2</v>
      </c>
      <c r="B6" s="1" t="s">
        <v>13</v>
      </c>
      <c r="C6" s="1" t="s">
        <v>23</v>
      </c>
      <c r="D6" s="1" t="s">
        <v>41</v>
      </c>
      <c r="E6" s="2">
        <v>25694</v>
      </c>
      <c r="F6" s="3">
        <f>2023-1970</f>
        <v>53</v>
      </c>
      <c r="G6" s="6">
        <v>5000000</v>
      </c>
      <c r="H6" s="3">
        <v>1000</v>
      </c>
      <c r="I6" s="4">
        <f t="shared" si="0"/>
        <v>5001000</v>
      </c>
      <c r="J6" s="2">
        <v>32876</v>
      </c>
      <c r="K6" s="5" t="str">
        <f t="shared" si="1"/>
        <v>Veterano</v>
      </c>
    </row>
    <row r="7" spans="1:11" x14ac:dyDescent="0.25">
      <c r="A7" s="8">
        <v>5</v>
      </c>
      <c r="B7" s="1" t="s">
        <v>16</v>
      </c>
      <c r="C7" s="1" t="s">
        <v>23</v>
      </c>
      <c r="D7" s="1" t="s">
        <v>42</v>
      </c>
      <c r="E7" s="2">
        <v>33000</v>
      </c>
      <c r="F7" s="3">
        <f>2023-1990</f>
        <v>33</v>
      </c>
      <c r="G7" s="7">
        <v>1230000</v>
      </c>
      <c r="H7" s="3">
        <v>1000</v>
      </c>
      <c r="I7" s="4">
        <f t="shared" si="0"/>
        <v>1231000</v>
      </c>
      <c r="J7" s="2">
        <v>18269</v>
      </c>
      <c r="K7" s="5" t="str">
        <f t="shared" si="1"/>
        <v>Veterano</v>
      </c>
    </row>
    <row r="8" spans="1:11" x14ac:dyDescent="0.25">
      <c r="A8" s="8">
        <v>7</v>
      </c>
      <c r="B8" s="1" t="s">
        <v>18</v>
      </c>
      <c r="C8" s="1" t="s">
        <v>23</v>
      </c>
      <c r="D8" s="1" t="s">
        <v>43</v>
      </c>
      <c r="E8" s="2">
        <v>37143</v>
      </c>
      <c r="F8" s="3">
        <f>2023-2001</f>
        <v>22</v>
      </c>
      <c r="G8" s="7">
        <v>344000</v>
      </c>
      <c r="H8" s="3">
        <v>1000</v>
      </c>
      <c r="I8" s="4">
        <f t="shared" si="0"/>
        <v>345000</v>
      </c>
      <c r="J8" s="2">
        <v>29594</v>
      </c>
      <c r="K8" s="5" t="str">
        <f t="shared" si="1"/>
        <v>Veterano</v>
      </c>
    </row>
    <row r="9" spans="1:11" x14ac:dyDescent="0.25">
      <c r="A9" s="8">
        <v>6</v>
      </c>
      <c r="B9" s="1" t="s">
        <v>17</v>
      </c>
      <c r="C9" s="1" t="s">
        <v>22</v>
      </c>
      <c r="D9" s="1" t="s">
        <v>44</v>
      </c>
      <c r="E9" s="2">
        <v>34366</v>
      </c>
      <c r="F9" s="3">
        <f>2023-1994</f>
        <v>29</v>
      </c>
      <c r="G9" s="7">
        <v>19899</v>
      </c>
      <c r="H9" s="3">
        <v>1000</v>
      </c>
      <c r="I9" s="4">
        <f t="shared" si="0"/>
        <v>20899</v>
      </c>
      <c r="J9" s="2">
        <v>36898</v>
      </c>
      <c r="K9" s="5" t="str">
        <f t="shared" si="1"/>
        <v>Veterano</v>
      </c>
    </row>
    <row r="10" spans="1:11" x14ac:dyDescent="0.25">
      <c r="A10" s="8">
        <v>8</v>
      </c>
      <c r="B10" s="1" t="s">
        <v>21</v>
      </c>
      <c r="C10" s="1" t="s">
        <v>23</v>
      </c>
      <c r="D10" s="1" t="s">
        <v>40</v>
      </c>
      <c r="E10" s="2">
        <v>39695</v>
      </c>
      <c r="F10" s="3">
        <f>2023-2009</f>
        <v>14</v>
      </c>
      <c r="G10" s="7">
        <v>50000000</v>
      </c>
      <c r="H10" s="3">
        <v>1000</v>
      </c>
      <c r="I10" s="4">
        <f t="shared" si="0"/>
        <v>50001000</v>
      </c>
      <c r="J10" s="2">
        <v>44935</v>
      </c>
      <c r="K10" s="5" t="str">
        <f t="shared" si="1"/>
        <v>Novato</v>
      </c>
    </row>
    <row r="11" spans="1:11" x14ac:dyDescent="0.25">
      <c r="A11" s="8">
        <v>4</v>
      </c>
      <c r="B11" s="1" t="s">
        <v>15</v>
      </c>
      <c r="C11" s="1" t="s">
        <v>23</v>
      </c>
      <c r="D11" s="1" t="s">
        <v>43</v>
      </c>
      <c r="E11" s="2">
        <v>36646</v>
      </c>
      <c r="F11" s="3">
        <f>2023-2000</f>
        <v>23</v>
      </c>
      <c r="G11" s="7">
        <v>600000</v>
      </c>
      <c r="H11" s="3">
        <v>1000</v>
      </c>
      <c r="I11" s="4">
        <f t="shared" si="0"/>
        <v>601000</v>
      </c>
      <c r="J11" s="2">
        <v>33608</v>
      </c>
      <c r="K11" s="5" t="str">
        <f t="shared" si="1"/>
        <v>Veterano</v>
      </c>
    </row>
    <row r="12" spans="1:11" x14ac:dyDescent="0.25">
      <c r="A12" s="8">
        <v>10</v>
      </c>
      <c r="B12" s="1" t="s">
        <v>19</v>
      </c>
      <c r="C12" s="1" t="s">
        <v>22</v>
      </c>
      <c r="D12" s="1" t="s">
        <v>45</v>
      </c>
      <c r="E12" s="2">
        <v>35864</v>
      </c>
      <c r="F12" s="3">
        <f>2023-1998</f>
        <v>25</v>
      </c>
      <c r="G12" s="7">
        <v>6000000</v>
      </c>
      <c r="H12" s="3">
        <v>1000</v>
      </c>
      <c r="I12" s="4">
        <f t="shared" si="0"/>
        <v>6001000</v>
      </c>
      <c r="J12" s="2">
        <v>24483</v>
      </c>
      <c r="K12" s="5" t="str">
        <f t="shared" si="1"/>
        <v>Veterano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24</v>
      </c>
      <c r="B14" s="1"/>
      <c r="C14" s="1">
        <f>MAX(F3:F12)</f>
        <v>53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25</v>
      </c>
      <c r="B15" s="1"/>
      <c r="C15" s="1">
        <f>MIN(F3:F12)</f>
        <v>14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26</v>
      </c>
      <c r="B16" s="1"/>
      <c r="C16" s="1">
        <f>AVERAGE(F3:F12)</f>
        <v>28.8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8" t="s">
        <v>27</v>
      </c>
      <c r="B18" s="8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 t="s">
        <v>28</v>
      </c>
      <c r="B19" s="1"/>
      <c r="C19" s="4">
        <f>MAX(G3:G12)</f>
        <v>1000000000</v>
      </c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 t="s">
        <v>29</v>
      </c>
      <c r="B20" s="1"/>
      <c r="C20" s="4">
        <f>MIN(G3:G12)</f>
        <v>19899</v>
      </c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 t="s">
        <v>30</v>
      </c>
      <c r="B21" s="1"/>
      <c r="C21" s="4">
        <f>AVERAGE(G3:G12)</f>
        <v>107439389.90000001</v>
      </c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8" t="s">
        <v>46</v>
      </c>
      <c r="B24" s="8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31</v>
      </c>
      <c r="B25" s="1">
        <f>COUNTIF(K3:K12,"Veterano")</f>
        <v>8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32</v>
      </c>
      <c r="B26" s="1">
        <f>COUNTIF(K4:K13,"Novato")</f>
        <v>2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8" t="s">
        <v>3</v>
      </c>
      <c r="B28" s="8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 t="s">
        <v>33</v>
      </c>
      <c r="B29" s="1">
        <f>COUNTIF(C3:C12,"Masculino")</f>
        <v>4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 t="s">
        <v>34</v>
      </c>
      <c r="B30" s="1">
        <f>COUNTIF(C4:C13,"Feminino")</f>
        <v>6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8" t="s">
        <v>35</v>
      </c>
      <c r="B32" s="8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 t="s">
        <v>36</v>
      </c>
      <c r="B33" s="1">
        <v>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 t="s">
        <v>37</v>
      </c>
      <c r="B34" s="8" t="str">
        <f>VLOOKUP($B$33,A2:B12,2,FALSE)</f>
        <v>Emanuel Santos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 t="s">
        <v>38</v>
      </c>
      <c r="B35" s="8">
        <f>VLOOKUP($B$33,A3:F12,6,FALSE)</f>
        <v>18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 t="s">
        <v>4</v>
      </c>
      <c r="B36" s="8" t="str">
        <f>VLOOKUP($B$33,A2:D12,4,FALSE)</f>
        <v>Presidente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 t="s">
        <v>3</v>
      </c>
      <c r="B37" s="9" t="str">
        <f>VLOOKUP($B$33,A2:F12,3,FALSE)</f>
        <v>Masculino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 t="s">
        <v>38</v>
      </c>
      <c r="B38" s="8">
        <f>VLOOKUP($B$33,A2:F12,6,FALSE)</f>
        <v>18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 t="s">
        <v>39</v>
      </c>
      <c r="B39" s="8">
        <f>VLOOKUP($B$33,A2:G12,7,)</f>
        <v>1000000000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10</v>
      </c>
      <c r="B40" s="9">
        <f>VLOOKUP($B$33,A2:J12,10,)</f>
        <v>40180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11</v>
      </c>
      <c r="B41" s="8" t="str">
        <f>VLOOKUP($B$33,A2:K12,11,)</f>
        <v>Veterano</v>
      </c>
      <c r="C41" s="1"/>
      <c r="D41" s="1"/>
      <c r="E41" s="1"/>
      <c r="F41" s="1"/>
      <c r="G41" s="1"/>
      <c r="H41" s="1"/>
      <c r="I41" s="1"/>
      <c r="J41" s="1"/>
      <c r="K41" s="1"/>
    </row>
  </sheetData>
  <sortState xmlns:xlrd2="http://schemas.microsoft.com/office/spreadsheetml/2017/richdata2" ref="A3:K12">
    <sortCondition ref="A2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Alunobcc12</dc:creator>
  <cp:lastModifiedBy>Alunobcc12</cp:lastModifiedBy>
  <dcterms:created xsi:type="dcterms:W3CDTF">2023-09-25T18:18:55Z</dcterms:created>
  <dcterms:modified xsi:type="dcterms:W3CDTF">2023-09-26T17:14:09Z</dcterms:modified>
</cp:coreProperties>
</file>