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bcc12\Desktop\Emanuel\Aulas\Informatica Basica - Marcos\Execel\"/>
    </mc:Choice>
  </mc:AlternateContent>
  <xr:revisionPtr revIDLastSave="0" documentId="13_ncr:1_{713C47BB-4875-48CA-AB20-4B2D1242CC59}" xr6:coauthVersionLast="45" xr6:coauthVersionMax="45" xr10:uidLastSave="{00000000-0000-0000-0000-000000000000}"/>
  <bookViews>
    <workbookView xWindow="-120" yWindow="-120" windowWidth="29040" windowHeight="15840" activeTab="2" xr2:uid="{04513153-ABE9-41B9-9754-B13F3F6173FF}"/>
  </bookViews>
  <sheets>
    <sheet name="Planilha1" sheetId="1" r:id="rId1"/>
    <sheet name="Tabela-preço" sheetId="2" r:id="rId2"/>
    <sheet name="Planilha2" sheetId="3" r:id="rId3"/>
  </sheets>
  <definedNames>
    <definedName name="_xlnm._FilterDatabase" localSheetId="2" hidden="1">Planilha2!$A$2:$A$12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G3" i="3"/>
  <c r="C27" i="3"/>
  <c r="C28" i="3"/>
  <c r="C29" i="3"/>
  <c r="C30" i="3"/>
  <c r="C31" i="3"/>
  <c r="C26" i="3"/>
  <c r="C16" i="3" l="1"/>
  <c r="C14" i="3"/>
  <c r="G4" i="3"/>
  <c r="J19" i="1"/>
  <c r="F21" i="3"/>
  <c r="E21" i="3"/>
  <c r="D21" i="3"/>
  <c r="F22" i="3"/>
  <c r="E22" i="3"/>
  <c r="D22" i="3"/>
  <c r="F20" i="3"/>
  <c r="E20" i="3"/>
  <c r="D20" i="3"/>
  <c r="G6" i="3"/>
  <c r="G11" i="3"/>
  <c r="G9" i="3"/>
  <c r="G7" i="3"/>
  <c r="G12" i="3"/>
  <c r="G8" i="3"/>
  <c r="G5" i="3"/>
  <c r="G10" i="3"/>
  <c r="T4" i="1"/>
  <c r="T5" i="1"/>
  <c r="T6" i="1"/>
  <c r="T7" i="1"/>
  <c r="T8" i="1"/>
  <c r="T9" i="1"/>
  <c r="T11" i="1"/>
  <c r="T10" i="1"/>
  <c r="R11" i="1"/>
  <c r="S4" i="1"/>
  <c r="B17" i="2"/>
  <c r="B16" i="2"/>
  <c r="C18" i="3" l="1"/>
  <c r="C15" i="3"/>
  <c r="C17" i="3"/>
  <c r="B13" i="2"/>
  <c r="D3" i="2"/>
  <c r="D4" i="2"/>
  <c r="D5" i="2"/>
  <c r="D6" i="2"/>
  <c r="D7" i="2"/>
  <c r="D8" i="2"/>
  <c r="D9" i="2"/>
  <c r="K14" i="1"/>
  <c r="L14" i="1"/>
  <c r="M14" i="1"/>
  <c r="N14" i="1"/>
  <c r="O14" i="1"/>
  <c r="P14" i="1"/>
  <c r="Q14" i="1"/>
  <c r="J14" i="1"/>
  <c r="K13" i="1"/>
  <c r="L13" i="1"/>
  <c r="M13" i="1"/>
  <c r="N13" i="1"/>
  <c r="O13" i="1"/>
  <c r="P13" i="1"/>
  <c r="Q13" i="1"/>
  <c r="J13" i="1"/>
  <c r="S11" i="1"/>
  <c r="R8" i="1"/>
  <c r="S8" i="1" s="1"/>
  <c r="R9" i="1"/>
  <c r="S9" i="1" s="1"/>
  <c r="R10" i="1"/>
  <c r="S10" i="1" s="1"/>
  <c r="R7" i="1"/>
  <c r="S7" i="1" s="1"/>
  <c r="R6" i="1"/>
  <c r="S6" i="1" s="1"/>
  <c r="R5" i="1"/>
  <c r="S5" i="1" s="1"/>
  <c r="R4" i="1"/>
  <c r="C4" i="1"/>
  <c r="C3" i="1"/>
  <c r="C2" i="1"/>
  <c r="J20" i="1" l="1"/>
  <c r="J16" i="1"/>
  <c r="J17" i="1"/>
  <c r="R13" i="1"/>
  <c r="R14" i="1"/>
  <c r="B12" i="2"/>
  <c r="B14" i="2"/>
  <c r="B11" i="2"/>
</calcChain>
</file>

<file path=xl/sharedStrings.xml><?xml version="1.0" encoding="utf-8"?>
<sst xmlns="http://schemas.openxmlformats.org/spreadsheetml/2006/main" count="123" uniqueCount="115">
  <si>
    <t>marcos</t>
  </si>
  <si>
    <t>1.5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</si>
  <si>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</si>
  <si>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</si>
  <si>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</si>
  <si>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</si>
  <si>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</si>
  <si>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</si>
  <si>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</si>
  <si>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</si>
  <si>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</si>
  <si>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</si>
  <si>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</si>
  <si>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</si>
  <si>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Contas</t>
  </si>
  <si>
    <t>10\10</t>
  </si>
  <si>
    <t>Sinais</t>
  </si>
  <si>
    <t>Sinal -</t>
  </si>
  <si>
    <t>sinal *</t>
  </si>
  <si>
    <t>sinal \</t>
  </si>
  <si>
    <t>sinal ^</t>
  </si>
  <si>
    <t>1º Bimestre</t>
  </si>
  <si>
    <t>2º Bimestre</t>
  </si>
  <si>
    <t>3º Bimestre</t>
  </si>
  <si>
    <t>4º Bimestre</t>
  </si>
  <si>
    <t>5º Bimestre</t>
  </si>
  <si>
    <t>Notas dos Alunos</t>
  </si>
  <si>
    <t>6º Bimestre</t>
  </si>
  <si>
    <t>7º Bimestre</t>
  </si>
  <si>
    <t>8º Bimestre</t>
  </si>
  <si>
    <t>Nomes</t>
  </si>
  <si>
    <t>Emanuel</t>
  </si>
  <si>
    <t>Maria</t>
  </si>
  <si>
    <t>Ana</t>
  </si>
  <si>
    <t>Fernanda</t>
  </si>
  <si>
    <t>Pedro</t>
  </si>
  <si>
    <t>Marcos</t>
  </si>
  <si>
    <t>Paulo</t>
  </si>
  <si>
    <t>Gabriel</t>
  </si>
  <si>
    <t xml:space="preserve"> Total</t>
  </si>
  <si>
    <t>Média</t>
  </si>
  <si>
    <t>Maior Nota</t>
  </si>
  <si>
    <t>Menor Nota</t>
  </si>
  <si>
    <t>Maior Media</t>
  </si>
  <si>
    <t>Menor Media</t>
  </si>
  <si>
    <t>Produto</t>
  </si>
  <si>
    <t>Preço</t>
  </si>
  <si>
    <t>Quantidade</t>
  </si>
  <si>
    <t>Total</t>
  </si>
  <si>
    <t>Valor Total Gasto</t>
  </si>
  <si>
    <t>Média de preço</t>
  </si>
  <si>
    <t>Produto mais caro</t>
  </si>
  <si>
    <t>Produto mais barato</t>
  </si>
  <si>
    <t>Pão</t>
  </si>
  <si>
    <t>Queijo</t>
  </si>
  <si>
    <t>Leite</t>
  </si>
  <si>
    <t>Chcocolate</t>
  </si>
  <si>
    <t>Presunto</t>
  </si>
  <si>
    <t>Whey</t>
  </si>
  <si>
    <t xml:space="preserve">Creratina </t>
  </si>
  <si>
    <t>2º produto  mais caro</t>
  </si>
  <si>
    <t>2º produto  mais barato</t>
  </si>
  <si>
    <t>Lista de Compras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</si>
  <si>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</si>
  <si>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</si>
  <si>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</si>
  <si>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</si>
  <si>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</si>
  <si>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</si>
  <si>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</si>
  <si>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</si>
  <si>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</si>
  <si>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</si>
  <si>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Notas dos alunos</t>
  </si>
  <si>
    <t>Situação</t>
  </si>
  <si>
    <t>Coluna11</t>
  </si>
  <si>
    <t>Alunos Aprovados</t>
  </si>
  <si>
    <t>Alunos Reprovados</t>
  </si>
  <si>
    <t>Name</t>
  </si>
  <si>
    <t>Sex</t>
  </si>
  <si>
    <t>Age</t>
  </si>
  <si>
    <t>Weight</t>
  </si>
  <si>
    <t>Height</t>
  </si>
  <si>
    <t>Category</t>
  </si>
  <si>
    <t>Emanuel Santos</t>
  </si>
  <si>
    <t>Paulo Santos</t>
  </si>
  <si>
    <t xml:space="preserve">Fernanda Araujo </t>
  </si>
  <si>
    <t>Pedro Ferraz</t>
  </si>
  <si>
    <t>Monica de Jesus</t>
  </si>
  <si>
    <t>Luana</t>
  </si>
  <si>
    <t>Vitor Luiz</t>
  </si>
  <si>
    <t>Luiz de Oliveira</t>
  </si>
  <si>
    <t>Benedito Aparecido</t>
  </si>
  <si>
    <t>Emilia Santos</t>
  </si>
  <si>
    <t>Feminine</t>
  </si>
  <si>
    <t>Lista de Categorias</t>
  </si>
  <si>
    <t>Valores Máximo</t>
  </si>
  <si>
    <t>Valores Mínimos</t>
  </si>
  <si>
    <t>Valores Médios</t>
  </si>
  <si>
    <t>Quantidade de Atletas Juvenil</t>
  </si>
  <si>
    <t>Quantidade de Atletas Profissional</t>
  </si>
  <si>
    <t>Quantidade de Atletas Master</t>
  </si>
  <si>
    <t>Quantidade de Atletas Feminino</t>
  </si>
  <si>
    <t>Quantidade de Atletas Masculino</t>
  </si>
  <si>
    <t>Código</t>
  </si>
  <si>
    <t>Qual Codigo desejado?</t>
  </si>
  <si>
    <t>Nome do atleta</t>
  </si>
  <si>
    <t>Sexo:</t>
  </si>
  <si>
    <t>Masculine</t>
  </si>
  <si>
    <t>Idade:</t>
  </si>
  <si>
    <t>Peso</t>
  </si>
  <si>
    <t>Altura</t>
  </si>
  <si>
    <t>Categoria</t>
  </si>
  <si>
    <t>Birthday</t>
  </si>
  <si>
    <t>Date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</si>
</sst>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5">
    <xf numFmtId="0" fontId="0" fillId="0" borderId="0" xfId="0"/>
    <xf numFmtId="16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0" fillId="0" borderId="5" xfId="0" applyBorder="1"/>
    <xf numFmtId="44" fontId="0" fillId="0" borderId="1" xfId="1" applyFont="1" applyBorder="1"/>
    <xf numFmtId="0" fontId="0" fillId="0" borderId="1" xfId="0" applyBorder="1"/>
    <xf numFmtId="44" fontId="0" fillId="0" borderId="6" xfId="0" applyNumberFormat="1" applyBorder="1"/>
    <xf numFmtId="0" fontId="0" fillId="0" borderId="6" xfId="0" applyBorder="1"/>
    <xf numFmtId="44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6" fillId="2" borderId="0" xfId="2" applyFont="1" applyAlignment="1">
      <alignment horizontal="center"/>
    </xf>
    <xf numFmtId="0" fontId="4" fillId="2" borderId="0" xfId="2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3">
    <cellStyle name="Moeda" xfId="1" builtinId="4"/>
    <cellStyle name="Neutro" xfId="2" builtinId="28"/>
    <cellStyle name="Normal" xfId="0" builtinId="0"/>
  </cellStyles>
  <dxfs count="11"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Atletas</a:t>
            </a:r>
            <a:r>
              <a:rPr lang="pt-BR" baseline="0"/>
              <a:t> Nadadores</a:t>
            </a:r>
          </a:p>
        </c:rich>
      </c:tx>
      <c:layout>
        <c:manualLayout>
          <c:xMode val="edge"/>
          <c:yMode val="edge"/>
          <c:x val="0.30910144428667735"/>
          <c:y val="7.2859744990892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185792349726776E-2"/>
          <c:y val="0.14064062727305793"/>
          <c:w val="0.71760327773235999"/>
          <c:h val="0.8088406609143148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FAA-4E38-833D-051773BEDA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Planilha2!$B$3:$B$14</c:f>
              <c:strCache>
                <c:ptCount val="12"/>
                <c:pt idx="0">
                  <c:v>Benedito Aparecido</c:v>
                </c:pt>
                <c:pt idx="1">
                  <c:v>Emanuel Santos</c:v>
                </c:pt>
                <c:pt idx="2">
                  <c:v>Emilia Santos</c:v>
                </c:pt>
                <c:pt idx="3">
                  <c:v>Fernanda Araujo </c:v>
                </c:pt>
                <c:pt idx="4">
                  <c:v>Luana</c:v>
                </c:pt>
                <c:pt idx="5">
                  <c:v>Luiz de Oliveira</c:v>
                </c:pt>
                <c:pt idx="6">
                  <c:v>Monica de Jesus</c:v>
                </c:pt>
                <c:pt idx="7">
                  <c:v>Paulo Santos</c:v>
                </c:pt>
                <c:pt idx="8">
                  <c:v>Pedro Ferraz</c:v>
                </c:pt>
                <c:pt idx="9">
                  <c:v>Vitor Luiz</c:v>
                </c:pt>
                <c:pt idx="11">
                  <c:v>Quantidade de Atletas Feminino</c:v>
                </c:pt>
              </c:strCache>
            </c:strRef>
          </c:cat>
          <c:val>
            <c:numRef>
              <c:f>Planilha2!$E$3:$E$14</c:f>
              <c:numCache>
                <c:formatCode>General</c:formatCode>
                <c:ptCount val="12"/>
                <c:pt idx="0">
                  <c:v>49</c:v>
                </c:pt>
                <c:pt idx="1">
                  <c:v>60</c:v>
                </c:pt>
                <c:pt idx="2">
                  <c:v>80</c:v>
                </c:pt>
                <c:pt idx="3">
                  <c:v>76</c:v>
                </c:pt>
                <c:pt idx="4">
                  <c:v>90</c:v>
                </c:pt>
                <c:pt idx="5">
                  <c:v>75</c:v>
                </c:pt>
                <c:pt idx="6">
                  <c:v>69</c:v>
                </c:pt>
                <c:pt idx="7">
                  <c:v>79</c:v>
                </c:pt>
                <c:pt idx="8">
                  <c:v>50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A-4E38-833D-051773BEDA1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4</xdr:row>
      <xdr:rowOff>138112</xdr:rowOff>
    </xdr:from>
    <xdr:to>
      <xdr:col>23</xdr:col>
      <xdr:colOff>190500</xdr:colOff>
      <xdr:row>23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8C5548-BA0D-4EAC-B7AD-4B4ED322A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0E8440-FDA3-4088-B499-3CFEB152ABDB}" name="Tabela2" displayName="Tabela2" ref="I2:T18" totalsRowCount="1" headerRowDxfId="10">
  <autoFilter ref="I2:T17" xr:uid="{958BC7FA-4BBA-4949-8D02-7EB45F19B735}"/>
  <tableColumns count="12">
    <tableColumn id="1" xr3:uid="{122DD658-F8FD-4881-B8CB-E76FFCCD6E55}" name="Coluna1"/>
    <tableColumn id="2" xr3:uid="{E6958E84-B82B-4BB5-AF3F-69396D3B47A6}" name="Notas dos Alunos" dataDxfId="9"/>
    <tableColumn id="3" xr3:uid="{E6DCC32A-923D-4FAA-A3C1-9E6872D0988A}" name="Coluna2"/>
    <tableColumn id="4" xr3:uid="{55A61BB4-22F3-4A06-99D7-E9A37B33F139}" name="Coluna3"/>
    <tableColumn id="5" xr3:uid="{F3AD8ADB-644D-4508-A026-3DF088832918}" name="Coluna4"/>
    <tableColumn id="6" xr3:uid="{01F2FD33-83AF-4778-8ECF-4192C21F94C8}" name="Coluna5"/>
    <tableColumn id="7" xr3:uid="{8899DC28-D932-432C-B3BC-15950FCDD5E9}" name="Coluna6"/>
    <tableColumn id="8" xr3:uid="{77980048-7CB4-4015-9C2B-E94A31A408D4}" name="Coluna7"/>
    <tableColumn id="9" xr3:uid="{EFD5A64C-CAA0-476F-B8CD-50EBE897791B}" name="Coluna8"/>
    <tableColumn id="10" xr3:uid="{01ECA4B1-E4B6-46AA-AECE-3DA44E09EE9C}" name="Coluna9"/>
    <tableColumn id="11" xr3:uid="{5888496F-DCFD-4B99-84F0-7469252C875F}" name="Coluna10"/>
    <tableColumn id="12" xr3:uid="{053518F8-FAEE-43AF-9D6F-85AF5E6673C0}" name="Coluna11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5950A-1592-450A-B57E-8F22A64D1C2F}" name="Tabela1" displayName="Tabela1" ref="A2:D17" totalsRowShown="0" headerRowDxfId="8" headerRowBorderDxfId="7" tableBorderDxfId="6" totalsRowBorderDxfId="5">
  <autoFilter ref="A2:D17" xr:uid="{F4CAA55E-EAEA-4CF0-A85A-44B91ABB6709}"/>
  <tableColumns count="4">
    <tableColumn id="1" xr3:uid="{29FAD295-7F93-4025-AD5D-D5E8E959D8CF}" name="Produto" dataDxfId="4"/>
    <tableColumn id="2" xr3:uid="{47801388-599E-4BA3-9844-B630AF16CA0D}" name="Preço" dataDxfId="3"/>
    <tableColumn id="3" xr3:uid="{AF5173BC-2920-491B-AD98-5CCC6D336D60}" name="Quantidade" dataDxfId="2"/>
    <tableColumn id="4" xr3:uid="{B0644E2A-54C8-4FDE-B7B0-860C73A5B063}" name="Total" dataDxfId="1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E45A7D-8A22-416F-A1C3-34A10BBAAA2B}" name="Tabela3" displayName="Tabela3" ref="B2:I33" totalsRowShown="0">
  <autoFilter ref="B2:I33" xr:uid="{5C9CAF89-B4AA-4556-AE10-F579AA85E872}"/>
  <sortState xmlns:xlrd2="http://schemas.microsoft.com/office/spreadsheetml/2017/richdata2" ref="B3:G23">
    <sortCondition ref="B2:B23"/>
  </sortState>
  <tableColumns count="8">
    <tableColumn id="1" xr3:uid="{311C082B-10EF-4167-9D95-443FD72F61CE}" name="Name"/>
    <tableColumn id="2" xr3:uid="{E29DF174-2D1D-43BA-86D6-2D20B7B3E8EC}" name="Sex"/>
    <tableColumn id="3" xr3:uid="{64CA0FCF-5870-4014-B2ED-47B6F400F81E}" name="Age"/>
    <tableColumn id="4" xr3:uid="{9CB119AB-A67F-4038-B4C0-7D41609857BD}" name="Weight"/>
    <tableColumn id="5" xr3:uid="{487FE895-0B5F-4099-8CCF-617EB3F5860D}" name="Height"/>
    <tableColumn id="6" xr3:uid="{EA16587D-768D-4FA1-BE1E-D68940DB6AF9}" name="Category"/>
    <tableColumn id="7" xr3:uid="{B43249D6-31C1-4645-9B16-23C3D8AF68F8}" name="Birthday"/>
    <tableColumn id="8" xr3:uid="{4356BE00-D8E5-4408-B179-04A5C60B2BF1}" name="Date Now" dataDxfId="0">
      <calculatedColumnFormula>DATEDIF(H3,TODAY(),"y")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F206-3DF2-48BB-A249-04B4CED89AEA}">
  <dimension ref="A1:T20"/>
  <sheetViews>
    <sheetView workbookViewId="0">
      <selection activeCell="D20" sqref="D20"/>
    </sheetView>
  </sheetViews>
  <sheetFormatPr defaultRowHeight="15" x14ac:dyDescent="0.25"/>
  <cols>
    <col min="1" max="1" width="10.42578125" bestFit="1" customWidth="1"/>
    <col min="9" max="9" width="18.28515625" bestFit="1" customWidth="1"/>
    <col min="10" max="10" width="18.42578125" customWidth="1"/>
    <col min="11" max="11" width="12.7109375" customWidth="1"/>
    <col min="12" max="12" width="13.7109375" customWidth="1"/>
    <col min="13" max="13" width="15" customWidth="1"/>
    <col min="14" max="14" width="13.7109375" customWidth="1"/>
    <col min="15" max="15" width="14" customWidth="1"/>
    <col min="16" max="16" width="12.7109375" customWidth="1"/>
    <col min="17" max="17" width="14.5703125" customWidth="1"/>
    <col min="18" max="18" width="10.28515625" customWidth="1"/>
    <col min="19" max="19" width="11.42578125" bestFit="1" customWidth="1"/>
    <col min="20" max="20" width="13.7109375" bestFit="1" customWidth="1"/>
  </cols>
  <sheetData>
    <row r="1" spans="1:20" ht="18.75" x14ac:dyDescent="0.3">
      <c r="A1" t="s">
        <v>0</v>
      </c>
      <c r="C1" t="s">
        <v>14</v>
      </c>
      <c r="I1" s="21" t="s">
        <v>73</v>
      </c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20" x14ac:dyDescent="0.25">
      <c r="A2" t="s">
        <v>1</v>
      </c>
      <c r="C2">
        <f>10+5</f>
        <v>15</v>
      </c>
      <c r="G2" t="s">
        <v>16</v>
      </c>
      <c r="I2" t="s">
        <v>63</v>
      </c>
      <c r="J2" s="4" t="s">
        <v>26</v>
      </c>
      <c r="K2" s="4" t="s">
        <v>64</v>
      </c>
      <c r="L2" s="4" t="s">
        <v>65</v>
      </c>
      <c r="M2" s="4" t="s">
        <v>66</v>
      </c>
      <c r="N2" s="4" t="s">
        <v>67</v>
      </c>
      <c r="O2" s="4" t="s">
        <v>68</v>
      </c>
      <c r="P2" s="4" t="s">
        <v>69</v>
      </c>
      <c r="Q2" s="4" t="s">
        <v>70</v>
      </c>
      <c r="R2" t="s">
        <v>71</v>
      </c>
      <c r="S2" t="s">
        <v>72</v>
      </c>
      <c r="T2" s="4" t="s">
        <v>75</v>
      </c>
    </row>
    <row r="3" spans="1:20" x14ac:dyDescent="0.25">
      <c r="A3">
        <v>1.5</v>
      </c>
      <c r="C3">
        <f>10-4</f>
        <v>6</v>
      </c>
      <c r="G3" t="s">
        <v>17</v>
      </c>
      <c r="I3" s="3" t="s">
        <v>30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27</v>
      </c>
      <c r="P3" s="2" t="s">
        <v>28</v>
      </c>
      <c r="Q3" s="2" t="s">
        <v>29</v>
      </c>
      <c r="R3" s="2" t="s">
        <v>39</v>
      </c>
      <c r="S3" s="2" t="s">
        <v>40</v>
      </c>
      <c r="T3" t="s">
        <v>74</v>
      </c>
    </row>
    <row r="4" spans="1:20" x14ac:dyDescent="0.25">
      <c r="C4">
        <f>90 *2</f>
        <v>180</v>
      </c>
      <c r="G4" t="s">
        <v>18</v>
      </c>
      <c r="I4" t="s">
        <v>31</v>
      </c>
      <c r="J4" s="19">
        <v>9</v>
      </c>
      <c r="K4" s="19">
        <v>10</v>
      </c>
      <c r="L4" s="19">
        <v>1</v>
      </c>
      <c r="M4" s="19">
        <v>3</v>
      </c>
      <c r="N4" s="19">
        <v>2</v>
      </c>
      <c r="O4" s="19">
        <v>3</v>
      </c>
      <c r="P4" s="19">
        <v>9</v>
      </c>
      <c r="Q4" s="19">
        <v>8</v>
      </c>
      <c r="R4" s="18">
        <f>J4+K4+L4+M4+N4+O4+P4+Q4</f>
        <v>45</v>
      </c>
      <c r="S4" s="20">
        <f>AVERAGE(J4:R4)</f>
        <v>10</v>
      </c>
      <c r="T4" t="str">
        <f t="shared" ref="T4:T9" si="0">IF(S4&gt;7,"Aprovado",IF(S4&lt;5,"Reprovador", "Recuperação"))</f>
        <v>Aprovado</v>
      </c>
    </row>
    <row r="5" spans="1:20" x14ac:dyDescent="0.25">
      <c r="A5" t="s">
        <v>2</v>
      </c>
      <c r="C5" s="1" t="s">
        <v>15</v>
      </c>
      <c r="G5" t="s">
        <v>19</v>
      </c>
      <c r="I5" t="s">
        <v>32</v>
      </c>
      <c r="J5" s="19">
        <v>3</v>
      </c>
      <c r="K5" s="19">
        <v>1</v>
      </c>
      <c r="L5" s="19">
        <v>1</v>
      </c>
      <c r="M5" s="19">
        <v>1</v>
      </c>
      <c r="N5" s="19">
        <v>1</v>
      </c>
      <c r="O5" s="19">
        <v>8</v>
      </c>
      <c r="P5" s="19">
        <v>9</v>
      </c>
      <c r="Q5" s="19">
        <v>5</v>
      </c>
      <c r="R5" s="18">
        <f>Q5+P5+O5+N5+M5+L5+K5+J5</f>
        <v>29</v>
      </c>
      <c r="S5" s="20">
        <f t="shared" ref="S5:S11" si="1">AVERAGE(J5:R5)</f>
        <v>6.4444444444444446</v>
      </c>
      <c r="T5" t="str">
        <f t="shared" si="0"/>
        <v>Recuperação</v>
      </c>
    </row>
    <row r="6" spans="1:20" x14ac:dyDescent="0.25">
      <c r="A6" t="s">
        <v>3</v>
      </c>
      <c r="G6" t="s">
        <v>20</v>
      </c>
      <c r="I6" t="s">
        <v>33</v>
      </c>
      <c r="J6" s="19">
        <v>1</v>
      </c>
      <c r="K6" s="19">
        <v>7</v>
      </c>
      <c r="L6" s="19">
        <v>9</v>
      </c>
      <c r="M6" s="19">
        <v>3</v>
      </c>
      <c r="N6" s="19">
        <v>7</v>
      </c>
      <c r="O6" s="19">
        <v>7</v>
      </c>
      <c r="P6" s="19">
        <v>9</v>
      </c>
      <c r="Q6" s="19">
        <v>9</v>
      </c>
      <c r="R6" s="18">
        <f>SUM(J6:Q6)</f>
        <v>52</v>
      </c>
      <c r="S6" s="20">
        <f>AVERAGE(J6:R6)</f>
        <v>11.555555555555555</v>
      </c>
      <c r="T6" t="str">
        <f t="shared" si="0"/>
        <v>Aprovado</v>
      </c>
    </row>
    <row r="7" spans="1:20" x14ac:dyDescent="0.25">
      <c r="A7" t="s">
        <v>4</v>
      </c>
      <c r="I7" t="s">
        <v>34</v>
      </c>
      <c r="J7" s="19">
        <v>1</v>
      </c>
      <c r="K7" s="19">
        <v>8</v>
      </c>
      <c r="L7" s="19">
        <v>9</v>
      </c>
      <c r="M7" s="19">
        <v>1</v>
      </c>
      <c r="N7" s="19">
        <v>6</v>
      </c>
      <c r="O7" s="19">
        <v>1</v>
      </c>
      <c r="P7" s="19">
        <v>1</v>
      </c>
      <c r="Q7" s="19">
        <v>0</v>
      </c>
      <c r="R7" s="18">
        <f>SUM(J7:Q7)</f>
        <v>27</v>
      </c>
      <c r="S7" s="20">
        <f t="shared" si="1"/>
        <v>6</v>
      </c>
      <c r="T7" t="str">
        <f t="shared" si="0"/>
        <v>Recuperação</v>
      </c>
    </row>
    <row r="8" spans="1:20" x14ac:dyDescent="0.25">
      <c r="A8" t="s">
        <v>5</v>
      </c>
      <c r="I8" t="s">
        <v>35</v>
      </c>
      <c r="J8" s="19">
        <v>3</v>
      </c>
      <c r="K8" s="19">
        <v>1</v>
      </c>
      <c r="L8" s="19">
        <v>1</v>
      </c>
      <c r="M8" s="19">
        <v>8</v>
      </c>
      <c r="N8" s="19">
        <v>5</v>
      </c>
      <c r="O8" s="19">
        <v>3</v>
      </c>
      <c r="P8" s="19">
        <v>8</v>
      </c>
      <c r="Q8" s="19">
        <v>9</v>
      </c>
      <c r="R8" s="18">
        <f t="shared" ref="R8:R10" si="2">SUM(J8:Q8)</f>
        <v>38</v>
      </c>
      <c r="S8" s="20">
        <f t="shared" si="1"/>
        <v>8.4444444444444446</v>
      </c>
      <c r="T8" t="str">
        <f t="shared" si="0"/>
        <v>Aprovado</v>
      </c>
    </row>
    <row r="9" spans="1:20" x14ac:dyDescent="0.25">
      <c r="A9" t="s">
        <v>6</v>
      </c>
      <c r="I9" t="s">
        <v>36</v>
      </c>
      <c r="J9" s="19">
        <v>2</v>
      </c>
      <c r="K9" s="19">
        <v>1</v>
      </c>
      <c r="L9" s="19">
        <v>6</v>
      </c>
      <c r="M9" s="19">
        <v>4</v>
      </c>
      <c r="N9" s="19">
        <v>5</v>
      </c>
      <c r="O9" s="19">
        <v>1</v>
      </c>
      <c r="P9" s="19">
        <v>1</v>
      </c>
      <c r="Q9" s="19">
        <v>0</v>
      </c>
      <c r="R9" s="18">
        <f t="shared" si="2"/>
        <v>20</v>
      </c>
      <c r="S9" s="20">
        <f t="shared" si="1"/>
        <v>4.4444444444444446</v>
      </c>
      <c r="T9" t="str">
        <f t="shared" si="0"/>
        <v>Reprovador</v>
      </c>
    </row>
    <row r="10" spans="1:20" x14ac:dyDescent="0.25">
      <c r="A10" t="s">
        <v>7</v>
      </c>
      <c r="I10" t="s">
        <v>37</v>
      </c>
      <c r="J10" s="19">
        <v>3</v>
      </c>
      <c r="K10" s="19">
        <v>2</v>
      </c>
      <c r="L10" s="19">
        <v>1</v>
      </c>
      <c r="M10" s="19">
        <v>0</v>
      </c>
      <c r="N10" s="19">
        <v>5</v>
      </c>
      <c r="O10" s="19">
        <v>7</v>
      </c>
      <c r="P10" s="19">
        <v>2</v>
      </c>
      <c r="Q10" s="19">
        <v>7</v>
      </c>
      <c r="R10" s="18">
        <f t="shared" si="2"/>
        <v>27</v>
      </c>
      <c r="S10" s="20">
        <f t="shared" si="1"/>
        <v>6</v>
      </c>
      <c r="T10" t="str">
        <f>IF(S10&gt;7,"Aprovado",IF(S10&lt;5,"Reprovador", "Recuperação"))</f>
        <v>Recuperação</v>
      </c>
    </row>
    <row r="11" spans="1:20" x14ac:dyDescent="0.25">
      <c r="A11" t="s">
        <v>8</v>
      </c>
      <c r="I11" t="s">
        <v>38</v>
      </c>
      <c r="J11" s="19">
        <v>2</v>
      </c>
      <c r="K11" s="19">
        <v>1</v>
      </c>
      <c r="L11" s="19">
        <v>6</v>
      </c>
      <c r="M11" s="19">
        <v>1</v>
      </c>
      <c r="N11" s="19">
        <v>1</v>
      </c>
      <c r="O11" s="19">
        <v>1</v>
      </c>
      <c r="P11" s="19">
        <v>1</v>
      </c>
      <c r="Q11" s="19">
        <v>1</v>
      </c>
      <c r="R11" s="18">
        <f>SUM(J11:Q11)</f>
        <v>14</v>
      </c>
      <c r="S11" s="20">
        <f t="shared" si="1"/>
        <v>3.1111111111111112</v>
      </c>
      <c r="T11" t="str">
        <f>IF(S11&gt;7,"Aprovado",IF(S11&lt;5,"Reprovador", "Recuperação"))</f>
        <v>Reprovador</v>
      </c>
    </row>
    <row r="12" spans="1:20" x14ac:dyDescent="0.25">
      <c r="A12" t="s">
        <v>9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3" spans="1:20" x14ac:dyDescent="0.25">
      <c r="A13" t="s">
        <v>10</v>
      </c>
      <c r="I13" t="s">
        <v>41</v>
      </c>
      <c r="J13" s="18">
        <f>MAX(J4:J11)</f>
        <v>9</v>
      </c>
      <c r="K13" s="18">
        <f t="shared" ref="K13:R13" si="3">MAX(K4:K11)</f>
        <v>10</v>
      </c>
      <c r="L13" s="18">
        <f t="shared" si="3"/>
        <v>9</v>
      </c>
      <c r="M13" s="18">
        <f t="shared" si="3"/>
        <v>8</v>
      </c>
      <c r="N13" s="18">
        <f t="shared" si="3"/>
        <v>7</v>
      </c>
      <c r="O13" s="18">
        <f t="shared" si="3"/>
        <v>8</v>
      </c>
      <c r="P13" s="18">
        <f t="shared" si="3"/>
        <v>9</v>
      </c>
      <c r="Q13" s="18">
        <f t="shared" si="3"/>
        <v>9</v>
      </c>
      <c r="R13" s="18">
        <f t="shared" si="3"/>
        <v>52</v>
      </c>
      <c r="S13" s="18"/>
    </row>
    <row r="14" spans="1:20" x14ac:dyDescent="0.25">
      <c r="A14" t="s">
        <v>11</v>
      </c>
      <c r="I14" t="s">
        <v>42</v>
      </c>
      <c r="J14" s="18">
        <f>MIN(J4:J11)</f>
        <v>1</v>
      </c>
      <c r="K14" s="18">
        <f t="shared" ref="K14:R14" si="4">MIN(K4:K11)</f>
        <v>1</v>
      </c>
      <c r="L14" s="18">
        <f t="shared" si="4"/>
        <v>1</v>
      </c>
      <c r="M14" s="18">
        <f t="shared" si="4"/>
        <v>0</v>
      </c>
      <c r="N14" s="18">
        <f t="shared" si="4"/>
        <v>1</v>
      </c>
      <c r="O14" s="18">
        <f t="shared" si="4"/>
        <v>1</v>
      </c>
      <c r="P14" s="18">
        <f t="shared" si="4"/>
        <v>1</v>
      </c>
      <c r="Q14" s="18">
        <f t="shared" si="4"/>
        <v>0</v>
      </c>
      <c r="R14" s="18">
        <f t="shared" si="4"/>
        <v>14</v>
      </c>
      <c r="S14" s="18"/>
    </row>
    <row r="15" spans="1:20" x14ac:dyDescent="0.25">
      <c r="A15" t="s">
        <v>12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spans="1:20" x14ac:dyDescent="0.25">
      <c r="A16" t="s">
        <v>13</v>
      </c>
      <c r="I16" t="s">
        <v>43</v>
      </c>
      <c r="J16" s="20">
        <f>MAX(S4:S11)</f>
        <v>11.555555555555555</v>
      </c>
      <c r="K16" s="18"/>
      <c r="L16" s="18"/>
      <c r="M16" s="18"/>
      <c r="N16" s="18"/>
      <c r="O16" s="18"/>
      <c r="P16" s="18"/>
      <c r="Q16" s="18"/>
      <c r="R16" s="18"/>
      <c r="S16" s="18"/>
    </row>
    <row r="17" spans="9:19" x14ac:dyDescent="0.25">
      <c r="I17" t="s">
        <v>44</v>
      </c>
      <c r="J17" s="20">
        <f>MIN(S4:S11)</f>
        <v>3.1111111111111112</v>
      </c>
      <c r="K17" s="18"/>
      <c r="L17" s="18"/>
      <c r="M17" s="18"/>
      <c r="N17" s="18"/>
      <c r="O17" s="18"/>
      <c r="P17" s="18"/>
      <c r="Q17" s="18"/>
      <c r="R17" s="18"/>
      <c r="S17" s="18"/>
    </row>
    <row r="19" spans="9:19" x14ac:dyDescent="0.25">
      <c r="I19" s="5" t="s">
        <v>76</v>
      </c>
      <c r="J19" t="b">
        <f>Planilha2!G20=COUNTIF(T4:T11,"Aprovado")</f>
        <v>0</v>
      </c>
    </row>
    <row r="20" spans="9:19" x14ac:dyDescent="0.25">
      <c r="I20" t="s">
        <v>77</v>
      </c>
      <c r="J20">
        <f>COUNTIF(T4:T11,"Reprovado")</f>
        <v>0</v>
      </c>
    </row>
  </sheetData>
  <mergeCells count="1">
    <mergeCell ref="I1:S1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E09D-17E1-4F00-AA69-D95D639F4B73}">
  <dimension ref="A1:D17"/>
  <sheetViews>
    <sheetView workbookViewId="0">
      <selection activeCell="B17" sqref="B17"/>
    </sheetView>
  </sheetViews>
  <sheetFormatPr defaultRowHeight="15" x14ac:dyDescent="0.25"/>
  <cols>
    <col min="1" max="1" width="22" bestFit="1" customWidth="1"/>
    <col min="2" max="2" width="12.140625" bestFit="1" customWidth="1"/>
    <col min="3" max="3" width="13.5703125" customWidth="1"/>
    <col min="4" max="4" width="12.140625" bestFit="1" customWidth="1"/>
  </cols>
  <sheetData>
    <row r="1" spans="1:4" x14ac:dyDescent="0.25">
      <c r="A1" s="23" t="s">
        <v>62</v>
      </c>
      <c r="B1" s="23"/>
      <c r="C1" s="23"/>
      <c r="D1" s="23"/>
    </row>
    <row r="2" spans="1:4" x14ac:dyDescent="0.25">
      <c r="A2" s="6" t="s">
        <v>45</v>
      </c>
      <c r="B2" s="7" t="s">
        <v>46</v>
      </c>
      <c r="C2" s="7" t="s">
        <v>47</v>
      </c>
      <c r="D2" s="8" t="s">
        <v>48</v>
      </c>
    </row>
    <row r="3" spans="1:4" x14ac:dyDescent="0.25">
      <c r="A3" s="9" t="s">
        <v>53</v>
      </c>
      <c r="B3" s="10">
        <v>5.8</v>
      </c>
      <c r="C3" s="11">
        <v>4</v>
      </c>
      <c r="D3" s="12">
        <f>SUM(B3*C3)</f>
        <v>23.2</v>
      </c>
    </row>
    <row r="4" spans="1:4" x14ac:dyDescent="0.25">
      <c r="A4" s="9" t="s">
        <v>54</v>
      </c>
      <c r="B4" s="10">
        <v>5.0999999999999996</v>
      </c>
      <c r="C4" s="11">
        <v>5</v>
      </c>
      <c r="D4" s="12">
        <f t="shared" ref="D4:D9" si="0">SUM(B4*C4)</f>
        <v>25.5</v>
      </c>
    </row>
    <row r="5" spans="1:4" x14ac:dyDescent="0.25">
      <c r="A5" s="9" t="s">
        <v>55</v>
      </c>
      <c r="B5" s="10">
        <v>38.700000000000003</v>
      </c>
      <c r="C5" s="11">
        <v>6</v>
      </c>
      <c r="D5" s="12">
        <f t="shared" si="0"/>
        <v>232.20000000000002</v>
      </c>
    </row>
    <row r="6" spans="1:4" x14ac:dyDescent="0.25">
      <c r="A6" s="9" t="s">
        <v>56</v>
      </c>
      <c r="B6" s="10">
        <v>10.32</v>
      </c>
      <c r="C6" s="11">
        <v>8</v>
      </c>
      <c r="D6" s="12">
        <f t="shared" si="0"/>
        <v>82.56</v>
      </c>
    </row>
    <row r="7" spans="1:4" x14ac:dyDescent="0.25">
      <c r="A7" s="9" t="s">
        <v>57</v>
      </c>
      <c r="B7" s="10">
        <v>325.64999999999998</v>
      </c>
      <c r="C7" s="11">
        <v>7</v>
      </c>
      <c r="D7" s="12">
        <f t="shared" si="0"/>
        <v>2279.5499999999997</v>
      </c>
    </row>
    <row r="8" spans="1:4" x14ac:dyDescent="0.25">
      <c r="A8" s="9" t="s">
        <v>58</v>
      </c>
      <c r="B8" s="10">
        <v>970.43</v>
      </c>
      <c r="C8" s="11">
        <v>5</v>
      </c>
      <c r="D8" s="12">
        <f t="shared" si="0"/>
        <v>4852.1499999999996</v>
      </c>
    </row>
    <row r="9" spans="1:4" x14ac:dyDescent="0.25">
      <c r="A9" s="9" t="s">
        <v>59</v>
      </c>
      <c r="B9" s="10">
        <v>34.43</v>
      </c>
      <c r="C9" s="11">
        <v>2</v>
      </c>
      <c r="D9" s="12">
        <f t="shared" si="0"/>
        <v>68.86</v>
      </c>
    </row>
    <row r="10" spans="1:4" x14ac:dyDescent="0.25">
      <c r="A10" s="9"/>
      <c r="B10" s="11"/>
      <c r="C10" s="11"/>
      <c r="D10" s="13"/>
    </row>
    <row r="11" spans="1:4" x14ac:dyDescent="0.25">
      <c r="A11" s="9" t="s">
        <v>49</v>
      </c>
      <c r="B11" s="14">
        <f>SUM(D3:D9)</f>
        <v>7564.0199999999995</v>
      </c>
      <c r="C11" s="11"/>
      <c r="D11" s="13"/>
    </row>
    <row r="12" spans="1:4" x14ac:dyDescent="0.25">
      <c r="A12" s="9" t="s">
        <v>50</v>
      </c>
      <c r="B12" s="14">
        <f>AVERAGE(D3:D9)</f>
        <v>1080.5742857142857</v>
      </c>
      <c r="C12" s="11"/>
      <c r="D12" s="13"/>
    </row>
    <row r="13" spans="1:4" x14ac:dyDescent="0.25">
      <c r="A13" s="9" t="s">
        <v>51</v>
      </c>
      <c r="B13" s="14">
        <f>MAX(B3:B9)</f>
        <v>970.43</v>
      </c>
      <c r="C13" s="11"/>
      <c r="D13" s="13"/>
    </row>
    <row r="14" spans="1:4" x14ac:dyDescent="0.25">
      <c r="A14" s="9" t="s">
        <v>52</v>
      </c>
      <c r="B14" s="14">
        <f>MIN(D3:D9)</f>
        <v>23.2</v>
      </c>
      <c r="C14" s="11"/>
      <c r="D14" s="13"/>
    </row>
    <row r="15" spans="1:4" x14ac:dyDescent="0.25">
      <c r="A15" s="9"/>
      <c r="B15" s="11"/>
      <c r="C15" s="11"/>
      <c r="D15" s="13"/>
    </row>
    <row r="16" spans="1:4" x14ac:dyDescent="0.25">
      <c r="A16" s="9" t="s">
        <v>60</v>
      </c>
      <c r="B16" s="11">
        <f>LARGE(B3:B9,2)</f>
        <v>325.64999999999998</v>
      </c>
      <c r="C16" s="11"/>
      <c r="D16" s="13"/>
    </row>
    <row r="17" spans="1:4" x14ac:dyDescent="0.25">
      <c r="A17" s="15" t="s">
        <v>61</v>
      </c>
      <c r="B17" s="16">
        <f>SMALL(B3:B9,2)</f>
        <v>5.8</v>
      </c>
      <c r="C17" s="16"/>
      <c r="D17" s="17"/>
    </row>
  </sheetData>
  <mergeCells count="1">
    <mergeCell ref="A1:D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F8D1-D837-4903-8F11-F02666D960D0}">
  <dimension ref="A1:I32"/>
  <sheetViews>
    <sheetView tabSelected="1" workbookViewId="0">
      <selection activeCell="I12" sqref="I12"/>
    </sheetView>
  </sheetViews>
  <sheetFormatPr defaultRowHeight="15" x14ac:dyDescent="0.25"/>
  <cols>
    <col min="2" max="2" width="32.42578125" bestFit="1" customWidth="1"/>
    <col min="3" max="3" width="18.85546875" bestFit="1" customWidth="1"/>
    <col min="5" max="5" width="9.5703125" customWidth="1"/>
    <col min="7" max="7" width="12" bestFit="1" customWidth="1"/>
    <col min="8" max="8" width="10.7109375" bestFit="1" customWidth="1"/>
    <col min="9" max="9" width="13.140625" bestFit="1" customWidth="1"/>
  </cols>
  <sheetData>
    <row r="1" spans="1:9" x14ac:dyDescent="0.25">
      <c r="B1" s="23" t="s">
        <v>95</v>
      </c>
      <c r="C1" s="23"/>
      <c r="D1" s="23"/>
      <c r="E1" s="23"/>
      <c r="F1" s="23"/>
      <c r="G1" s="23"/>
    </row>
    <row r="2" spans="1:9" x14ac:dyDescent="0.25">
      <c r="A2" t="s">
        <v>104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 t="s">
        <v>113</v>
      </c>
      <c r="I2" t="s">
        <v>114</v>
      </c>
    </row>
    <row r="3" spans="1:9" x14ac:dyDescent="0.25">
      <c r="A3">
        <v>1</v>
      </c>
      <c r="B3" t="s">
        <v>92</v>
      </c>
      <c r="C3" t="s">
        <v>108</v>
      </c>
      <c r="D3">
        <v>13</v>
      </c>
      <c r="E3">
        <v>49</v>
      </c>
      <c r="F3">
        <v>1.5</v>
      </c>
      <c r="G3" t="str">
        <f>IF(D3&lt;=17,"Youth",IF(D3&lt;=29,"Professional","Master"))</f>
        <v>Youth</v>
      </c>
      <c r="H3" s="24">
        <v>41914</v>
      </c>
      <c r="I3">
        <f t="shared" ref="I3:I33" ca="1" si="0">DATEDIF(H3,TODAY(),"y")</f>
        <v>8</v>
      </c>
    </row>
    <row r="4" spans="1:9" x14ac:dyDescent="0.25">
      <c r="A4">
        <v>2</v>
      </c>
      <c r="B4" t="s">
        <v>84</v>
      </c>
      <c r="C4" t="s">
        <v>108</v>
      </c>
      <c r="D4">
        <v>7</v>
      </c>
      <c r="E4">
        <v>60</v>
      </c>
      <c r="F4">
        <v>1.6</v>
      </c>
      <c r="G4" t="str">
        <f>IF(D4&lt;=17,"Youth",IF(D4&lt;=29,"Professional","Master"))</f>
        <v>Youth</v>
      </c>
      <c r="H4" s="24">
        <v>38720</v>
      </c>
      <c r="I4">
        <f t="shared" ca="1" si="0"/>
        <v>17</v>
      </c>
    </row>
    <row r="5" spans="1:9" x14ac:dyDescent="0.25">
      <c r="A5">
        <v>3</v>
      </c>
      <c r="B5" t="s">
        <v>93</v>
      </c>
      <c r="C5" t="s">
        <v>94</v>
      </c>
      <c r="D5">
        <v>22</v>
      </c>
      <c r="E5">
        <v>80</v>
      </c>
      <c r="F5">
        <v>1.75</v>
      </c>
      <c r="G5" t="str">
        <f>IF(D5&lt;=17,"Youth",IF(D5&lt;=29,"Professional","Master"))</f>
        <v>Professional</v>
      </c>
      <c r="H5" s="24">
        <v>34179</v>
      </c>
      <c r="I5">
        <f t="shared" ca="1" si="0"/>
        <v>30</v>
      </c>
    </row>
    <row r="6" spans="1:9" x14ac:dyDescent="0.25">
      <c r="A6">
        <v>4</v>
      </c>
      <c r="B6" t="s">
        <v>86</v>
      </c>
      <c r="C6" t="s">
        <v>94</v>
      </c>
      <c r="D6">
        <v>20</v>
      </c>
      <c r="E6">
        <v>76</v>
      </c>
      <c r="F6">
        <v>1.8</v>
      </c>
      <c r="G6" t="str">
        <f>IF(D6&lt;=17,"Youth",IF(D6&lt;=29,"Professional","Master"))</f>
        <v>Professional</v>
      </c>
      <c r="H6" s="24">
        <v>37143</v>
      </c>
      <c r="I6">
        <f t="shared" ca="1" si="0"/>
        <v>22</v>
      </c>
    </row>
    <row r="7" spans="1:9" x14ac:dyDescent="0.25">
      <c r="A7">
        <v>5</v>
      </c>
      <c r="B7" t="s">
        <v>89</v>
      </c>
      <c r="C7" t="s">
        <v>94</v>
      </c>
      <c r="D7">
        <v>43</v>
      </c>
      <c r="E7">
        <v>90</v>
      </c>
      <c r="F7">
        <v>1.89</v>
      </c>
      <c r="G7" t="str">
        <f>IF(D7&lt;=17,"Youth",IF(D7&lt;=29,"Professional","Master"))</f>
        <v>Master</v>
      </c>
      <c r="H7" s="24">
        <v>36922</v>
      </c>
      <c r="I7">
        <f t="shared" ca="1" si="0"/>
        <v>22</v>
      </c>
    </row>
    <row r="8" spans="1:9" x14ac:dyDescent="0.25">
      <c r="A8">
        <v>6</v>
      </c>
      <c r="B8" t="s">
        <v>91</v>
      </c>
      <c r="C8" t="s">
        <v>108</v>
      </c>
      <c r="D8">
        <v>18</v>
      </c>
      <c r="E8">
        <v>75</v>
      </c>
      <c r="F8">
        <v>1.79</v>
      </c>
      <c r="G8" t="str">
        <f>IF(D8&lt;=17,"Youth",IF(D8&lt;=29,"Professional","Master"))</f>
        <v>Professional</v>
      </c>
      <c r="H8" s="24">
        <v>33734</v>
      </c>
      <c r="I8">
        <f t="shared" ca="1" si="0"/>
        <v>31</v>
      </c>
    </row>
    <row r="9" spans="1:9" x14ac:dyDescent="0.25">
      <c r="A9">
        <v>7</v>
      </c>
      <c r="B9" t="s">
        <v>88</v>
      </c>
      <c r="C9" t="s">
        <v>94</v>
      </c>
      <c r="D9">
        <v>32</v>
      </c>
      <c r="E9">
        <v>69</v>
      </c>
      <c r="F9">
        <v>1.61</v>
      </c>
      <c r="G9" t="str">
        <f>IF(D9&lt;=17,"Youth",IF(D9&lt;=29,"Professional","Master"))</f>
        <v>Master</v>
      </c>
      <c r="H9" s="24">
        <v>34251</v>
      </c>
      <c r="I9">
        <f t="shared" ca="1" si="0"/>
        <v>29</v>
      </c>
    </row>
    <row r="10" spans="1:9" x14ac:dyDescent="0.25">
      <c r="A10">
        <v>8</v>
      </c>
      <c r="B10" t="s">
        <v>85</v>
      </c>
      <c r="C10" t="s">
        <v>108</v>
      </c>
      <c r="D10">
        <v>10</v>
      </c>
      <c r="E10">
        <v>79</v>
      </c>
      <c r="F10">
        <v>1.7</v>
      </c>
      <c r="G10" t="str">
        <f>IF(D10&lt;=17,"Youth",IF(D10&lt;=29,"Professional","Master"))</f>
        <v>Youth</v>
      </c>
      <c r="H10" s="24">
        <v>33616</v>
      </c>
      <c r="I10">
        <f t="shared" ca="1" si="0"/>
        <v>31</v>
      </c>
    </row>
    <row r="11" spans="1:9" x14ac:dyDescent="0.25">
      <c r="A11">
        <v>9</v>
      </c>
      <c r="B11" t="s">
        <v>87</v>
      </c>
      <c r="C11" t="s">
        <v>108</v>
      </c>
      <c r="D11">
        <v>89</v>
      </c>
      <c r="E11">
        <v>50</v>
      </c>
      <c r="F11">
        <v>1.6</v>
      </c>
      <c r="G11" t="str">
        <f>IF(D11&lt;=17,"Youth",IF(D11&lt;=29,"Professional","Master"))</f>
        <v>Master</v>
      </c>
      <c r="H11" s="24">
        <v>8332</v>
      </c>
      <c r="I11">
        <f t="shared" ca="1" si="0"/>
        <v>100</v>
      </c>
    </row>
    <row r="12" spans="1:9" x14ac:dyDescent="0.25">
      <c r="A12">
        <v>10</v>
      </c>
      <c r="B12" t="s">
        <v>90</v>
      </c>
      <c r="C12" t="s">
        <v>108</v>
      </c>
      <c r="D12">
        <v>21</v>
      </c>
      <c r="E12">
        <v>43</v>
      </c>
      <c r="F12">
        <v>1.56</v>
      </c>
      <c r="G12" t="str">
        <f>IF(D12&lt;=17,"Youth",IF(D12&lt;=29,"Professional","Master"))</f>
        <v>Professional</v>
      </c>
      <c r="H12" s="24">
        <v>15676</v>
      </c>
      <c r="I12">
        <f t="shared" ca="1" si="0"/>
        <v>80</v>
      </c>
    </row>
    <row r="14" spans="1:9" x14ac:dyDescent="0.25">
      <c r="B14" t="s">
        <v>102</v>
      </c>
      <c r="C14">
        <f>COUNTIF(C1:C2,"feminine")</f>
        <v>0</v>
      </c>
    </row>
    <row r="15" spans="1:9" x14ac:dyDescent="0.25">
      <c r="B15" t="s">
        <v>99</v>
      </c>
      <c r="C15">
        <f>COUNTIF(G1:G7,"Youth")</f>
        <v>2</v>
      </c>
    </row>
    <row r="16" spans="1:9" x14ac:dyDescent="0.25">
      <c r="B16" t="s">
        <v>103</v>
      </c>
      <c r="C16">
        <f>COUNTIF(C1:C3,"masculine")</f>
        <v>1</v>
      </c>
    </row>
    <row r="17" spans="2:6" x14ac:dyDescent="0.25">
      <c r="B17" t="s">
        <v>101</v>
      </c>
      <c r="C17">
        <f>COUNTIF(G1:G7,"Master")</f>
        <v>1</v>
      </c>
    </row>
    <row r="18" spans="2:6" x14ac:dyDescent="0.25">
      <c r="B18" t="s">
        <v>100</v>
      </c>
      <c r="C18">
        <f>COUNTIF(G1:G9,"Professional")</f>
        <v>3</v>
      </c>
    </row>
    <row r="20" spans="2:6" x14ac:dyDescent="0.25">
      <c r="B20" t="s">
        <v>96</v>
      </c>
      <c r="D20">
        <f>MAX(D6:D17)</f>
        <v>89</v>
      </c>
      <c r="E20">
        <f>MAX(E6:E17)</f>
        <v>90</v>
      </c>
      <c r="F20">
        <f>MAX(F6:F17)</f>
        <v>1.89</v>
      </c>
    </row>
    <row r="21" spans="2:6" x14ac:dyDescent="0.25">
      <c r="B21" t="s">
        <v>98</v>
      </c>
      <c r="D21">
        <f>AVERAGE(D5:D16)</f>
        <v>31.875</v>
      </c>
      <c r="E21">
        <f>AVERAGE(E5:E16)</f>
        <v>70.25</v>
      </c>
      <c r="F21">
        <f>AVERAGE(F5:F16)</f>
        <v>1.7124999999999999</v>
      </c>
    </row>
    <row r="22" spans="2:6" x14ac:dyDescent="0.25">
      <c r="B22" t="s">
        <v>97</v>
      </c>
      <c r="D22">
        <f>MIN(D7:D18)</f>
        <v>10</v>
      </c>
      <c r="E22">
        <f>MIN(E7:E18)</f>
        <v>43</v>
      </c>
      <c r="F22">
        <f>MIN(F7:F18)</f>
        <v>1.56</v>
      </c>
    </row>
    <row r="25" spans="2:6" x14ac:dyDescent="0.25">
      <c r="B25" t="s">
        <v>105</v>
      </c>
      <c r="C25">
        <v>1</v>
      </c>
    </row>
    <row r="26" spans="2:6" x14ac:dyDescent="0.25">
      <c r="B26" t="s">
        <v>106</v>
      </c>
      <c r="C26" t="str">
        <f>VLOOKUP(C25,A3:B12,2,FALSE)</f>
        <v>Benedito Aparecido</v>
      </c>
    </row>
    <row r="27" spans="2:6" x14ac:dyDescent="0.25">
      <c r="B27" t="s">
        <v>107</v>
      </c>
      <c r="C27" t="str">
        <f>VLOOKUP(C25,A3:C12,3,FALSE)</f>
        <v>Masculine</v>
      </c>
    </row>
    <row r="28" spans="2:6" x14ac:dyDescent="0.25">
      <c r="B28" t="s">
        <v>110</v>
      </c>
      <c r="C28">
        <f>VLOOKUP(C25,A3:E12,5,FALSE)</f>
        <v>49</v>
      </c>
    </row>
    <row r="29" spans="2:6" x14ac:dyDescent="0.25">
      <c r="B29" t="s">
        <v>109</v>
      </c>
      <c r="C29">
        <f>VLOOKUP(C25,A3:D12,4,FALSE)</f>
        <v>13</v>
      </c>
    </row>
    <row r="30" spans="2:6" x14ac:dyDescent="0.25">
      <c r="B30" t="s">
        <v>111</v>
      </c>
      <c r="C30">
        <f>VLOOKUP(C25,A3:F12,5,FALSE)</f>
        <v>49</v>
      </c>
    </row>
    <row r="31" spans="2:6" x14ac:dyDescent="0.25">
      <c r="B31" t="s">
        <v>112</v>
      </c>
      <c r="C31">
        <f>VLOOKUP(C25,A3:G12,6,FALSE)</f>
        <v>1.5</v>
      </c>
    </row>
    <row r="32" spans="2:6" x14ac:dyDescent="0.25">
      <c r="C32">
        <v>2</v>
      </c>
    </row>
  </sheetData>
  <autoFilter ref="A2:A12" xr:uid="{3632B1DB-8543-4A2A-8D45-EA789CF3F0CB}"/>
  <mergeCells count="1">
    <mergeCell ref="B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Tabela-preço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Alunobcc12</dc:creator>
  <cp:lastModifiedBy>Alunobcc12</cp:lastModifiedBy>
  <dcterms:created xsi:type="dcterms:W3CDTF">2023-09-11T18:17:52Z</dcterms:created>
  <dcterms:modified xsi:type="dcterms:W3CDTF">2023-09-19T19:48:07Z</dcterms:modified>
</cp:coreProperties>
</file>