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69432\Desktop\Plantillas_Calculo\"/>
    </mc:Choice>
  </mc:AlternateContent>
  <xr:revisionPtr revIDLastSave="0" documentId="13_ncr:1_{C6B1D528-45D1-47CF-BB24-23444A284AC7}" xr6:coauthVersionLast="47" xr6:coauthVersionMax="47" xr10:uidLastSave="{00000000-0000-0000-0000-000000000000}"/>
  <bookViews>
    <workbookView xWindow="-120" yWindow="-120" windowWidth="29040" windowHeight="15840" xr2:uid="{21AFF7B8-EE4D-452E-8976-4297D3884892}"/>
  </bookViews>
  <sheets>
    <sheet name="Teoria" sheetId="3" r:id="rId1"/>
    <sheet name="MATERIAL" sheetId="2" r:id="rId2"/>
    <sheet name="BOLT-PIN-BUSHING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2" l="1"/>
  <c r="A9" i="2"/>
  <c r="A8" i="2"/>
  <c r="A7" i="2"/>
  <c r="A6" i="2"/>
  <c r="A5" i="2"/>
  <c r="A4" i="2"/>
  <c r="A3" i="2"/>
  <c r="A2" i="2"/>
  <c r="G38" i="1"/>
  <c r="C38" i="1"/>
  <c r="G33" i="1"/>
  <c r="G35" i="1" s="1"/>
  <c r="C33" i="1"/>
  <c r="C35" i="1" s="1"/>
  <c r="G32" i="1"/>
  <c r="C32" i="1"/>
  <c r="G27" i="1"/>
  <c r="C27" i="1"/>
  <c r="G24" i="1"/>
  <c r="C24" i="1"/>
  <c r="C11" i="1"/>
  <c r="C9" i="1"/>
  <c r="C5" i="1" s="1"/>
  <c r="C7" i="1" s="1"/>
  <c r="C25" i="1" l="1"/>
  <c r="C26" i="1" s="1"/>
  <c r="C13" i="1"/>
  <c r="C14" i="1" s="1"/>
  <c r="C10" i="1"/>
  <c r="G25" i="1"/>
  <c r="G26" i="1" s="1"/>
  <c r="G29" i="1"/>
  <c r="C29" i="1"/>
  <c r="C36" i="1"/>
  <c r="C37" i="1" s="1"/>
  <c r="C40" i="1" s="1"/>
  <c r="G36" i="1"/>
  <c r="G37" i="1" s="1"/>
  <c r="G4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EADS</author>
    <author>Ortiz Soriano, Andres Javier [ES]</author>
  </authors>
  <commentList>
    <comment ref="C12" authorId="0" shapeId="0" xr:uid="{88566132-6F48-45FB-8DDD-11620BA65041}">
      <text>
        <r>
          <rPr>
            <b/>
            <sz val="9"/>
            <color indexed="81"/>
            <rFont val="Tahoma"/>
            <family val="2"/>
          </rPr>
          <t>EADS:</t>
        </r>
        <r>
          <rPr>
            <sz val="9"/>
            <color indexed="81"/>
            <rFont val="Tahoma"/>
            <family val="2"/>
          </rPr>
          <t xml:space="preserve">
Only required for calculating the External Torque</t>
        </r>
      </text>
    </comment>
    <comment ref="C13" authorId="0" shapeId="0" xr:uid="{94CE307A-1F4B-4D4C-8D28-420530D2E23F}">
      <text>
        <r>
          <rPr>
            <b/>
            <sz val="9"/>
            <color indexed="81"/>
            <rFont val="Tahoma"/>
            <family val="2"/>
          </rPr>
          <t>EADS:</t>
        </r>
        <r>
          <rPr>
            <sz val="9"/>
            <color indexed="81"/>
            <rFont val="Tahoma"/>
            <family val="2"/>
          </rPr>
          <t xml:space="preserve">
This data has no effect on the rest of the calculation. It's just for information
It is based on the following formula:
T=Pt (p/(2·π)+(μ1·d2)/(2·cos⁡(α))+(dbh+dh)/4·μ2 )
Simplified with the following hypothesis:
α=30º
d2=0.92·dh
dbh=1.5·hd
μ1=μ2=μ
</t>
        </r>
      </text>
    </comment>
    <comment ref="C32" authorId="1" shapeId="0" xr:uid="{F073C239-8F79-472B-81C0-0DB7D8D2D225}">
      <text>
        <r>
          <rPr>
            <b/>
            <sz val="9"/>
            <color indexed="81"/>
            <rFont val="Tahoma"/>
            <family val="2"/>
          </rPr>
          <t>Ortiz Soriano, Andres Javier [ES]:</t>
        </r>
        <r>
          <rPr>
            <sz val="9"/>
            <color indexed="81"/>
            <rFont val="Tahoma"/>
            <family val="2"/>
          </rPr>
          <t xml:space="preserve">
For information only in this calculation but needed in the Flanged Bush</t>
        </r>
      </text>
    </comment>
    <comment ref="G32" authorId="1" shapeId="0" xr:uid="{B6E5BCAF-6AD3-4223-92AE-686C479C0F8F}">
      <text>
        <r>
          <rPr>
            <b/>
            <sz val="9"/>
            <color indexed="81"/>
            <rFont val="Tahoma"/>
            <family val="2"/>
          </rPr>
          <t>Ortiz Soriano, Andres Javier [ES]:</t>
        </r>
        <r>
          <rPr>
            <sz val="9"/>
            <color indexed="81"/>
            <rFont val="Tahoma"/>
            <family val="2"/>
          </rPr>
          <t xml:space="preserve">
For information only in this calculation but needed in the Flanged Bush</t>
        </r>
      </text>
    </comment>
  </commentList>
</comments>
</file>

<file path=xl/sharedStrings.xml><?xml version="1.0" encoding="utf-8"?>
<sst xmlns="http://schemas.openxmlformats.org/spreadsheetml/2006/main" count="146" uniqueCount="77">
  <si>
    <t>inch to mm</t>
  </si>
  <si>
    <t>Jacking</t>
  </si>
  <si>
    <t>Bolt</t>
  </si>
  <si>
    <t>NAS6704</t>
  </si>
  <si>
    <t>Fadmisible</t>
  </si>
  <si>
    <t>Precarga %</t>
  </si>
  <si>
    <t>Precarga</t>
  </si>
  <si>
    <t>Diameter</t>
  </si>
  <si>
    <t>Area</t>
  </si>
  <si>
    <r>
      <rPr>
        <sz val="11"/>
        <color theme="1"/>
        <rFont val="Calibri"/>
        <family val="2"/>
        <scheme val="minor"/>
      </rPr>
      <t>σ</t>
    </r>
    <r>
      <rPr>
        <sz val="9.35"/>
        <color theme="1"/>
        <rFont val="Calibri"/>
        <family val="2"/>
        <scheme val="minor"/>
      </rPr>
      <t>axial</t>
    </r>
  </si>
  <si>
    <t>Pitch</t>
  </si>
  <si>
    <t>Friction coeff</t>
  </si>
  <si>
    <t>Required External Torque</t>
  </si>
  <si>
    <t>BUSHING CuNi15Sn8</t>
  </si>
  <si>
    <t>BUSHING 15-5PH</t>
  </si>
  <si>
    <t>CuNi15Sn8_Bar_TX00_D15-D108_A_L</t>
  </si>
  <si>
    <t>15-5PH_Bar_H1025_0-254_A_L</t>
  </si>
  <si>
    <t>Axial Strength</t>
  </si>
  <si>
    <t>Fitting</t>
  </si>
  <si>
    <t>Dint</t>
  </si>
  <si>
    <t>Th</t>
  </si>
  <si>
    <t>Dext</t>
  </si>
  <si>
    <t>Preload</t>
  </si>
  <si>
    <r>
      <rPr>
        <sz val="11"/>
        <color theme="1"/>
        <rFont val="GreekC"/>
      </rPr>
      <t>s</t>
    </r>
    <r>
      <rPr>
        <sz val="11"/>
        <color theme="1"/>
        <rFont val="Calibri"/>
        <family val="2"/>
        <scheme val="minor"/>
      </rPr>
      <t>axial</t>
    </r>
  </si>
  <si>
    <t>Fty</t>
  </si>
  <si>
    <t>FF</t>
  </si>
  <si>
    <t>RF</t>
  </si>
  <si>
    <t>Bearing Strength</t>
  </si>
  <si>
    <t>Longeron</t>
  </si>
  <si>
    <t>Thickness Plain Bush</t>
  </si>
  <si>
    <t>Thickness Fitting</t>
  </si>
  <si>
    <t>Thickness Longeron</t>
  </si>
  <si>
    <t>Area Bearing</t>
  </si>
  <si>
    <t>Bearing Allowable</t>
  </si>
  <si>
    <t>P(LL)</t>
  </si>
  <si>
    <t>Code</t>
  </si>
  <si>
    <t>Specification</t>
  </si>
  <si>
    <t>Mat</t>
  </si>
  <si>
    <t>Type</t>
  </si>
  <si>
    <t>Treat</t>
  </si>
  <si>
    <t>thick1</t>
  </si>
  <si>
    <t>thick2</t>
  </si>
  <si>
    <t>Basis</t>
  </si>
  <si>
    <t>Dir</t>
  </si>
  <si>
    <t>Ftu</t>
  </si>
  <si>
    <t>Fcy</t>
  </si>
  <si>
    <t>Fsu</t>
  </si>
  <si>
    <t>Fbru
(e/D=1.5)</t>
  </si>
  <si>
    <t>Fbru
(e/D=2.0)</t>
  </si>
  <si>
    <t>Fbry
(e/D=1.5)</t>
  </si>
  <si>
    <t>Fbry
(e/D=2.0)</t>
  </si>
  <si>
    <t>e</t>
  </si>
  <si>
    <t>Et</t>
  </si>
  <si>
    <t>Ec</t>
  </si>
  <si>
    <t>G</t>
  </si>
  <si>
    <t>nu</t>
  </si>
  <si>
    <t>alfa</t>
  </si>
  <si>
    <t>Sheet</t>
  </si>
  <si>
    <t>T3</t>
  </si>
  <si>
    <t>A</t>
  </si>
  <si>
    <t>L</t>
  </si>
  <si>
    <t>-</t>
  </si>
  <si>
    <t>Plate</t>
  </si>
  <si>
    <t>T7451</t>
  </si>
  <si>
    <t>AIMS_02-04-002</t>
  </si>
  <si>
    <t>CuNi15Sn8</t>
  </si>
  <si>
    <t>Bar</t>
  </si>
  <si>
    <t>TX00</t>
  </si>
  <si>
    <t>D15</t>
  </si>
  <si>
    <t>D108</t>
  </si>
  <si>
    <t>AMS 5659</t>
  </si>
  <si>
    <t>15-5PH</t>
  </si>
  <si>
    <t>H1025</t>
  </si>
  <si>
    <t>LT</t>
  </si>
  <si>
    <t>B</t>
  </si>
  <si>
    <t>Stress_Method_Manual</t>
  </si>
  <si>
    <t>Lugs and Pins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</si>
</sst>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#,##0.0&quot; N&quot;"/>
    <numFmt numFmtId="166" formatCode="#,##0.00&quot; mm&quot;"/>
    <numFmt numFmtId="167" formatCode="#,##0.0&quot; mm²&quot;"/>
    <numFmt numFmtId="168" formatCode="#,##0&quot; MPa&quot;"/>
    <numFmt numFmtId="169" formatCode="#,##0&quot; N·mm&quot;"/>
    <numFmt numFmtId="170" formatCode="#,##0.0&quot; Kg·m&quot;"/>
  </numFmts>
  <fonts count="10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9.35"/>
      <color theme="1"/>
      <name val="Calibri"/>
      <family val="2"/>
      <scheme val="minor"/>
    </font>
    <font>
      <sz val="10"/>
      <name val="Arial"/>
      <family val="2"/>
    </font>
    <font>
      <sz val="10"/>
      <color rgb="FF0000FF"/>
      <name val="Arial"/>
      <family val="2"/>
    </font>
    <font>
      <sz val="11"/>
      <color theme="1"/>
      <name val="GreekC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0" fillId="0" borderId="1" xfId="0" applyBorder="1"/>
    <xf numFmtId="2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2" fillId="0" borderId="1" xfId="0" applyNumberFormat="1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168" fontId="2" fillId="0" borderId="1" xfId="0" applyNumberFormat="1" applyFont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2" fontId="5" fillId="2" borderId="1" xfId="1" applyNumberFormat="1" applyFont="1" applyFill="1" applyBorder="1" applyAlignment="1">
      <alignment horizontal="center"/>
    </xf>
    <xf numFmtId="169" fontId="4" fillId="0" borderId="1" xfId="1" applyNumberFormat="1" applyBorder="1" applyAlignment="1">
      <alignment horizontal="center"/>
    </xf>
    <xf numFmtId="170" fontId="4" fillId="0" borderId="1" xfId="1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168" fontId="1" fillId="2" borderId="1" xfId="0" applyNumberFormat="1" applyFont="1" applyFill="1" applyBorder="1" applyAlignment="1">
      <alignment horizontal="center" vertical="center"/>
    </xf>
    <xf numFmtId="2" fontId="1" fillId="2" borderId="1" xfId="1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66" fontId="0" fillId="4" borderId="1" xfId="0" applyNumberFormat="1" applyFill="1" applyBorder="1" applyAlignment="1">
      <alignment horizontal="center"/>
    </xf>
    <xf numFmtId="0" fontId="0" fillId="0" borderId="3" xfId="0" applyBorder="1" applyAlignment="1">
      <alignment horizontal="left"/>
    </xf>
    <xf numFmtId="166" fontId="2" fillId="4" borderId="1" xfId="0" applyNumberFormat="1" applyFont="1" applyFill="1" applyBorder="1" applyAlignment="1">
      <alignment horizontal="center" vertical="center"/>
    </xf>
    <xf numFmtId="167" fontId="2" fillId="4" borderId="1" xfId="0" applyNumberFormat="1" applyFont="1" applyFill="1" applyBorder="1" applyAlignment="1">
      <alignment horizontal="center"/>
    </xf>
    <xf numFmtId="168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/>
    </xf>
  </cellXfs>
  <cellStyles count="2">
    <cellStyle name="Normal" xfId="0" builtinId="0"/>
    <cellStyle name="Normal 2 10 2" xfId="1" xr:uid="{4E968A28-5A02-4049-A8EE-3B328DE97BE5}"/>
  </cellStyles>
  <dxfs count="2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8</xdr:row>
          <xdr:rowOff>0</xdr:rowOff>
        </xdr:from>
        <xdr:to>
          <xdr:col>8</xdr:col>
          <xdr:colOff>304800</xdr:colOff>
          <xdr:row>50</xdr:row>
          <xdr:rowOff>19050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C44D64CC-B60E-4FAE-B8C2-24A54875C5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390525</xdr:colOff>
      <xdr:row>0</xdr:row>
      <xdr:rowOff>142875</xdr:rowOff>
    </xdr:from>
    <xdr:to>
      <xdr:col>28</xdr:col>
      <xdr:colOff>322906</xdr:colOff>
      <xdr:row>35</xdr:row>
      <xdr:rowOff>189656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BB8DDA-C1EA-41CC-8FBB-635FF8E05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44900" y="142875"/>
          <a:ext cx="7552381" cy="6752381"/>
        </a:xfrm>
        <a:prstGeom prst="rect">
          <a:avLst/>
        </a:prstGeom>
      </xdr:spPr>
    </xdr:pic>
    <xdr:clientData/>
  </xdr:twoCellAnchor>
  <xdr:twoCellAnchor>
    <xdr:from>
      <xdr:col>11</xdr:col>
      <xdr:colOff>66675</xdr:colOff>
      <xdr:row>0</xdr:row>
      <xdr:rowOff>180974</xdr:rowOff>
    </xdr:from>
    <xdr:to>
      <xdr:col>18</xdr:col>
      <xdr:colOff>431238</xdr:colOff>
      <xdr:row>36</xdr:row>
      <xdr:rowOff>9112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8C86D6BB-070D-4479-95C2-92D87066926D}"/>
            </a:ext>
          </a:extLst>
        </xdr:cNvPr>
        <xdr:cNvGrpSpPr/>
      </xdr:nvGrpSpPr>
      <xdr:grpSpPr>
        <a:xfrm>
          <a:off x="10687050" y="180974"/>
          <a:ext cx="5698563" cy="6724238"/>
          <a:chOff x="7477125" y="247649"/>
          <a:chExt cx="5698563" cy="6762338"/>
        </a:xfrm>
      </xdr:grpSpPr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CD11C551-A5E6-415F-AB3E-966D44B81293}"/>
              </a:ext>
            </a:extLst>
          </xdr:cNvPr>
          <xdr:cNvGrpSpPr/>
        </xdr:nvGrpSpPr>
        <xdr:grpSpPr>
          <a:xfrm>
            <a:off x="7620000" y="247649"/>
            <a:ext cx="5437695" cy="3580773"/>
            <a:chOff x="5695950" y="238125"/>
            <a:chExt cx="8638095" cy="5019048"/>
          </a:xfrm>
        </xdr:grpSpPr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900AAB12-DC02-4A12-A4B7-D76B7AC1F86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695950" y="238125"/>
              <a:ext cx="8638095" cy="5019048"/>
            </a:xfrm>
            <a:prstGeom prst="rect">
              <a:avLst/>
            </a:prstGeom>
          </xdr:spPr>
        </xdr:pic>
        <xdr:sp macro="" textlink="">
          <xdr:nvSpPr>
            <xdr:cNvPr id="8" name="Rectángulo 7">
              <a:extLst>
                <a:ext uri="{FF2B5EF4-FFF2-40B4-BE49-F238E27FC236}">
                  <a16:creationId xmlns:a16="http://schemas.microsoft.com/office/drawing/2014/main" id="{C3B7070D-755C-4573-A6D1-C4EADAC0A13D}"/>
                </a:ext>
              </a:extLst>
            </xdr:cNvPr>
            <xdr:cNvSpPr/>
          </xdr:nvSpPr>
          <xdr:spPr>
            <a:xfrm>
              <a:off x="5724525" y="2038350"/>
              <a:ext cx="8448675" cy="209550"/>
            </a:xfrm>
            <a:prstGeom prst="rect">
              <a:avLst/>
            </a:prstGeom>
            <a:noFill/>
            <a:ln w="28575">
              <a:solidFill>
                <a:srgbClr val="C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</xdr:grpSp>
      <xdr:pic>
        <xdr:nvPicPr>
          <xdr:cNvPr id="5" name="Imagen 4">
            <a:extLst>
              <a:ext uri="{FF2B5EF4-FFF2-40B4-BE49-F238E27FC236}">
                <a16:creationId xmlns:a16="http://schemas.microsoft.com/office/drawing/2014/main" id="{5538C3CD-CE7F-4997-AF7A-0E2DAD33D5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477125" y="3971924"/>
            <a:ext cx="5698563" cy="3038063"/>
          </a:xfrm>
          <a:prstGeom prst="rect">
            <a:avLst/>
          </a:prstGeom>
        </xdr:spPr>
      </xdr:pic>
      <xdr:sp macro="" textlink="">
        <xdr:nvSpPr>
          <xdr:cNvPr id="6" name="Rectángulo 5">
            <a:extLst>
              <a:ext uri="{FF2B5EF4-FFF2-40B4-BE49-F238E27FC236}">
                <a16:creationId xmlns:a16="http://schemas.microsoft.com/office/drawing/2014/main" id="{D0D93C4E-8F0A-4C81-946B-0A95D8034822}"/>
              </a:ext>
            </a:extLst>
          </xdr:cNvPr>
          <xdr:cNvSpPr/>
        </xdr:nvSpPr>
        <xdr:spPr>
          <a:xfrm>
            <a:off x="7610475" y="4914899"/>
            <a:ext cx="5318455" cy="149501"/>
          </a:xfrm>
          <a:prstGeom prst="rect">
            <a:avLst/>
          </a:prstGeom>
          <a:noFill/>
          <a:ln w="28575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</xdr:grpSp>
    <xdr:clientData/>
  </xdr:twoCellAnchor>
  <xdr:twoCellAnchor>
    <xdr:from>
      <xdr:col>3</xdr:col>
      <xdr:colOff>457200</xdr:colOff>
      <xdr:row>0</xdr:row>
      <xdr:rowOff>95250</xdr:rowOff>
    </xdr:from>
    <xdr:to>
      <xdr:col>9</xdr:col>
      <xdr:colOff>705113</xdr:colOff>
      <xdr:row>14</xdr:row>
      <xdr:rowOff>107153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47AAE98F-7E8A-45E4-9E25-2E09E349084A}"/>
            </a:ext>
          </a:extLst>
        </xdr:cNvPr>
        <xdr:cNvGrpSpPr/>
      </xdr:nvGrpSpPr>
      <xdr:grpSpPr>
        <a:xfrm>
          <a:off x="3571875" y="95250"/>
          <a:ext cx="5343788" cy="2678903"/>
          <a:chOff x="1786854" y="603181"/>
          <a:chExt cx="5343788" cy="2678903"/>
        </a:xfrm>
      </xdr:grpSpPr>
      <xdr:sp macro="" textlink="">
        <xdr:nvSpPr>
          <xdr:cNvPr id="10" name="Rectángulo 9">
            <a:extLst>
              <a:ext uri="{FF2B5EF4-FFF2-40B4-BE49-F238E27FC236}">
                <a16:creationId xmlns:a16="http://schemas.microsoft.com/office/drawing/2014/main" id="{0D6EB6AB-5388-4736-89D7-A073A90D1337}"/>
              </a:ext>
            </a:extLst>
          </xdr:cNvPr>
          <xdr:cNvSpPr/>
        </xdr:nvSpPr>
        <xdr:spPr>
          <a:xfrm>
            <a:off x="1786854" y="2306970"/>
            <a:ext cx="5343787" cy="401273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ES"/>
          </a:p>
        </xdr:txBody>
      </xdr:sp>
      <xdr:grpSp>
        <xdr:nvGrpSpPr>
          <xdr:cNvPr id="11" name="Grupo 10">
            <a:extLst>
              <a:ext uri="{FF2B5EF4-FFF2-40B4-BE49-F238E27FC236}">
                <a16:creationId xmlns:a16="http://schemas.microsoft.com/office/drawing/2014/main" id="{3352FB90-9128-4B48-A036-83BD6B4D9BC4}"/>
              </a:ext>
            </a:extLst>
          </xdr:cNvPr>
          <xdr:cNvGrpSpPr/>
        </xdr:nvGrpSpPr>
        <xdr:grpSpPr>
          <a:xfrm>
            <a:off x="1786854" y="1149289"/>
            <a:ext cx="5343788" cy="1558954"/>
            <a:chOff x="1786854" y="1149289"/>
            <a:chExt cx="5343788" cy="1558954"/>
          </a:xfrm>
        </xdr:grpSpPr>
        <xdr:grpSp>
          <xdr:nvGrpSpPr>
            <xdr:cNvPr id="35" name="Grupo 34">
              <a:extLst>
                <a:ext uri="{FF2B5EF4-FFF2-40B4-BE49-F238E27FC236}">
                  <a16:creationId xmlns:a16="http://schemas.microsoft.com/office/drawing/2014/main" id="{62B0E5F0-BDFF-4B81-923E-26730DC96149}"/>
                </a:ext>
              </a:extLst>
            </xdr:cNvPr>
            <xdr:cNvGrpSpPr/>
          </xdr:nvGrpSpPr>
          <xdr:grpSpPr>
            <a:xfrm>
              <a:off x="1786854" y="1610685"/>
              <a:ext cx="5343788" cy="998291"/>
              <a:chOff x="1786854" y="1610685"/>
              <a:chExt cx="5343788" cy="998291"/>
            </a:xfrm>
          </xdr:grpSpPr>
          <xdr:grpSp>
            <xdr:nvGrpSpPr>
              <xdr:cNvPr id="39" name="Grupo 38">
                <a:extLst>
                  <a:ext uri="{FF2B5EF4-FFF2-40B4-BE49-F238E27FC236}">
                    <a16:creationId xmlns:a16="http://schemas.microsoft.com/office/drawing/2014/main" id="{4A12DD83-C242-4FDD-A57B-C6541EA00AA5}"/>
                  </a:ext>
                </a:extLst>
              </xdr:cNvPr>
              <xdr:cNvGrpSpPr/>
            </xdr:nvGrpSpPr>
            <xdr:grpSpPr>
              <a:xfrm>
                <a:off x="1786854" y="1610686"/>
                <a:ext cx="5343788" cy="696285"/>
                <a:chOff x="1786854" y="1610686"/>
                <a:chExt cx="5343788" cy="696285"/>
              </a:xfrm>
            </xdr:grpSpPr>
            <xdr:sp macro="" textlink="">
              <xdr:nvSpPr>
                <xdr:cNvPr id="43" name="Rectángulo 42">
                  <a:extLst>
                    <a:ext uri="{FF2B5EF4-FFF2-40B4-BE49-F238E27FC236}">
                      <a16:creationId xmlns:a16="http://schemas.microsoft.com/office/drawing/2014/main" id="{779CACFF-9769-4D5B-B54D-F3CEFC0C6A6F}"/>
                    </a:ext>
                  </a:extLst>
                </xdr:cNvPr>
                <xdr:cNvSpPr/>
              </xdr:nvSpPr>
              <xdr:spPr>
                <a:xfrm>
                  <a:off x="1786855" y="1610686"/>
                  <a:ext cx="5343787" cy="285226"/>
                </a:xfrm>
                <a:prstGeom prst="rect">
                  <a:avLst/>
                </a:prstGeom>
                <a:solidFill>
                  <a:schemeClr val="accent2">
                    <a:lumMod val="60000"/>
                    <a:lumOff val="40000"/>
                  </a:schemeClr>
                </a:solidFill>
                <a:ln>
                  <a:solidFill>
                    <a:schemeClr val="accent2">
                      <a:lumMod val="7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/>
                </a:p>
              </xdr:txBody>
            </xdr:sp>
            <xdr:sp macro="" textlink="">
              <xdr:nvSpPr>
                <xdr:cNvPr id="44" name="Rectángulo 43">
                  <a:extLst>
                    <a:ext uri="{FF2B5EF4-FFF2-40B4-BE49-F238E27FC236}">
                      <a16:creationId xmlns:a16="http://schemas.microsoft.com/office/drawing/2014/main" id="{1F00916C-967C-4D4F-B02E-C701A17A4B2A}"/>
                    </a:ext>
                  </a:extLst>
                </xdr:cNvPr>
                <xdr:cNvSpPr/>
              </xdr:nvSpPr>
              <xdr:spPr>
                <a:xfrm>
                  <a:off x="1786854" y="1905698"/>
                  <a:ext cx="5343787" cy="401273"/>
                </a:xfrm>
                <a:prstGeom prst="rect">
                  <a:avLst/>
                </a:prstGeom>
                <a:solidFill>
                  <a:srgbClr val="00B0F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s-E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s-ES"/>
                </a:p>
              </xdr:txBody>
            </xdr:sp>
          </xdr:grpSp>
          <xdr:sp macro="" textlink="">
            <xdr:nvSpPr>
              <xdr:cNvPr id="40" name="Rectángulo 39">
                <a:extLst>
                  <a:ext uri="{FF2B5EF4-FFF2-40B4-BE49-F238E27FC236}">
                    <a16:creationId xmlns:a16="http://schemas.microsoft.com/office/drawing/2014/main" id="{F0681767-F5A4-4EDD-A463-3AC9B2DE5050}"/>
                  </a:ext>
                </a:extLst>
              </xdr:cNvPr>
              <xdr:cNvSpPr/>
            </xdr:nvSpPr>
            <xdr:spPr>
              <a:xfrm>
                <a:off x="3967993" y="1610686"/>
                <a:ext cx="989902" cy="285226"/>
              </a:xfrm>
              <a:prstGeom prst="rect">
                <a:avLst/>
              </a:prstGeom>
              <a:solidFill>
                <a:schemeClr val="bg1">
                  <a:lumMod val="85000"/>
                </a:schemeClr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s-E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s-ES"/>
              </a:p>
            </xdr:txBody>
          </xdr:sp>
          <xdr:sp macro="" textlink="">
            <xdr:nvSpPr>
              <xdr:cNvPr id="41" name="Rectángulo 40">
                <a:extLst>
                  <a:ext uri="{FF2B5EF4-FFF2-40B4-BE49-F238E27FC236}">
                    <a16:creationId xmlns:a16="http://schemas.microsoft.com/office/drawing/2014/main" id="{0652ED99-808E-4528-9558-2652E2CF80AD}"/>
                  </a:ext>
                </a:extLst>
              </xdr:cNvPr>
              <xdr:cNvSpPr/>
            </xdr:nvSpPr>
            <xdr:spPr>
              <a:xfrm>
                <a:off x="3967993" y="1895911"/>
                <a:ext cx="989901" cy="411059"/>
              </a:xfrm>
              <a:prstGeom prst="rect">
                <a:avLst/>
              </a:prstGeom>
              <a:solidFill>
                <a:schemeClr val="bg1">
                  <a:lumMod val="50000"/>
                </a:schemeClr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s-E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s-ES"/>
              </a:p>
            </xdr:txBody>
          </xdr:sp>
          <xdr:sp macro="" textlink="">
            <xdr:nvSpPr>
              <xdr:cNvPr id="42" name="Rectángulo 41">
                <a:extLst>
                  <a:ext uri="{FF2B5EF4-FFF2-40B4-BE49-F238E27FC236}">
                    <a16:creationId xmlns:a16="http://schemas.microsoft.com/office/drawing/2014/main" id="{67FEED3F-D747-49CC-A81E-1888F671F50E}"/>
                  </a:ext>
                </a:extLst>
              </xdr:cNvPr>
              <xdr:cNvSpPr/>
            </xdr:nvSpPr>
            <xdr:spPr>
              <a:xfrm>
                <a:off x="4228051" y="1610685"/>
                <a:ext cx="444618" cy="998291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s-E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s-ES"/>
              </a:p>
            </xdr:txBody>
          </xdr:sp>
        </xdr:grpSp>
        <xdr:sp macro="" textlink="">
          <xdr:nvSpPr>
            <xdr:cNvPr id="36" name="Rectángulo 35">
              <a:extLst>
                <a:ext uri="{FF2B5EF4-FFF2-40B4-BE49-F238E27FC236}">
                  <a16:creationId xmlns:a16="http://schemas.microsoft.com/office/drawing/2014/main" id="{5A32A67B-453C-4B05-8D80-3D9DC14A4A0B}"/>
                </a:ext>
              </a:extLst>
            </xdr:cNvPr>
            <xdr:cNvSpPr/>
          </xdr:nvSpPr>
          <xdr:spPr>
            <a:xfrm>
              <a:off x="3749879" y="1149290"/>
              <a:ext cx="1384183" cy="461395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S"/>
            </a:p>
          </xdr:txBody>
        </xdr:sp>
        <xdr:sp macro="" textlink="">
          <xdr:nvSpPr>
            <xdr:cNvPr id="37" name="Rectángulo 36">
              <a:extLst>
                <a:ext uri="{FF2B5EF4-FFF2-40B4-BE49-F238E27FC236}">
                  <a16:creationId xmlns:a16="http://schemas.microsoft.com/office/drawing/2014/main" id="{8452FFAE-A639-402D-9DA1-05E6B358DAEC}"/>
                </a:ext>
              </a:extLst>
            </xdr:cNvPr>
            <xdr:cNvSpPr/>
          </xdr:nvSpPr>
          <xdr:spPr>
            <a:xfrm>
              <a:off x="4089631" y="1149289"/>
              <a:ext cx="738231" cy="461395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S"/>
            </a:p>
          </xdr:txBody>
        </xdr:sp>
        <xdr:sp macro="" textlink="">
          <xdr:nvSpPr>
            <xdr:cNvPr id="38" name="Trapecio 37">
              <a:extLst>
                <a:ext uri="{FF2B5EF4-FFF2-40B4-BE49-F238E27FC236}">
                  <a16:creationId xmlns:a16="http://schemas.microsoft.com/office/drawing/2014/main" id="{0911CD47-71EC-4822-AA18-4C6BB1EE0095}"/>
                </a:ext>
              </a:extLst>
            </xdr:cNvPr>
            <xdr:cNvSpPr/>
          </xdr:nvSpPr>
          <xdr:spPr>
            <a:xfrm>
              <a:off x="3810695" y="2424418"/>
              <a:ext cx="1296101" cy="283825"/>
            </a:xfrm>
            <a:prstGeom prst="trapezoid">
              <a:avLst/>
            </a:prstGeom>
            <a:solidFill>
              <a:schemeClr val="bg1">
                <a:lumMod val="65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s-ES"/>
            </a:p>
          </xdr:txBody>
        </xdr:sp>
      </xdr:grpSp>
      <xdr:cxnSp macro="">
        <xdr:nvCxnSpPr>
          <xdr:cNvPr id="12" name="Conector recto 11">
            <a:extLst>
              <a:ext uri="{FF2B5EF4-FFF2-40B4-BE49-F238E27FC236}">
                <a16:creationId xmlns:a16="http://schemas.microsoft.com/office/drawing/2014/main" id="{7AC31B53-1403-4ACA-BF33-6B0F73B6FB4B}"/>
              </a:ext>
            </a:extLst>
          </xdr:cNvPr>
          <xdr:cNvCxnSpPr/>
        </xdr:nvCxnSpPr>
        <xdr:spPr>
          <a:xfrm>
            <a:off x="4429388" y="746620"/>
            <a:ext cx="0" cy="2437002"/>
          </a:xfrm>
          <a:prstGeom prst="line">
            <a:avLst/>
          </a:prstGeom>
          <a:ln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3" name="Grupo 12">
            <a:extLst>
              <a:ext uri="{FF2B5EF4-FFF2-40B4-BE49-F238E27FC236}">
                <a16:creationId xmlns:a16="http://schemas.microsoft.com/office/drawing/2014/main" id="{09A16A4E-E770-4F20-9708-CE65A1888C39}"/>
              </a:ext>
            </a:extLst>
          </xdr:cNvPr>
          <xdr:cNvGrpSpPr/>
        </xdr:nvGrpSpPr>
        <xdr:grpSpPr>
          <a:xfrm>
            <a:off x="2197922" y="1014124"/>
            <a:ext cx="1266732" cy="721616"/>
            <a:chOff x="1879141" y="1023294"/>
            <a:chExt cx="1266732" cy="721616"/>
          </a:xfrm>
        </xdr:grpSpPr>
        <xdr:cxnSp macro="">
          <xdr:nvCxnSpPr>
            <xdr:cNvPr id="32" name="Conector recto 31">
              <a:extLst>
                <a:ext uri="{FF2B5EF4-FFF2-40B4-BE49-F238E27FC236}">
                  <a16:creationId xmlns:a16="http://schemas.microsoft.com/office/drawing/2014/main" id="{D022BFA2-F3F6-4FD5-A311-53F4CBC34C11}"/>
                </a:ext>
              </a:extLst>
            </xdr:cNvPr>
            <xdr:cNvCxnSpPr/>
          </xdr:nvCxnSpPr>
          <xdr:spPr>
            <a:xfrm flipH="1" flipV="1">
              <a:off x="2768368" y="1300294"/>
              <a:ext cx="377505" cy="444616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Conector recto 32">
              <a:extLst>
                <a:ext uri="{FF2B5EF4-FFF2-40B4-BE49-F238E27FC236}">
                  <a16:creationId xmlns:a16="http://schemas.microsoft.com/office/drawing/2014/main" id="{41D9EE1B-F632-4227-A36C-EACBD114E58A}"/>
                </a:ext>
              </a:extLst>
            </xdr:cNvPr>
            <xdr:cNvCxnSpPr>
              <a:cxnSpLocks/>
            </xdr:cNvCxnSpPr>
          </xdr:nvCxnSpPr>
          <xdr:spPr>
            <a:xfrm>
              <a:off x="2122415" y="1300293"/>
              <a:ext cx="645952" cy="1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4" name="CuadroTexto 28">
              <a:extLst>
                <a:ext uri="{FF2B5EF4-FFF2-40B4-BE49-F238E27FC236}">
                  <a16:creationId xmlns:a16="http://schemas.microsoft.com/office/drawing/2014/main" id="{83DA391B-94E9-4239-9C30-631DB3346275}"/>
                </a:ext>
              </a:extLst>
            </xdr:cNvPr>
            <xdr:cNvSpPr txBox="1"/>
          </xdr:nvSpPr>
          <xdr:spPr>
            <a:xfrm>
              <a:off x="1879141" y="1023294"/>
              <a:ext cx="981506" cy="27699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/>
              <a:r>
                <a:rPr lang="es-ES" sz="1200">
                  <a:latin typeface="Consolas" panose="020B0609020204030204" pitchFamily="49" charset="0"/>
                </a:rPr>
                <a:t>Fitting</a:t>
              </a:r>
            </a:p>
          </xdr:txBody>
        </xdr:sp>
      </xdr:grpSp>
      <xdr:cxnSp macro="">
        <xdr:nvCxnSpPr>
          <xdr:cNvPr id="14" name="Conector recto 13">
            <a:extLst>
              <a:ext uri="{FF2B5EF4-FFF2-40B4-BE49-F238E27FC236}">
                <a16:creationId xmlns:a16="http://schemas.microsoft.com/office/drawing/2014/main" id="{56EA0058-4FC8-4E5C-9BCE-9A4D643F5A86}"/>
              </a:ext>
            </a:extLst>
          </xdr:cNvPr>
          <xdr:cNvCxnSpPr>
            <a:cxnSpLocks/>
          </xdr:cNvCxnSpPr>
        </xdr:nvCxnSpPr>
        <xdr:spPr>
          <a:xfrm flipH="1">
            <a:off x="3106023" y="2586289"/>
            <a:ext cx="339756" cy="43412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Conector recto 14">
            <a:extLst>
              <a:ext uri="{FF2B5EF4-FFF2-40B4-BE49-F238E27FC236}">
                <a16:creationId xmlns:a16="http://schemas.microsoft.com/office/drawing/2014/main" id="{A5068D73-3852-44A6-AB07-0202BB2B2FF4}"/>
              </a:ext>
            </a:extLst>
          </xdr:cNvPr>
          <xdr:cNvCxnSpPr>
            <a:cxnSpLocks/>
          </xdr:cNvCxnSpPr>
        </xdr:nvCxnSpPr>
        <xdr:spPr>
          <a:xfrm>
            <a:off x="2460070" y="3020416"/>
            <a:ext cx="645952" cy="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6" name="CuadroTexto 33">
            <a:extLst>
              <a:ext uri="{FF2B5EF4-FFF2-40B4-BE49-F238E27FC236}">
                <a16:creationId xmlns:a16="http://schemas.microsoft.com/office/drawing/2014/main" id="{96D3986B-01C0-471A-839F-FA1535DE53B4}"/>
              </a:ext>
            </a:extLst>
          </xdr:cNvPr>
          <xdr:cNvSpPr txBox="1"/>
        </xdr:nvSpPr>
        <xdr:spPr>
          <a:xfrm>
            <a:off x="2122414" y="2743417"/>
            <a:ext cx="981506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es-ES" sz="1200">
                <a:latin typeface="Consolas" panose="020B0609020204030204" pitchFamily="49" charset="0"/>
              </a:rPr>
              <a:t>Skin</a:t>
            </a:r>
          </a:p>
        </xdr:txBody>
      </xdr:sp>
      <xdr:grpSp>
        <xdr:nvGrpSpPr>
          <xdr:cNvPr id="17" name="Grupo 16">
            <a:extLst>
              <a:ext uri="{FF2B5EF4-FFF2-40B4-BE49-F238E27FC236}">
                <a16:creationId xmlns:a16="http://schemas.microsoft.com/office/drawing/2014/main" id="{5074F72F-0DFF-4107-91E6-F75C405EBAC2}"/>
              </a:ext>
            </a:extLst>
          </xdr:cNvPr>
          <xdr:cNvGrpSpPr/>
        </xdr:nvGrpSpPr>
        <xdr:grpSpPr>
          <a:xfrm>
            <a:off x="2680286" y="603181"/>
            <a:ext cx="1266732" cy="721616"/>
            <a:chOff x="1879141" y="1023294"/>
            <a:chExt cx="1266732" cy="721616"/>
          </a:xfrm>
        </xdr:grpSpPr>
        <xdr:cxnSp macro="">
          <xdr:nvCxnSpPr>
            <xdr:cNvPr id="29" name="Conector recto 28">
              <a:extLst>
                <a:ext uri="{FF2B5EF4-FFF2-40B4-BE49-F238E27FC236}">
                  <a16:creationId xmlns:a16="http://schemas.microsoft.com/office/drawing/2014/main" id="{D5479120-31E4-4D15-830A-8F46681BC19D}"/>
                </a:ext>
              </a:extLst>
            </xdr:cNvPr>
            <xdr:cNvCxnSpPr/>
          </xdr:nvCxnSpPr>
          <xdr:spPr>
            <a:xfrm flipH="1" flipV="1">
              <a:off x="2768368" y="1300294"/>
              <a:ext cx="377505" cy="444616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" name="Conector recto 29">
              <a:extLst>
                <a:ext uri="{FF2B5EF4-FFF2-40B4-BE49-F238E27FC236}">
                  <a16:creationId xmlns:a16="http://schemas.microsoft.com/office/drawing/2014/main" id="{65EB98E8-3778-4E25-83B1-D7067F842D13}"/>
                </a:ext>
              </a:extLst>
            </xdr:cNvPr>
            <xdr:cNvCxnSpPr>
              <a:cxnSpLocks/>
            </xdr:cNvCxnSpPr>
          </xdr:nvCxnSpPr>
          <xdr:spPr>
            <a:xfrm>
              <a:off x="2122415" y="1300293"/>
              <a:ext cx="645952" cy="1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1" name="CuadroTexto 40">
              <a:extLst>
                <a:ext uri="{FF2B5EF4-FFF2-40B4-BE49-F238E27FC236}">
                  <a16:creationId xmlns:a16="http://schemas.microsoft.com/office/drawing/2014/main" id="{A21BEE27-2BED-432D-98FC-C4BC0F486B7B}"/>
                </a:ext>
              </a:extLst>
            </xdr:cNvPr>
            <xdr:cNvSpPr txBox="1"/>
          </xdr:nvSpPr>
          <xdr:spPr>
            <a:xfrm>
              <a:off x="1879141" y="1023294"/>
              <a:ext cx="981506" cy="46166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/>
              <a:r>
                <a:rPr lang="es-ES" sz="1200">
                  <a:latin typeface="Consolas" panose="020B0609020204030204" pitchFamily="49" charset="0"/>
                </a:rPr>
                <a:t>NAS6704</a:t>
              </a:r>
            </a:p>
            <a:p>
              <a:pPr algn="r"/>
              <a:endParaRPr lang="es-ES" sz="1200">
                <a:latin typeface="Consolas" panose="020B0609020204030204" pitchFamily="49" charset="0"/>
              </a:endParaRPr>
            </a:p>
          </xdr:txBody>
        </xdr:sp>
      </xdr:grpSp>
      <xdr:grpSp>
        <xdr:nvGrpSpPr>
          <xdr:cNvPr id="18" name="Grupo 17">
            <a:extLst>
              <a:ext uri="{FF2B5EF4-FFF2-40B4-BE49-F238E27FC236}">
                <a16:creationId xmlns:a16="http://schemas.microsoft.com/office/drawing/2014/main" id="{2D3BEE4F-8CA2-4AB8-9D1A-E7DF2C344D98}"/>
              </a:ext>
            </a:extLst>
          </xdr:cNvPr>
          <xdr:cNvGrpSpPr/>
        </xdr:nvGrpSpPr>
        <xdr:grpSpPr>
          <a:xfrm>
            <a:off x="4808282" y="2140752"/>
            <a:ext cx="2322358" cy="1141332"/>
            <a:chOff x="1241541" y="343627"/>
            <a:chExt cx="2322358" cy="1141332"/>
          </a:xfrm>
        </xdr:grpSpPr>
        <xdr:cxnSp macro="">
          <xdr:nvCxnSpPr>
            <xdr:cNvPr id="26" name="Conector recto 25">
              <a:extLst>
                <a:ext uri="{FF2B5EF4-FFF2-40B4-BE49-F238E27FC236}">
                  <a16:creationId xmlns:a16="http://schemas.microsoft.com/office/drawing/2014/main" id="{21E6B6DE-7A6B-4FA0-B6B0-59F86FCBA867}"/>
                </a:ext>
              </a:extLst>
            </xdr:cNvPr>
            <xdr:cNvCxnSpPr>
              <a:cxnSpLocks/>
            </xdr:cNvCxnSpPr>
          </xdr:nvCxnSpPr>
          <xdr:spPr>
            <a:xfrm flipH="1" flipV="1">
              <a:off x="1241541" y="343627"/>
              <a:ext cx="876675" cy="956667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Conector recto 26">
              <a:extLst>
                <a:ext uri="{FF2B5EF4-FFF2-40B4-BE49-F238E27FC236}">
                  <a16:creationId xmlns:a16="http://schemas.microsoft.com/office/drawing/2014/main" id="{523B53CF-E325-4AA9-9D33-2B7F0733697F}"/>
                </a:ext>
              </a:extLst>
            </xdr:cNvPr>
            <xdr:cNvCxnSpPr>
              <a:cxnSpLocks/>
            </xdr:cNvCxnSpPr>
          </xdr:nvCxnSpPr>
          <xdr:spPr>
            <a:xfrm>
              <a:off x="2122415" y="1300293"/>
              <a:ext cx="645952" cy="1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28" name="CuadroTexto 48">
              <a:extLst>
                <a:ext uri="{FF2B5EF4-FFF2-40B4-BE49-F238E27FC236}">
                  <a16:creationId xmlns:a16="http://schemas.microsoft.com/office/drawing/2014/main" id="{0B199166-1760-480B-8309-3CC1C773703F}"/>
                </a:ext>
              </a:extLst>
            </xdr:cNvPr>
            <xdr:cNvSpPr txBox="1"/>
          </xdr:nvSpPr>
          <xdr:spPr>
            <a:xfrm>
              <a:off x="1879140" y="1023294"/>
              <a:ext cx="1684759" cy="46166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/>
              <a:r>
                <a:rPr lang="es-ES" sz="1200">
                  <a:latin typeface="Consolas" panose="020B0609020204030204" pitchFamily="49" charset="0"/>
                </a:rPr>
                <a:t>15-5PH BUSHING</a:t>
              </a:r>
            </a:p>
            <a:p>
              <a:pPr algn="r"/>
              <a:endParaRPr lang="es-ES" sz="1200">
                <a:latin typeface="Consolas" panose="020B0609020204030204" pitchFamily="49" charset="0"/>
              </a:endParaRPr>
            </a:p>
          </xdr:txBody>
        </xdr:sp>
      </xdr:grpSp>
      <xdr:cxnSp macro="">
        <xdr:nvCxnSpPr>
          <xdr:cNvPr id="19" name="Conector recto 18">
            <a:extLst>
              <a:ext uri="{FF2B5EF4-FFF2-40B4-BE49-F238E27FC236}">
                <a16:creationId xmlns:a16="http://schemas.microsoft.com/office/drawing/2014/main" id="{932ACD2B-92D8-4900-85A0-0B74416D4089}"/>
              </a:ext>
            </a:extLst>
          </xdr:cNvPr>
          <xdr:cNvCxnSpPr>
            <a:cxnSpLocks/>
          </xdr:cNvCxnSpPr>
        </xdr:nvCxnSpPr>
        <xdr:spPr>
          <a:xfrm flipH="1">
            <a:off x="4030915" y="2596339"/>
            <a:ext cx="339756" cy="43412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Conector recto 19">
            <a:extLst>
              <a:ext uri="{FF2B5EF4-FFF2-40B4-BE49-F238E27FC236}">
                <a16:creationId xmlns:a16="http://schemas.microsoft.com/office/drawing/2014/main" id="{79BCEA71-92B4-426C-9231-4DA80AF0219E}"/>
              </a:ext>
            </a:extLst>
          </xdr:cNvPr>
          <xdr:cNvCxnSpPr>
            <a:cxnSpLocks/>
          </xdr:cNvCxnSpPr>
        </xdr:nvCxnSpPr>
        <xdr:spPr>
          <a:xfrm>
            <a:off x="3384962" y="3030466"/>
            <a:ext cx="645952" cy="1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1" name="CuadroTexto 52">
            <a:extLst>
              <a:ext uri="{FF2B5EF4-FFF2-40B4-BE49-F238E27FC236}">
                <a16:creationId xmlns:a16="http://schemas.microsoft.com/office/drawing/2014/main" id="{B7B39F39-5465-4069-ABB3-18399FF88FEF}"/>
              </a:ext>
            </a:extLst>
          </xdr:cNvPr>
          <xdr:cNvSpPr txBox="1"/>
        </xdr:nvSpPr>
        <xdr:spPr>
          <a:xfrm>
            <a:off x="3147266" y="2736611"/>
            <a:ext cx="981506" cy="46166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es-ES" sz="1200">
                <a:latin typeface="Consolas" panose="020B0609020204030204" pitchFamily="49" charset="0"/>
              </a:rPr>
              <a:t>NAS1791</a:t>
            </a:r>
          </a:p>
          <a:p>
            <a:pPr algn="r"/>
            <a:endParaRPr lang="es-ES" sz="1200">
              <a:latin typeface="Consolas" panose="020B0609020204030204" pitchFamily="49" charset="0"/>
            </a:endParaRPr>
          </a:p>
        </xdr:txBody>
      </xdr:sp>
      <xdr:grpSp>
        <xdr:nvGrpSpPr>
          <xdr:cNvPr id="22" name="Grupo 21">
            <a:extLst>
              <a:ext uri="{FF2B5EF4-FFF2-40B4-BE49-F238E27FC236}">
                <a16:creationId xmlns:a16="http://schemas.microsoft.com/office/drawing/2014/main" id="{85CE6B60-9FE5-4DEF-9F2A-9D61C7CC4DED}"/>
              </a:ext>
            </a:extLst>
          </xdr:cNvPr>
          <xdr:cNvGrpSpPr/>
        </xdr:nvGrpSpPr>
        <xdr:grpSpPr>
          <a:xfrm>
            <a:off x="4868418" y="768801"/>
            <a:ext cx="1287706" cy="974317"/>
            <a:chOff x="1826007" y="674575"/>
            <a:chExt cx="1287706" cy="974317"/>
          </a:xfrm>
        </xdr:grpSpPr>
        <xdr:cxnSp macro="">
          <xdr:nvCxnSpPr>
            <xdr:cNvPr id="23" name="Conector recto 22">
              <a:extLst>
                <a:ext uri="{FF2B5EF4-FFF2-40B4-BE49-F238E27FC236}">
                  <a16:creationId xmlns:a16="http://schemas.microsoft.com/office/drawing/2014/main" id="{F051B5A0-775F-4613-A947-D098408077B4}"/>
                </a:ext>
              </a:extLst>
            </xdr:cNvPr>
            <xdr:cNvCxnSpPr>
              <a:cxnSpLocks/>
            </xdr:cNvCxnSpPr>
          </xdr:nvCxnSpPr>
          <xdr:spPr>
            <a:xfrm flipH="1">
              <a:off x="1826007" y="1115188"/>
              <a:ext cx="525702" cy="533704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Conector recto 23">
              <a:extLst>
                <a:ext uri="{FF2B5EF4-FFF2-40B4-BE49-F238E27FC236}">
                  <a16:creationId xmlns:a16="http://schemas.microsoft.com/office/drawing/2014/main" id="{7FEB17D6-B30A-4B5F-87B4-F7909E5DE1FA}"/>
                </a:ext>
              </a:extLst>
            </xdr:cNvPr>
            <xdr:cNvCxnSpPr>
              <a:cxnSpLocks/>
            </xdr:cNvCxnSpPr>
          </xdr:nvCxnSpPr>
          <xdr:spPr>
            <a:xfrm>
              <a:off x="2351709" y="1106795"/>
              <a:ext cx="645952" cy="1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25" name="CuadroTexto 56">
              <a:extLst>
                <a:ext uri="{FF2B5EF4-FFF2-40B4-BE49-F238E27FC236}">
                  <a16:creationId xmlns:a16="http://schemas.microsoft.com/office/drawing/2014/main" id="{8FD3B6F6-B1DE-471B-8507-A35DA864E8A5}"/>
                </a:ext>
              </a:extLst>
            </xdr:cNvPr>
            <xdr:cNvSpPr txBox="1"/>
          </xdr:nvSpPr>
          <xdr:spPr>
            <a:xfrm>
              <a:off x="2132207" y="674575"/>
              <a:ext cx="981506" cy="64633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/>
              <a:r>
                <a:rPr lang="es-ES" sz="1200">
                  <a:latin typeface="Consolas" panose="020B0609020204030204" pitchFamily="49" charset="0"/>
                </a:rPr>
                <a:t>Copper BUSHING</a:t>
              </a:r>
            </a:p>
            <a:p>
              <a:pPr algn="r"/>
              <a:endParaRPr lang="es-ES" sz="1200">
                <a:latin typeface="Consolas" panose="020B0609020204030204" pitchFamily="49" charset="0"/>
              </a:endParaRPr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69432/Desktop/WORK/01_FWD_FUS/01_Jacking/02_Work/02_F01-F02_WholeFus/99_ANALYSIS/Analysis_Handling_Fiiting_FWD_FUS_F01-F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CASES"/>
      <sheetName val="LOADS"/>
      <sheetName val="FASTENERS"/>
      <sheetName val="MATERIAL"/>
      <sheetName val="ANALISIS"/>
      <sheetName val="ANALISIS (2)"/>
      <sheetName val="ENVELOPE"/>
      <sheetName val="JOINT-ANALSYS_BOLT3D"/>
      <sheetName val="FIT-ANALYSIS_FITAN"/>
      <sheetName val="BOLT-PIN-BUSHING"/>
      <sheetName val="LU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05">
          <cell r="T105">
            <v>4206</v>
          </cell>
        </row>
        <row r="106">
          <cell r="T106">
            <v>4004</v>
          </cell>
        </row>
        <row r="107">
          <cell r="T107">
            <v>2253</v>
          </cell>
        </row>
        <row r="108">
          <cell r="T108">
            <v>4693</v>
          </cell>
        </row>
      </sheetData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43F35B-E5DE-4F71-9B9E-8B97CEA0C560}" name="Materials" displayName="Materials" ref="A1:W10" totalsRowShown="0" headerRowDxfId="23" dataDxfId="22">
  <autoFilter ref="A1:W10" xr:uid="{970A5DA9-46B3-4D38-94D6-09F5ACA37CD1}"/>
  <tableColumns count="23">
    <tableColumn id="1" xr3:uid="{4FE03415-BCC7-435D-BD54-D5143BE0FE79}" name="Code">
      <calculatedColumnFormula>_xlfn.CONCAT(C2,"_",D2,"_",E2,"_",F2,"-",G2,"_",H2,"_",I2)</calculatedColumnFormula>
    </tableColumn>
    <tableColumn id="23" xr3:uid="{D2791290-1CD8-4799-B1F4-203153BD20E9}" name="Specification" dataDxfId="21"/>
    <tableColumn id="2" xr3:uid="{26C2A4A3-E9F3-4A5D-AC60-4D18039C12CE}" name="Mat" dataDxfId="20"/>
    <tableColumn id="3" xr3:uid="{361A52F4-057A-4279-A085-410E6BBBF521}" name="Type" dataDxfId="19"/>
    <tableColumn id="4" xr3:uid="{A721D606-1003-4D1E-AF79-18C2AC5E8D37}" name="Treat" dataDxfId="18"/>
    <tableColumn id="5" xr3:uid="{6119F6D9-8000-4C86-B830-CC04B0DFBFE5}" name="thick1" dataDxfId="17"/>
    <tableColumn id="6" xr3:uid="{484A18F0-E3A4-4AC6-8858-C6672D0AD169}" name="thick2" dataDxfId="16"/>
    <tableColumn id="7" xr3:uid="{04786513-6823-4548-853E-DB4C23B5A8FD}" name="Basis" dataDxfId="15"/>
    <tableColumn id="8" xr3:uid="{9DCA4ADF-504B-4C23-84B6-259C3633BD31}" name="Dir" dataDxfId="14"/>
    <tableColumn id="9" xr3:uid="{049965C6-2FFD-4BC8-B607-BE05009FB167}" name="Ftu" dataDxfId="13"/>
    <tableColumn id="10" xr3:uid="{BAD3165B-2D56-400B-808F-E7BF1AABCA96}" name="Fty" dataDxfId="12"/>
    <tableColumn id="11" xr3:uid="{C662405C-91E7-4888-B2AC-55DB634DCFC3}" name="Fcy" dataDxfId="11"/>
    <tableColumn id="12" xr3:uid="{9CBC7351-FC52-4405-B4F1-B5372EC13957}" name="Fsu" dataDxfId="10"/>
    <tableColumn id="13" xr3:uid="{E663D3D2-9992-4DBE-B1ED-D6FC8751D13E}" name="Fbru_x000a_(e/D=1.5)" dataDxfId="9"/>
    <tableColumn id="14" xr3:uid="{6D98BA18-91CC-4F7E-B94F-8A1795DA7A1B}" name="Fbru_x000a_(e/D=2.0)" dataDxfId="8"/>
    <tableColumn id="15" xr3:uid="{BA485A24-2371-473D-8E64-082EEBD5DBF6}" name="Fbry_x000a_(e/D=1.5)" dataDxfId="7"/>
    <tableColumn id="16" xr3:uid="{D75BD0EB-56C9-4DBB-A1F2-3E499885B324}" name="Fbry_x000a_(e/D=2.0)" dataDxfId="6"/>
    <tableColumn id="17" xr3:uid="{1C8E3DBA-ED0C-4143-8161-FEB146476900}" name="e" dataDxfId="5"/>
    <tableColumn id="18" xr3:uid="{B7CEB39E-D119-42A5-B7DC-CAFAAD9143AA}" name="Et" dataDxfId="4"/>
    <tableColumn id="19" xr3:uid="{38DA2796-9CCB-4993-8E9A-92D05808FEEA}" name="Ec" dataDxfId="3"/>
    <tableColumn id="20" xr3:uid="{FC49385C-CB7A-410B-8592-C441E51836FF}" name="G" dataDxfId="2"/>
    <tableColumn id="21" xr3:uid="{BCF60C56-3B5D-4CB2-9E43-A031BF2BC6A8}" name="nu" dataDxfId="1"/>
    <tableColumn id="22" xr3:uid="{4BBEC809-F03E-49D9-8D1C-65B7CA95D6BB}" name="alf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FF66-6ABF-402E-8FEB-8578720B98FA}">
  <dimension ref="C7:D7"/>
  <sheetViews>
    <sheetView tabSelected="1" workbookViewId="0">
      <selection activeCell="L11" sqref="L11"/>
    </sheetView>
  </sheetViews>
  <sheetFormatPr baseColWidth="10" defaultRowHeight="15" x14ac:dyDescent="0.25"/>
  <cols>
    <col min="3" max="3" width="22.140625" bestFit="1" customWidth="1"/>
    <col min="4" max="4" width="12.7109375" bestFit="1" customWidth="1"/>
  </cols>
  <sheetData>
    <row r="7" spans="3:4" x14ac:dyDescent="0.25">
      <c r="C7" t="s">
        <v>75</v>
      </c>
      <c r="D7" t="s">
        <v>76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Acrobat Document" shapeId="3073" r:id="rId4">
          <objectPr defaultSize="0" r:id="rId5">
            <anchor moveWithCells="1">
              <from>
                <xdr:col>2</xdr:col>
                <xdr:colOff>9525</xdr:colOff>
                <xdr:row>8</xdr:row>
                <xdr:rowOff>0</xdr:rowOff>
              </from>
              <to>
                <xdr:col>8</xdr:col>
                <xdr:colOff>304800</xdr:colOff>
                <xdr:row>50</xdr:row>
                <xdr:rowOff>19050</xdr:rowOff>
              </to>
            </anchor>
          </objectPr>
        </oleObject>
      </mc:Choice>
      <mc:Fallback>
        <oleObject progId="Acrobat Document" shapeId="3073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AAF6-724A-4514-A488-7E43CA5E627B}">
  <sheetPr>
    <tabColor theme="9" tint="-0.249977111117893"/>
  </sheetPr>
  <dimension ref="A1:W10"/>
  <sheetViews>
    <sheetView topLeftCell="C1" workbookViewId="0">
      <selection activeCell="W7" sqref="W7"/>
    </sheetView>
  </sheetViews>
  <sheetFormatPr baseColWidth="10" defaultRowHeight="15" x14ac:dyDescent="0.25"/>
  <cols>
    <col min="1" max="1" width="33.42578125" bestFit="1" customWidth="1"/>
    <col min="2" max="2" width="30" customWidth="1"/>
    <col min="7" max="7" width="12" customWidth="1"/>
    <col min="13" max="13" width="13.7109375" bestFit="1" customWidth="1"/>
    <col min="17" max="17" width="13.7109375" bestFit="1" customWidth="1"/>
  </cols>
  <sheetData>
    <row r="1" spans="1:23" ht="30" x14ac:dyDescent="0.25">
      <c r="A1" s="33" t="s">
        <v>35</v>
      </c>
      <c r="B1" s="33" t="s">
        <v>36</v>
      </c>
      <c r="C1" s="33" t="s">
        <v>37</v>
      </c>
      <c r="D1" s="33" t="s">
        <v>38</v>
      </c>
      <c r="E1" s="33" t="s">
        <v>39</v>
      </c>
      <c r="F1" s="33" t="s">
        <v>40</v>
      </c>
      <c r="G1" s="33" t="s">
        <v>41</v>
      </c>
      <c r="H1" s="33" t="s">
        <v>42</v>
      </c>
      <c r="I1" s="33" t="s">
        <v>43</v>
      </c>
      <c r="J1" s="33" t="s">
        <v>44</v>
      </c>
      <c r="K1" s="33" t="s">
        <v>24</v>
      </c>
      <c r="L1" s="33" t="s">
        <v>45</v>
      </c>
      <c r="M1" s="33" t="s">
        <v>46</v>
      </c>
      <c r="N1" s="34" t="s">
        <v>47</v>
      </c>
      <c r="O1" s="34" t="s">
        <v>48</v>
      </c>
      <c r="P1" s="34" t="s">
        <v>49</v>
      </c>
      <c r="Q1" s="34" t="s">
        <v>50</v>
      </c>
      <c r="R1" s="33" t="s">
        <v>51</v>
      </c>
      <c r="S1" s="33" t="s">
        <v>52</v>
      </c>
      <c r="T1" s="33" t="s">
        <v>53</v>
      </c>
      <c r="U1" s="33" t="s">
        <v>54</v>
      </c>
      <c r="V1" s="33" t="s">
        <v>55</v>
      </c>
      <c r="W1" s="33" t="s">
        <v>56</v>
      </c>
    </row>
    <row r="2" spans="1:23" x14ac:dyDescent="0.25">
      <c r="A2" s="35" t="str">
        <f>_xlfn.CONCAT(C2,"_",D2,"_",E2,"_",F2,"-",G2,"_",H2,"_",I2)</f>
        <v>2024_Sheet_T3_0,53-3,251_A_L</v>
      </c>
      <c r="B2" s="35"/>
      <c r="C2" s="3">
        <v>2024</v>
      </c>
      <c r="D2" s="3" t="s">
        <v>57</v>
      </c>
      <c r="E2" s="3" t="s">
        <v>58</v>
      </c>
      <c r="F2" s="3">
        <v>0.53</v>
      </c>
      <c r="G2" s="3">
        <v>3.2509999999999999</v>
      </c>
      <c r="H2" s="3" t="s">
        <v>59</v>
      </c>
      <c r="I2" s="3" t="s">
        <v>60</v>
      </c>
      <c r="J2" s="3">
        <v>441.3</v>
      </c>
      <c r="K2" s="3">
        <v>324.10000000000002</v>
      </c>
      <c r="L2" s="3">
        <v>268.89999999999998</v>
      </c>
      <c r="M2" s="3">
        <v>268.89999999999998</v>
      </c>
      <c r="N2" s="3">
        <v>717.1</v>
      </c>
      <c r="O2" s="3">
        <v>889.4</v>
      </c>
      <c r="P2" s="3">
        <v>503.3</v>
      </c>
      <c r="Q2" s="3">
        <v>606.70000000000005</v>
      </c>
      <c r="R2" s="3" t="s">
        <v>61</v>
      </c>
      <c r="S2" s="3">
        <v>72395</v>
      </c>
      <c r="T2" s="3">
        <v>73774</v>
      </c>
      <c r="U2" s="3">
        <v>27579</v>
      </c>
      <c r="V2" s="3">
        <v>0.33</v>
      </c>
      <c r="W2" s="36">
        <v>2.2500000000000001E-5</v>
      </c>
    </row>
    <row r="3" spans="1:23" x14ac:dyDescent="0.25">
      <c r="A3" s="35" t="str">
        <f t="shared" ref="A3:A10" si="0">_xlfn.CONCAT(C3,"_",D3,"_",E3,"_",F3,"-",G3,"_",H3,"_",I3)</f>
        <v>7050_Plate_T7451_6,35-38,1_A_L</v>
      </c>
      <c r="B3" s="35"/>
      <c r="C3" s="3">
        <v>7050</v>
      </c>
      <c r="D3" s="3" t="s">
        <v>62</v>
      </c>
      <c r="E3" s="3" t="s">
        <v>63</v>
      </c>
      <c r="F3" s="3">
        <v>6.35</v>
      </c>
      <c r="G3" s="3">
        <v>38.1</v>
      </c>
      <c r="H3" s="3" t="s">
        <v>59</v>
      </c>
      <c r="I3" s="3" t="s">
        <v>60</v>
      </c>
      <c r="J3" s="3">
        <v>517.1</v>
      </c>
      <c r="K3" s="3">
        <v>448.2</v>
      </c>
      <c r="L3" s="3">
        <v>434.4</v>
      </c>
      <c r="M3" s="3">
        <v>296.5</v>
      </c>
      <c r="N3" s="3">
        <v>737.7</v>
      </c>
      <c r="O3" s="3">
        <v>965.3</v>
      </c>
      <c r="P3" s="3">
        <v>592.9</v>
      </c>
      <c r="Q3" s="3">
        <v>696.4</v>
      </c>
      <c r="R3" s="3">
        <v>10</v>
      </c>
      <c r="S3" s="3">
        <v>71016</v>
      </c>
      <c r="T3" s="3">
        <v>73084</v>
      </c>
      <c r="U3" s="3">
        <v>26890</v>
      </c>
      <c r="V3" s="3">
        <v>0.33</v>
      </c>
      <c r="W3" s="36">
        <v>2.3E-5</v>
      </c>
    </row>
    <row r="4" spans="1:23" x14ac:dyDescent="0.25">
      <c r="A4" s="35" t="str">
        <f t="shared" si="0"/>
        <v>7050_Plate_T7451_50,83-76,2_A_L</v>
      </c>
      <c r="B4" s="35"/>
      <c r="C4" s="3">
        <v>7050</v>
      </c>
      <c r="D4" s="3" t="s">
        <v>62</v>
      </c>
      <c r="E4" s="3" t="s">
        <v>63</v>
      </c>
      <c r="F4" s="3">
        <v>50.83</v>
      </c>
      <c r="G4" s="3">
        <v>76.2</v>
      </c>
      <c r="H4" s="3" t="s">
        <v>59</v>
      </c>
      <c r="I4" s="3" t="s">
        <v>60</v>
      </c>
      <c r="J4" s="3">
        <v>510.2</v>
      </c>
      <c r="K4" s="3">
        <v>448.2</v>
      </c>
      <c r="L4" s="3">
        <v>420.6</v>
      </c>
      <c r="M4" s="3">
        <v>296.5</v>
      </c>
      <c r="N4" s="3">
        <v>744.6</v>
      </c>
      <c r="O4" s="3">
        <v>972.2</v>
      </c>
      <c r="P4" s="3">
        <v>613.6</v>
      </c>
      <c r="Q4" s="3">
        <v>717.1</v>
      </c>
      <c r="R4" s="3">
        <v>9</v>
      </c>
      <c r="S4" s="3">
        <v>71016</v>
      </c>
      <c r="T4" s="3">
        <v>73084</v>
      </c>
      <c r="U4" s="3">
        <v>26890</v>
      </c>
      <c r="V4" s="3">
        <v>0.33</v>
      </c>
      <c r="W4" s="36">
        <v>2.3E-5</v>
      </c>
    </row>
    <row r="5" spans="1:23" x14ac:dyDescent="0.25">
      <c r="A5" s="35" t="str">
        <f t="shared" si="0"/>
        <v>7050_Plate_T7451_76,2-101,6_A_L</v>
      </c>
      <c r="B5" s="35"/>
      <c r="C5" s="3">
        <v>7050</v>
      </c>
      <c r="D5" s="3" t="s">
        <v>62</v>
      </c>
      <c r="E5" s="3" t="s">
        <v>63</v>
      </c>
      <c r="F5" s="3">
        <v>76.2</v>
      </c>
      <c r="G5" s="3">
        <v>101.6</v>
      </c>
      <c r="H5" s="3" t="s">
        <v>59</v>
      </c>
      <c r="I5" s="3" t="s">
        <v>60</v>
      </c>
      <c r="J5" s="3">
        <v>496.4</v>
      </c>
      <c r="K5" s="3">
        <v>434.4</v>
      </c>
      <c r="L5" s="3">
        <v>413.7</v>
      </c>
      <c r="M5" s="3">
        <v>303.39999999999998</v>
      </c>
      <c r="N5" s="3">
        <v>737.7</v>
      </c>
      <c r="O5" s="3">
        <v>965.3</v>
      </c>
      <c r="P5" s="3">
        <v>620.5</v>
      </c>
      <c r="Q5" s="3">
        <v>71.099999999999994</v>
      </c>
      <c r="R5" s="3">
        <v>9</v>
      </c>
      <c r="S5" s="3">
        <v>71016</v>
      </c>
      <c r="T5" s="3">
        <v>73084</v>
      </c>
      <c r="U5" s="3">
        <v>26890</v>
      </c>
      <c r="V5" s="3">
        <v>0.33</v>
      </c>
      <c r="W5" s="36">
        <v>2.3E-5</v>
      </c>
    </row>
    <row r="6" spans="1:23" x14ac:dyDescent="0.25">
      <c r="A6" s="35" t="str">
        <f t="shared" si="0"/>
        <v>CuNi15Sn8_Bar_TX00_D15-D108_A_L</v>
      </c>
      <c r="B6" s="35" t="s">
        <v>64</v>
      </c>
      <c r="C6" s="3" t="s">
        <v>65</v>
      </c>
      <c r="D6" s="3" t="s">
        <v>66</v>
      </c>
      <c r="E6" s="3" t="s">
        <v>67</v>
      </c>
      <c r="F6" s="3" t="s">
        <v>68</v>
      </c>
      <c r="G6" s="3" t="s">
        <v>69</v>
      </c>
      <c r="H6" s="3" t="s">
        <v>59</v>
      </c>
      <c r="I6" s="3" t="s">
        <v>60</v>
      </c>
      <c r="J6" s="3">
        <v>900</v>
      </c>
      <c r="K6" s="3">
        <v>760</v>
      </c>
      <c r="L6" s="3" t="s">
        <v>61</v>
      </c>
      <c r="M6" s="3" t="s">
        <v>61</v>
      </c>
      <c r="N6" s="3">
        <v>1400</v>
      </c>
      <c r="O6" s="3" t="s">
        <v>61</v>
      </c>
      <c r="P6" s="3" t="s">
        <v>61</v>
      </c>
      <c r="Q6" s="3" t="s">
        <v>61</v>
      </c>
      <c r="R6" s="3">
        <v>10</v>
      </c>
      <c r="S6" s="3" t="s">
        <v>61</v>
      </c>
      <c r="T6" s="3" t="s">
        <v>61</v>
      </c>
      <c r="U6" s="3" t="s">
        <v>61</v>
      </c>
      <c r="V6" s="3" t="s">
        <v>61</v>
      </c>
      <c r="W6" s="3" t="s">
        <v>61</v>
      </c>
    </row>
    <row r="7" spans="1:23" x14ac:dyDescent="0.25">
      <c r="A7" s="35" t="str">
        <f t="shared" si="0"/>
        <v>15-5PH_Bar_H1025_0-254_A_L</v>
      </c>
      <c r="B7" s="35" t="s">
        <v>70</v>
      </c>
      <c r="C7" s="3" t="s">
        <v>71</v>
      </c>
      <c r="D7" s="3" t="s">
        <v>66</v>
      </c>
      <c r="E7" s="3" t="s">
        <v>72</v>
      </c>
      <c r="F7" s="3">
        <v>0</v>
      </c>
      <c r="G7" s="3">
        <v>254</v>
      </c>
      <c r="H7" s="3" t="s">
        <v>59</v>
      </c>
      <c r="I7" s="3" t="s">
        <v>60</v>
      </c>
      <c r="J7" s="3">
        <v>1069</v>
      </c>
      <c r="K7" s="3">
        <v>1000</v>
      </c>
      <c r="L7" s="3">
        <v>986</v>
      </c>
      <c r="M7" s="3">
        <v>669</v>
      </c>
      <c r="N7" s="3">
        <v>1813</v>
      </c>
      <c r="O7" s="3">
        <v>2289</v>
      </c>
      <c r="P7" s="3">
        <v>1455</v>
      </c>
      <c r="Q7" s="3">
        <v>1724</v>
      </c>
      <c r="R7" s="3">
        <v>12</v>
      </c>
      <c r="S7" s="3">
        <v>196501</v>
      </c>
      <c r="T7" s="3">
        <v>201327</v>
      </c>
      <c r="U7" s="3">
        <v>77221</v>
      </c>
      <c r="V7" s="3">
        <v>0.27</v>
      </c>
      <c r="W7" s="36">
        <v>9.9999999999999995E-7</v>
      </c>
    </row>
    <row r="8" spans="1:23" x14ac:dyDescent="0.25">
      <c r="A8" s="35" t="str">
        <f t="shared" si="0"/>
        <v>15-5PH_Bar_H1025_0-254_A_LT</v>
      </c>
      <c r="B8" s="35" t="s">
        <v>70</v>
      </c>
      <c r="C8" s="3" t="s">
        <v>71</v>
      </c>
      <c r="D8" s="3" t="s">
        <v>66</v>
      </c>
      <c r="E8" s="3" t="s">
        <v>72</v>
      </c>
      <c r="F8" s="3">
        <v>0</v>
      </c>
      <c r="G8" s="3">
        <v>254</v>
      </c>
      <c r="H8" s="3" t="s">
        <v>59</v>
      </c>
      <c r="I8" s="3" t="s">
        <v>73</v>
      </c>
      <c r="J8" s="3">
        <v>1069</v>
      </c>
      <c r="K8" s="3">
        <v>1000</v>
      </c>
      <c r="L8" s="3">
        <v>986</v>
      </c>
      <c r="M8" s="3">
        <v>669</v>
      </c>
      <c r="N8" s="3">
        <v>1813</v>
      </c>
      <c r="O8" s="3">
        <v>2289</v>
      </c>
      <c r="P8" s="3">
        <v>1455</v>
      </c>
      <c r="Q8" s="3">
        <v>1724</v>
      </c>
      <c r="R8" s="3">
        <v>8</v>
      </c>
      <c r="S8" s="3">
        <v>196501</v>
      </c>
      <c r="T8" s="3">
        <v>201327</v>
      </c>
      <c r="U8" s="3">
        <v>77221</v>
      </c>
      <c r="V8" s="3">
        <v>0.27</v>
      </c>
      <c r="W8" s="36">
        <v>9.9999999999999995E-7</v>
      </c>
    </row>
    <row r="9" spans="1:23" x14ac:dyDescent="0.25">
      <c r="A9" s="35" t="str">
        <f t="shared" si="0"/>
        <v>15-5PH_Bar_H1025_0-254_B_L</v>
      </c>
      <c r="B9" s="35" t="s">
        <v>70</v>
      </c>
      <c r="C9" s="3" t="s">
        <v>71</v>
      </c>
      <c r="D9" s="3" t="s">
        <v>66</v>
      </c>
      <c r="E9" s="3" t="s">
        <v>72</v>
      </c>
      <c r="F9" s="3">
        <v>0</v>
      </c>
      <c r="G9" s="3">
        <v>254</v>
      </c>
      <c r="H9" s="3" t="s">
        <v>74</v>
      </c>
      <c r="I9" s="3" t="s">
        <v>60</v>
      </c>
      <c r="J9" s="3">
        <v>1089</v>
      </c>
      <c r="K9" s="3">
        <v>1048</v>
      </c>
      <c r="L9" s="3">
        <v>1034</v>
      </c>
      <c r="M9" s="3">
        <v>683</v>
      </c>
      <c r="N9" s="3">
        <v>1848</v>
      </c>
      <c r="O9" s="3">
        <v>2337</v>
      </c>
      <c r="P9" s="3">
        <v>1531</v>
      </c>
      <c r="Q9" s="3">
        <v>1813</v>
      </c>
      <c r="R9" s="3">
        <v>12</v>
      </c>
      <c r="S9" s="3">
        <v>196501</v>
      </c>
      <c r="T9" s="3">
        <v>201327</v>
      </c>
      <c r="U9" s="3">
        <v>77221</v>
      </c>
      <c r="V9" s="3">
        <v>0.27</v>
      </c>
      <c r="W9" s="36">
        <v>9.9999999999999995E-7</v>
      </c>
    </row>
    <row r="10" spans="1:23" x14ac:dyDescent="0.25">
      <c r="A10" s="35" t="str">
        <f t="shared" si="0"/>
        <v>15-5PH_Bar_H1025_0-254_B_LT</v>
      </c>
      <c r="B10" s="35" t="s">
        <v>70</v>
      </c>
      <c r="C10" s="3" t="s">
        <v>71</v>
      </c>
      <c r="D10" s="3" t="s">
        <v>66</v>
      </c>
      <c r="E10" s="3" t="s">
        <v>72</v>
      </c>
      <c r="F10" s="3">
        <v>0</v>
      </c>
      <c r="G10" s="3">
        <v>254</v>
      </c>
      <c r="H10" s="3" t="s">
        <v>74</v>
      </c>
      <c r="I10" s="3" t="s">
        <v>73</v>
      </c>
      <c r="J10" s="3">
        <v>1089</v>
      </c>
      <c r="K10" s="3">
        <v>1048</v>
      </c>
      <c r="L10" s="3">
        <v>1034</v>
      </c>
      <c r="M10" s="3">
        <v>683</v>
      </c>
      <c r="N10" s="3">
        <v>1848</v>
      </c>
      <c r="O10" s="3">
        <v>2337</v>
      </c>
      <c r="P10" s="3">
        <v>1531</v>
      </c>
      <c r="Q10" s="3">
        <v>1813</v>
      </c>
      <c r="R10" s="3">
        <v>8</v>
      </c>
      <c r="S10" s="3">
        <v>196501</v>
      </c>
      <c r="T10" s="3">
        <v>201327</v>
      </c>
      <c r="U10" s="3">
        <v>77221</v>
      </c>
      <c r="V10" s="3">
        <v>0.27</v>
      </c>
      <c r="W10" s="36">
        <v>9.9999999999999995E-7</v>
      </c>
    </row>
  </sheetData>
  <pageMargins left="0.7" right="0.7" top="0.75" bottom="0.75" header="0.3" footer="0.3"/>
  <pageSetup paperSize="9" orientation="portrait" r:id="rId1"/>
  <headerFooter>
    <oddHeader>&amp;C&amp;8PRIVATE</oddHeader>
    <oddFooter>&amp;C&amp;8PRIVATE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DECD-E770-4687-A866-63D3B1A9A005}">
  <dimension ref="B1:I40"/>
  <sheetViews>
    <sheetView topLeftCell="A10" workbookViewId="0">
      <selection activeCell="C27" sqref="C27"/>
    </sheetView>
  </sheetViews>
  <sheetFormatPr baseColWidth="10" defaultRowHeight="15" x14ac:dyDescent="0.25"/>
  <cols>
    <col min="2" max="2" width="23.85546875" bestFit="1" customWidth="1"/>
    <col min="6" max="6" width="19.28515625" bestFit="1" customWidth="1"/>
    <col min="10" max="10" width="23.85546875" bestFit="1" customWidth="1"/>
    <col min="11" max="11" width="12.28515625" bestFit="1" customWidth="1"/>
  </cols>
  <sheetData>
    <row r="1" spans="2:3" x14ac:dyDescent="0.25">
      <c r="B1" s="1" t="s">
        <v>0</v>
      </c>
      <c r="C1" s="2">
        <v>25.4</v>
      </c>
    </row>
    <row r="3" spans="2:3" x14ac:dyDescent="0.25">
      <c r="B3" s="3"/>
      <c r="C3" s="4" t="s">
        <v>1</v>
      </c>
    </row>
    <row r="4" spans="2:3" x14ac:dyDescent="0.25">
      <c r="B4" s="5" t="s">
        <v>2</v>
      </c>
      <c r="C4" s="6" t="s">
        <v>3</v>
      </c>
    </row>
    <row r="5" spans="2:3" x14ac:dyDescent="0.25">
      <c r="B5" s="5" t="s">
        <v>4</v>
      </c>
      <c r="C5" s="7">
        <f>1061.8*C9</f>
        <v>34158.009134916021</v>
      </c>
    </row>
    <row r="6" spans="2:3" x14ac:dyDescent="0.25">
      <c r="B6" s="5" t="s">
        <v>5</v>
      </c>
      <c r="C6" s="6">
        <v>0.15</v>
      </c>
    </row>
    <row r="7" spans="2:3" x14ac:dyDescent="0.25">
      <c r="B7" s="5" t="s">
        <v>6</v>
      </c>
      <c r="C7" s="8">
        <f>C6*C5</f>
        <v>5123.7013702374034</v>
      </c>
    </row>
    <row r="8" spans="2:3" x14ac:dyDescent="0.25">
      <c r="B8" s="5" t="s">
        <v>7</v>
      </c>
      <c r="C8" s="9">
        <v>6.4</v>
      </c>
    </row>
    <row r="9" spans="2:3" x14ac:dyDescent="0.25">
      <c r="B9" s="5" t="s">
        <v>8</v>
      </c>
      <c r="C9" s="10">
        <f>0.25*PI()*(C8^2)</f>
        <v>32.169908772759484</v>
      </c>
    </row>
    <row r="10" spans="2:3" x14ac:dyDescent="0.25">
      <c r="B10" s="5" t="s">
        <v>9</v>
      </c>
      <c r="C10" s="11">
        <f>C7/C9</f>
        <v>159.27000000000001</v>
      </c>
    </row>
    <row r="11" spans="2:3" x14ac:dyDescent="0.25">
      <c r="B11" s="5" t="s">
        <v>10</v>
      </c>
      <c r="C11" s="12">
        <f>0.425*C1/28</f>
        <v>0.38553571428571426</v>
      </c>
    </row>
    <row r="12" spans="2:3" x14ac:dyDescent="0.25">
      <c r="B12" s="5" t="s">
        <v>11</v>
      </c>
      <c r="C12" s="13">
        <v>0.12</v>
      </c>
    </row>
    <row r="13" spans="2:3" x14ac:dyDescent="0.25">
      <c r="B13" s="5" t="s">
        <v>12</v>
      </c>
      <c r="C13" s="14">
        <f>C7*(0.159*C11+1.156*C12*C8)</f>
        <v>4862.9468750499545</v>
      </c>
    </row>
    <row r="14" spans="2:3" x14ac:dyDescent="0.25">
      <c r="B14" s="5" t="s">
        <v>12</v>
      </c>
      <c r="C14" s="15">
        <f>(C13/1000)/9.81</f>
        <v>0.49571323904688624</v>
      </c>
    </row>
    <row r="15" spans="2:3" x14ac:dyDescent="0.25">
      <c r="B15" s="16"/>
    </row>
    <row r="17" spans="2:9" x14ac:dyDescent="0.25">
      <c r="B17" s="17" t="s">
        <v>13</v>
      </c>
      <c r="C17" s="17"/>
      <c r="F17" s="17" t="s">
        <v>14</v>
      </c>
      <c r="G17" s="17"/>
    </row>
    <row r="18" spans="2:9" x14ac:dyDescent="0.25">
      <c r="B18" s="18" t="s">
        <v>15</v>
      </c>
      <c r="C18" s="18"/>
      <c r="F18" s="19" t="s">
        <v>16</v>
      </c>
      <c r="G18" s="19"/>
    </row>
    <row r="19" spans="2:9" x14ac:dyDescent="0.25">
      <c r="B19" s="16"/>
    </row>
    <row r="20" spans="2:9" x14ac:dyDescent="0.25">
      <c r="B20" t="s">
        <v>17</v>
      </c>
      <c r="C20" t="s">
        <v>18</v>
      </c>
      <c r="F20" t="s">
        <v>17</v>
      </c>
      <c r="G20" t="s">
        <v>18</v>
      </c>
      <c r="I20" s="16"/>
    </row>
    <row r="21" spans="2:9" x14ac:dyDescent="0.25">
      <c r="B21" s="20" t="s">
        <v>19</v>
      </c>
      <c r="C21" s="12">
        <v>6</v>
      </c>
      <c r="F21" s="20" t="s">
        <v>19</v>
      </c>
      <c r="G21" s="12">
        <v>6</v>
      </c>
      <c r="I21" s="16"/>
    </row>
    <row r="22" spans="2:9" x14ac:dyDescent="0.25">
      <c r="B22" s="20" t="s">
        <v>20</v>
      </c>
      <c r="C22" s="12">
        <v>1.7250000000000001</v>
      </c>
      <c r="F22" s="20" t="s">
        <v>20</v>
      </c>
      <c r="G22" s="12">
        <v>1.7250000000000001</v>
      </c>
      <c r="I22" s="16"/>
    </row>
    <row r="23" spans="2:9" x14ac:dyDescent="0.25">
      <c r="B23" s="20" t="s">
        <v>21</v>
      </c>
      <c r="C23" s="12">
        <v>9.5</v>
      </c>
      <c r="F23" s="20" t="s">
        <v>21</v>
      </c>
      <c r="G23" s="12">
        <v>9.5</v>
      </c>
      <c r="I23" s="16"/>
    </row>
    <row r="24" spans="2:9" x14ac:dyDescent="0.25">
      <c r="B24" s="20" t="s">
        <v>8</v>
      </c>
      <c r="C24" s="10">
        <f>0.25*PI()*(C23^2)-0.25*PI()*(C21^2)</f>
        <v>42.60785036431156</v>
      </c>
      <c r="F24" s="20" t="s">
        <v>8</v>
      </c>
      <c r="G24" s="10">
        <f>0.25*PI()*(G23^2)-0.25*PI()*(G21^2)</f>
        <v>42.60785036431156</v>
      </c>
      <c r="I24" s="16"/>
    </row>
    <row r="25" spans="2:9" x14ac:dyDescent="0.25">
      <c r="B25" s="20" t="s">
        <v>22</v>
      </c>
      <c r="C25" s="8">
        <f>C7</f>
        <v>5123.7013702374034</v>
      </c>
      <c r="F25" s="20" t="s">
        <v>22</v>
      </c>
      <c r="G25" s="8">
        <f>C7</f>
        <v>5123.7013702374034</v>
      </c>
      <c r="I25" s="16"/>
    </row>
    <row r="26" spans="2:9" ht="18" x14ac:dyDescent="0.4">
      <c r="B26" s="20" t="s">
        <v>23</v>
      </c>
      <c r="C26" s="11">
        <f>C25/C24</f>
        <v>120.25251981566825</v>
      </c>
      <c r="F26" s="20" t="s">
        <v>23</v>
      </c>
      <c r="G26" s="11">
        <f>G25/G24</f>
        <v>120.25251981566825</v>
      </c>
      <c r="I26" s="16"/>
    </row>
    <row r="27" spans="2:9" x14ac:dyDescent="0.25">
      <c r="B27" s="20" t="s">
        <v>24</v>
      </c>
      <c r="C27" s="21">
        <f>INDEX([1]!Materials[#All],MATCH(B18,[1]!Materials[[#All],[Code]],0),MATCH(B27,[1]!Materials[#Headers],0))</f>
        <v>760</v>
      </c>
      <c r="F27" s="20" t="s">
        <v>24</v>
      </c>
      <c r="G27" s="21">
        <f>INDEX([1]!Materials[#All],MATCH(F18,[1]!Materials[[#All],[Code]],0),MATCH(F27,[1]!Materials[#Headers],0))</f>
        <v>1000</v>
      </c>
      <c r="I27" s="16"/>
    </row>
    <row r="28" spans="2:9" x14ac:dyDescent="0.25">
      <c r="B28" s="20" t="s">
        <v>25</v>
      </c>
      <c r="C28" s="22">
        <v>1.1499999999999999</v>
      </c>
      <c r="F28" s="20" t="s">
        <v>25</v>
      </c>
      <c r="G28" s="22">
        <v>1.1499999999999999</v>
      </c>
    </row>
    <row r="29" spans="2:9" x14ac:dyDescent="0.25">
      <c r="B29" s="20" t="s">
        <v>26</v>
      </c>
      <c r="C29" s="23">
        <f>C27/(C26*C28)</f>
        <v>5.4956816391907628</v>
      </c>
      <c r="F29" s="20" t="s">
        <v>26</v>
      </c>
      <c r="G29" s="23">
        <f>G27/(G26*G28)</f>
        <v>7.2311600515667926</v>
      </c>
    </row>
    <row r="31" spans="2:9" x14ac:dyDescent="0.25">
      <c r="B31" s="24" t="s">
        <v>27</v>
      </c>
      <c r="C31" t="s">
        <v>18</v>
      </c>
      <c r="F31" s="24" t="s">
        <v>27</v>
      </c>
      <c r="G31" t="s">
        <v>28</v>
      </c>
    </row>
    <row r="32" spans="2:9" x14ac:dyDescent="0.25">
      <c r="B32" s="25" t="s">
        <v>29</v>
      </c>
      <c r="C32" s="26">
        <f>C22</f>
        <v>1.7250000000000001</v>
      </c>
      <c r="F32" s="25" t="s">
        <v>29</v>
      </c>
      <c r="G32" s="26">
        <f>G22</f>
        <v>1.7250000000000001</v>
      </c>
    </row>
    <row r="33" spans="2:7" x14ac:dyDescent="0.25">
      <c r="B33" s="27" t="s">
        <v>19</v>
      </c>
      <c r="C33" s="28">
        <f>C21</f>
        <v>6</v>
      </c>
      <c r="F33" s="27" t="s">
        <v>19</v>
      </c>
      <c r="G33" s="28">
        <f>G21</f>
        <v>6</v>
      </c>
    </row>
    <row r="34" spans="2:7" x14ac:dyDescent="0.25">
      <c r="B34" s="27" t="s">
        <v>30</v>
      </c>
      <c r="C34" s="12">
        <v>2.5</v>
      </c>
      <c r="F34" s="27" t="s">
        <v>31</v>
      </c>
      <c r="G34" s="12">
        <v>5.5</v>
      </c>
    </row>
    <row r="35" spans="2:7" x14ac:dyDescent="0.25">
      <c r="B35" s="27" t="s">
        <v>32</v>
      </c>
      <c r="C35" s="29">
        <f>C33*C34</f>
        <v>15</v>
      </c>
      <c r="F35" s="27" t="s">
        <v>32</v>
      </c>
      <c r="G35" s="29">
        <f>G33*G34</f>
        <v>33</v>
      </c>
    </row>
    <row r="36" spans="2:7" x14ac:dyDescent="0.25">
      <c r="B36" s="27" t="s">
        <v>24</v>
      </c>
      <c r="C36" s="30">
        <f>C27</f>
        <v>760</v>
      </c>
      <c r="F36" s="27" t="s">
        <v>24</v>
      </c>
      <c r="G36" s="30">
        <f>G27</f>
        <v>1000</v>
      </c>
    </row>
    <row r="37" spans="2:7" x14ac:dyDescent="0.25">
      <c r="B37" s="27" t="s">
        <v>33</v>
      </c>
      <c r="C37" s="31">
        <f>1.85*C36*C35</f>
        <v>21090</v>
      </c>
      <c r="F37" s="27" t="s">
        <v>33</v>
      </c>
      <c r="G37" s="31">
        <f>1.85*G36*G35</f>
        <v>61050</v>
      </c>
    </row>
    <row r="38" spans="2:7" x14ac:dyDescent="0.25">
      <c r="B38" s="27" t="s">
        <v>34</v>
      </c>
      <c r="C38" s="31">
        <f>MAX('[1]JOINT-ANALSYS_BOLT3D'!T105:T108)/1.5</f>
        <v>3128.6666666666665</v>
      </c>
      <c r="F38" s="27" t="s">
        <v>34</v>
      </c>
      <c r="G38" s="31">
        <f>MAX('[1]JOINT-ANALSYS_BOLT3D'!T105:T108)/1.5</f>
        <v>3128.6666666666665</v>
      </c>
    </row>
    <row r="39" spans="2:7" x14ac:dyDescent="0.25">
      <c r="B39" s="25" t="s">
        <v>25</v>
      </c>
      <c r="C39" s="22">
        <v>1.1499999999999999</v>
      </c>
      <c r="F39" s="25" t="s">
        <v>25</v>
      </c>
      <c r="G39" s="22">
        <v>1.1499999999999999</v>
      </c>
    </row>
    <row r="40" spans="2:7" x14ac:dyDescent="0.25">
      <c r="B40" s="25" t="s">
        <v>26</v>
      </c>
      <c r="C40" s="32">
        <f>C37/(C39*C38)</f>
        <v>5.8616440767470523</v>
      </c>
      <c r="F40" s="25" t="s">
        <v>26</v>
      </c>
      <c r="G40" s="32">
        <f>G37/(G39*G38)</f>
        <v>16.967917064267784</v>
      </c>
    </row>
  </sheetData>
  <mergeCells count="4">
    <mergeCell ref="B17:C17"/>
    <mergeCell ref="F17:G17"/>
    <mergeCell ref="B18:C18"/>
    <mergeCell ref="F18:G18"/>
  </mergeCells>
  <conditionalFormatting sqref="C29">
    <cfRule type="expression" dxfId="27" priority="4">
      <formula>C29&lt;1</formula>
    </cfRule>
  </conditionalFormatting>
  <conditionalFormatting sqref="C40">
    <cfRule type="expression" dxfId="26" priority="3">
      <formula>C40&lt;1</formula>
    </cfRule>
  </conditionalFormatting>
  <conditionalFormatting sqref="G40">
    <cfRule type="expression" dxfId="25" priority="2">
      <formula>G40&lt;1</formula>
    </cfRule>
  </conditionalFormatting>
  <conditionalFormatting sqref="G29">
    <cfRule type="expression" dxfId="24" priority="1">
      <formula>G29&lt;1</formula>
    </cfRule>
  </conditionalFormatting>
  <pageMargins left="0.7" right="0.7" top="0.75" bottom="0.75" header="0.3" footer="0.3"/>
  <pageSetup paperSize="9" orientation="portrait" r:id="rId1"/>
  <headerFooter>
    <oddHeader xml:space="preserve">&amp;C&amp;"arial,Regular"&amp;8&amp;KE29218Airbus Amber </oddHeader>
    <oddFooter xml:space="preserve">&amp;C&amp;"arial,Regular"&amp;8&amp;KE29218Airbus Amber 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Teoria</vt:lpstr>
      <vt:lpstr>MATERIAL</vt:lpstr>
      <vt:lpstr>BOLT-PIN-BUSHING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Maroto Herreros, Enrique (external) [ES]</dc:creator>
  <cp:lastModifiedBy>Maroto Herreros, Enrique (external) [ES]</cp:lastModifiedBy>
  <dcterms:created xsi:type="dcterms:W3CDTF">2025-03-12T10:22:55Z</dcterms:created>
  <dcterms:modified xsi:type="dcterms:W3CDTF">2025-03-12T10:41:36Z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7d343026-3ef0-4f7f-b682-ce8dbe8709e2</vt:lpwstr>
  </property>
  <property fmtid="{D5CDD505-2E9C-101B-9397-08002B2CF9AE}" pid="3" name="L">
    <vt:lpwstr>XXSEN</vt:lpwstr>
  </property>
  <property fmtid="{D5CDD505-2E9C-101B-9397-08002B2CF9AE}" pid="4" name="CC">
    <vt:lpwstr>XXAAM</vt:lpwstr>
  </property>
  <property fmtid="{D5CDD505-2E9C-101B-9397-08002B2CF9AE}" pid="5" name="PP">
    <vt:lpwstr>XXPCA</vt:lpwstr>
  </property>
  <property fmtid="{D5CDD505-2E9C-101B-9397-08002B2CF9AE}" pid="6" name="E">
    <vt:lpwstr>E0000</vt:lpwstr>
  </property>
  <property fmtid="{D5CDD505-2E9C-101B-9397-08002B2CF9AE}" pid="7" name="GD">
    <vt:lpwstr>XXGCA</vt:lpwstr>
  </property>
  <property fmtid="{D5CDD505-2E9C-101B-9397-08002B2CF9AE}" pid="8" name="OT">
    <vt:lpwstr>XXOCA</vt:lpwstr>
  </property>
  <property fmtid="{D5CDD505-2E9C-101B-9397-08002B2CF9AE}" pid="9" name="CAV">
    <vt:lpwstr>NOC</vt:lpwstr>
  </property>
  <property fmtid="{D5CDD505-2E9C-101B-9397-08002B2CF9AE}" pid="10" name="STAMP">
    <vt:lpwstr>YES</vt:lpwstr>
  </property>
</Properties>
</file>