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Eric - NU\Desktop\Bitcoin\Posted to Github\"/>
    </mc:Choice>
  </mc:AlternateContent>
  <xr:revisionPtr revIDLastSave="0" documentId="13_ncr:1_{1E053E01-A1FE-4F85-927F-240CE8DCEB13}" xr6:coauthVersionLast="40" xr6:coauthVersionMax="40" xr10:uidLastSave="{00000000-0000-0000-0000-000000000000}"/>
  <bookViews>
    <workbookView xWindow="-108" yWindow="-108" windowWidth="23256" windowHeight="12576" xr2:uid="{EE9A5DA7-26DD-48A0-B238-FE0991AAEC2A}"/>
  </bookViews>
  <sheets>
    <sheet name="Notes" sheetId="13" r:id="rId1"/>
    <sheet name="Replication" sheetId="1" r:id="rId2"/>
    <sheet name="Uneconomical rig removal" sheetId="7" r:id="rId3"/>
    <sheet name="Grid evolution" sheetId="8" r:id="rId4"/>
    <sheet name="Adoption errors corrected" sheetId="9" r:id="rId5"/>
    <sheet name="Grid intensities" sheetId="11"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110" i="9" l="1"/>
  <c r="V110" i="9"/>
  <c r="W110" i="9"/>
  <c r="Y110" i="9"/>
  <c r="U111" i="9"/>
  <c r="V111" i="9"/>
  <c r="W111" i="9"/>
  <c r="Y111" i="9"/>
  <c r="U112" i="9"/>
  <c r="V112" i="9"/>
  <c r="W112" i="9"/>
  <c r="Y112" i="9"/>
  <c r="U113" i="9"/>
  <c r="V113" i="9"/>
  <c r="W113" i="9"/>
  <c r="Y113" i="9"/>
  <c r="U114" i="9"/>
  <c r="V114" i="9"/>
  <c r="W114" i="9"/>
  <c r="Y114" i="9"/>
  <c r="U115" i="9"/>
  <c r="V115" i="9"/>
  <c r="W115" i="9"/>
  <c r="Y115" i="9"/>
  <c r="U116" i="9"/>
  <c r="V116" i="9"/>
  <c r="W116" i="9"/>
  <c r="Y116" i="9"/>
  <c r="U117" i="9"/>
  <c r="V117" i="9"/>
  <c r="W117" i="9"/>
  <c r="Y117" i="9"/>
  <c r="U118" i="9"/>
  <c r="V118" i="9"/>
  <c r="W118" i="9"/>
  <c r="Y118" i="9"/>
  <c r="U119" i="9"/>
  <c r="V119" i="9"/>
  <c r="W119" i="9"/>
  <c r="Y119" i="9"/>
  <c r="U120" i="9"/>
  <c r="V120" i="9"/>
  <c r="W120" i="9"/>
  <c r="Y120" i="9"/>
  <c r="U121" i="9"/>
  <c r="V121" i="9"/>
  <c r="W121" i="9"/>
  <c r="Y121" i="9"/>
  <c r="U122" i="9"/>
  <c r="V122" i="9"/>
  <c r="W122" i="9"/>
  <c r="Y122" i="9"/>
  <c r="V24" i="9"/>
  <c r="U24" i="9"/>
  <c r="U106" i="8"/>
  <c r="V106" i="8"/>
  <c r="Y106" i="8" s="1"/>
  <c r="W106" i="8"/>
  <c r="U107" i="8"/>
  <c r="V107" i="8"/>
  <c r="W107" i="8"/>
  <c r="Y107" i="8"/>
  <c r="U108" i="8"/>
  <c r="V108" i="8"/>
  <c r="Y108" i="8" s="1"/>
  <c r="W108" i="8"/>
  <c r="U109" i="8"/>
  <c r="V109" i="8"/>
  <c r="Y109" i="8" s="1"/>
  <c r="W109" i="8"/>
  <c r="U110" i="8"/>
  <c r="V110" i="8"/>
  <c r="W110" i="8"/>
  <c r="Y110" i="8"/>
  <c r="U111" i="8"/>
  <c r="V111" i="8"/>
  <c r="W111" i="8"/>
  <c r="Y111" i="8"/>
  <c r="U112" i="8"/>
  <c r="V112" i="8"/>
  <c r="Y112" i="8" s="1"/>
  <c r="W112" i="8"/>
  <c r="U113" i="8"/>
  <c r="V113" i="8"/>
  <c r="Y113" i="8" s="1"/>
  <c r="W113" i="8"/>
  <c r="U114" i="8"/>
  <c r="V114" i="8"/>
  <c r="W114" i="8"/>
  <c r="Y114" i="8"/>
  <c r="U115" i="8"/>
  <c r="V115" i="8"/>
  <c r="W115" i="8"/>
  <c r="Y115" i="8"/>
  <c r="U116" i="8"/>
  <c r="V116" i="8"/>
  <c r="Y116" i="8" s="1"/>
  <c r="W116" i="8"/>
  <c r="U117" i="8"/>
  <c r="V117" i="8"/>
  <c r="Y117" i="8" s="1"/>
  <c r="W117" i="8"/>
  <c r="U118" i="8"/>
  <c r="V118" i="8"/>
  <c r="W118" i="8"/>
  <c r="Y118" i="8"/>
  <c r="U119" i="8"/>
  <c r="V119" i="8"/>
  <c r="W119" i="8"/>
  <c r="Y119" i="8"/>
  <c r="U120" i="8"/>
  <c r="V120" i="8"/>
  <c r="Y120" i="8" s="1"/>
  <c r="W120" i="8"/>
  <c r="U121" i="8"/>
  <c r="V121" i="8"/>
  <c r="Y121" i="8" s="1"/>
  <c r="W121" i="8"/>
  <c r="U122" i="8"/>
  <c r="V122" i="8"/>
  <c r="W122" i="8"/>
  <c r="Y122" i="8"/>
  <c r="V24" i="8"/>
  <c r="U24" i="8"/>
  <c r="S25" i="8"/>
  <c r="S26" i="8"/>
  <c r="S27" i="8"/>
  <c r="S24" i="8"/>
  <c r="R24" i="8"/>
  <c r="D25" i="8"/>
  <c r="E25" i="8"/>
  <c r="F25" i="8"/>
  <c r="D26" i="8"/>
  <c r="E26" i="8"/>
  <c r="F26" i="8"/>
  <c r="D27" i="8"/>
  <c r="E27" i="8"/>
  <c r="F27" i="8"/>
  <c r="D28" i="8"/>
  <c r="E28" i="8"/>
  <c r="F28" i="8"/>
  <c r="D29" i="8"/>
  <c r="E29" i="8"/>
  <c r="F29" i="8"/>
  <c r="D30" i="8"/>
  <c r="E30" i="8"/>
  <c r="F30" i="8"/>
  <c r="D31" i="8"/>
  <c r="E31" i="8"/>
  <c r="F31" i="8"/>
  <c r="D32" i="8"/>
  <c r="E32" i="8"/>
  <c r="F32" i="8"/>
  <c r="D33" i="8"/>
  <c r="E33" i="8"/>
  <c r="F33" i="8"/>
  <c r="D34" i="8"/>
  <c r="E34" i="8"/>
  <c r="F34" i="8"/>
  <c r="D35" i="8"/>
  <c r="E35" i="8"/>
  <c r="F35" i="8"/>
  <c r="D36" i="8"/>
  <c r="E36" i="8"/>
  <c r="F36" i="8"/>
  <c r="D37" i="8"/>
  <c r="E37" i="8"/>
  <c r="F37" i="8"/>
  <c r="D38" i="8"/>
  <c r="E38" i="8"/>
  <c r="F38" i="8"/>
  <c r="D39" i="8"/>
  <c r="E39" i="8"/>
  <c r="F39" i="8"/>
  <c r="D40" i="8"/>
  <c r="E40" i="8"/>
  <c r="F40" i="8"/>
  <c r="D41" i="8"/>
  <c r="E41" i="8"/>
  <c r="F41" i="8"/>
  <c r="D42" i="8"/>
  <c r="E42" i="8"/>
  <c r="F42" i="8"/>
  <c r="D43" i="8"/>
  <c r="E43" i="8"/>
  <c r="F43" i="8"/>
  <c r="D44" i="8"/>
  <c r="E44" i="8"/>
  <c r="F44" i="8"/>
  <c r="D45" i="8"/>
  <c r="E45" i="8"/>
  <c r="F45" i="8"/>
  <c r="D46" i="8"/>
  <c r="E46" i="8"/>
  <c r="F46" i="8"/>
  <c r="D47" i="8"/>
  <c r="E47" i="8"/>
  <c r="F47" i="8"/>
  <c r="D48" i="8"/>
  <c r="E48" i="8"/>
  <c r="F48" i="8"/>
  <c r="D49" i="8"/>
  <c r="E49" i="8"/>
  <c r="F49" i="8"/>
  <c r="D50" i="8"/>
  <c r="E50" i="8"/>
  <c r="F50" i="8"/>
  <c r="D51" i="8"/>
  <c r="E51" i="8"/>
  <c r="F51" i="8"/>
  <c r="D52" i="8"/>
  <c r="E52" i="8"/>
  <c r="F52" i="8"/>
  <c r="D53" i="8"/>
  <c r="E53" i="8"/>
  <c r="F53" i="8"/>
  <c r="D54" i="8"/>
  <c r="E54" i="8"/>
  <c r="F54" i="8"/>
  <c r="D55" i="8"/>
  <c r="E55" i="8"/>
  <c r="F55" i="8"/>
  <c r="D56" i="8"/>
  <c r="E56" i="8"/>
  <c r="F56" i="8"/>
  <c r="D57" i="8"/>
  <c r="E57" i="8"/>
  <c r="F57" i="8"/>
  <c r="D58" i="8"/>
  <c r="E58" i="8"/>
  <c r="F58" i="8"/>
  <c r="D59" i="8"/>
  <c r="E59" i="8"/>
  <c r="F59" i="8"/>
  <c r="D60" i="8"/>
  <c r="E60" i="8"/>
  <c r="F60" i="8"/>
  <c r="D61" i="8"/>
  <c r="E61" i="8"/>
  <c r="F61" i="8"/>
  <c r="D62" i="8"/>
  <c r="E62" i="8"/>
  <c r="F62" i="8"/>
  <c r="D63" i="8"/>
  <c r="E63" i="8"/>
  <c r="F63" i="8"/>
  <c r="D64" i="8"/>
  <c r="E64" i="8"/>
  <c r="F64" i="8"/>
  <c r="D65" i="8"/>
  <c r="E65" i="8"/>
  <c r="F65" i="8"/>
  <c r="D66" i="8"/>
  <c r="E66" i="8"/>
  <c r="F66" i="8"/>
  <c r="D67" i="8"/>
  <c r="E67" i="8"/>
  <c r="F67" i="8"/>
  <c r="D68" i="8"/>
  <c r="E68" i="8"/>
  <c r="F68" i="8"/>
  <c r="D69" i="8"/>
  <c r="E69" i="8"/>
  <c r="F69" i="8"/>
  <c r="D70" i="8"/>
  <c r="E70" i="8"/>
  <c r="F70" i="8"/>
  <c r="D71" i="8"/>
  <c r="E71" i="8"/>
  <c r="F71" i="8"/>
  <c r="D72" i="8"/>
  <c r="E72" i="8"/>
  <c r="F72" i="8"/>
  <c r="D73" i="8"/>
  <c r="E73" i="8"/>
  <c r="F73" i="8"/>
  <c r="D74" i="8"/>
  <c r="E74" i="8"/>
  <c r="F74" i="8"/>
  <c r="D75" i="8"/>
  <c r="E75" i="8"/>
  <c r="F75" i="8"/>
  <c r="D76" i="8"/>
  <c r="E76" i="8"/>
  <c r="F76" i="8"/>
  <c r="D77" i="8"/>
  <c r="E77" i="8"/>
  <c r="F77" i="8"/>
  <c r="D78" i="8"/>
  <c r="E78" i="8"/>
  <c r="F78" i="8"/>
  <c r="D79" i="8"/>
  <c r="E79" i="8"/>
  <c r="F79" i="8"/>
  <c r="D80" i="8"/>
  <c r="E80" i="8"/>
  <c r="F80" i="8"/>
  <c r="D81" i="8"/>
  <c r="E81" i="8"/>
  <c r="F81" i="8"/>
  <c r="D82" i="8"/>
  <c r="E82" i="8"/>
  <c r="F82" i="8"/>
  <c r="D83" i="8"/>
  <c r="E83" i="8"/>
  <c r="F83" i="8"/>
  <c r="D84" i="8"/>
  <c r="E84" i="8"/>
  <c r="F84" i="8"/>
  <c r="D85" i="8"/>
  <c r="E85" i="8"/>
  <c r="F85" i="8"/>
  <c r="D86" i="8"/>
  <c r="E86" i="8"/>
  <c r="F86" i="8"/>
  <c r="D87" i="8"/>
  <c r="E87" i="8"/>
  <c r="F87" i="8"/>
  <c r="D88" i="8"/>
  <c r="E88" i="8"/>
  <c r="F88" i="8"/>
  <c r="D89" i="8"/>
  <c r="E89" i="8"/>
  <c r="F89" i="8"/>
  <c r="D90" i="8"/>
  <c r="E90" i="8"/>
  <c r="F90" i="8"/>
  <c r="D91" i="8"/>
  <c r="E91" i="8"/>
  <c r="F91" i="8"/>
  <c r="D92" i="8"/>
  <c r="E92" i="8"/>
  <c r="F92" i="8"/>
  <c r="D93" i="8"/>
  <c r="E93" i="8"/>
  <c r="F93" i="8"/>
  <c r="D94" i="8"/>
  <c r="E94" i="8"/>
  <c r="F94" i="8"/>
  <c r="D95" i="8"/>
  <c r="E95" i="8"/>
  <c r="F95" i="8"/>
  <c r="D96" i="8"/>
  <c r="E96" i="8"/>
  <c r="F96" i="8"/>
  <c r="D97" i="8"/>
  <c r="E97" i="8"/>
  <c r="F97" i="8"/>
  <c r="D98" i="8"/>
  <c r="E98" i="8"/>
  <c r="F98" i="8"/>
  <c r="D99" i="8"/>
  <c r="E99" i="8"/>
  <c r="F99" i="8"/>
  <c r="D100" i="8"/>
  <c r="E100" i="8"/>
  <c r="F100" i="8"/>
  <c r="D101" i="8"/>
  <c r="E101" i="8"/>
  <c r="F101" i="8"/>
  <c r="D102" i="8"/>
  <c r="E102" i="8"/>
  <c r="F102" i="8"/>
  <c r="D103" i="8"/>
  <c r="E103" i="8"/>
  <c r="F103" i="8"/>
  <c r="D104" i="8"/>
  <c r="E104" i="8"/>
  <c r="F104" i="8"/>
  <c r="D105" i="8"/>
  <c r="E105" i="8"/>
  <c r="F105" i="8"/>
  <c r="D106" i="8"/>
  <c r="E106" i="8"/>
  <c r="F106" i="8"/>
  <c r="D107" i="8"/>
  <c r="E107" i="8"/>
  <c r="F107" i="8"/>
  <c r="D108" i="8"/>
  <c r="E108" i="8"/>
  <c r="F108" i="8"/>
  <c r="D109" i="8"/>
  <c r="E109" i="8"/>
  <c r="F109" i="8"/>
  <c r="D110" i="8"/>
  <c r="E110" i="8"/>
  <c r="F110" i="8"/>
  <c r="D111" i="8"/>
  <c r="E111" i="8"/>
  <c r="F111" i="8"/>
  <c r="D112" i="8"/>
  <c r="E112" i="8"/>
  <c r="F112" i="8"/>
  <c r="D113" i="8"/>
  <c r="E113" i="8"/>
  <c r="F113" i="8"/>
  <c r="D114" i="8"/>
  <c r="E114" i="8"/>
  <c r="F114" i="8"/>
  <c r="D115" i="8"/>
  <c r="E115" i="8"/>
  <c r="F115" i="8"/>
  <c r="D116" i="8"/>
  <c r="E116" i="8"/>
  <c r="F116" i="8"/>
  <c r="D117" i="8"/>
  <c r="E117" i="8"/>
  <c r="F117" i="8"/>
  <c r="D118" i="8"/>
  <c r="E118" i="8"/>
  <c r="F118" i="8"/>
  <c r="D119" i="8"/>
  <c r="E119" i="8"/>
  <c r="F119" i="8"/>
  <c r="D120" i="8"/>
  <c r="E120" i="8"/>
  <c r="F120" i="8"/>
  <c r="D121" i="8"/>
  <c r="E121" i="8"/>
  <c r="F121" i="8"/>
  <c r="D122" i="8"/>
  <c r="E122" i="8"/>
  <c r="F122" i="8"/>
  <c r="F24" i="8"/>
  <c r="E24" i="8"/>
  <c r="D24" i="8"/>
  <c r="D25" i="7"/>
  <c r="E25" i="7"/>
  <c r="F25" i="7"/>
  <c r="D26" i="7"/>
  <c r="E26" i="7"/>
  <c r="F26" i="7"/>
  <c r="D27" i="7"/>
  <c r="E27" i="7"/>
  <c r="F27" i="7"/>
  <c r="D28" i="7"/>
  <c r="E28" i="7"/>
  <c r="F28" i="7"/>
  <c r="D29" i="7"/>
  <c r="E29" i="7"/>
  <c r="F29" i="7"/>
  <c r="D30" i="7"/>
  <c r="E30" i="7"/>
  <c r="F30" i="7"/>
  <c r="D31" i="7"/>
  <c r="E31" i="7"/>
  <c r="F31" i="7"/>
  <c r="D32" i="7"/>
  <c r="E32" i="7"/>
  <c r="F32" i="7"/>
  <c r="D33" i="7"/>
  <c r="E33" i="7"/>
  <c r="F33" i="7"/>
  <c r="D34" i="7"/>
  <c r="E34" i="7"/>
  <c r="F34" i="7"/>
  <c r="D35" i="7"/>
  <c r="E35" i="7"/>
  <c r="F35" i="7"/>
  <c r="D36" i="7"/>
  <c r="E36" i="7"/>
  <c r="F36" i="7"/>
  <c r="D37" i="7"/>
  <c r="E37" i="7"/>
  <c r="F37" i="7"/>
  <c r="D38" i="7"/>
  <c r="E38" i="7"/>
  <c r="F38" i="7"/>
  <c r="D39" i="7"/>
  <c r="E39" i="7"/>
  <c r="F39" i="7"/>
  <c r="D40" i="7"/>
  <c r="E40" i="7"/>
  <c r="F40" i="7"/>
  <c r="D41" i="7"/>
  <c r="E41" i="7"/>
  <c r="F41" i="7"/>
  <c r="D42" i="7"/>
  <c r="E42" i="7"/>
  <c r="F42" i="7"/>
  <c r="D43" i="7"/>
  <c r="E43" i="7"/>
  <c r="F43" i="7"/>
  <c r="D44" i="7"/>
  <c r="E44" i="7"/>
  <c r="F44" i="7"/>
  <c r="D45" i="7"/>
  <c r="E45" i="7"/>
  <c r="F45" i="7"/>
  <c r="D46" i="7"/>
  <c r="E46" i="7"/>
  <c r="F46" i="7"/>
  <c r="D47" i="7"/>
  <c r="E47" i="7"/>
  <c r="F47" i="7"/>
  <c r="D48" i="7"/>
  <c r="E48" i="7"/>
  <c r="F48" i="7"/>
  <c r="D49" i="7"/>
  <c r="E49" i="7"/>
  <c r="F49" i="7"/>
  <c r="D50" i="7"/>
  <c r="E50" i="7"/>
  <c r="F50" i="7"/>
  <c r="D51" i="7"/>
  <c r="E51" i="7"/>
  <c r="F51" i="7"/>
  <c r="D52" i="7"/>
  <c r="E52" i="7"/>
  <c r="F52" i="7"/>
  <c r="D53" i="7"/>
  <c r="E53" i="7"/>
  <c r="F53" i="7"/>
  <c r="D54" i="7"/>
  <c r="E54" i="7"/>
  <c r="F54" i="7"/>
  <c r="D55" i="7"/>
  <c r="E55" i="7"/>
  <c r="F55" i="7"/>
  <c r="D56" i="7"/>
  <c r="E56" i="7"/>
  <c r="F56" i="7"/>
  <c r="D57" i="7"/>
  <c r="E57" i="7"/>
  <c r="F57" i="7"/>
  <c r="D58" i="7"/>
  <c r="E58" i="7"/>
  <c r="F58" i="7"/>
  <c r="D59" i="7"/>
  <c r="E59" i="7"/>
  <c r="F59" i="7"/>
  <c r="D60" i="7"/>
  <c r="E60" i="7"/>
  <c r="F60" i="7"/>
  <c r="D61" i="7"/>
  <c r="E61" i="7"/>
  <c r="F61" i="7"/>
  <c r="D62" i="7"/>
  <c r="E62" i="7"/>
  <c r="F62" i="7"/>
  <c r="D63" i="7"/>
  <c r="E63" i="7"/>
  <c r="F63" i="7"/>
  <c r="D64" i="7"/>
  <c r="E64" i="7"/>
  <c r="F64" i="7"/>
  <c r="D65" i="7"/>
  <c r="E65" i="7"/>
  <c r="F65" i="7"/>
  <c r="D66" i="7"/>
  <c r="E66" i="7"/>
  <c r="F66" i="7"/>
  <c r="D67" i="7"/>
  <c r="E67" i="7"/>
  <c r="F67" i="7"/>
  <c r="D68" i="7"/>
  <c r="E68" i="7"/>
  <c r="F68" i="7"/>
  <c r="D69" i="7"/>
  <c r="E69" i="7"/>
  <c r="F69" i="7"/>
  <c r="D70" i="7"/>
  <c r="E70" i="7"/>
  <c r="F70" i="7"/>
  <c r="D71" i="7"/>
  <c r="E71" i="7"/>
  <c r="F71" i="7"/>
  <c r="D72" i="7"/>
  <c r="E72" i="7"/>
  <c r="F72" i="7"/>
  <c r="D73" i="7"/>
  <c r="E73" i="7"/>
  <c r="F73" i="7"/>
  <c r="D74" i="7"/>
  <c r="E74" i="7"/>
  <c r="F74" i="7"/>
  <c r="D75" i="7"/>
  <c r="E75" i="7"/>
  <c r="F75" i="7"/>
  <c r="D76" i="7"/>
  <c r="E76" i="7"/>
  <c r="F76" i="7"/>
  <c r="D77" i="7"/>
  <c r="E77" i="7"/>
  <c r="F77" i="7"/>
  <c r="D78" i="7"/>
  <c r="E78" i="7"/>
  <c r="F78" i="7"/>
  <c r="D79" i="7"/>
  <c r="E79" i="7"/>
  <c r="F79" i="7"/>
  <c r="D80" i="7"/>
  <c r="E80" i="7"/>
  <c r="F80" i="7"/>
  <c r="D81" i="7"/>
  <c r="E81" i="7"/>
  <c r="F81" i="7"/>
  <c r="D82" i="7"/>
  <c r="E82" i="7"/>
  <c r="F82" i="7"/>
  <c r="D83" i="7"/>
  <c r="E83" i="7"/>
  <c r="F83" i="7"/>
  <c r="D84" i="7"/>
  <c r="E84" i="7"/>
  <c r="F84" i="7"/>
  <c r="D85" i="7"/>
  <c r="E85" i="7"/>
  <c r="F85" i="7"/>
  <c r="D86" i="7"/>
  <c r="E86" i="7"/>
  <c r="F86" i="7"/>
  <c r="D87" i="7"/>
  <c r="E87" i="7"/>
  <c r="F87" i="7"/>
  <c r="D88" i="7"/>
  <c r="E88" i="7"/>
  <c r="F88" i="7"/>
  <c r="D89" i="7"/>
  <c r="E89" i="7"/>
  <c r="F89" i="7"/>
  <c r="D90" i="7"/>
  <c r="E90" i="7"/>
  <c r="F90" i="7"/>
  <c r="D91" i="7"/>
  <c r="E91" i="7"/>
  <c r="F91" i="7"/>
  <c r="D92" i="7"/>
  <c r="E92" i="7"/>
  <c r="F92" i="7"/>
  <c r="D93" i="7"/>
  <c r="E93" i="7"/>
  <c r="F93" i="7"/>
  <c r="D94" i="7"/>
  <c r="E94" i="7"/>
  <c r="F94" i="7"/>
  <c r="D95" i="7"/>
  <c r="E95" i="7"/>
  <c r="F95" i="7"/>
  <c r="D96" i="7"/>
  <c r="E96" i="7"/>
  <c r="F96" i="7"/>
  <c r="D97" i="7"/>
  <c r="E97" i="7"/>
  <c r="F97" i="7"/>
  <c r="D98" i="7"/>
  <c r="E98" i="7"/>
  <c r="F98" i="7"/>
  <c r="D99" i="7"/>
  <c r="E99" i="7"/>
  <c r="F99" i="7"/>
  <c r="D100" i="7"/>
  <c r="E100" i="7"/>
  <c r="F100" i="7"/>
  <c r="D101" i="7"/>
  <c r="E101" i="7"/>
  <c r="F101" i="7"/>
  <c r="D102" i="7"/>
  <c r="E102" i="7"/>
  <c r="F102" i="7"/>
  <c r="D103" i="7"/>
  <c r="E103" i="7"/>
  <c r="F103" i="7"/>
  <c r="D104" i="7"/>
  <c r="E104" i="7"/>
  <c r="F104" i="7"/>
  <c r="D105" i="7"/>
  <c r="E105" i="7"/>
  <c r="F105" i="7"/>
  <c r="D106" i="7"/>
  <c r="E106" i="7"/>
  <c r="F106" i="7"/>
  <c r="D107" i="7"/>
  <c r="E107" i="7"/>
  <c r="F107" i="7"/>
  <c r="D108" i="7"/>
  <c r="E108" i="7"/>
  <c r="F108" i="7"/>
  <c r="D109" i="7"/>
  <c r="E109" i="7"/>
  <c r="F109" i="7"/>
  <c r="D110" i="7"/>
  <c r="E110" i="7"/>
  <c r="F110" i="7"/>
  <c r="D111" i="7"/>
  <c r="E111" i="7"/>
  <c r="F111" i="7"/>
  <c r="D112" i="7"/>
  <c r="E112" i="7"/>
  <c r="F112" i="7"/>
  <c r="D113" i="7"/>
  <c r="E113" i="7"/>
  <c r="F113" i="7"/>
  <c r="D114" i="7"/>
  <c r="E114" i="7"/>
  <c r="F114" i="7"/>
  <c r="D115" i="7"/>
  <c r="E115" i="7"/>
  <c r="F115" i="7"/>
  <c r="D116" i="7"/>
  <c r="E116" i="7"/>
  <c r="F116" i="7"/>
  <c r="D117" i="7"/>
  <c r="E117" i="7"/>
  <c r="F117" i="7"/>
  <c r="D118" i="7"/>
  <c r="E118" i="7"/>
  <c r="F118" i="7"/>
  <c r="D119" i="7"/>
  <c r="E119" i="7"/>
  <c r="F119" i="7"/>
  <c r="D120" i="7"/>
  <c r="E120" i="7"/>
  <c r="F120" i="7"/>
  <c r="D121" i="7"/>
  <c r="E121" i="7"/>
  <c r="F121" i="7"/>
  <c r="D122" i="7"/>
  <c r="E122" i="7"/>
  <c r="F122" i="7"/>
  <c r="E24" i="7"/>
  <c r="F24" i="7"/>
  <c r="D24" i="7"/>
  <c r="T106" i="7"/>
  <c r="V106" i="7"/>
  <c r="T107" i="7"/>
  <c r="V107" i="7"/>
  <c r="T108" i="7"/>
  <c r="V108" i="7"/>
  <c r="T109" i="7"/>
  <c r="V109" i="7"/>
  <c r="T110" i="7"/>
  <c r="V110" i="7"/>
  <c r="T111" i="7"/>
  <c r="V111" i="7"/>
  <c r="T112" i="7"/>
  <c r="V112" i="7"/>
  <c r="T113" i="7"/>
  <c r="V113" i="7"/>
  <c r="T114" i="7"/>
  <c r="V114" i="7"/>
  <c r="T115" i="7"/>
  <c r="V115" i="7"/>
  <c r="T116" i="7"/>
  <c r="V116" i="7"/>
  <c r="T117" i="7"/>
  <c r="V117" i="7"/>
  <c r="T118" i="7"/>
  <c r="V118" i="7"/>
  <c r="T119" i="7"/>
  <c r="V119" i="7"/>
  <c r="T120" i="7"/>
  <c r="V120" i="7"/>
  <c r="T121" i="7"/>
  <c r="V121" i="7"/>
  <c r="T122" i="7"/>
  <c r="V122" i="7"/>
  <c r="R28" i="7"/>
  <c r="S28" i="7"/>
  <c r="R29" i="7"/>
  <c r="S29" i="7"/>
  <c r="R30" i="7"/>
  <c r="S30" i="7"/>
  <c r="R31" i="7"/>
  <c r="S31" i="7"/>
  <c r="R32" i="7"/>
  <c r="S32" i="7"/>
  <c r="R33" i="7"/>
  <c r="S33" i="7"/>
  <c r="R34" i="7"/>
  <c r="S34" i="7"/>
  <c r="R35" i="7"/>
  <c r="S35" i="7"/>
  <c r="R36" i="7"/>
  <c r="S36" i="7"/>
  <c r="R37" i="7"/>
  <c r="S37" i="7"/>
  <c r="R38" i="7"/>
  <c r="S38" i="7"/>
  <c r="R39" i="7"/>
  <c r="S39" i="7"/>
  <c r="R40" i="7"/>
  <c r="S40" i="7"/>
  <c r="R41" i="7"/>
  <c r="S41" i="7"/>
  <c r="R42" i="7"/>
  <c r="S42" i="7"/>
  <c r="R43" i="7"/>
  <c r="S43" i="7"/>
  <c r="R44" i="7"/>
  <c r="S44" i="7"/>
  <c r="R45" i="7"/>
  <c r="S45" i="7"/>
  <c r="R46" i="7"/>
  <c r="S46" i="7"/>
  <c r="R47" i="7"/>
  <c r="S47" i="7"/>
  <c r="R48" i="7"/>
  <c r="S48" i="7"/>
  <c r="R49" i="7"/>
  <c r="S49" i="7"/>
  <c r="R50" i="7"/>
  <c r="S50" i="7"/>
  <c r="R51" i="7"/>
  <c r="S51" i="7"/>
  <c r="R52" i="7"/>
  <c r="S52" i="7"/>
  <c r="R53" i="7"/>
  <c r="S53" i="7"/>
  <c r="R54" i="7"/>
  <c r="S54" i="7"/>
  <c r="R55" i="7"/>
  <c r="S55" i="7"/>
  <c r="R56" i="7"/>
  <c r="S56" i="7"/>
  <c r="R57" i="7"/>
  <c r="S57" i="7"/>
  <c r="R58" i="7"/>
  <c r="S58" i="7"/>
  <c r="R59" i="7"/>
  <c r="S59" i="7"/>
  <c r="R60" i="7"/>
  <c r="S60" i="7"/>
  <c r="R61" i="7"/>
  <c r="S61" i="7"/>
  <c r="R62" i="7"/>
  <c r="S62" i="7"/>
  <c r="R63" i="7"/>
  <c r="S63" i="7"/>
  <c r="R64" i="7"/>
  <c r="S64" i="7"/>
  <c r="R65" i="7"/>
  <c r="S65" i="7"/>
  <c r="R66" i="7"/>
  <c r="S66" i="7"/>
  <c r="R67" i="7"/>
  <c r="S67" i="7"/>
  <c r="R68" i="7"/>
  <c r="S68" i="7"/>
  <c r="R69" i="7"/>
  <c r="S69" i="7"/>
  <c r="R70" i="7"/>
  <c r="S70" i="7"/>
  <c r="R71" i="7"/>
  <c r="S71" i="7"/>
  <c r="R72" i="7"/>
  <c r="S72" i="7"/>
  <c r="R73" i="7"/>
  <c r="S73" i="7"/>
  <c r="R74" i="7"/>
  <c r="S74" i="7"/>
  <c r="R75" i="7"/>
  <c r="S75" i="7"/>
  <c r="R76" i="7"/>
  <c r="S76" i="7"/>
  <c r="R77" i="7"/>
  <c r="S77" i="7"/>
  <c r="R78" i="7"/>
  <c r="S78" i="7"/>
  <c r="R79" i="7"/>
  <c r="S79" i="7"/>
  <c r="R80" i="7"/>
  <c r="S80" i="7"/>
  <c r="R81" i="7"/>
  <c r="S81" i="7"/>
  <c r="R82" i="7"/>
  <c r="S82" i="7"/>
  <c r="R83" i="7"/>
  <c r="S83" i="7"/>
  <c r="R84" i="7"/>
  <c r="S84" i="7"/>
  <c r="R85" i="7"/>
  <c r="S85" i="7"/>
  <c r="R86" i="7"/>
  <c r="S86" i="7"/>
  <c r="R87" i="7"/>
  <c r="S87" i="7"/>
  <c r="R88" i="7"/>
  <c r="S88" i="7"/>
  <c r="R89" i="7"/>
  <c r="S89" i="7"/>
  <c r="R90" i="7"/>
  <c r="S90" i="7"/>
  <c r="R91" i="7"/>
  <c r="S91" i="7"/>
  <c r="R92" i="7"/>
  <c r="S92" i="7"/>
  <c r="R93" i="7"/>
  <c r="S93" i="7"/>
  <c r="R94" i="7"/>
  <c r="S94" i="7"/>
  <c r="R95" i="7"/>
  <c r="S95" i="7"/>
  <c r="R96" i="7"/>
  <c r="S96" i="7"/>
  <c r="R97" i="7"/>
  <c r="S97" i="7"/>
  <c r="R98" i="7"/>
  <c r="S98" i="7"/>
  <c r="R99" i="7"/>
  <c r="S99" i="7"/>
  <c r="R100" i="7"/>
  <c r="S100" i="7"/>
  <c r="R101" i="7"/>
  <c r="S101" i="7"/>
  <c r="R102" i="7"/>
  <c r="S102" i="7"/>
  <c r="R103" i="7"/>
  <c r="S103" i="7"/>
  <c r="R104" i="7"/>
  <c r="S104" i="7"/>
  <c r="R105" i="7"/>
  <c r="S105" i="7"/>
  <c r="R106" i="7"/>
  <c r="S106" i="7"/>
  <c r="R107" i="7"/>
  <c r="S107" i="7"/>
  <c r="R108" i="7"/>
  <c r="S108" i="7"/>
  <c r="R109" i="7"/>
  <c r="S109" i="7"/>
  <c r="R110" i="7"/>
  <c r="S110" i="7"/>
  <c r="R111" i="7"/>
  <c r="S111" i="7"/>
  <c r="R112" i="7"/>
  <c r="S112" i="7"/>
  <c r="R113" i="7"/>
  <c r="S113" i="7"/>
  <c r="R114" i="7"/>
  <c r="S114" i="7"/>
  <c r="R115" i="7"/>
  <c r="S115" i="7"/>
  <c r="R116" i="7"/>
  <c r="S116" i="7"/>
  <c r="R117" i="7"/>
  <c r="S117" i="7"/>
  <c r="R118" i="7"/>
  <c r="S118" i="7"/>
  <c r="R119" i="7"/>
  <c r="S119" i="7"/>
  <c r="R120" i="7"/>
  <c r="S120" i="7"/>
  <c r="R121" i="7"/>
  <c r="S121" i="7"/>
  <c r="R122" i="7"/>
  <c r="S122" i="7"/>
  <c r="P25" i="7"/>
  <c r="R25" i="7"/>
  <c r="S25" i="7"/>
  <c r="P26" i="7"/>
  <c r="R26" i="7"/>
  <c r="S26" i="7"/>
  <c r="P27" i="7"/>
  <c r="R27" i="7"/>
  <c r="S27" i="7"/>
  <c r="S24" i="7"/>
  <c r="R24" i="7"/>
  <c r="P24" i="7"/>
  <c r="O24" i="7"/>
  <c r="L24" i="7"/>
  <c r="T106" i="1"/>
  <c r="V106" i="1"/>
  <c r="T107" i="1"/>
  <c r="V107" i="1"/>
  <c r="T108" i="1"/>
  <c r="V108" i="1"/>
  <c r="T109" i="1"/>
  <c r="V109" i="1"/>
  <c r="T110" i="1"/>
  <c r="V110" i="1"/>
  <c r="T111" i="1"/>
  <c r="V111" i="1"/>
  <c r="T112" i="1"/>
  <c r="V112" i="1"/>
  <c r="T113" i="1"/>
  <c r="V113" i="1"/>
  <c r="T114" i="1"/>
  <c r="V114" i="1"/>
  <c r="T115" i="1"/>
  <c r="V115" i="1"/>
  <c r="T116" i="1"/>
  <c r="V116" i="1"/>
  <c r="T117" i="1"/>
  <c r="V117" i="1"/>
  <c r="T118" i="1"/>
  <c r="V118" i="1"/>
  <c r="T119" i="1"/>
  <c r="V119" i="1"/>
  <c r="T120" i="1"/>
  <c r="V120" i="1"/>
  <c r="T121" i="1"/>
  <c r="V121" i="1"/>
  <c r="T122" i="1"/>
  <c r="V122" i="1"/>
  <c r="R106" i="1"/>
  <c r="S106" i="1"/>
  <c r="R107" i="1"/>
  <c r="S107" i="1"/>
  <c r="R108" i="1"/>
  <c r="S108" i="1"/>
  <c r="R109" i="1"/>
  <c r="S109" i="1"/>
  <c r="R110" i="1"/>
  <c r="S110" i="1"/>
  <c r="R111" i="1"/>
  <c r="S111" i="1"/>
  <c r="R112" i="1"/>
  <c r="S112" i="1"/>
  <c r="R113" i="1"/>
  <c r="S113" i="1"/>
  <c r="R114" i="1"/>
  <c r="S114" i="1"/>
  <c r="R115" i="1"/>
  <c r="S115" i="1"/>
  <c r="R116" i="1"/>
  <c r="S116" i="1"/>
  <c r="R117" i="1"/>
  <c r="S117" i="1"/>
  <c r="R118" i="1"/>
  <c r="S118" i="1"/>
  <c r="R119" i="1"/>
  <c r="S119" i="1"/>
  <c r="R120" i="1"/>
  <c r="S120" i="1"/>
  <c r="R121" i="1"/>
  <c r="S121" i="1"/>
  <c r="R122" i="1"/>
  <c r="S122"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24" i="1"/>
  <c r="O106" i="1"/>
  <c r="O107" i="1"/>
  <c r="O108" i="1"/>
  <c r="O109" i="1"/>
  <c r="O110" i="1"/>
  <c r="O111" i="1"/>
  <c r="O112" i="1"/>
  <c r="O113" i="1"/>
  <c r="O114" i="1"/>
  <c r="O115" i="1"/>
  <c r="O116" i="1"/>
  <c r="O117" i="1"/>
  <c r="O118" i="1"/>
  <c r="O119" i="1"/>
  <c r="O120" i="1"/>
  <c r="O121" i="1"/>
  <c r="O122"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25" i="1"/>
  <c r="O26" i="1"/>
  <c r="O27" i="1"/>
  <c r="O28" i="1"/>
  <c r="O29" i="1"/>
  <c r="O30" i="1"/>
  <c r="O31" i="1"/>
  <c r="O32" i="1"/>
  <c r="O33" i="1"/>
  <c r="O34" i="1"/>
  <c r="O35" i="1"/>
  <c r="O24" i="1"/>
  <c r="S24" i="1"/>
  <c r="R24" i="1"/>
  <c r="Q24" i="7" l="1"/>
  <c r="S39" i="11" l="1"/>
  <c r="AC39" i="11" s="1"/>
  <c r="AD39" i="11" s="1"/>
  <c r="AE39" i="11" s="1"/>
  <c r="AF39" i="11" s="1"/>
  <c r="AG39" i="11" s="1"/>
  <c r="AH39" i="11" s="1"/>
  <c r="AI39" i="11" s="1"/>
  <c r="AJ39" i="11" s="1"/>
  <c r="AK39" i="11" s="1"/>
  <c r="AL39" i="11" s="1"/>
  <c r="AM39" i="11" s="1"/>
  <c r="AN39" i="11" s="1"/>
  <c r="AO39" i="11" s="1"/>
  <c r="AP39" i="11" s="1"/>
  <c r="AQ39" i="11" s="1"/>
  <c r="AR39" i="11" s="1"/>
  <c r="AS39" i="11" s="1"/>
  <c r="AT39" i="11" s="1"/>
  <c r="AU39" i="11" s="1"/>
  <c r="AV39" i="11" s="1"/>
  <c r="AW39" i="11" s="1"/>
  <c r="AX39" i="11" s="1"/>
  <c r="AY39" i="11" s="1"/>
  <c r="AZ39" i="11" s="1"/>
  <c r="BA39" i="11" s="1"/>
  <c r="BB39" i="11" s="1"/>
  <c r="BC39" i="11" s="1"/>
  <c r="BD39" i="11" s="1"/>
  <c r="BE39" i="11" s="1"/>
  <c r="BF39" i="11" s="1"/>
  <c r="BG39" i="11" s="1"/>
  <c r="BH39" i="11" s="1"/>
  <c r="BI39" i="11" s="1"/>
  <c r="BJ39" i="11" s="1"/>
  <c r="BK39" i="11" s="1"/>
  <c r="R39" i="11"/>
  <c r="M39" i="11"/>
  <c r="H39" i="11"/>
  <c r="C39" i="11"/>
  <c r="S38" i="11"/>
  <c r="R38" i="11"/>
  <c r="Q38" i="11"/>
  <c r="P38" i="11"/>
  <c r="O38" i="11"/>
  <c r="N38" i="11"/>
  <c r="M38" i="11"/>
  <c r="L38" i="11"/>
  <c r="K38" i="11"/>
  <c r="J38" i="11"/>
  <c r="I38" i="11"/>
  <c r="H38" i="11"/>
  <c r="G38" i="11"/>
  <c r="F38" i="11"/>
  <c r="E38" i="11"/>
  <c r="D38" i="11"/>
  <c r="C38" i="11"/>
  <c r="S37" i="11"/>
  <c r="R37" i="11"/>
  <c r="Q37" i="11"/>
  <c r="P37" i="11"/>
  <c r="O37" i="11"/>
  <c r="N37" i="11"/>
  <c r="M37" i="11"/>
  <c r="L37" i="11"/>
  <c r="K37" i="11"/>
  <c r="J37" i="11"/>
  <c r="I37" i="11"/>
  <c r="H37" i="11"/>
  <c r="G37" i="11"/>
  <c r="F37" i="11"/>
  <c r="E37" i="11"/>
  <c r="D37" i="11"/>
  <c r="C37" i="11"/>
  <c r="S36" i="11"/>
  <c r="R36" i="11"/>
  <c r="M36" i="11"/>
  <c r="H36" i="11"/>
  <c r="C36" i="11"/>
  <c r="S35" i="11"/>
  <c r="R35" i="11"/>
  <c r="Q35" i="11"/>
  <c r="P35" i="11"/>
  <c r="O35" i="11"/>
  <c r="N35" i="11"/>
  <c r="M35" i="11"/>
  <c r="L35" i="11"/>
  <c r="K35" i="11"/>
  <c r="J35" i="11"/>
  <c r="I35" i="11"/>
  <c r="H35" i="11"/>
  <c r="G35" i="11"/>
  <c r="F35" i="11"/>
  <c r="E35" i="11"/>
  <c r="D35" i="11"/>
  <c r="C35" i="11"/>
  <c r="S34" i="11"/>
  <c r="R34" i="11"/>
  <c r="Q34" i="11"/>
  <c r="P34" i="11"/>
  <c r="O34" i="11"/>
  <c r="N34" i="11"/>
  <c r="M34" i="11"/>
  <c r="L34" i="11"/>
  <c r="K34" i="11"/>
  <c r="J34" i="11"/>
  <c r="I34" i="11"/>
  <c r="H34" i="11"/>
  <c r="G34" i="11"/>
  <c r="F34" i="11"/>
  <c r="E34" i="11"/>
  <c r="D34" i="11"/>
  <c r="C34" i="11"/>
  <c r="S33" i="11"/>
  <c r="R33" i="11"/>
  <c r="Q33" i="11"/>
  <c r="P33" i="11"/>
  <c r="O33" i="11"/>
  <c r="N33" i="11"/>
  <c r="M33" i="11"/>
  <c r="L33" i="11"/>
  <c r="K33" i="11"/>
  <c r="J33" i="11"/>
  <c r="I33" i="11"/>
  <c r="H33" i="11"/>
  <c r="G33" i="11"/>
  <c r="F33" i="11"/>
  <c r="E33" i="11"/>
  <c r="D33" i="11"/>
  <c r="C33" i="11"/>
  <c r="S32" i="11"/>
  <c r="R32" i="11"/>
  <c r="Q32" i="11"/>
  <c r="P32" i="11"/>
  <c r="O32" i="11"/>
  <c r="N32" i="11"/>
  <c r="M32" i="11"/>
  <c r="L32" i="11"/>
  <c r="K32" i="11"/>
  <c r="J32" i="11"/>
  <c r="I32" i="11"/>
  <c r="H32" i="11"/>
  <c r="G32" i="11"/>
  <c r="F32" i="11"/>
  <c r="E32" i="11"/>
  <c r="D32" i="11"/>
  <c r="C32" i="11"/>
  <c r="C40" i="11" s="1"/>
  <c r="N15" i="11"/>
  <c r="N39" i="11" s="1"/>
  <c r="I15" i="11"/>
  <c r="I39" i="11" s="1"/>
  <c r="D15" i="11"/>
  <c r="E15" i="11" s="1"/>
  <c r="N13" i="11"/>
  <c r="O13" i="11" s="1"/>
  <c r="P13" i="11" s="1"/>
  <c r="Q13" i="11" s="1"/>
  <c r="I13" i="11"/>
  <c r="J13" i="11" s="1"/>
  <c r="K13" i="11" s="1"/>
  <c r="L13" i="11" s="1"/>
  <c r="D13" i="11"/>
  <c r="E13" i="11" s="1"/>
  <c r="F13" i="11" s="1"/>
  <c r="G13" i="11" s="1"/>
  <c r="N12" i="11"/>
  <c r="I12" i="11"/>
  <c r="I36" i="11" s="1"/>
  <c r="D12" i="11"/>
  <c r="D36" i="11" l="1"/>
  <c r="J12" i="11"/>
  <c r="N36" i="11"/>
  <c r="J15" i="11"/>
  <c r="K15" i="11" s="1"/>
  <c r="K39" i="11" s="1"/>
  <c r="D39" i="11"/>
  <c r="D40" i="11" s="1"/>
  <c r="F15" i="11"/>
  <c r="E39" i="11"/>
  <c r="AC36" i="11"/>
  <c r="AB40" i="11"/>
  <c r="S40" i="11"/>
  <c r="H40" i="11"/>
  <c r="E12" i="11"/>
  <c r="O12" i="11"/>
  <c r="O15" i="11"/>
  <c r="I40" i="11"/>
  <c r="J36" i="11"/>
  <c r="K12" i="11"/>
  <c r="N40" i="11"/>
  <c r="R40" i="11"/>
  <c r="M40" i="11"/>
  <c r="J39" i="11" l="1"/>
  <c r="L15" i="11"/>
  <c r="L39" i="11" s="1"/>
  <c r="J40" i="11"/>
  <c r="U40" i="11"/>
  <c r="O39" i="11"/>
  <c r="P15" i="11"/>
  <c r="T40" i="11"/>
  <c r="E36" i="11"/>
  <c r="E40" i="11" s="1"/>
  <c r="F12" i="11"/>
  <c r="L12" i="11"/>
  <c r="L36" i="11" s="1"/>
  <c r="L40" i="11" s="1"/>
  <c r="K36" i="11"/>
  <c r="K40" i="11" s="1"/>
  <c r="O36" i="11"/>
  <c r="O40" i="11" s="1"/>
  <c r="P12" i="11"/>
  <c r="AD36" i="11"/>
  <c r="AC40" i="11"/>
  <c r="G15" i="11"/>
  <c r="G39" i="11" s="1"/>
  <c r="F39" i="11"/>
  <c r="AC41" i="11" l="1"/>
  <c r="AB41" i="11"/>
  <c r="T41" i="11"/>
  <c r="U41" i="11"/>
  <c r="Q12" i="11"/>
  <c r="Q36" i="11" s="1"/>
  <c r="P36" i="11"/>
  <c r="G12" i="11"/>
  <c r="G36" i="11" s="1"/>
  <c r="G40" i="11" s="1"/>
  <c r="F36" i="11"/>
  <c r="F40" i="11" s="1"/>
  <c r="Q15" i="11"/>
  <c r="Q39" i="11" s="1"/>
  <c r="P39" i="11"/>
  <c r="AD40" i="11"/>
  <c r="AD41" i="11" s="1"/>
  <c r="AE36" i="11"/>
  <c r="V40" i="11"/>
  <c r="V41" i="11" s="1"/>
  <c r="W40" i="11" l="1"/>
  <c r="W41" i="11" s="1"/>
  <c r="AE40" i="11"/>
  <c r="AE41" i="11" s="1"/>
  <c r="AF36" i="11"/>
  <c r="P40" i="11"/>
  <c r="Q40" i="11"/>
  <c r="C5" i="8" l="1"/>
  <c r="C5" i="9" s="1"/>
  <c r="AG36" i="11"/>
  <c r="AF40" i="11"/>
  <c r="AF41" i="11" s="1"/>
  <c r="X40" i="11"/>
  <c r="X41" i="11" s="1"/>
  <c r="U106" i="9"/>
  <c r="V106" i="9"/>
  <c r="Y106" i="9" s="1"/>
  <c r="W106" i="9"/>
  <c r="U107" i="9"/>
  <c r="V107" i="9"/>
  <c r="W107" i="9"/>
  <c r="U108" i="9"/>
  <c r="V108" i="9"/>
  <c r="Y108" i="9" s="1"/>
  <c r="W108" i="9"/>
  <c r="U109" i="9"/>
  <c r="V109" i="9"/>
  <c r="Y109" i="9" s="1"/>
  <c r="W109" i="9"/>
  <c r="Y107" i="9" l="1"/>
  <c r="Y40" i="11"/>
  <c r="Y41" i="11" s="1"/>
  <c r="AH36" i="11"/>
  <c r="AG40" i="11"/>
  <c r="AG41" i="11" s="1"/>
  <c r="Y105" i="9"/>
  <c r="W105" i="9"/>
  <c r="V105" i="9"/>
  <c r="U105" i="9"/>
  <c r="W104" i="9"/>
  <c r="V104" i="9"/>
  <c r="U104" i="9"/>
  <c r="Y103" i="9"/>
  <c r="W103" i="9"/>
  <c r="V103" i="9"/>
  <c r="U103" i="9"/>
  <c r="W102" i="9"/>
  <c r="V102" i="9"/>
  <c r="U102" i="9"/>
  <c r="W101" i="9"/>
  <c r="V101" i="9"/>
  <c r="Y101" i="9" s="1"/>
  <c r="U101" i="9"/>
  <c r="W100" i="9"/>
  <c r="V100" i="9"/>
  <c r="U100" i="9"/>
  <c r="W99" i="9"/>
  <c r="V99" i="9"/>
  <c r="Y99" i="9" s="1"/>
  <c r="U99" i="9"/>
  <c r="W98" i="9"/>
  <c r="V98" i="9"/>
  <c r="U98" i="9"/>
  <c r="Y97" i="9"/>
  <c r="W97" i="9"/>
  <c r="V97" i="9"/>
  <c r="U97" i="9"/>
  <c r="W96" i="9"/>
  <c r="V96" i="9"/>
  <c r="U96" i="9"/>
  <c r="Y95" i="9"/>
  <c r="W95" i="9"/>
  <c r="V95" i="9"/>
  <c r="U95" i="9"/>
  <c r="W94" i="9"/>
  <c r="V94" i="9"/>
  <c r="U94" i="9"/>
  <c r="W93" i="9"/>
  <c r="V93" i="9"/>
  <c r="Y93" i="9" s="1"/>
  <c r="U93" i="9"/>
  <c r="W92" i="9"/>
  <c r="V92" i="9"/>
  <c r="U92" i="9"/>
  <c r="W91" i="9"/>
  <c r="V91" i="9"/>
  <c r="Y91" i="9" s="1"/>
  <c r="U91" i="9"/>
  <c r="W90" i="9"/>
  <c r="V90" i="9"/>
  <c r="U90" i="9"/>
  <c r="Y89" i="9"/>
  <c r="W89" i="9"/>
  <c r="V89" i="9"/>
  <c r="U89" i="9"/>
  <c r="W88" i="9"/>
  <c r="V88" i="9"/>
  <c r="U88" i="9"/>
  <c r="Y87" i="9"/>
  <c r="W87" i="9"/>
  <c r="V87" i="9"/>
  <c r="U87" i="9"/>
  <c r="W86" i="9"/>
  <c r="V86" i="9"/>
  <c r="U86" i="9"/>
  <c r="W85" i="9"/>
  <c r="V85" i="9"/>
  <c r="Y85" i="9" s="1"/>
  <c r="U85" i="9"/>
  <c r="W84" i="9"/>
  <c r="V84" i="9"/>
  <c r="U84" i="9"/>
  <c r="Y83" i="9"/>
  <c r="W83" i="9"/>
  <c r="V83" i="9"/>
  <c r="U83" i="9"/>
  <c r="W82" i="9"/>
  <c r="V82" i="9"/>
  <c r="U82" i="9"/>
  <c r="Y81" i="9"/>
  <c r="W81" i="9"/>
  <c r="V81" i="9"/>
  <c r="U81" i="9"/>
  <c r="W80" i="9"/>
  <c r="V80" i="9"/>
  <c r="U80" i="9"/>
  <c r="W79" i="9"/>
  <c r="V79" i="9"/>
  <c r="Y79" i="9" s="1"/>
  <c r="U79" i="9"/>
  <c r="W78" i="9"/>
  <c r="V78" i="9"/>
  <c r="U78" i="9"/>
  <c r="W77" i="9"/>
  <c r="V77" i="9"/>
  <c r="Y77" i="9" s="1"/>
  <c r="U77" i="9"/>
  <c r="W76" i="9"/>
  <c r="V76" i="9"/>
  <c r="U76" i="9"/>
  <c r="Y75" i="9"/>
  <c r="W75" i="9"/>
  <c r="V75" i="9"/>
  <c r="U75" i="9"/>
  <c r="W74" i="9"/>
  <c r="V74" i="9"/>
  <c r="U74" i="9"/>
  <c r="Y73" i="9"/>
  <c r="W73" i="9"/>
  <c r="V73" i="9"/>
  <c r="U73" i="9"/>
  <c r="W72" i="9"/>
  <c r="V72" i="9"/>
  <c r="U72" i="9"/>
  <c r="W71" i="9"/>
  <c r="V71" i="9"/>
  <c r="Y71" i="9" s="1"/>
  <c r="U71" i="9"/>
  <c r="W70" i="9"/>
  <c r="V70" i="9"/>
  <c r="U70" i="9"/>
  <c r="W69" i="9"/>
  <c r="V69" i="9"/>
  <c r="Y69" i="9" s="1"/>
  <c r="U69" i="9"/>
  <c r="W68" i="9"/>
  <c r="V68" i="9"/>
  <c r="U68" i="9"/>
  <c r="Y67" i="9"/>
  <c r="W67" i="9"/>
  <c r="V67" i="9"/>
  <c r="U67" i="9"/>
  <c r="W66" i="9"/>
  <c r="V66" i="9"/>
  <c r="U66" i="9"/>
  <c r="Y65" i="9"/>
  <c r="W65" i="9"/>
  <c r="V65" i="9"/>
  <c r="U65" i="9"/>
  <c r="W64" i="9"/>
  <c r="V64" i="9"/>
  <c r="U64" i="9"/>
  <c r="W63" i="9"/>
  <c r="V63" i="9"/>
  <c r="U63" i="9"/>
  <c r="W62" i="9"/>
  <c r="V62" i="9"/>
  <c r="U62" i="9"/>
  <c r="Y61" i="9"/>
  <c r="W61" i="9"/>
  <c r="V61" i="9"/>
  <c r="U61" i="9"/>
  <c r="Y60" i="9"/>
  <c r="W60" i="9"/>
  <c r="V60" i="9"/>
  <c r="U60" i="9"/>
  <c r="W59" i="9"/>
  <c r="V59" i="9"/>
  <c r="U59" i="9"/>
  <c r="W58" i="9"/>
  <c r="V58" i="9"/>
  <c r="Y58" i="9" s="1"/>
  <c r="U58" i="9"/>
  <c r="W57" i="9"/>
  <c r="V57" i="9"/>
  <c r="Y57" i="9" s="1"/>
  <c r="U57" i="9"/>
  <c r="W56" i="9"/>
  <c r="V56" i="9"/>
  <c r="U56" i="9"/>
  <c r="Y56" i="9" s="1"/>
  <c r="W55" i="9"/>
  <c r="V55" i="9"/>
  <c r="U55" i="9"/>
  <c r="W54" i="9"/>
  <c r="V54" i="9"/>
  <c r="U54" i="9"/>
  <c r="Y53" i="9"/>
  <c r="W53" i="9"/>
  <c r="V53" i="9"/>
  <c r="U53" i="9"/>
  <c r="Y52" i="9"/>
  <c r="W52" i="9"/>
  <c r="V52" i="9"/>
  <c r="U52" i="9"/>
  <c r="Y51" i="9"/>
  <c r="W51" i="9"/>
  <c r="V51" i="9"/>
  <c r="U51" i="9"/>
  <c r="W50" i="9"/>
  <c r="V50" i="9"/>
  <c r="Y50" i="9" s="1"/>
  <c r="U50" i="9"/>
  <c r="W49" i="9"/>
  <c r="V49" i="9"/>
  <c r="U49" i="9"/>
  <c r="W48" i="9"/>
  <c r="V48" i="9"/>
  <c r="U48" i="9"/>
  <c r="Y48" i="9" s="1"/>
  <c r="W47" i="9"/>
  <c r="V47" i="9"/>
  <c r="U47" i="9"/>
  <c r="W46" i="9"/>
  <c r="V46" i="9"/>
  <c r="Y46" i="9" s="1"/>
  <c r="U46" i="9"/>
  <c r="W45" i="9"/>
  <c r="V45" i="9"/>
  <c r="U45" i="9"/>
  <c r="W44" i="9"/>
  <c r="V44" i="9"/>
  <c r="U44" i="9"/>
  <c r="Y44" i="9" s="1"/>
  <c r="W43" i="9"/>
  <c r="V43" i="9"/>
  <c r="U43" i="9"/>
  <c r="W42" i="9"/>
  <c r="V42" i="9"/>
  <c r="U42" i="9"/>
  <c r="W41" i="9"/>
  <c r="V41" i="9"/>
  <c r="Y41" i="9" s="1"/>
  <c r="U41" i="9"/>
  <c r="W40" i="9"/>
  <c r="V40" i="9"/>
  <c r="Y40" i="9" s="1"/>
  <c r="U40" i="9"/>
  <c r="W39" i="9"/>
  <c r="V39" i="9"/>
  <c r="U39" i="9"/>
  <c r="W38" i="9"/>
  <c r="V38" i="9"/>
  <c r="U38" i="9"/>
  <c r="Y37" i="9"/>
  <c r="W37" i="9"/>
  <c r="V37" i="9"/>
  <c r="U37" i="9"/>
  <c r="Y36" i="9"/>
  <c r="W36" i="9"/>
  <c r="V36" i="9"/>
  <c r="U36" i="9"/>
  <c r="W35" i="9"/>
  <c r="V35" i="9"/>
  <c r="U35" i="9"/>
  <c r="W34" i="9"/>
  <c r="V34" i="9"/>
  <c r="Y34" i="9" s="1"/>
  <c r="U34" i="9"/>
  <c r="W33" i="9"/>
  <c r="V33" i="9"/>
  <c r="Y33" i="9" s="1"/>
  <c r="U33" i="9"/>
  <c r="W32" i="9"/>
  <c r="V32" i="9"/>
  <c r="Y32" i="9" s="1"/>
  <c r="U32" i="9"/>
  <c r="W31" i="9"/>
  <c r="V31" i="9"/>
  <c r="U31" i="9"/>
  <c r="W30" i="9"/>
  <c r="V30" i="9"/>
  <c r="U30" i="9"/>
  <c r="Y29" i="9"/>
  <c r="W29" i="9"/>
  <c r="V29" i="9"/>
  <c r="U29" i="9"/>
  <c r="Y28" i="9"/>
  <c r="W28" i="9"/>
  <c r="V28" i="9"/>
  <c r="U28" i="9"/>
  <c r="W27" i="9"/>
  <c r="V27" i="9"/>
  <c r="U27" i="9"/>
  <c r="W26" i="9"/>
  <c r="V26" i="9"/>
  <c r="Y26" i="9" s="1"/>
  <c r="U26" i="9"/>
  <c r="W25" i="9"/>
  <c r="V25" i="9"/>
  <c r="U25" i="9"/>
  <c r="C11" i="9"/>
  <c r="C6" i="9"/>
  <c r="C7" i="9"/>
  <c r="C13" i="9" s="1"/>
  <c r="Y25" i="9" l="1"/>
  <c r="Y31" i="9"/>
  <c r="Y30" i="9"/>
  <c r="Y38" i="9"/>
  <c r="Y55" i="9"/>
  <c r="Y62" i="9"/>
  <c r="Y39" i="9"/>
  <c r="Y45" i="9"/>
  <c r="Y49" i="9"/>
  <c r="Y63" i="9"/>
  <c r="Y27" i="9"/>
  <c r="Y35" i="9"/>
  <c r="Y43" i="9"/>
  <c r="Y47" i="9"/>
  <c r="Y54" i="9"/>
  <c r="Y64" i="9"/>
  <c r="AH40" i="11"/>
  <c r="AH41" i="11" s="1"/>
  <c r="AI36" i="11"/>
  <c r="Z40" i="11"/>
  <c r="Z41" i="11" s="1"/>
  <c r="AA40" i="11"/>
  <c r="AA41" i="11" s="1"/>
  <c r="Y59" i="9"/>
  <c r="Y68" i="9"/>
  <c r="Y70" i="9"/>
  <c r="Y42" i="9"/>
  <c r="Y66" i="9"/>
  <c r="Y72" i="9"/>
  <c r="Y74" i="9"/>
  <c r="Y76" i="9"/>
  <c r="Y78" i="9"/>
  <c r="Y80" i="9"/>
  <c r="Y82" i="9"/>
  <c r="Y84" i="9"/>
  <c r="Y86" i="9"/>
  <c r="Y88" i="9"/>
  <c r="Y90" i="9"/>
  <c r="Y92" i="9"/>
  <c r="Y94" i="9"/>
  <c r="Y96" i="9"/>
  <c r="Y98" i="9"/>
  <c r="Y100" i="9"/>
  <c r="Y102" i="9"/>
  <c r="Y104" i="9"/>
  <c r="AI40" i="11" l="1"/>
  <c r="AI41" i="11" s="1"/>
  <c r="AJ36" i="11"/>
  <c r="W105" i="8"/>
  <c r="V105" i="8"/>
  <c r="U105" i="8"/>
  <c r="Y105" i="8" s="1"/>
  <c r="W104" i="8"/>
  <c r="V104" i="8"/>
  <c r="Y104" i="8" s="1"/>
  <c r="U104" i="8"/>
  <c r="W103" i="8"/>
  <c r="V103" i="8"/>
  <c r="Y103" i="8" s="1"/>
  <c r="U103" i="8"/>
  <c r="W102" i="8"/>
  <c r="V102" i="8"/>
  <c r="U102" i="8"/>
  <c r="W101" i="8"/>
  <c r="V101" i="8"/>
  <c r="U101" i="8"/>
  <c r="W100" i="8"/>
  <c r="V100" i="8"/>
  <c r="U100" i="8"/>
  <c r="W99" i="8"/>
  <c r="V99" i="8"/>
  <c r="U99" i="8"/>
  <c r="W98" i="8"/>
  <c r="V98" i="8"/>
  <c r="U98" i="8"/>
  <c r="W97" i="8"/>
  <c r="V97" i="8"/>
  <c r="Y97" i="8" s="1"/>
  <c r="U97" i="8"/>
  <c r="W96" i="8"/>
  <c r="V96" i="8"/>
  <c r="U96" i="8"/>
  <c r="W95" i="8"/>
  <c r="V95" i="8"/>
  <c r="U95" i="8"/>
  <c r="W94" i="8"/>
  <c r="V94" i="8"/>
  <c r="U94" i="8"/>
  <c r="W93" i="8"/>
  <c r="V93" i="8"/>
  <c r="U93" i="8"/>
  <c r="W92" i="8"/>
  <c r="V92" i="8"/>
  <c r="U92" i="8"/>
  <c r="W91" i="8"/>
  <c r="V91" i="8"/>
  <c r="U91" i="8"/>
  <c r="Y91" i="8" s="1"/>
  <c r="W90" i="8"/>
  <c r="V90" i="8"/>
  <c r="Y90" i="8" s="1"/>
  <c r="U90" i="8"/>
  <c r="W89" i="8"/>
  <c r="V89" i="8"/>
  <c r="U89" i="8"/>
  <c r="W88" i="8"/>
  <c r="V88" i="8"/>
  <c r="U88" i="8"/>
  <c r="W87" i="8"/>
  <c r="V87" i="8"/>
  <c r="U87" i="8"/>
  <c r="W86" i="8"/>
  <c r="V86" i="8"/>
  <c r="U86" i="8"/>
  <c r="W85" i="8"/>
  <c r="V85" i="8"/>
  <c r="Y85" i="8" s="1"/>
  <c r="U85" i="8"/>
  <c r="W84" i="8"/>
  <c r="V84" i="8"/>
  <c r="U84" i="8"/>
  <c r="W83" i="8"/>
  <c r="V83" i="8"/>
  <c r="U83" i="8"/>
  <c r="W82" i="8"/>
  <c r="V82" i="8"/>
  <c r="U82" i="8"/>
  <c r="W81" i="8"/>
  <c r="V81" i="8"/>
  <c r="Y81" i="8" s="1"/>
  <c r="U81" i="8"/>
  <c r="W80" i="8"/>
  <c r="V80" i="8"/>
  <c r="U80" i="8"/>
  <c r="W79" i="8"/>
  <c r="V79" i="8"/>
  <c r="U79" i="8"/>
  <c r="Y79" i="8" s="1"/>
  <c r="W78" i="8"/>
  <c r="V78" i="8"/>
  <c r="U78" i="8"/>
  <c r="W77" i="8"/>
  <c r="V77" i="8"/>
  <c r="U77" i="8"/>
  <c r="W76" i="8"/>
  <c r="V76" i="8"/>
  <c r="U76" i="8"/>
  <c r="W75" i="8"/>
  <c r="V75" i="8"/>
  <c r="U75" i="8"/>
  <c r="W74" i="8"/>
  <c r="V74" i="8"/>
  <c r="U74" i="8"/>
  <c r="W73" i="8"/>
  <c r="V73" i="8"/>
  <c r="Y73" i="8" s="1"/>
  <c r="U73" i="8"/>
  <c r="W72" i="8"/>
  <c r="V72" i="8"/>
  <c r="U72" i="8"/>
  <c r="W71" i="8"/>
  <c r="V71" i="8"/>
  <c r="U71" i="8"/>
  <c r="W70" i="8"/>
  <c r="V70" i="8"/>
  <c r="U70" i="8"/>
  <c r="W69" i="8"/>
  <c r="V69" i="8"/>
  <c r="U69" i="8"/>
  <c r="W68" i="8"/>
  <c r="V68" i="8"/>
  <c r="U68" i="8"/>
  <c r="W67" i="8"/>
  <c r="V67" i="8"/>
  <c r="U67" i="8"/>
  <c r="W66" i="8"/>
  <c r="V66" i="8"/>
  <c r="U66" i="8"/>
  <c r="W65" i="8"/>
  <c r="V65" i="8"/>
  <c r="Y65" i="8" s="1"/>
  <c r="U65" i="8"/>
  <c r="W64" i="8"/>
  <c r="V64" i="8"/>
  <c r="U64" i="8"/>
  <c r="W63" i="8"/>
  <c r="V63" i="8"/>
  <c r="U63" i="8"/>
  <c r="W62" i="8"/>
  <c r="V62" i="8"/>
  <c r="U62" i="8"/>
  <c r="W61" i="8"/>
  <c r="V61" i="8"/>
  <c r="U61" i="8"/>
  <c r="W60" i="8"/>
  <c r="V60" i="8"/>
  <c r="U60" i="8"/>
  <c r="W59" i="8"/>
  <c r="V59" i="8"/>
  <c r="U59" i="8"/>
  <c r="W58" i="8"/>
  <c r="V58" i="8"/>
  <c r="U58" i="8"/>
  <c r="W57" i="8"/>
  <c r="V57" i="8"/>
  <c r="Y57" i="8" s="1"/>
  <c r="U57" i="8"/>
  <c r="W56" i="8"/>
  <c r="V56" i="8"/>
  <c r="U56" i="8"/>
  <c r="W55" i="8"/>
  <c r="V55" i="8"/>
  <c r="U55" i="8"/>
  <c r="W54" i="8"/>
  <c r="V54" i="8"/>
  <c r="U54" i="8"/>
  <c r="Y53" i="8"/>
  <c r="W53" i="8"/>
  <c r="V53" i="8"/>
  <c r="U53" i="8"/>
  <c r="W52" i="8"/>
  <c r="V52" i="8"/>
  <c r="U52" i="8"/>
  <c r="W51" i="8"/>
  <c r="V51" i="8"/>
  <c r="Y51" i="8" s="1"/>
  <c r="U51" i="8"/>
  <c r="W50" i="8"/>
  <c r="V50" i="8"/>
  <c r="U50" i="8"/>
  <c r="W49" i="8"/>
  <c r="V49" i="8"/>
  <c r="U49" i="8"/>
  <c r="W48" i="8"/>
  <c r="V48" i="8"/>
  <c r="U48" i="8"/>
  <c r="W47" i="8"/>
  <c r="V47" i="8"/>
  <c r="Y47" i="8" s="1"/>
  <c r="U47" i="8"/>
  <c r="W46" i="8"/>
  <c r="V46" i="8"/>
  <c r="U46" i="8"/>
  <c r="W45" i="8"/>
  <c r="V45" i="8"/>
  <c r="Y45" i="8" s="1"/>
  <c r="U45" i="8"/>
  <c r="W44" i="8"/>
  <c r="V44" i="8"/>
  <c r="U44" i="8"/>
  <c r="Y43" i="8"/>
  <c r="W43" i="8"/>
  <c r="V43" i="8"/>
  <c r="U43" i="8"/>
  <c r="W42" i="8"/>
  <c r="V42" i="8"/>
  <c r="U42" i="8"/>
  <c r="W41" i="8"/>
  <c r="V41" i="8"/>
  <c r="Y41" i="8" s="1"/>
  <c r="U41" i="8"/>
  <c r="W40" i="8"/>
  <c r="V40" i="8"/>
  <c r="U40" i="8"/>
  <c r="W39" i="8"/>
  <c r="V39" i="8"/>
  <c r="U39" i="8"/>
  <c r="W38" i="8"/>
  <c r="V38" i="8"/>
  <c r="U38" i="8"/>
  <c r="W37" i="8"/>
  <c r="V37" i="8"/>
  <c r="U37" i="8"/>
  <c r="W36" i="8"/>
  <c r="V36" i="8"/>
  <c r="U36" i="8"/>
  <c r="W35" i="8"/>
  <c r="V35" i="8"/>
  <c r="U35" i="8"/>
  <c r="Y35" i="8" s="1"/>
  <c r="W34" i="8"/>
  <c r="V34" i="8"/>
  <c r="U34" i="8"/>
  <c r="W33" i="8"/>
  <c r="V33" i="8"/>
  <c r="U33" i="8"/>
  <c r="W32" i="8"/>
  <c r="V32" i="8"/>
  <c r="U32" i="8"/>
  <c r="W31" i="8"/>
  <c r="V31" i="8"/>
  <c r="U31" i="8"/>
  <c r="Y31" i="8" s="1"/>
  <c r="W30" i="8"/>
  <c r="V30" i="8"/>
  <c r="U30" i="8"/>
  <c r="W29" i="8"/>
  <c r="V29" i="8"/>
  <c r="U29" i="8"/>
  <c r="W28" i="8"/>
  <c r="V28" i="8"/>
  <c r="U28" i="8"/>
  <c r="W27" i="8"/>
  <c r="V27" i="8"/>
  <c r="U27" i="8"/>
  <c r="W26" i="8"/>
  <c r="V26" i="8"/>
  <c r="U26" i="8"/>
  <c r="W25" i="8"/>
  <c r="V25" i="8"/>
  <c r="U25" i="8"/>
  <c r="Y25" i="8" s="1"/>
  <c r="C11" i="8"/>
  <c r="C6" i="8"/>
  <c r="C7" i="8" s="1"/>
  <c r="C13" i="8" s="1"/>
  <c r="C11" i="7"/>
  <c r="C6" i="7"/>
  <c r="C7" i="7" s="1"/>
  <c r="C13" i="7" s="1"/>
  <c r="T105" i="7"/>
  <c r="T104" i="7"/>
  <c r="T103" i="7"/>
  <c r="T102" i="7"/>
  <c r="T101" i="7"/>
  <c r="T100" i="7"/>
  <c r="T99" i="7"/>
  <c r="T98" i="7"/>
  <c r="T97" i="7"/>
  <c r="T96" i="7"/>
  <c r="T95" i="7"/>
  <c r="T94" i="7"/>
  <c r="T93" i="7"/>
  <c r="T92" i="7"/>
  <c r="T91" i="7"/>
  <c r="T90" i="7"/>
  <c r="T89" i="7"/>
  <c r="T88" i="7"/>
  <c r="T87" i="7"/>
  <c r="T86" i="7"/>
  <c r="T85" i="7"/>
  <c r="T84" i="7"/>
  <c r="T83" i="7"/>
  <c r="T82" i="7"/>
  <c r="T81" i="7"/>
  <c r="T80" i="7"/>
  <c r="T79" i="7"/>
  <c r="T78" i="7"/>
  <c r="T77" i="7"/>
  <c r="T76" i="7"/>
  <c r="T75" i="7"/>
  <c r="T74" i="7"/>
  <c r="T73" i="7"/>
  <c r="T72" i="7"/>
  <c r="T71" i="7"/>
  <c r="T70" i="7"/>
  <c r="T69" i="7"/>
  <c r="T68" i="7"/>
  <c r="T67" i="7"/>
  <c r="T66" i="7"/>
  <c r="T65" i="7"/>
  <c r="T64" i="7"/>
  <c r="T63" i="7"/>
  <c r="T62" i="7"/>
  <c r="T61" i="7"/>
  <c r="T60" i="7"/>
  <c r="T59" i="7"/>
  <c r="T58" i="7"/>
  <c r="T57" i="7"/>
  <c r="T56" i="7"/>
  <c r="T55" i="7"/>
  <c r="T54" i="7"/>
  <c r="T53" i="7"/>
  <c r="T52" i="7"/>
  <c r="T51" i="7"/>
  <c r="T50" i="7"/>
  <c r="T49" i="7"/>
  <c r="T48" i="7"/>
  <c r="T47" i="7"/>
  <c r="T46" i="7"/>
  <c r="T45" i="7"/>
  <c r="T44" i="7"/>
  <c r="T43" i="7"/>
  <c r="T42" i="7"/>
  <c r="T41" i="7"/>
  <c r="T40" i="7"/>
  <c r="T39" i="7"/>
  <c r="T38" i="7"/>
  <c r="T37" i="7"/>
  <c r="T36" i="7"/>
  <c r="T35" i="7"/>
  <c r="T34" i="7"/>
  <c r="T33" i="7"/>
  <c r="T32" i="7"/>
  <c r="T31" i="7"/>
  <c r="T30" i="7"/>
  <c r="T29" i="7"/>
  <c r="T28" i="7"/>
  <c r="T27" i="7"/>
  <c r="T26" i="7"/>
  <c r="T25" i="7"/>
  <c r="Y64" i="8" l="1"/>
  <c r="Y72" i="8"/>
  <c r="Y89" i="8"/>
  <c r="Y93" i="8"/>
  <c r="Y102" i="8"/>
  <c r="Y39" i="8"/>
  <c r="Y49" i="8"/>
  <c r="Y55" i="8"/>
  <c r="Y63" i="8"/>
  <c r="Y71" i="8"/>
  <c r="Y96" i="8"/>
  <c r="Y101" i="8"/>
  <c r="Y29" i="8"/>
  <c r="Y33" i="8"/>
  <c r="Y37" i="8"/>
  <c r="Y58" i="8"/>
  <c r="Y62" i="8"/>
  <c r="Y66" i="8"/>
  <c r="Y70" i="8"/>
  <c r="Y74" i="8"/>
  <c r="Y78" i="8"/>
  <c r="Y87" i="8"/>
  <c r="Y95" i="8"/>
  <c r="Y99" i="8"/>
  <c r="AJ40" i="11"/>
  <c r="AJ41" i="11" s="1"/>
  <c r="AK36" i="11"/>
  <c r="Y26" i="8"/>
  <c r="Y27" i="8"/>
  <c r="Y40" i="8"/>
  <c r="Y69" i="8"/>
  <c r="Y82" i="8"/>
  <c r="Y88" i="8"/>
  <c r="Y94" i="8"/>
  <c r="Y100" i="8"/>
  <c r="Y60" i="8"/>
  <c r="Y68" i="8"/>
  <c r="Y76" i="8"/>
  <c r="Y80" i="8"/>
  <c r="Y86" i="8"/>
  <c r="Y92" i="8"/>
  <c r="Y28" i="8"/>
  <c r="Y59" i="8"/>
  <c r="Y67" i="8"/>
  <c r="Y75" i="8"/>
  <c r="Y83" i="8"/>
  <c r="Y84" i="8"/>
  <c r="Y98" i="8"/>
  <c r="Y30" i="8"/>
  <c r="Y32" i="8"/>
  <c r="Y34" i="8"/>
  <c r="Y36" i="8"/>
  <c r="Y38" i="8"/>
  <c r="Y44" i="8"/>
  <c r="Y48" i="8"/>
  <c r="Y52" i="8"/>
  <c r="Y56" i="8"/>
  <c r="Y77" i="8"/>
  <c r="Y42" i="8"/>
  <c r="Y46" i="8"/>
  <c r="Y50" i="8"/>
  <c r="Y54" i="8"/>
  <c r="Y61" i="8"/>
  <c r="J69" i="7"/>
  <c r="J42" i="7"/>
  <c r="J83" i="7"/>
  <c r="J54" i="7"/>
  <c r="J38" i="7"/>
  <c r="J32" i="7"/>
  <c r="K29" i="7"/>
  <c r="J27" i="7"/>
  <c r="J46" i="7"/>
  <c r="L26" i="7"/>
  <c r="J50" i="7"/>
  <c r="J34" i="7"/>
  <c r="J77" i="7"/>
  <c r="L27" i="7"/>
  <c r="J28" i="7"/>
  <c r="L29" i="7"/>
  <c r="J30" i="7"/>
  <c r="J31" i="7"/>
  <c r="L32" i="7"/>
  <c r="L33" i="7"/>
  <c r="L37" i="7"/>
  <c r="L41" i="7"/>
  <c r="L45" i="7"/>
  <c r="L49" i="7"/>
  <c r="L53" i="7"/>
  <c r="J61" i="7"/>
  <c r="K63" i="7"/>
  <c r="L122" i="7"/>
  <c r="K121" i="7"/>
  <c r="J120" i="7"/>
  <c r="L118" i="7"/>
  <c r="K117" i="7"/>
  <c r="J116" i="7"/>
  <c r="L114" i="7"/>
  <c r="K113" i="7"/>
  <c r="J112" i="7"/>
  <c r="L110" i="7"/>
  <c r="K109" i="7"/>
  <c r="J108" i="7"/>
  <c r="L106" i="7"/>
  <c r="J105" i="7"/>
  <c r="L104" i="7"/>
  <c r="J103" i="7"/>
  <c r="L102" i="7"/>
  <c r="J101" i="7"/>
  <c r="L100" i="7"/>
  <c r="J99" i="7"/>
  <c r="L98" i="7"/>
  <c r="J97" i="7"/>
  <c r="L96" i="7"/>
  <c r="J95" i="7"/>
  <c r="L94" i="7"/>
  <c r="J93" i="7"/>
  <c r="L92" i="7"/>
  <c r="J91" i="7"/>
  <c r="L90" i="7"/>
  <c r="J89" i="7"/>
  <c r="L88" i="7"/>
  <c r="J87" i="7"/>
  <c r="L86" i="7"/>
  <c r="J85" i="7"/>
  <c r="K122" i="7"/>
  <c r="J121" i="7"/>
  <c r="L119" i="7"/>
  <c r="K118" i="7"/>
  <c r="J117" i="7"/>
  <c r="L115" i="7"/>
  <c r="K114" i="7"/>
  <c r="J113" i="7"/>
  <c r="L111" i="7"/>
  <c r="K110" i="7"/>
  <c r="J109" i="7"/>
  <c r="L107" i="7"/>
  <c r="K106" i="7"/>
  <c r="K104" i="7"/>
  <c r="K102" i="7"/>
  <c r="K100" i="7"/>
  <c r="K98" i="7"/>
  <c r="K96" i="7"/>
  <c r="K94" i="7"/>
  <c r="K92" i="7"/>
  <c r="K90" i="7"/>
  <c r="K88" i="7"/>
  <c r="K86" i="7"/>
  <c r="K84" i="7"/>
  <c r="K82" i="7"/>
  <c r="K80" i="7"/>
  <c r="K78" i="7"/>
  <c r="J122" i="7"/>
  <c r="L120" i="7"/>
  <c r="K119" i="7"/>
  <c r="J118" i="7"/>
  <c r="L116" i="7"/>
  <c r="K115" i="7"/>
  <c r="J114" i="7"/>
  <c r="L112" i="7"/>
  <c r="K111" i="7"/>
  <c r="J110" i="7"/>
  <c r="L108" i="7"/>
  <c r="K107" i="7"/>
  <c r="J106" i="7"/>
  <c r="L105" i="7"/>
  <c r="J104" i="7"/>
  <c r="L103" i="7"/>
  <c r="J102" i="7"/>
  <c r="L101" i="7"/>
  <c r="J100" i="7"/>
  <c r="L99" i="7"/>
  <c r="J98" i="7"/>
  <c r="L97" i="7"/>
  <c r="J96" i="7"/>
  <c r="L95" i="7"/>
  <c r="J94" i="7"/>
  <c r="L93" i="7"/>
  <c r="J92" i="7"/>
  <c r="L91" i="7"/>
  <c r="J90" i="7"/>
  <c r="L89" i="7"/>
  <c r="J88" i="7"/>
  <c r="L87" i="7"/>
  <c r="J86" i="7"/>
  <c r="L85" i="7"/>
  <c r="J84" i="7"/>
  <c r="L83" i="7"/>
  <c r="L121" i="7"/>
  <c r="K116" i="7"/>
  <c r="J111" i="7"/>
  <c r="K99" i="7"/>
  <c r="K91" i="7"/>
  <c r="L82" i="7"/>
  <c r="K81" i="7"/>
  <c r="J80" i="7"/>
  <c r="J79" i="7"/>
  <c r="K76" i="7"/>
  <c r="K74" i="7"/>
  <c r="K72" i="7"/>
  <c r="K70" i="7"/>
  <c r="K68" i="7"/>
  <c r="K66" i="7"/>
  <c r="K64" i="7"/>
  <c r="K62" i="7"/>
  <c r="K60" i="7"/>
  <c r="K58" i="7"/>
  <c r="K56" i="7"/>
  <c r="K120" i="7"/>
  <c r="J115" i="7"/>
  <c r="L109" i="7"/>
  <c r="K101" i="7"/>
  <c r="K93" i="7"/>
  <c r="K85" i="7"/>
  <c r="L84" i="7"/>
  <c r="J82" i="7"/>
  <c r="J81" i="7"/>
  <c r="L77" i="7"/>
  <c r="J76" i="7"/>
  <c r="L75" i="7"/>
  <c r="J74" i="7"/>
  <c r="L73" i="7"/>
  <c r="J72" i="7"/>
  <c r="L71" i="7"/>
  <c r="J70" i="7"/>
  <c r="L69" i="7"/>
  <c r="J68" i="7"/>
  <c r="L67" i="7"/>
  <c r="J66" i="7"/>
  <c r="L65" i="7"/>
  <c r="J64" i="7"/>
  <c r="L63" i="7"/>
  <c r="J62" i="7"/>
  <c r="L61" i="7"/>
  <c r="J60" i="7"/>
  <c r="L59" i="7"/>
  <c r="J58" i="7"/>
  <c r="L57" i="7"/>
  <c r="J119" i="7"/>
  <c r="L113" i="7"/>
  <c r="K108" i="7"/>
  <c r="K103" i="7"/>
  <c r="K95" i="7"/>
  <c r="K87" i="7"/>
  <c r="K83" i="7"/>
  <c r="L79" i="7"/>
  <c r="L78" i="7"/>
  <c r="K77" i="7"/>
  <c r="K75" i="7"/>
  <c r="K73" i="7"/>
  <c r="K71" i="7"/>
  <c r="K69" i="7"/>
  <c r="K67" i="7"/>
  <c r="L117" i="7"/>
  <c r="K105" i="7"/>
  <c r="J78" i="7"/>
  <c r="L74" i="7"/>
  <c r="L70" i="7"/>
  <c r="L66" i="7"/>
  <c r="K65" i="7"/>
  <c r="J63" i="7"/>
  <c r="L60" i="7"/>
  <c r="K57" i="7"/>
  <c r="K53" i="7"/>
  <c r="K51" i="7"/>
  <c r="K49" i="7"/>
  <c r="K47" i="7"/>
  <c r="K45" i="7"/>
  <c r="K43" i="7"/>
  <c r="K41" i="7"/>
  <c r="K39" i="7"/>
  <c r="K37" i="7"/>
  <c r="K35" i="7"/>
  <c r="K33" i="7"/>
  <c r="K112" i="7"/>
  <c r="K97" i="7"/>
  <c r="K79" i="7"/>
  <c r="J75" i="7"/>
  <c r="J71" i="7"/>
  <c r="J67" i="7"/>
  <c r="J65" i="7"/>
  <c r="L62" i="7"/>
  <c r="K59" i="7"/>
  <c r="J57" i="7"/>
  <c r="L55" i="7"/>
  <c r="L54" i="7"/>
  <c r="J53" i="7"/>
  <c r="L52" i="7"/>
  <c r="J51" i="7"/>
  <c r="L50" i="7"/>
  <c r="J49" i="7"/>
  <c r="L48" i="7"/>
  <c r="J47" i="7"/>
  <c r="L46" i="7"/>
  <c r="J45" i="7"/>
  <c r="L44" i="7"/>
  <c r="J43" i="7"/>
  <c r="L42" i="7"/>
  <c r="J41" i="7"/>
  <c r="L40" i="7"/>
  <c r="J39" i="7"/>
  <c r="L38" i="7"/>
  <c r="J37" i="7"/>
  <c r="L36" i="7"/>
  <c r="J35" i="7"/>
  <c r="L34" i="7"/>
  <c r="J33" i="7"/>
  <c r="J107" i="7"/>
  <c r="K89" i="7"/>
  <c r="L80" i="7"/>
  <c r="L76" i="7"/>
  <c r="L72" i="7"/>
  <c r="L68" i="7"/>
  <c r="L64" i="7"/>
  <c r="K61" i="7"/>
  <c r="J59" i="7"/>
  <c r="L56" i="7"/>
  <c r="K55" i="7"/>
  <c r="K54" i="7"/>
  <c r="K52" i="7"/>
  <c r="K50" i="7"/>
  <c r="K48" i="7"/>
  <c r="K46" i="7"/>
  <c r="K44" i="7"/>
  <c r="K42" i="7"/>
  <c r="K40" i="7"/>
  <c r="K38" i="7"/>
  <c r="K36" i="7"/>
  <c r="K34" i="7"/>
  <c r="K32" i="7"/>
  <c r="J25" i="7"/>
  <c r="K28" i="7"/>
  <c r="K30" i="7"/>
  <c r="K31" i="7"/>
  <c r="J36" i="7"/>
  <c r="J40" i="7"/>
  <c r="J44" i="7"/>
  <c r="J48" i="7"/>
  <c r="J52" i="7"/>
  <c r="J56" i="7"/>
  <c r="J73" i="7"/>
  <c r="L81" i="7"/>
  <c r="V93" i="7"/>
  <c r="V71" i="7"/>
  <c r="V69" i="7"/>
  <c r="V63" i="7"/>
  <c r="V96" i="7"/>
  <c r="V90" i="7"/>
  <c r="V74" i="7"/>
  <c r="V68" i="7"/>
  <c r="V66" i="7"/>
  <c r="V64" i="7"/>
  <c r="V50" i="7"/>
  <c r="V44" i="7"/>
  <c r="V42" i="7"/>
  <c r="V36" i="7"/>
  <c r="V53" i="7"/>
  <c r="V47" i="7"/>
  <c r="V45" i="7"/>
  <c r="V43" i="7"/>
  <c r="V37" i="7"/>
  <c r="V35" i="7"/>
  <c r="V31" i="7"/>
  <c r="L25" i="7"/>
  <c r="V25" i="7"/>
  <c r="J26" i="7"/>
  <c r="L28" i="7"/>
  <c r="V28" i="7"/>
  <c r="J29" i="7"/>
  <c r="L30" i="7"/>
  <c r="L31" i="7"/>
  <c r="L35" i="7"/>
  <c r="L39" i="7"/>
  <c r="L43" i="7"/>
  <c r="L47" i="7"/>
  <c r="L51" i="7"/>
  <c r="J55" i="7"/>
  <c r="L58" i="7"/>
  <c r="Q29" i="7" l="1"/>
  <c r="Q112" i="7"/>
  <c r="Q96" i="7"/>
  <c r="Q80" i="7"/>
  <c r="Q64" i="7"/>
  <c r="Q48" i="7"/>
  <c r="Q32" i="7"/>
  <c r="Q115" i="7"/>
  <c r="Q99" i="7"/>
  <c r="Q83" i="7"/>
  <c r="Q67" i="7"/>
  <c r="Q51" i="7"/>
  <c r="Q35" i="7"/>
  <c r="Q118" i="7"/>
  <c r="Q102" i="7"/>
  <c r="Q86" i="7"/>
  <c r="Q70" i="7"/>
  <c r="Q54" i="7"/>
  <c r="Q38" i="7"/>
  <c r="Q121" i="7"/>
  <c r="Q105" i="7"/>
  <c r="Q89" i="7"/>
  <c r="Q73" i="7"/>
  <c r="Q57" i="7"/>
  <c r="Q41" i="7"/>
  <c r="Q104" i="7"/>
  <c r="Q88" i="7"/>
  <c r="Q56" i="7"/>
  <c r="Q25" i="7"/>
  <c r="Q91" i="7"/>
  <c r="Q59" i="7"/>
  <c r="Q110" i="7"/>
  <c r="Q78" i="7"/>
  <c r="Q46" i="7"/>
  <c r="Q113" i="7"/>
  <c r="Q81" i="7"/>
  <c r="Q49" i="7"/>
  <c r="Q116" i="7"/>
  <c r="Q84" i="7"/>
  <c r="Q36" i="7"/>
  <c r="Q103" i="7"/>
  <c r="Q71" i="7"/>
  <c r="Q39" i="7"/>
  <c r="Q106" i="7"/>
  <c r="Q74" i="7"/>
  <c r="Q42" i="7"/>
  <c r="Q109" i="7"/>
  <c r="Q77" i="7"/>
  <c r="Q45" i="7"/>
  <c r="Q26" i="7"/>
  <c r="Q108" i="7"/>
  <c r="Q92" i="7"/>
  <c r="Q76" i="7"/>
  <c r="Q60" i="7"/>
  <c r="Q44" i="7"/>
  <c r="Q28" i="7"/>
  <c r="Q111" i="7"/>
  <c r="Q95" i="7"/>
  <c r="Q79" i="7"/>
  <c r="Q63" i="7"/>
  <c r="Q47" i="7"/>
  <c r="Q31" i="7"/>
  <c r="Q114" i="7"/>
  <c r="Q98" i="7"/>
  <c r="Q82" i="7"/>
  <c r="Q66" i="7"/>
  <c r="Q50" i="7"/>
  <c r="Q34" i="7"/>
  <c r="Q117" i="7"/>
  <c r="Q101" i="7"/>
  <c r="Q85" i="7"/>
  <c r="Q69" i="7"/>
  <c r="Q53" i="7"/>
  <c r="Q37" i="7"/>
  <c r="Q120" i="7"/>
  <c r="Q72" i="7"/>
  <c r="Q40" i="7"/>
  <c r="Q107" i="7"/>
  <c r="Q75" i="7"/>
  <c r="Q43" i="7"/>
  <c r="Q94" i="7"/>
  <c r="Q62" i="7"/>
  <c r="Q30" i="7"/>
  <c r="Q97" i="7"/>
  <c r="Q65" i="7"/>
  <c r="Q33" i="7"/>
  <c r="Q100" i="7"/>
  <c r="Q68" i="7"/>
  <c r="Q52" i="7"/>
  <c r="Q119" i="7"/>
  <c r="Q87" i="7"/>
  <c r="Q55" i="7"/>
  <c r="Q122" i="7"/>
  <c r="Q90" i="7"/>
  <c r="Q58" i="7"/>
  <c r="Q27" i="7"/>
  <c r="Q93" i="7"/>
  <c r="Q61"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4" i="7"/>
  <c r="P116" i="7"/>
  <c r="P118" i="7"/>
  <c r="P119" i="7"/>
  <c r="P121" i="7"/>
  <c r="P113" i="7"/>
  <c r="P115" i="7"/>
  <c r="P117" i="7"/>
  <c r="P120" i="7"/>
  <c r="P122" i="7"/>
  <c r="O31" i="7"/>
  <c r="O35" i="7"/>
  <c r="O39" i="7"/>
  <c r="O43" i="7"/>
  <c r="O47" i="7"/>
  <c r="O51" i="7"/>
  <c r="O55" i="7"/>
  <c r="O59" i="7"/>
  <c r="O63" i="7"/>
  <c r="O67" i="7"/>
  <c r="O71" i="7"/>
  <c r="O75" i="7"/>
  <c r="O79" i="7"/>
  <c r="O83" i="7"/>
  <c r="O87" i="7"/>
  <c r="O91" i="7"/>
  <c r="O95" i="7"/>
  <c r="O99" i="7"/>
  <c r="O103" i="7"/>
  <c r="O107" i="7"/>
  <c r="O111" i="7"/>
  <c r="O29" i="7"/>
  <c r="O41" i="7"/>
  <c r="O49" i="7"/>
  <c r="O57" i="7"/>
  <c r="O65" i="7"/>
  <c r="O73" i="7"/>
  <c r="O81" i="7"/>
  <c r="O89" i="7"/>
  <c r="O97" i="7"/>
  <c r="O105" i="7"/>
  <c r="O109" i="7"/>
  <c r="O114" i="7"/>
  <c r="O116" i="7"/>
  <c r="O118" i="7"/>
  <c r="O120" i="7"/>
  <c r="O122" i="7"/>
  <c r="O26" i="7"/>
  <c r="O28" i="7"/>
  <c r="O36" i="7"/>
  <c r="O44" i="7"/>
  <c r="O52" i="7"/>
  <c r="O60" i="7"/>
  <c r="O68" i="7"/>
  <c r="O76" i="7"/>
  <c r="O84" i="7"/>
  <c r="O96" i="7"/>
  <c r="O104" i="7"/>
  <c r="O112" i="7"/>
  <c r="O30" i="7"/>
  <c r="O34" i="7"/>
  <c r="O38" i="7"/>
  <c r="O42" i="7"/>
  <c r="O46" i="7"/>
  <c r="O50" i="7"/>
  <c r="O54" i="7"/>
  <c r="O58" i="7"/>
  <c r="O62" i="7"/>
  <c r="O66" i="7"/>
  <c r="O70" i="7"/>
  <c r="O74" i="7"/>
  <c r="O78" i="7"/>
  <c r="O82" i="7"/>
  <c r="O86" i="7"/>
  <c r="O90" i="7"/>
  <c r="O94" i="7"/>
  <c r="O98" i="7"/>
  <c r="O102" i="7"/>
  <c r="O106" i="7"/>
  <c r="O110" i="7"/>
  <c r="O33" i="7"/>
  <c r="O37" i="7"/>
  <c r="O45" i="7"/>
  <c r="O53" i="7"/>
  <c r="O61" i="7"/>
  <c r="O69" i="7"/>
  <c r="O77" i="7"/>
  <c r="O85" i="7"/>
  <c r="O93" i="7"/>
  <c r="O101" i="7"/>
  <c r="O113" i="7"/>
  <c r="O115" i="7"/>
  <c r="O117" i="7"/>
  <c r="O119" i="7"/>
  <c r="O121" i="7"/>
  <c r="O25" i="7"/>
  <c r="O27" i="7"/>
  <c r="O32" i="7"/>
  <c r="O40" i="7"/>
  <c r="O48" i="7"/>
  <c r="O56" i="7"/>
  <c r="O64" i="7"/>
  <c r="O72" i="7"/>
  <c r="O80" i="7"/>
  <c r="O88" i="7"/>
  <c r="O92" i="7"/>
  <c r="O100" i="7"/>
  <c r="O108" i="7"/>
  <c r="V39" i="7"/>
  <c r="V70" i="7"/>
  <c r="V86" i="7"/>
  <c r="V92" i="7"/>
  <c r="AL36" i="11"/>
  <c r="AK40" i="11"/>
  <c r="AK41" i="11" s="1"/>
  <c r="V80" i="7"/>
  <c r="V52" i="7"/>
  <c r="V104" i="7"/>
  <c r="V101" i="7"/>
  <c r="V84" i="7"/>
  <c r="V34" i="7"/>
  <c r="V88" i="7"/>
  <c r="V55" i="7"/>
  <c r="V61" i="7"/>
  <c r="V77" i="7"/>
  <c r="V85" i="7"/>
  <c r="V56" i="7"/>
  <c r="V58" i="7"/>
  <c r="V91" i="7"/>
  <c r="V76" i="7"/>
  <c r="V51" i="7"/>
  <c r="V60" i="7"/>
  <c r="V32" i="7"/>
  <c r="V40" i="7"/>
  <c r="V48" i="7"/>
  <c r="V72" i="7"/>
  <c r="V78" i="7"/>
  <c r="V59" i="7"/>
  <c r="V67" i="7"/>
  <c r="V75" i="7"/>
  <c r="V102" i="7"/>
  <c r="V81" i="7"/>
  <c r="V89" i="7"/>
  <c r="V97" i="7"/>
  <c r="V105" i="7"/>
  <c r="V29" i="7"/>
  <c r="V27" i="7"/>
  <c r="V100" i="7"/>
  <c r="V26" i="7"/>
  <c r="V83" i="7"/>
  <c r="V99" i="7"/>
  <c r="V30" i="7"/>
  <c r="V33" i="7"/>
  <c r="V41" i="7"/>
  <c r="V49" i="7"/>
  <c r="V62" i="7"/>
  <c r="V54" i="7"/>
  <c r="V38" i="7"/>
  <c r="V46" i="7"/>
  <c r="V98" i="7"/>
  <c r="V82" i="7"/>
  <c r="V57" i="7"/>
  <c r="V65" i="7"/>
  <c r="V73" i="7"/>
  <c r="V94" i="7"/>
  <c r="V79" i="7"/>
  <c r="V87" i="7"/>
  <c r="V95" i="7"/>
  <c r="V103" i="7"/>
  <c r="AL40" i="11" l="1"/>
  <c r="AL41" i="11" s="1"/>
  <c r="AM36" i="11"/>
  <c r="AN36" i="11" l="1"/>
  <c r="AM40" i="11"/>
  <c r="AM41" i="11" s="1"/>
  <c r="AN40" i="11" l="1"/>
  <c r="AN41" i="11" s="1"/>
  <c r="AO36" i="11"/>
  <c r="AP36" i="11" l="1"/>
  <c r="AO40" i="11"/>
  <c r="AO41" i="11" s="1"/>
  <c r="AP40" i="11" l="1"/>
  <c r="AP41" i="11" s="1"/>
  <c r="AQ36" i="11"/>
  <c r="AR36" i="11" l="1"/>
  <c r="AQ40" i="11"/>
  <c r="AQ41" i="11" s="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25" i="1"/>
  <c r="AS36" i="11" l="1"/>
  <c r="AR40" i="11"/>
  <c r="AR41" i="11" s="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25" i="1"/>
  <c r="C11" i="1"/>
  <c r="C6" i="1"/>
  <c r="C7" i="1" s="1"/>
  <c r="V105" i="1" l="1"/>
  <c r="V101" i="1"/>
  <c r="V97" i="1"/>
  <c r="V93" i="1"/>
  <c r="V89" i="1"/>
  <c r="V85" i="1"/>
  <c r="V81" i="1"/>
  <c r="V77" i="1"/>
  <c r="V73" i="1"/>
  <c r="V69" i="1"/>
  <c r="V65" i="1"/>
  <c r="V61" i="1"/>
  <c r="V57" i="1"/>
  <c r="V53" i="1"/>
  <c r="V49" i="1"/>
  <c r="V45" i="1"/>
  <c r="V41" i="1"/>
  <c r="V37" i="1"/>
  <c r="V33" i="1"/>
  <c r="V29" i="1"/>
  <c r="C13" i="1"/>
  <c r="AT36" i="11"/>
  <c r="AS40" i="11"/>
  <c r="AS41" i="11" s="1"/>
  <c r="V104" i="1"/>
  <c r="V92" i="1"/>
  <c r="V84" i="1"/>
  <c r="V76" i="1"/>
  <c r="V68" i="1"/>
  <c r="V60" i="1"/>
  <c r="V56" i="1"/>
  <c r="V48" i="1"/>
  <c r="V40" i="1"/>
  <c r="V32" i="1"/>
  <c r="L120" i="1"/>
  <c r="J117" i="1"/>
  <c r="L111" i="1"/>
  <c r="J109" i="1"/>
  <c r="L103" i="1"/>
  <c r="J101" i="1"/>
  <c r="K98" i="1"/>
  <c r="L95" i="1"/>
  <c r="J93" i="1"/>
  <c r="K90" i="1"/>
  <c r="L87" i="1"/>
  <c r="J85" i="1"/>
  <c r="K82" i="1"/>
  <c r="L79" i="1"/>
  <c r="J77" i="1"/>
  <c r="K74" i="1"/>
  <c r="L71" i="1"/>
  <c r="J69" i="1"/>
  <c r="K66" i="1"/>
  <c r="L63" i="1"/>
  <c r="J61" i="1"/>
  <c r="K58" i="1"/>
  <c r="L55" i="1"/>
  <c r="J53" i="1"/>
  <c r="K50" i="1"/>
  <c r="L47" i="1"/>
  <c r="K43" i="1"/>
  <c r="J38" i="1"/>
  <c r="L32" i="1"/>
  <c r="J26" i="1"/>
  <c r="J28" i="1"/>
  <c r="K29" i="1"/>
  <c r="L30" i="1"/>
  <c r="J32" i="1"/>
  <c r="K33" i="1"/>
  <c r="L34" i="1"/>
  <c r="J36" i="1"/>
  <c r="K37" i="1"/>
  <c r="L38" i="1"/>
  <c r="J40" i="1"/>
  <c r="K41" i="1"/>
  <c r="L42" i="1"/>
  <c r="J44" i="1"/>
  <c r="K45" i="1"/>
  <c r="L26" i="1"/>
  <c r="K28" i="1"/>
  <c r="L29" i="1"/>
  <c r="J31" i="1"/>
  <c r="K32" i="1"/>
  <c r="L33" i="1"/>
  <c r="J35" i="1"/>
  <c r="K36" i="1"/>
  <c r="L37" i="1"/>
  <c r="J39" i="1"/>
  <c r="K40" i="1"/>
  <c r="L41" i="1"/>
  <c r="J43" i="1"/>
  <c r="K44" i="1"/>
  <c r="L45" i="1"/>
  <c r="J47" i="1"/>
  <c r="J25" i="1"/>
  <c r="L28" i="1"/>
  <c r="K31" i="1"/>
  <c r="J34" i="1"/>
  <c r="L36" i="1"/>
  <c r="K39" i="1"/>
  <c r="J42" i="1"/>
  <c r="L44" i="1"/>
  <c r="L46" i="1"/>
  <c r="K48" i="1"/>
  <c r="L49" i="1"/>
  <c r="J51" i="1"/>
  <c r="K52" i="1"/>
  <c r="L53" i="1"/>
  <c r="J55" i="1"/>
  <c r="K56" i="1"/>
  <c r="L57" i="1"/>
  <c r="J59" i="1"/>
  <c r="K60" i="1"/>
  <c r="L61" i="1"/>
  <c r="J63" i="1"/>
  <c r="K64" i="1"/>
  <c r="L65" i="1"/>
  <c r="J67" i="1"/>
  <c r="K68" i="1"/>
  <c r="L69" i="1"/>
  <c r="J71" i="1"/>
  <c r="K72" i="1"/>
  <c r="L73" i="1"/>
  <c r="J75" i="1"/>
  <c r="K76" i="1"/>
  <c r="L77" i="1"/>
  <c r="J79" i="1"/>
  <c r="K80" i="1"/>
  <c r="L81" i="1"/>
  <c r="J83" i="1"/>
  <c r="K84" i="1"/>
  <c r="L85" i="1"/>
  <c r="J87" i="1"/>
  <c r="K88" i="1"/>
  <c r="L89" i="1"/>
  <c r="J91" i="1"/>
  <c r="K92" i="1"/>
  <c r="L93" i="1"/>
  <c r="J95" i="1"/>
  <c r="K96" i="1"/>
  <c r="L97" i="1"/>
  <c r="J99" i="1"/>
  <c r="K100" i="1"/>
  <c r="L101" i="1"/>
  <c r="J103" i="1"/>
  <c r="K104" i="1"/>
  <c r="L105" i="1"/>
  <c r="J107" i="1"/>
  <c r="K108" i="1"/>
  <c r="L109" i="1"/>
  <c r="J111" i="1"/>
  <c r="K112" i="1"/>
  <c r="L113" i="1"/>
  <c r="J115" i="1"/>
  <c r="K116" i="1"/>
  <c r="L117" i="1"/>
  <c r="J119" i="1"/>
  <c r="K120" i="1"/>
  <c r="L121" i="1"/>
  <c r="J29" i="1"/>
  <c r="L31" i="1"/>
  <c r="K34" i="1"/>
  <c r="J37" i="1"/>
  <c r="L39" i="1"/>
  <c r="K42" i="1"/>
  <c r="J45" i="1"/>
  <c r="K47" i="1"/>
  <c r="L48" i="1"/>
  <c r="J50" i="1"/>
  <c r="K51" i="1"/>
  <c r="L52" i="1"/>
  <c r="J54" i="1"/>
  <c r="K55" i="1"/>
  <c r="L56" i="1"/>
  <c r="J58" i="1"/>
  <c r="K59" i="1"/>
  <c r="L60" i="1"/>
  <c r="J62" i="1"/>
  <c r="K63" i="1"/>
  <c r="L64" i="1"/>
  <c r="J66" i="1"/>
  <c r="K67" i="1"/>
  <c r="L68" i="1"/>
  <c r="J70" i="1"/>
  <c r="K71" i="1"/>
  <c r="L72" i="1"/>
  <c r="J74" i="1"/>
  <c r="K75" i="1"/>
  <c r="L76" i="1"/>
  <c r="J78" i="1"/>
  <c r="K79" i="1"/>
  <c r="L80" i="1"/>
  <c r="J82" i="1"/>
  <c r="K83" i="1"/>
  <c r="L84" i="1"/>
  <c r="J86" i="1"/>
  <c r="K87" i="1"/>
  <c r="L88" i="1"/>
  <c r="J90" i="1"/>
  <c r="K91" i="1"/>
  <c r="L92" i="1"/>
  <c r="J94" i="1"/>
  <c r="K95" i="1"/>
  <c r="L96" i="1"/>
  <c r="J98" i="1"/>
  <c r="K99" i="1"/>
  <c r="L100" i="1"/>
  <c r="J102" i="1"/>
  <c r="K103" i="1"/>
  <c r="L104" i="1"/>
  <c r="J106" i="1"/>
  <c r="K107" i="1"/>
  <c r="L108" i="1"/>
  <c r="J110" i="1"/>
  <c r="K111" i="1"/>
  <c r="L112" i="1"/>
  <c r="J114" i="1"/>
  <c r="K115" i="1"/>
  <c r="L116" i="1"/>
  <c r="K121" i="1"/>
  <c r="L119" i="1"/>
  <c r="J118" i="1"/>
  <c r="L115" i="1"/>
  <c r="J113" i="1"/>
  <c r="K110" i="1"/>
  <c r="L107" i="1"/>
  <c r="J105" i="1"/>
  <c r="K102" i="1"/>
  <c r="L99" i="1"/>
  <c r="J97" i="1"/>
  <c r="K94" i="1"/>
  <c r="L91" i="1"/>
  <c r="J89" i="1"/>
  <c r="K86" i="1"/>
  <c r="L83" i="1"/>
  <c r="J81" i="1"/>
  <c r="K78" i="1"/>
  <c r="L75" i="1"/>
  <c r="J73" i="1"/>
  <c r="K70" i="1"/>
  <c r="L67" i="1"/>
  <c r="J65" i="1"/>
  <c r="K62" i="1"/>
  <c r="L59" i="1"/>
  <c r="J57" i="1"/>
  <c r="K54" i="1"/>
  <c r="L51" i="1"/>
  <c r="J49" i="1"/>
  <c r="J46" i="1"/>
  <c r="L40" i="1"/>
  <c r="K35" i="1"/>
  <c r="J30" i="1"/>
  <c r="L122" i="1"/>
  <c r="J121" i="1"/>
  <c r="K119" i="1"/>
  <c r="K117" i="1"/>
  <c r="L114" i="1"/>
  <c r="J112" i="1"/>
  <c r="K109" i="1"/>
  <c r="L106" i="1"/>
  <c r="J104" i="1"/>
  <c r="K101" i="1"/>
  <c r="L98" i="1"/>
  <c r="J96" i="1"/>
  <c r="K93" i="1"/>
  <c r="L90" i="1"/>
  <c r="J88" i="1"/>
  <c r="K85" i="1"/>
  <c r="L82" i="1"/>
  <c r="J80" i="1"/>
  <c r="K77" i="1"/>
  <c r="L74" i="1"/>
  <c r="J72" i="1"/>
  <c r="K69" i="1"/>
  <c r="L66" i="1"/>
  <c r="J64" i="1"/>
  <c r="K61" i="1"/>
  <c r="L58" i="1"/>
  <c r="J56" i="1"/>
  <c r="K53" i="1"/>
  <c r="L50" i="1"/>
  <c r="J48" i="1"/>
  <c r="L43" i="1"/>
  <c r="K38" i="1"/>
  <c r="J33" i="1"/>
  <c r="L27" i="1"/>
  <c r="V100" i="1"/>
  <c r="V96" i="1"/>
  <c r="V88" i="1"/>
  <c r="V80" i="1"/>
  <c r="V72" i="1"/>
  <c r="V64" i="1"/>
  <c r="V52" i="1"/>
  <c r="V44" i="1"/>
  <c r="V36" i="1"/>
  <c r="V28" i="1"/>
  <c r="K122" i="1"/>
  <c r="L118" i="1"/>
  <c r="K114" i="1"/>
  <c r="K106" i="1"/>
  <c r="J122" i="1"/>
  <c r="J120" i="1"/>
  <c r="K118" i="1"/>
  <c r="J116" i="1"/>
  <c r="K113" i="1"/>
  <c r="L110" i="1"/>
  <c r="J108" i="1"/>
  <c r="K105" i="1"/>
  <c r="L102" i="1"/>
  <c r="J100" i="1"/>
  <c r="K97" i="1"/>
  <c r="L94" i="1"/>
  <c r="J92" i="1"/>
  <c r="K89" i="1"/>
  <c r="L86" i="1"/>
  <c r="J84" i="1"/>
  <c r="K81" i="1"/>
  <c r="L78" i="1"/>
  <c r="J76" i="1"/>
  <c r="K73" i="1"/>
  <c r="L70" i="1"/>
  <c r="J68" i="1"/>
  <c r="K65" i="1"/>
  <c r="L62" i="1"/>
  <c r="J60" i="1"/>
  <c r="K57" i="1"/>
  <c r="L54" i="1"/>
  <c r="J52" i="1"/>
  <c r="K49" i="1"/>
  <c r="K46" i="1"/>
  <c r="J41" i="1"/>
  <c r="L35" i="1"/>
  <c r="K30" i="1"/>
  <c r="V103" i="1"/>
  <c r="V99" i="1"/>
  <c r="V95" i="1"/>
  <c r="V91" i="1"/>
  <c r="V87" i="1"/>
  <c r="V83" i="1"/>
  <c r="V79" i="1"/>
  <c r="V75" i="1"/>
  <c r="V71" i="1"/>
  <c r="V67" i="1"/>
  <c r="V63" i="1"/>
  <c r="V59" i="1"/>
  <c r="V55" i="1"/>
  <c r="V51" i="1"/>
  <c r="V47" i="1"/>
  <c r="V43" i="1"/>
  <c r="V39" i="1"/>
  <c r="V35" i="1"/>
  <c r="V31" i="1"/>
  <c r="V27" i="1"/>
  <c r="V25" i="1"/>
  <c r="V102" i="1"/>
  <c r="V98" i="1"/>
  <c r="V94" i="1"/>
  <c r="V90" i="1"/>
  <c r="V86" i="1"/>
  <c r="V82" i="1"/>
  <c r="V78" i="1"/>
  <c r="V74" i="1"/>
  <c r="V70" i="1"/>
  <c r="V66" i="1"/>
  <c r="V62" i="1"/>
  <c r="V58" i="1"/>
  <c r="V54" i="1"/>
  <c r="V50" i="1"/>
  <c r="V46" i="1"/>
  <c r="V42" i="1"/>
  <c r="V38" i="1"/>
  <c r="V34" i="1"/>
  <c r="V30" i="1"/>
  <c r="V26" i="1"/>
  <c r="L24" i="1" l="1"/>
  <c r="L25" i="1"/>
  <c r="J27" i="1"/>
  <c r="AT40" i="11"/>
  <c r="AT41" i="11" s="1"/>
  <c r="AU36" i="11"/>
  <c r="AU40" i="11" l="1"/>
  <c r="AU41" i="11" s="1"/>
  <c r="AV36" i="11"/>
  <c r="AW36" i="11" l="1"/>
  <c r="AV40" i="11"/>
  <c r="AV41" i="11" s="1"/>
  <c r="AX36" i="11" l="1"/>
  <c r="AW40" i="11"/>
  <c r="AW41" i="11" s="1"/>
  <c r="AX40" i="11" l="1"/>
  <c r="AX41" i="11" s="1"/>
  <c r="AY36" i="11"/>
  <c r="AY40" i="11" l="1"/>
  <c r="AY41" i="11" s="1"/>
  <c r="AZ36" i="11"/>
  <c r="AZ40" i="11" l="1"/>
  <c r="AZ41" i="11" s="1"/>
  <c r="BA36" i="11"/>
  <c r="BB36" i="11" l="1"/>
  <c r="BA40" i="11"/>
  <c r="BA41" i="11" s="1"/>
  <c r="BB40" i="11" l="1"/>
  <c r="BB41" i="11" s="1"/>
  <c r="BC36" i="11"/>
  <c r="BD36" i="11" l="1"/>
  <c r="BC40" i="11"/>
  <c r="BC41" i="11" s="1"/>
  <c r="BD40" i="11" l="1"/>
  <c r="BD41" i="11" s="1"/>
  <c r="BE36" i="11"/>
  <c r="BF36" i="11" l="1"/>
  <c r="BE40" i="11"/>
  <c r="BE41" i="11" s="1"/>
  <c r="BF40" i="11" l="1"/>
  <c r="BF41" i="11" s="1"/>
  <c r="BG36" i="11"/>
  <c r="BH36" i="11" l="1"/>
  <c r="BG40" i="11"/>
  <c r="BG41" i="11" s="1"/>
  <c r="BI36" i="11" l="1"/>
  <c r="BH40" i="11"/>
  <c r="BH41" i="11" s="1"/>
  <c r="BJ36" i="11" l="1"/>
  <c r="BI40" i="11"/>
  <c r="BI41" i="11" s="1"/>
  <c r="BJ40" i="11" l="1"/>
  <c r="BJ41" i="11" s="1"/>
  <c r="BK36" i="11"/>
  <c r="BK40" i="11" s="1"/>
  <c r="BK41" i="11" s="1"/>
  <c r="J24" i="8" s="1" a="1"/>
  <c r="J47" i="8" l="1"/>
  <c r="J34" i="8"/>
  <c r="J38" i="8"/>
  <c r="J35" i="8"/>
  <c r="J46" i="8"/>
  <c r="J33" i="8"/>
  <c r="J57" i="8"/>
  <c r="J64" i="8"/>
  <c r="J29" i="8"/>
  <c r="J52" i="8"/>
  <c r="J24" i="8"/>
  <c r="J24" i="9" s="1"/>
  <c r="J55" i="8"/>
  <c r="J42" i="8"/>
  <c r="J54" i="8"/>
  <c r="J27" i="8"/>
  <c r="J51" i="8"/>
  <c r="J60" i="8"/>
  <c r="J25" i="8"/>
  <c r="J32" i="8"/>
  <c r="J56" i="8"/>
  <c r="J37" i="8"/>
  <c r="J26" i="8"/>
  <c r="J62" i="8"/>
  <c r="J49" i="8"/>
  <c r="J53" i="8"/>
  <c r="J41" i="8"/>
  <c r="J31" i="8"/>
  <c r="J63" i="8"/>
  <c r="J50" i="8"/>
  <c r="J30" i="8"/>
  <c r="J43" i="8"/>
  <c r="J65" i="8"/>
  <c r="J44" i="8"/>
  <c r="J36" i="8"/>
  <c r="J61" i="8"/>
  <c r="J40" i="8"/>
  <c r="J48" i="8"/>
  <c r="J39" i="8"/>
  <c r="J58" i="8"/>
  <c r="J59" i="8"/>
  <c r="J28" i="8"/>
  <c r="J45" i="8"/>
  <c r="O24" i="9" l="1"/>
  <c r="N24" i="9"/>
  <c r="M24" i="9"/>
  <c r="J57" i="9"/>
  <c r="M57" i="8"/>
  <c r="O57" i="8"/>
  <c r="N57" i="8"/>
  <c r="J38" i="9"/>
  <c r="O38" i="8"/>
  <c r="N38" i="8"/>
  <c r="M38" i="8"/>
  <c r="J59" i="9"/>
  <c r="O59" i="8"/>
  <c r="N59" i="8"/>
  <c r="M59" i="8"/>
  <c r="J66" i="8"/>
  <c r="J65" i="9"/>
  <c r="N65" i="8"/>
  <c r="O65" i="8"/>
  <c r="M65" i="8"/>
  <c r="J49" i="9"/>
  <c r="N49" i="8"/>
  <c r="O49" i="8"/>
  <c r="M49" i="8"/>
  <c r="J55" i="9"/>
  <c r="O55" i="8"/>
  <c r="M55" i="8"/>
  <c r="N55" i="8"/>
  <c r="J64" i="9"/>
  <c r="O64" i="8"/>
  <c r="M64" i="8"/>
  <c r="N64" i="8"/>
  <c r="J61" i="9"/>
  <c r="N61" i="8"/>
  <c r="O61" i="8"/>
  <c r="M61" i="8"/>
  <c r="J62" i="9"/>
  <c r="N62" i="8"/>
  <c r="O62" i="8"/>
  <c r="M62" i="8"/>
  <c r="J27" i="9"/>
  <c r="M27" i="8"/>
  <c r="O27" i="8"/>
  <c r="J45" i="9"/>
  <c r="N45" i="8"/>
  <c r="O45" i="8"/>
  <c r="M45" i="8"/>
  <c r="J39" i="9"/>
  <c r="N39" i="8"/>
  <c r="O39" i="8"/>
  <c r="M39" i="8"/>
  <c r="J36" i="9"/>
  <c r="M36" i="8"/>
  <c r="O36" i="8"/>
  <c r="N36" i="8"/>
  <c r="J30" i="9"/>
  <c r="M30" i="8"/>
  <c r="N30" i="8"/>
  <c r="O30" i="8"/>
  <c r="J41" i="9"/>
  <c r="M41" i="8"/>
  <c r="N41" i="8"/>
  <c r="O41" i="8"/>
  <c r="J26" i="9"/>
  <c r="O26" i="8"/>
  <c r="M26" i="8"/>
  <c r="J25" i="9"/>
  <c r="O24" i="8"/>
  <c r="M25" i="8"/>
  <c r="O25" i="8"/>
  <c r="J54" i="9"/>
  <c r="N54" i="8"/>
  <c r="O54" i="8"/>
  <c r="M54" i="8"/>
  <c r="J52" i="9"/>
  <c r="N52" i="8"/>
  <c r="M52" i="8"/>
  <c r="O52" i="8"/>
  <c r="J33" i="9"/>
  <c r="N33" i="8"/>
  <c r="O33" i="8"/>
  <c r="M33" i="8"/>
  <c r="J34" i="9"/>
  <c r="N34" i="8"/>
  <c r="M34" i="8"/>
  <c r="O34" i="8"/>
  <c r="J40" i="9"/>
  <c r="O40" i="8"/>
  <c r="N40" i="8"/>
  <c r="M40" i="8"/>
  <c r="J63" i="9"/>
  <c r="N63" i="8"/>
  <c r="M63" i="8"/>
  <c r="O63" i="8"/>
  <c r="J56" i="9"/>
  <c r="M56" i="8"/>
  <c r="O56" i="8"/>
  <c r="N56" i="8"/>
  <c r="J51" i="9"/>
  <c r="M51" i="8"/>
  <c r="O51" i="8"/>
  <c r="N51" i="8"/>
  <c r="J35" i="9"/>
  <c r="M35" i="8"/>
  <c r="O35" i="8"/>
  <c r="N35" i="8"/>
  <c r="J58" i="9"/>
  <c r="M58" i="8"/>
  <c r="N58" i="8"/>
  <c r="O58" i="8"/>
  <c r="J43" i="9"/>
  <c r="N43" i="8"/>
  <c r="O43" i="8"/>
  <c r="M43" i="8"/>
  <c r="J31" i="9"/>
  <c r="O31" i="8"/>
  <c r="N31" i="8"/>
  <c r="M31" i="8"/>
  <c r="J32" i="9"/>
  <c r="N32" i="8"/>
  <c r="O32" i="8"/>
  <c r="M32" i="8"/>
  <c r="J28" i="9"/>
  <c r="M28" i="8"/>
  <c r="N28" i="8"/>
  <c r="O28" i="8"/>
  <c r="J48" i="9"/>
  <c r="N48" i="8"/>
  <c r="O48" i="8"/>
  <c r="M48" i="8"/>
  <c r="J44" i="9"/>
  <c r="N44" i="8"/>
  <c r="M44" i="8"/>
  <c r="O44" i="8"/>
  <c r="J50" i="9"/>
  <c r="M50" i="8"/>
  <c r="N50" i="8"/>
  <c r="O50" i="8"/>
  <c r="J53" i="9"/>
  <c r="O53" i="8"/>
  <c r="M53" i="8"/>
  <c r="N53" i="8"/>
  <c r="J37" i="9"/>
  <c r="O37" i="8"/>
  <c r="M37" i="8"/>
  <c r="N37" i="8"/>
  <c r="J60" i="9"/>
  <c r="M60" i="8"/>
  <c r="N60" i="8"/>
  <c r="O60" i="8"/>
  <c r="J42" i="9"/>
  <c r="M42" i="8"/>
  <c r="O42" i="8"/>
  <c r="N42" i="8"/>
  <c r="J29" i="9"/>
  <c r="N29" i="8"/>
  <c r="O29" i="8"/>
  <c r="M29" i="8"/>
  <c r="J46" i="9"/>
  <c r="N46" i="8"/>
  <c r="M46" i="8"/>
  <c r="O46" i="8"/>
  <c r="J47" i="9"/>
  <c r="O47" i="8"/>
  <c r="N47" i="8"/>
  <c r="M47" i="8"/>
  <c r="S36" i="8" l="1"/>
  <c r="S52" i="8"/>
  <c r="S29" i="8"/>
  <c r="S50" i="8"/>
  <c r="S35" i="8"/>
  <c r="S57" i="8"/>
  <c r="S42" i="8"/>
  <c r="S63" i="8"/>
  <c r="S59" i="8"/>
  <c r="S40" i="8"/>
  <c r="S56" i="8"/>
  <c r="S34" i="8"/>
  <c r="S55" i="8"/>
  <c r="S41" i="8"/>
  <c r="S62" i="8"/>
  <c r="S47" i="8"/>
  <c r="S33" i="8"/>
  <c r="S43" i="8"/>
  <c r="S28" i="8"/>
  <c r="S60" i="8"/>
  <c r="S39" i="8"/>
  <c r="S46" i="8"/>
  <c r="S53" i="8"/>
  <c r="S65" i="8"/>
  <c r="S48" i="8"/>
  <c r="S64" i="8"/>
  <c r="S45" i="8"/>
  <c r="S30" i="8"/>
  <c r="S37" i="8"/>
  <c r="S38" i="8"/>
  <c r="S44" i="8"/>
  <c r="S61" i="8"/>
  <c r="S31" i="8"/>
  <c r="S54" i="8"/>
  <c r="S32" i="8"/>
  <c r="S51" i="8"/>
  <c r="S58" i="8"/>
  <c r="S49" i="8"/>
  <c r="R25" i="8"/>
  <c r="R32" i="8"/>
  <c r="R45" i="8"/>
  <c r="R40" i="8"/>
  <c r="R55" i="8"/>
  <c r="R58" i="8"/>
  <c r="R38" i="8"/>
  <c r="R39" i="8"/>
  <c r="R31" i="8"/>
  <c r="R48" i="8"/>
  <c r="R30" i="8"/>
  <c r="R53" i="8"/>
  <c r="R41" i="8"/>
  <c r="R57" i="8"/>
  <c r="R37" i="8"/>
  <c r="R29" i="8"/>
  <c r="R44" i="8"/>
  <c r="R54" i="8"/>
  <c r="R60" i="8"/>
  <c r="R36" i="8"/>
  <c r="R65" i="8"/>
  <c r="R46" i="8"/>
  <c r="R47" i="8"/>
  <c r="R34" i="8"/>
  <c r="R59" i="8"/>
  <c r="R51" i="8"/>
  <c r="R61" i="8"/>
  <c r="R43" i="8"/>
  <c r="R35" i="8"/>
  <c r="R62" i="8"/>
  <c r="R49" i="8"/>
  <c r="R26" i="8"/>
  <c r="R50" i="8"/>
  <c r="R33" i="8"/>
  <c r="R63" i="8"/>
  <c r="R52" i="8"/>
  <c r="R64" i="8"/>
  <c r="R56" i="8"/>
  <c r="R27" i="8"/>
  <c r="R28" i="8"/>
  <c r="R42" i="8"/>
  <c r="T24" i="8"/>
  <c r="T26" i="8"/>
  <c r="T25" i="8"/>
  <c r="T62" i="8"/>
  <c r="T32" i="8"/>
  <c r="T33" i="8"/>
  <c r="T55" i="8"/>
  <c r="T28" i="8"/>
  <c r="T30" i="8"/>
  <c r="T56" i="8"/>
  <c r="T48" i="8"/>
  <c r="T63" i="8"/>
  <c r="T27" i="8"/>
  <c r="T36" i="8"/>
  <c r="T41" i="8"/>
  <c r="T54" i="8"/>
  <c r="T57" i="8"/>
  <c r="T34" i="8"/>
  <c r="T38" i="8"/>
  <c r="T49" i="8"/>
  <c r="T40" i="8"/>
  <c r="T42" i="8"/>
  <c r="T37" i="8"/>
  <c r="T39" i="8"/>
  <c r="T53" i="8"/>
  <c r="T35" i="8"/>
  <c r="T60" i="8"/>
  <c r="T47" i="8"/>
  <c r="T50" i="8"/>
  <c r="T58" i="8"/>
  <c r="T45" i="8"/>
  <c r="T43" i="8"/>
  <c r="T64" i="8"/>
  <c r="T31" i="8"/>
  <c r="T65" i="8"/>
  <c r="T44" i="8"/>
  <c r="T51" i="8"/>
  <c r="T29" i="8"/>
  <c r="T61" i="8"/>
  <c r="T52" i="8"/>
  <c r="T59" i="8"/>
  <c r="T46" i="8"/>
  <c r="N26" i="9"/>
  <c r="O26" i="9"/>
  <c r="M26" i="9"/>
  <c r="N41" i="9"/>
  <c r="O41" i="9"/>
  <c r="M41" i="9"/>
  <c r="O30" i="9"/>
  <c r="N30" i="9"/>
  <c r="M30" i="9"/>
  <c r="O36" i="9"/>
  <c r="N36" i="9"/>
  <c r="M36" i="9"/>
  <c r="N39" i="9"/>
  <c r="M39" i="9"/>
  <c r="O39" i="9"/>
  <c r="O45" i="9"/>
  <c r="N45" i="9"/>
  <c r="M45" i="9"/>
  <c r="J66" i="9"/>
  <c r="J67" i="8"/>
  <c r="O66" i="8"/>
  <c r="M66" i="8"/>
  <c r="N66" i="8"/>
  <c r="S66" i="8" s="1"/>
  <c r="N59" i="9"/>
  <c r="M59" i="9"/>
  <c r="O59" i="9"/>
  <c r="N38" i="9"/>
  <c r="M38" i="9"/>
  <c r="O38" i="9"/>
  <c r="M57" i="9"/>
  <c r="O57" i="9"/>
  <c r="N57" i="9"/>
  <c r="N47" i="9"/>
  <c r="M47" i="9"/>
  <c r="O47" i="9"/>
  <c r="M46" i="9"/>
  <c r="O46" i="9"/>
  <c r="N46" i="9"/>
  <c r="O29" i="9"/>
  <c r="M29" i="9"/>
  <c r="N29" i="9"/>
  <c r="O42" i="9"/>
  <c r="M42" i="9"/>
  <c r="N42" i="9"/>
  <c r="O60" i="9"/>
  <c r="M60" i="9"/>
  <c r="N60" i="9"/>
  <c r="N37" i="9"/>
  <c r="O37" i="9"/>
  <c r="M37" i="9"/>
  <c r="M53" i="9"/>
  <c r="O53" i="9"/>
  <c r="N53" i="9"/>
  <c r="O50" i="9"/>
  <c r="M50" i="9"/>
  <c r="N50" i="9"/>
  <c r="M44" i="9"/>
  <c r="O44" i="9"/>
  <c r="N44" i="9"/>
  <c r="O48" i="9"/>
  <c r="M48" i="9"/>
  <c r="N48" i="9"/>
  <c r="N28" i="9"/>
  <c r="M28" i="9"/>
  <c r="O28" i="9"/>
  <c r="M32" i="9"/>
  <c r="N32" i="9"/>
  <c r="O32" i="9"/>
  <c r="N31" i="9"/>
  <c r="O31" i="9"/>
  <c r="M31" i="9"/>
  <c r="N43" i="9"/>
  <c r="M43" i="9"/>
  <c r="O43" i="9"/>
  <c r="N58" i="9"/>
  <c r="O58" i="9"/>
  <c r="M58" i="9"/>
  <c r="N35" i="9"/>
  <c r="O35" i="9"/>
  <c r="M35" i="9"/>
  <c r="N51" i="9"/>
  <c r="M51" i="9"/>
  <c r="O51" i="9"/>
  <c r="O56" i="9"/>
  <c r="M56" i="9"/>
  <c r="N56" i="9"/>
  <c r="O63" i="9"/>
  <c r="N63" i="9"/>
  <c r="M63" i="9"/>
  <c r="N40" i="9"/>
  <c r="M40" i="9"/>
  <c r="O40" i="9"/>
  <c r="O34" i="9"/>
  <c r="M34" i="9"/>
  <c r="N34" i="9"/>
  <c r="M33" i="9"/>
  <c r="N33" i="9"/>
  <c r="O33" i="9"/>
  <c r="M52" i="9"/>
  <c r="N52" i="9"/>
  <c r="O52" i="9"/>
  <c r="N54" i="9"/>
  <c r="M54" i="9"/>
  <c r="O54" i="9"/>
  <c r="N25" i="9"/>
  <c r="S26" i="9" s="1"/>
  <c r="O25" i="9"/>
  <c r="T55" i="9" s="1"/>
  <c r="M25" i="9"/>
  <c r="R25" i="9" s="1"/>
  <c r="R24" i="9"/>
  <c r="S24" i="9"/>
  <c r="N27" i="9"/>
  <c r="O27" i="9"/>
  <c r="T58" i="9" s="1"/>
  <c r="M27" i="9"/>
  <c r="M62" i="9"/>
  <c r="O62" i="9"/>
  <c r="N62" i="9"/>
  <c r="N61" i="9"/>
  <c r="M61" i="9"/>
  <c r="O61" i="9"/>
  <c r="M64" i="9"/>
  <c r="N64" i="9"/>
  <c r="O64" i="9"/>
  <c r="M55" i="9"/>
  <c r="N55" i="9"/>
  <c r="O55" i="9"/>
  <c r="N49" i="9"/>
  <c r="O49" i="9"/>
  <c r="M49" i="9"/>
  <c r="O65" i="9"/>
  <c r="M65" i="9"/>
  <c r="N65" i="9"/>
  <c r="T24" i="9"/>
  <c r="T47" i="9" l="1"/>
  <c r="T27" i="9"/>
  <c r="S36" i="9"/>
  <c r="T32" i="9"/>
  <c r="R33" i="9"/>
  <c r="S25" i="9"/>
  <c r="T52" i="9"/>
  <c r="T33" i="9"/>
  <c r="T43" i="9"/>
  <c r="S32" i="9"/>
  <c r="T49" i="9"/>
  <c r="T40" i="9"/>
  <c r="S45" i="9"/>
  <c r="S37" i="9"/>
  <c r="R26" i="9"/>
  <c r="S59" i="9"/>
  <c r="S33" i="9"/>
  <c r="S28" i="9"/>
  <c r="R40" i="9"/>
  <c r="R59" i="9"/>
  <c r="R54" i="9"/>
  <c r="R53" i="9"/>
  <c r="R38" i="9"/>
  <c r="R42" i="9"/>
  <c r="T64" i="9"/>
  <c r="S38" i="9"/>
  <c r="R57" i="9"/>
  <c r="R44" i="9"/>
  <c r="R51" i="9"/>
  <c r="R60" i="9"/>
  <c r="S58" i="9"/>
  <c r="S50" i="9"/>
  <c r="T46" i="9"/>
  <c r="T44" i="9"/>
  <c r="T38" i="9"/>
  <c r="T26" i="9"/>
  <c r="T37" i="9"/>
  <c r="T62" i="9"/>
  <c r="S56" i="9"/>
  <c r="S42" i="9"/>
  <c r="S63" i="9"/>
  <c r="S40" i="9"/>
  <c r="R58" i="9"/>
  <c r="R49" i="9"/>
  <c r="R55" i="9"/>
  <c r="R65" i="9"/>
  <c r="R47" i="9"/>
  <c r="R48" i="9"/>
  <c r="T66" i="8"/>
  <c r="R66" i="8"/>
  <c r="T45" i="9"/>
  <c r="T36" i="9"/>
  <c r="T25" i="9"/>
  <c r="T60" i="9"/>
  <c r="T30" i="9"/>
  <c r="T54" i="9"/>
  <c r="T53" i="9"/>
  <c r="T51" i="9"/>
  <c r="T28" i="9"/>
  <c r="T61" i="9"/>
  <c r="S34" i="9"/>
  <c r="S57" i="9"/>
  <c r="S46" i="9"/>
  <c r="S65" i="9"/>
  <c r="S48" i="9"/>
  <c r="S44" i="9"/>
  <c r="S61" i="9"/>
  <c r="S47" i="9"/>
  <c r="S43" i="9"/>
  <c r="S27" i="9"/>
  <c r="R36" i="9"/>
  <c r="R61" i="9"/>
  <c r="R28" i="9"/>
  <c r="R41" i="9"/>
  <c r="R29" i="9"/>
  <c r="R45" i="9"/>
  <c r="R35" i="9"/>
  <c r="R56" i="9"/>
  <c r="R52" i="9"/>
  <c r="J68" i="8"/>
  <c r="J67" i="9"/>
  <c r="M67" i="8"/>
  <c r="R67" i="8" s="1"/>
  <c r="O67" i="8"/>
  <c r="N67" i="8"/>
  <c r="S64" i="9"/>
  <c r="S53" i="9"/>
  <c r="T56" i="9"/>
  <c r="T59" i="9"/>
  <c r="T35" i="9"/>
  <c r="T39" i="9"/>
  <c r="T41" i="9"/>
  <c r="S51" i="9"/>
  <c r="S39" i="9"/>
  <c r="S62" i="9"/>
  <c r="R34" i="9"/>
  <c r="R30" i="9"/>
  <c r="R64" i="9"/>
  <c r="R46" i="9"/>
  <c r="R31" i="9"/>
  <c r="T48" i="9"/>
  <c r="T50" i="9"/>
  <c r="T42" i="9"/>
  <c r="T34" i="9"/>
  <c r="T29" i="9"/>
  <c r="T63" i="9"/>
  <c r="T31" i="9"/>
  <c r="T57" i="9"/>
  <c r="T65" i="9"/>
  <c r="S52" i="9"/>
  <c r="S41" i="9"/>
  <c r="S49" i="9"/>
  <c r="S60" i="9"/>
  <c r="S30" i="9"/>
  <c r="S31" i="9"/>
  <c r="S29" i="9"/>
  <c r="S55" i="9"/>
  <c r="S54" i="9"/>
  <c r="S35" i="9"/>
  <c r="R62" i="9"/>
  <c r="R32" i="9"/>
  <c r="R43" i="9"/>
  <c r="R37" i="9"/>
  <c r="R63" i="9"/>
  <c r="R39" i="9"/>
  <c r="R27" i="9"/>
  <c r="R50" i="9"/>
  <c r="N66" i="9"/>
  <c r="S66" i="9" s="1"/>
  <c r="O66" i="9"/>
  <c r="M66" i="9"/>
  <c r="R66" i="9" s="1"/>
  <c r="T66" i="9" l="1"/>
  <c r="O67" i="9"/>
  <c r="M67" i="9"/>
  <c r="N67" i="9"/>
  <c r="S67" i="9" s="1"/>
  <c r="S67" i="8"/>
  <c r="J69" i="8"/>
  <c r="J68" i="9"/>
  <c r="N68" i="8"/>
  <c r="S68" i="8" s="1"/>
  <c r="M68" i="8"/>
  <c r="O68" i="8"/>
  <c r="R67" i="9"/>
  <c r="T67" i="9"/>
  <c r="T67" i="8"/>
  <c r="T68" i="8"/>
  <c r="N68" i="9" l="1"/>
  <c r="S68" i="9" s="1"/>
  <c r="O68" i="9"/>
  <c r="T68" i="9" s="1"/>
  <c r="M68" i="9"/>
  <c r="J69" i="9"/>
  <c r="J70" i="8"/>
  <c r="N69" i="8"/>
  <c r="M69" i="8"/>
  <c r="R69" i="8" s="1"/>
  <c r="O69" i="8"/>
  <c r="T69" i="8" s="1"/>
  <c r="R68" i="8"/>
  <c r="S69" i="8" l="1"/>
  <c r="M69" i="9"/>
  <c r="R69" i="9" s="1"/>
  <c r="O69" i="9"/>
  <c r="T69" i="9" s="1"/>
  <c r="N69" i="9"/>
  <c r="S69" i="9" s="1"/>
  <c r="J71" i="8"/>
  <c r="J70" i="9"/>
  <c r="O70" i="8"/>
  <c r="M70" i="8"/>
  <c r="R70" i="8" s="1"/>
  <c r="N70" i="8"/>
  <c r="S70" i="8" s="1"/>
  <c r="R68" i="9"/>
  <c r="J71" i="9" l="1"/>
  <c r="J72" i="8"/>
  <c r="O71" i="8"/>
  <c r="T71" i="8" s="1"/>
  <c r="N71" i="8"/>
  <c r="S71" i="8" s="1"/>
  <c r="M71" i="8"/>
  <c r="R71" i="8" s="1"/>
  <c r="T70" i="8"/>
  <c r="M70" i="9"/>
  <c r="R70" i="9" s="1"/>
  <c r="O70" i="9"/>
  <c r="T70" i="9" s="1"/>
  <c r="N70" i="9"/>
  <c r="S70" i="9" s="1"/>
  <c r="O71" i="9" l="1"/>
  <c r="T71" i="9" s="1"/>
  <c r="M71" i="9"/>
  <c r="R71" i="9" s="1"/>
  <c r="N71" i="9"/>
  <c r="S71" i="9" s="1"/>
  <c r="J73" i="8"/>
  <c r="J72" i="9"/>
  <c r="O72" i="8"/>
  <c r="T72" i="8" s="1"/>
  <c r="N72" i="8"/>
  <c r="S72" i="8" s="1"/>
  <c r="M72" i="8"/>
  <c r="R72" i="8" s="1"/>
  <c r="J74" i="8" l="1"/>
  <c r="J73" i="9"/>
  <c r="N73" i="8"/>
  <c r="S73" i="8" s="1"/>
  <c r="M73" i="8"/>
  <c r="R73" i="8" s="1"/>
  <c r="O73" i="8"/>
  <c r="T73" i="8" s="1"/>
  <c r="M72" i="9"/>
  <c r="R72" i="9" s="1"/>
  <c r="N72" i="9"/>
  <c r="S72" i="9" s="1"/>
  <c r="O72" i="9"/>
  <c r="T72" i="9" s="1"/>
  <c r="M73" i="9" l="1"/>
  <c r="R73" i="9" s="1"/>
  <c r="N73" i="9"/>
  <c r="S73" i="9" s="1"/>
  <c r="O73" i="9"/>
  <c r="T73" i="9" s="1"/>
  <c r="J74" i="9"/>
  <c r="J75" i="8"/>
  <c r="O74" i="8"/>
  <c r="T74" i="8" s="1"/>
  <c r="M74" i="8"/>
  <c r="R74" i="8" s="1"/>
  <c r="N74" i="8"/>
  <c r="S74" i="8" s="1"/>
  <c r="O74" i="9" l="1"/>
  <c r="T74" i="9" s="1"/>
  <c r="M74" i="9"/>
  <c r="R74" i="9" s="1"/>
  <c r="N74" i="9"/>
  <c r="S74" i="9" s="1"/>
  <c r="J75" i="9"/>
  <c r="J76" i="8"/>
  <c r="O75" i="8"/>
  <c r="N75" i="8"/>
  <c r="S75" i="8" s="1"/>
  <c r="M75" i="8"/>
  <c r="R75" i="8" s="1"/>
  <c r="N75" i="9" l="1"/>
  <c r="S75" i="9" s="1"/>
  <c r="O75" i="9"/>
  <c r="T75" i="9" s="1"/>
  <c r="M75" i="9"/>
  <c r="R75" i="9" s="1"/>
  <c r="T75" i="8"/>
  <c r="J77" i="8"/>
  <c r="J76" i="9"/>
  <c r="O76" i="8"/>
  <c r="T76" i="8" s="1"/>
  <c r="N76" i="8"/>
  <c r="M76" i="8"/>
  <c r="R76" i="8" s="1"/>
  <c r="O76" i="9" l="1"/>
  <c r="T76" i="9" s="1"/>
  <c r="N76" i="9"/>
  <c r="S76" i="9" s="1"/>
  <c r="M76" i="9"/>
  <c r="R76" i="9" s="1"/>
  <c r="J77" i="9"/>
  <c r="J78" i="8"/>
  <c r="O77" i="8"/>
  <c r="T77" i="8" s="1"/>
  <c r="N77" i="8"/>
  <c r="S77" i="8" s="1"/>
  <c r="M77" i="8"/>
  <c r="S76" i="8"/>
  <c r="R77" i="8" l="1"/>
  <c r="M77" i="9"/>
  <c r="R77" i="9" s="1"/>
  <c r="O77" i="9"/>
  <c r="T77" i="9" s="1"/>
  <c r="N77" i="9"/>
  <c r="S77" i="9" s="1"/>
  <c r="J78" i="9"/>
  <c r="J79" i="8"/>
  <c r="N78" i="8"/>
  <c r="S78" i="8" s="1"/>
  <c r="O78" i="8"/>
  <c r="M78" i="8"/>
  <c r="R78" i="8" s="1"/>
  <c r="T78" i="8" l="1"/>
  <c r="M78" i="9"/>
  <c r="R78" i="9" s="1"/>
  <c r="O78" i="9"/>
  <c r="T78" i="9" s="1"/>
  <c r="N78" i="9"/>
  <c r="S78" i="9" s="1"/>
  <c r="J80" i="8"/>
  <c r="J79" i="9"/>
  <c r="N79" i="8"/>
  <c r="M79" i="8"/>
  <c r="R79" i="8" s="1"/>
  <c r="O79" i="8"/>
  <c r="T79" i="8" s="1"/>
  <c r="S79" i="8" l="1"/>
  <c r="O79" i="9"/>
  <c r="T79" i="9" s="1"/>
  <c r="N79" i="9"/>
  <c r="S79" i="9" s="1"/>
  <c r="M79" i="9"/>
  <c r="R79" i="9" s="1"/>
  <c r="J80" i="9"/>
  <c r="J81" i="8"/>
  <c r="M80" i="8"/>
  <c r="R80" i="8" s="1"/>
  <c r="O80" i="8"/>
  <c r="T80" i="8" s="1"/>
  <c r="N80" i="8"/>
  <c r="S80" i="8" s="1"/>
  <c r="N80" i="9" l="1"/>
  <c r="S80" i="9" s="1"/>
  <c r="O80" i="9"/>
  <c r="T80" i="9" s="1"/>
  <c r="M80" i="9"/>
  <c r="R80" i="9" s="1"/>
  <c r="J81" i="9"/>
  <c r="J82" i="8"/>
  <c r="O81" i="8"/>
  <c r="T81" i="8" s="1"/>
  <c r="M81" i="8"/>
  <c r="N81" i="8"/>
  <c r="S81" i="8" s="1"/>
  <c r="J82" i="9" l="1"/>
  <c r="J83" i="8"/>
  <c r="N82" i="8"/>
  <c r="O82" i="8"/>
  <c r="M82" i="8"/>
  <c r="R82" i="8" s="1"/>
  <c r="R81" i="8"/>
  <c r="M81" i="9"/>
  <c r="R81" i="9" s="1"/>
  <c r="N81" i="9"/>
  <c r="S81" i="9" s="1"/>
  <c r="O81" i="9"/>
  <c r="T81" i="9" s="1"/>
  <c r="J84" i="8" l="1"/>
  <c r="J83" i="9"/>
  <c r="N83" i="8"/>
  <c r="S83" i="8" s="1"/>
  <c r="M83" i="8"/>
  <c r="O83" i="8"/>
  <c r="T83" i="8" s="1"/>
  <c r="N82" i="9"/>
  <c r="S82" i="9" s="1"/>
  <c r="M82" i="9"/>
  <c r="R82" i="9" s="1"/>
  <c r="O82" i="9"/>
  <c r="T82" i="9" s="1"/>
  <c r="S82" i="8"/>
  <c r="T82" i="8"/>
  <c r="J84" i="9" l="1"/>
  <c r="J85" i="8"/>
  <c r="O84" i="8"/>
  <c r="N84" i="8"/>
  <c r="M84" i="8"/>
  <c r="M83" i="9"/>
  <c r="R83" i="9" s="1"/>
  <c r="N83" i="9"/>
  <c r="S83" i="9" s="1"/>
  <c r="O83" i="9"/>
  <c r="T83" i="9" s="1"/>
  <c r="R83" i="8"/>
  <c r="S84" i="8" l="1"/>
  <c r="J85" i="9"/>
  <c r="J86" i="8"/>
  <c r="M85" i="8"/>
  <c r="N85" i="8"/>
  <c r="S85" i="8" s="1"/>
  <c r="O85" i="8"/>
  <c r="T85" i="8" s="1"/>
  <c r="T84" i="8"/>
  <c r="R84" i="8"/>
  <c r="O84" i="9"/>
  <c r="T84" i="9" s="1"/>
  <c r="N84" i="9"/>
  <c r="S84" i="9" s="1"/>
  <c r="M84" i="9"/>
  <c r="R84" i="9" s="1"/>
  <c r="R85" i="8" l="1"/>
  <c r="J86" i="9"/>
  <c r="J87" i="8"/>
  <c r="M86" i="8"/>
  <c r="N86" i="8"/>
  <c r="S86" i="8" s="1"/>
  <c r="O86" i="8"/>
  <c r="O85" i="9"/>
  <c r="T85" i="9" s="1"/>
  <c r="N85" i="9"/>
  <c r="S85" i="9" s="1"/>
  <c r="M85" i="9"/>
  <c r="R85" i="9" s="1"/>
  <c r="J87" i="9" l="1"/>
  <c r="J88" i="8"/>
  <c r="N87" i="8"/>
  <c r="M87" i="8"/>
  <c r="R87" i="8" s="1"/>
  <c r="O87" i="8"/>
  <c r="T87" i="8" s="1"/>
  <c r="T86" i="8"/>
  <c r="N86" i="9"/>
  <c r="S86" i="9" s="1"/>
  <c r="M86" i="9"/>
  <c r="R86" i="9" s="1"/>
  <c r="O86" i="9"/>
  <c r="T86" i="9" s="1"/>
  <c r="R86" i="8"/>
  <c r="S87" i="8" l="1"/>
  <c r="J89" i="8"/>
  <c r="J88" i="9"/>
  <c r="O88" i="8"/>
  <c r="M88" i="8"/>
  <c r="N88" i="8"/>
  <c r="O87" i="9"/>
  <c r="T87" i="9" s="1"/>
  <c r="M87" i="9"/>
  <c r="R87" i="9" s="1"/>
  <c r="N87" i="9"/>
  <c r="S87" i="9" s="1"/>
  <c r="M88" i="9" l="1"/>
  <c r="R88" i="9" s="1"/>
  <c r="N88" i="9"/>
  <c r="S88" i="9" s="1"/>
  <c r="O88" i="9"/>
  <c r="T88" i="9" s="1"/>
  <c r="S88" i="8"/>
  <c r="J90" i="8"/>
  <c r="J89" i="9"/>
  <c r="N89" i="8"/>
  <c r="M89" i="8"/>
  <c r="O89" i="8"/>
  <c r="T89" i="8" s="1"/>
  <c r="R88" i="8"/>
  <c r="T88" i="8"/>
  <c r="M89" i="9" l="1"/>
  <c r="R89" i="9" s="1"/>
  <c r="O89" i="9"/>
  <c r="T89" i="9" s="1"/>
  <c r="N89" i="9"/>
  <c r="S89" i="9" s="1"/>
  <c r="J91" i="8"/>
  <c r="J90" i="9"/>
  <c r="N90" i="8"/>
  <c r="S90" i="8" s="1"/>
  <c r="O90" i="8"/>
  <c r="M90" i="8"/>
  <c r="S89" i="8"/>
  <c r="R89" i="8"/>
  <c r="N90" i="9" l="1"/>
  <c r="S90" i="9" s="1"/>
  <c r="M90" i="9"/>
  <c r="R90" i="9" s="1"/>
  <c r="O90" i="9"/>
  <c r="T90" i="9" s="1"/>
  <c r="R90" i="8"/>
  <c r="J92" i="8"/>
  <c r="J91" i="9"/>
  <c r="M91" i="8"/>
  <c r="O91" i="8"/>
  <c r="N91" i="8"/>
  <c r="T90" i="8"/>
  <c r="T91" i="8" l="1"/>
  <c r="O91" i="9"/>
  <c r="T91" i="9" s="1"/>
  <c r="M91" i="9"/>
  <c r="R91" i="9" s="1"/>
  <c r="N91" i="9"/>
  <c r="S91" i="9" s="1"/>
  <c r="R91" i="8"/>
  <c r="S91" i="8"/>
  <c r="J92" i="9"/>
  <c r="J93" i="8"/>
  <c r="O92" i="8"/>
  <c r="T92" i="8" s="1"/>
  <c r="N92" i="8"/>
  <c r="M92" i="8"/>
  <c r="J94" i="8" l="1"/>
  <c r="J93" i="9"/>
  <c r="N93" i="8"/>
  <c r="S93" i="8" s="1"/>
  <c r="O93" i="8"/>
  <c r="T93" i="8" s="1"/>
  <c r="M93" i="8"/>
  <c r="R93" i="8" s="1"/>
  <c r="R92" i="8"/>
  <c r="N92" i="9"/>
  <c r="S92" i="9" s="1"/>
  <c r="M92" i="9"/>
  <c r="R92" i="9" s="1"/>
  <c r="O92" i="9"/>
  <c r="T92" i="9" s="1"/>
  <c r="S92" i="8"/>
  <c r="N93" i="9" l="1"/>
  <c r="S93" i="9" s="1"/>
  <c r="O93" i="9"/>
  <c r="T93" i="9" s="1"/>
  <c r="M93" i="9"/>
  <c r="R93" i="9" s="1"/>
  <c r="J95" i="8"/>
  <c r="J94" i="9"/>
  <c r="M94" i="8"/>
  <c r="N94" i="8"/>
  <c r="O94" i="8"/>
  <c r="T94" i="8" s="1"/>
  <c r="N94" i="9" l="1"/>
  <c r="S94" i="9" s="1"/>
  <c r="M94" i="9"/>
  <c r="R94" i="9" s="1"/>
  <c r="O94" i="9"/>
  <c r="T94" i="9" s="1"/>
  <c r="J96" i="8"/>
  <c r="J95" i="9"/>
  <c r="M95" i="8"/>
  <c r="N95" i="8"/>
  <c r="O95" i="8"/>
  <c r="S94" i="8"/>
  <c r="R94" i="8"/>
  <c r="T95" i="8" l="1"/>
  <c r="J97" i="8"/>
  <c r="J96" i="9"/>
  <c r="M96" i="8"/>
  <c r="N96" i="8"/>
  <c r="O96" i="8"/>
  <c r="S95" i="8"/>
  <c r="R95" i="8"/>
  <c r="N95" i="9"/>
  <c r="S95" i="9" s="1"/>
  <c r="M95" i="9"/>
  <c r="R95" i="9" s="1"/>
  <c r="O95" i="9"/>
  <c r="T95" i="9" s="1"/>
  <c r="J98" i="8" l="1"/>
  <c r="J97" i="9"/>
  <c r="M97" i="8"/>
  <c r="O97" i="8"/>
  <c r="N97" i="8"/>
  <c r="R96" i="8"/>
  <c r="T96" i="8"/>
  <c r="S96" i="8"/>
  <c r="N96" i="9"/>
  <c r="S96" i="9" s="1"/>
  <c r="O96" i="9"/>
  <c r="T96" i="9" s="1"/>
  <c r="M96" i="9"/>
  <c r="R96" i="9" s="1"/>
  <c r="S97" i="8" l="1"/>
  <c r="J99" i="8"/>
  <c r="J98" i="9"/>
  <c r="N98" i="8"/>
  <c r="O98" i="8"/>
  <c r="M98" i="8"/>
  <c r="R98" i="8" s="1"/>
  <c r="O97" i="9"/>
  <c r="T97" i="9" s="1"/>
  <c r="N97" i="9"/>
  <c r="S97" i="9" s="1"/>
  <c r="M97" i="9"/>
  <c r="R97" i="9" s="1"/>
  <c r="T97" i="8"/>
  <c r="R97" i="8"/>
  <c r="S98" i="8" l="1"/>
  <c r="M98" i="9"/>
  <c r="R98" i="9" s="1"/>
  <c r="N98" i="9"/>
  <c r="S98" i="9" s="1"/>
  <c r="O98" i="9"/>
  <c r="T98" i="9" s="1"/>
  <c r="J99" i="9"/>
  <c r="J100" i="8"/>
  <c r="N99" i="8"/>
  <c r="O99" i="8"/>
  <c r="M99" i="8"/>
  <c r="T98" i="8"/>
  <c r="J101" i="8" l="1"/>
  <c r="J100" i="9"/>
  <c r="M100" i="8"/>
  <c r="R100" i="8" s="1"/>
  <c r="N100" i="8"/>
  <c r="O100" i="8"/>
  <c r="R99" i="8"/>
  <c r="O99" i="9"/>
  <c r="T99" i="9" s="1"/>
  <c r="N99" i="9"/>
  <c r="S99" i="9" s="1"/>
  <c r="M99" i="9"/>
  <c r="R99" i="9" s="1"/>
  <c r="S99" i="8"/>
  <c r="T99" i="8"/>
  <c r="M100" i="9" l="1"/>
  <c r="R100" i="9" s="1"/>
  <c r="O100" i="9"/>
  <c r="T100" i="9" s="1"/>
  <c r="N100" i="9"/>
  <c r="S100" i="9" s="1"/>
  <c r="T100" i="8"/>
  <c r="J102" i="8"/>
  <c r="J101" i="9"/>
  <c r="O101" i="8"/>
  <c r="N101" i="8"/>
  <c r="M101" i="8"/>
  <c r="S100" i="8"/>
  <c r="M101" i="9" l="1"/>
  <c r="R101" i="9" s="1"/>
  <c r="N101" i="9"/>
  <c r="S101" i="9" s="1"/>
  <c r="O101" i="9"/>
  <c r="T101" i="9" s="1"/>
  <c r="T101" i="8"/>
  <c r="R101" i="8"/>
  <c r="J103" i="8"/>
  <c r="J102" i="9"/>
  <c r="N102" i="8"/>
  <c r="O102" i="8"/>
  <c r="T102" i="8" s="1"/>
  <c r="M102" i="8"/>
  <c r="R102" i="8" s="1"/>
  <c r="S101" i="8"/>
  <c r="J103" i="9" l="1"/>
  <c r="J104" i="8"/>
  <c r="N103" i="8"/>
  <c r="S103" i="8" s="1"/>
  <c r="O103" i="8"/>
  <c r="T103" i="8" s="1"/>
  <c r="M103" i="8"/>
  <c r="R103" i="8" s="1"/>
  <c r="S102" i="8"/>
  <c r="N102" i="9"/>
  <c r="S102" i="9" s="1"/>
  <c r="O102" i="9"/>
  <c r="T102" i="9" s="1"/>
  <c r="M102" i="9"/>
  <c r="R102" i="9" s="1"/>
  <c r="M103" i="9" l="1"/>
  <c r="R103" i="9" s="1"/>
  <c r="O103" i="9"/>
  <c r="T103" i="9" s="1"/>
  <c r="N103" i="9"/>
  <c r="S103" i="9" s="1"/>
  <c r="J105" i="8"/>
  <c r="J104" i="9"/>
  <c r="M104" i="8"/>
  <c r="R104" i="8" s="1"/>
  <c r="O104" i="8"/>
  <c r="T104" i="8" s="1"/>
  <c r="N104" i="8"/>
  <c r="S104" i="8" s="1"/>
  <c r="J106" i="8" l="1"/>
  <c r="J105" i="9"/>
  <c r="O105" i="8"/>
  <c r="T105" i="8" s="1"/>
  <c r="N105" i="8"/>
  <c r="S105" i="8" s="1"/>
  <c r="M105" i="8"/>
  <c r="R105" i="8" s="1"/>
  <c r="N104" i="9"/>
  <c r="S104" i="9" s="1"/>
  <c r="O104" i="9"/>
  <c r="T104" i="9" s="1"/>
  <c r="M104" i="9"/>
  <c r="R104" i="9" s="1"/>
  <c r="J106" i="9" l="1"/>
  <c r="O105" i="9"/>
  <c r="T105" i="9" s="1"/>
  <c r="M105" i="9"/>
  <c r="R105" i="9" s="1"/>
  <c r="N105" i="9"/>
  <c r="S105" i="9" s="1"/>
  <c r="N106" i="8"/>
  <c r="S106" i="8" s="1"/>
  <c r="O106" i="8"/>
  <c r="T106" i="8" s="1"/>
  <c r="M106" i="8"/>
  <c r="R106" i="8" s="1"/>
  <c r="J107" i="8"/>
  <c r="O107" i="8" l="1"/>
  <c r="T107" i="8" s="1"/>
  <c r="N107" i="8"/>
  <c r="S107" i="8" s="1"/>
  <c r="J108" i="8"/>
  <c r="M107" i="8"/>
  <c r="R107" i="8" s="1"/>
  <c r="J107" i="9"/>
  <c r="O106" i="9"/>
  <c r="T106" i="9" s="1"/>
  <c r="M106" i="9"/>
  <c r="R106" i="9" s="1"/>
  <c r="N106" i="9"/>
  <c r="S106" i="9" s="1"/>
  <c r="J109" i="8" l="1"/>
  <c r="N108" i="8"/>
  <c r="S108" i="8" s="1"/>
  <c r="M108" i="8"/>
  <c r="R108" i="8" s="1"/>
  <c r="O108" i="8"/>
  <c r="T108" i="8" s="1"/>
  <c r="J108" i="9"/>
  <c r="N107" i="9"/>
  <c r="S107" i="9" s="1"/>
  <c r="M107" i="9"/>
  <c r="R107" i="9" s="1"/>
  <c r="O107" i="9"/>
  <c r="T107" i="9" s="1"/>
  <c r="J109" i="9" l="1"/>
  <c r="N108" i="9"/>
  <c r="S108" i="9" s="1"/>
  <c r="O108" i="9"/>
  <c r="T108" i="9" s="1"/>
  <c r="M108" i="9"/>
  <c r="R108" i="9" s="1"/>
  <c r="J110" i="8"/>
  <c r="O109" i="8"/>
  <c r="T109" i="8" s="1"/>
  <c r="N109" i="8"/>
  <c r="S109" i="8" s="1"/>
  <c r="M109" i="8"/>
  <c r="R109" i="8" s="1"/>
  <c r="O110" i="8" l="1"/>
  <c r="T110" i="8" s="1"/>
  <c r="N110" i="8"/>
  <c r="S110" i="8" s="1"/>
  <c r="M110" i="8"/>
  <c r="R110" i="8" s="1"/>
  <c r="J111" i="8"/>
  <c r="J110" i="9"/>
  <c r="M109" i="9"/>
  <c r="R109" i="9" s="1"/>
  <c r="N109" i="9"/>
  <c r="S109" i="9" s="1"/>
  <c r="O109" i="9"/>
  <c r="T109" i="9" s="1"/>
  <c r="J112" i="8" l="1"/>
  <c r="M111" i="8"/>
  <c r="R111" i="8" s="1"/>
  <c r="O111" i="8"/>
  <c r="T111" i="8" s="1"/>
  <c r="N111" i="8"/>
  <c r="S111" i="8" s="1"/>
  <c r="J111" i="9"/>
  <c r="M110" i="9"/>
  <c r="R110" i="9" s="1"/>
  <c r="O110" i="9"/>
  <c r="T110" i="9" s="1"/>
  <c r="N110" i="9"/>
  <c r="S110" i="9" s="1"/>
  <c r="J112" i="9" l="1"/>
  <c r="N111" i="9"/>
  <c r="S111" i="9" s="1"/>
  <c r="M111" i="9"/>
  <c r="R111" i="9" s="1"/>
  <c r="O111" i="9"/>
  <c r="T111" i="9" s="1"/>
  <c r="N112" i="8"/>
  <c r="S112" i="8" s="1"/>
  <c r="O112" i="8"/>
  <c r="T112" i="8" s="1"/>
  <c r="M112" i="8"/>
  <c r="R112" i="8" s="1"/>
  <c r="J113" i="8"/>
  <c r="O113" i="8" l="1"/>
  <c r="T113" i="8" s="1"/>
  <c r="M113" i="8"/>
  <c r="R113" i="8" s="1"/>
  <c r="N113" i="8"/>
  <c r="S113" i="8" s="1"/>
  <c r="J114" i="8"/>
  <c r="J113" i="9"/>
  <c r="N112" i="9"/>
  <c r="S112" i="9" s="1"/>
  <c r="M112" i="9"/>
  <c r="R112" i="9" s="1"/>
  <c r="O112" i="9"/>
  <c r="T112" i="9" s="1"/>
  <c r="O114" i="8" l="1"/>
  <c r="T114" i="8" s="1"/>
  <c r="M114" i="8"/>
  <c r="R114" i="8" s="1"/>
  <c r="N114" i="8"/>
  <c r="S114" i="8" s="1"/>
  <c r="J115" i="8"/>
  <c r="J114" i="9"/>
  <c r="N113" i="9"/>
  <c r="S113" i="9" s="1"/>
  <c r="O113" i="9"/>
  <c r="T113" i="9" s="1"/>
  <c r="M113" i="9"/>
  <c r="R113" i="9" s="1"/>
  <c r="M115" i="8" l="1"/>
  <c r="R115" i="8" s="1"/>
  <c r="N115" i="8"/>
  <c r="S115" i="8" s="1"/>
  <c r="J116" i="8"/>
  <c r="O115" i="8"/>
  <c r="T115" i="8" s="1"/>
  <c r="J115" i="9"/>
  <c r="O114" i="9"/>
  <c r="T114" i="9" s="1"/>
  <c r="N114" i="9"/>
  <c r="S114" i="9" s="1"/>
  <c r="M114" i="9"/>
  <c r="R114" i="9" s="1"/>
  <c r="M116" i="8" l="1"/>
  <c r="R116" i="8" s="1"/>
  <c r="N116" i="8"/>
  <c r="S116" i="8" s="1"/>
  <c r="O116" i="8"/>
  <c r="T116" i="8" s="1"/>
  <c r="J117" i="8"/>
  <c r="J116" i="9"/>
  <c r="O115" i="9"/>
  <c r="T115" i="9" s="1"/>
  <c r="N115" i="9"/>
  <c r="S115" i="9" s="1"/>
  <c r="M115" i="9"/>
  <c r="R115" i="9" s="1"/>
  <c r="N117" i="8" l="1"/>
  <c r="S117" i="8" s="1"/>
  <c r="O117" i="8"/>
  <c r="T117" i="8" s="1"/>
  <c r="M117" i="8"/>
  <c r="R117" i="8" s="1"/>
  <c r="J118" i="8"/>
  <c r="J117" i="9"/>
  <c r="M116" i="9"/>
  <c r="R116" i="9" s="1"/>
  <c r="N116" i="9"/>
  <c r="S116" i="9" s="1"/>
  <c r="O116" i="9"/>
  <c r="T116" i="9" s="1"/>
  <c r="O118" i="8" l="1"/>
  <c r="T118" i="8" s="1"/>
  <c r="N118" i="8"/>
  <c r="S118" i="8" s="1"/>
  <c r="J119" i="8"/>
  <c r="M118" i="8"/>
  <c r="R118" i="8" s="1"/>
  <c r="J118" i="9"/>
  <c r="N117" i="9"/>
  <c r="S117" i="9" s="1"/>
  <c r="M117" i="9"/>
  <c r="R117" i="9" s="1"/>
  <c r="O117" i="9"/>
  <c r="T117" i="9" s="1"/>
  <c r="J120" i="8" l="1"/>
  <c r="O119" i="8"/>
  <c r="T119" i="8" s="1"/>
  <c r="N119" i="8"/>
  <c r="S119" i="8" s="1"/>
  <c r="M119" i="8"/>
  <c r="R119" i="8" s="1"/>
  <c r="J119" i="9"/>
  <c r="O118" i="9"/>
  <c r="T118" i="9" s="1"/>
  <c r="M118" i="9"/>
  <c r="R118" i="9" s="1"/>
  <c r="N118" i="9"/>
  <c r="S118" i="9" s="1"/>
  <c r="J120" i="9" l="1"/>
  <c r="M119" i="9"/>
  <c r="R119" i="9" s="1"/>
  <c r="N119" i="9"/>
  <c r="S119" i="9" s="1"/>
  <c r="O119" i="9"/>
  <c r="T119" i="9" s="1"/>
  <c r="M120" i="8"/>
  <c r="R120" i="8" s="1"/>
  <c r="N120" i="8"/>
  <c r="S120" i="8" s="1"/>
  <c r="J121" i="8"/>
  <c r="O120" i="8"/>
  <c r="T120" i="8" s="1"/>
  <c r="J122" i="8" l="1"/>
  <c r="O121" i="8"/>
  <c r="T121" i="8" s="1"/>
  <c r="N121" i="8"/>
  <c r="S121" i="8" s="1"/>
  <c r="M121" i="8"/>
  <c r="R121" i="8" s="1"/>
  <c r="J121" i="9"/>
  <c r="M120" i="9"/>
  <c r="R120" i="9" s="1"/>
  <c r="O120" i="9"/>
  <c r="T120" i="9" s="1"/>
  <c r="N120" i="9"/>
  <c r="S120" i="9" s="1"/>
  <c r="J122" i="9" l="1"/>
  <c r="N121" i="9"/>
  <c r="S121" i="9" s="1"/>
  <c r="M121" i="9"/>
  <c r="R121" i="9" s="1"/>
  <c r="O121" i="9"/>
  <c r="T121" i="9" s="1"/>
  <c r="M122" i="8"/>
  <c r="R122" i="8" s="1"/>
  <c r="O122" i="8"/>
  <c r="T122" i="8" s="1"/>
  <c r="N122" i="8"/>
  <c r="S122" i="8" s="1"/>
  <c r="O122" i="9" l="1"/>
  <c r="T122" i="9" s="1"/>
  <c r="N122" i="9"/>
  <c r="S122" i="9" s="1"/>
  <c r="M122" i="9"/>
  <c r="R122" i="9" s="1"/>
</calcChain>
</file>

<file path=xl/sharedStrings.xml><?xml version="1.0" encoding="utf-8"?>
<sst xmlns="http://schemas.openxmlformats.org/spreadsheetml/2006/main" count="192" uniqueCount="63">
  <si>
    <t>t C per t CO2 (12/44)</t>
  </si>
  <si>
    <t>2017 bitcoin transactions</t>
  </si>
  <si>
    <t>2017 kg C per transaction</t>
  </si>
  <si>
    <t>Bitcoin emissions intensity</t>
  </si>
  <si>
    <t>Ysi</t>
  </si>
  <si>
    <t>Median</t>
  </si>
  <si>
    <t>Lower25</t>
  </si>
  <si>
    <t>Upper75</t>
  </si>
  <si>
    <t>Year</t>
  </si>
  <si>
    <t>2C lower</t>
  </si>
  <si>
    <t>Min additional emissions budget</t>
  </si>
  <si>
    <t>Max additional emissions budget</t>
  </si>
  <si>
    <t>2C upper</t>
  </si>
  <si>
    <t>Years from 2017</t>
  </si>
  <si>
    <t>China</t>
  </si>
  <si>
    <t>U.S.</t>
  </si>
  <si>
    <t>Global</t>
  </si>
  <si>
    <t>E.U.</t>
  </si>
  <si>
    <t>India</t>
  </si>
  <si>
    <t>Sweden</t>
  </si>
  <si>
    <t>Georgia, Finland, Iceland</t>
  </si>
  <si>
    <t>U.S., China</t>
  </si>
  <si>
    <t>U.S., E.U.</t>
  </si>
  <si>
    <t>kg C/trans (2017=1)</t>
  </si>
  <si>
    <t>Replication of Mora et al. emissions projections</t>
  </si>
  <si>
    <t>2C upper plot</t>
  </si>
  <si>
    <t>Source: IEA (2017). Energy Technology Perspectives 2017. OECD/IEA, Paris.</t>
  </si>
  <si>
    <t>After uneconomical rig removal (assuming $0.05/kWh operating costs)</t>
  </si>
  <si>
    <t>CO₂ / kWh of electricity (gCO₂/kWh)</t>
  </si>
  <si>
    <t>Country</t>
  </si>
  <si>
    <t>Source</t>
  </si>
  <si>
    <t>https://www.iea.org/tcep/power/</t>
  </si>
  <si>
    <t>Georgia</t>
  </si>
  <si>
    <t>Finland</t>
  </si>
  <si>
    <t>Iceland</t>
  </si>
  <si>
    <t>Indexed to 2017</t>
  </si>
  <si>
    <t>Mora et al. transaction scenarios (bitcoin % of cashless transactions)</t>
  </si>
  <si>
    <t>Mora et al. bitcoin emissions replication (GtC)</t>
  </si>
  <si>
    <t>Mora et al. global emissions replication (GtC)</t>
  </si>
  <si>
    <t>2017 Mora et al. bitcoin emissions (MtCO2e)</t>
  </si>
  <si>
    <t>2017 Mora et al. bitcoin emissions (MtC)</t>
  </si>
  <si>
    <t>2017 Mora et al. cashless transactions</t>
  </si>
  <si>
    <t>2017 Mora et al. bitcoin share (%)</t>
  </si>
  <si>
    <t>2020 Mora et al. global emissions (GtC)</t>
  </si>
  <si>
    <t>Replicated Mora et al. emissions projections</t>
  </si>
  <si>
    <t>Original Mora et al. emissions projections (Mora et al. Figure 1c)</t>
  </si>
  <si>
    <t>After removing errors in Mora et al. adoption scenario execution</t>
  </si>
  <si>
    <t>Electric power grid CO2 emissions intensity data</t>
  </si>
  <si>
    <t>IEA CO2 emissions from fuel combustion 2018. https://webstore.iea.org/co2-emissions-from-fuel-combustion-2018</t>
  </si>
  <si>
    <t>IEA historical CO₂ / kWh of electricity (gCO₂/kWh)</t>
  </si>
  <si>
    <t>Mora et al. 2017 mining kWh distribution by location</t>
  </si>
  <si>
    <t>Mora et al. locations</t>
  </si>
  <si>
    <t>Location weighted</t>
  </si>
  <si>
    <t>Historical data</t>
  </si>
  <si>
    <t>Future projections from IEA's ETP 2017 Reference Technology Scenario (RTS)</t>
  </si>
  <si>
    <t>Note: ETP 2017 RTS values are issued in 5-year increments; intervening year values estimated using linear interpolation.</t>
  </si>
  <si>
    <t>Note: yellow cells indicate interpolated values</t>
  </si>
  <si>
    <t>Note: these values were obtained from the Mora et al. 2017 results replication by summing expected mining electricity use for blocks solved by each pool location assumed by the authors</t>
  </si>
  <si>
    <t>Source:  Eric Masanet, Arman Shehabi, Nuoa Lei, Harald Vranken, Jonathan Koomey, and Jens Malmodin (2019). Implausible projections overestimate near-term Bitcoin CO2 emissions.  Under review.</t>
  </si>
  <si>
    <t>This workbook contains data and equations for replicating the original CO2 emissions projections predicted by the Mora et al. model, and subsequent adjustments to model inputs to reflect removal of unprofitable rigs, evolution of the electricity grids in mining locations, and removal of errors in the Mora et al. adoption scenario methods.</t>
  </si>
  <si>
    <t>The figures correspond to Figure 1 and Supplementary Figures 1 and 9.</t>
  </si>
  <si>
    <t>After accounting for electricity CO2 emissions intensity evolution</t>
  </si>
  <si>
    <t>Adjusted Mora et al. transaction scenarios (bitcoin % of cashless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</si>
</sst>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0.000"/>
    <numFmt numFmtId="166" formatCode="0.0"/>
    <numFmt numFmtId="167" formatCode="0.000%"/>
    <numFmt numFmtId="168" formatCode="_(* #,##0_);_(* \(#,##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CCC"/>
        <bgColor indexed="64"/>
      </patternFill>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2">
    <xf numFmtId="0" fontId="0" fillId="0" borderId="0" xfId="0"/>
    <xf numFmtId="164" fontId="0" fillId="0" borderId="0" xfId="0" applyNumberFormat="1"/>
    <xf numFmtId="165" fontId="0" fillId="0" borderId="0" xfId="0" applyNumberFormat="1"/>
    <xf numFmtId="166" fontId="0" fillId="0" borderId="0" xfId="0" applyNumberFormat="1"/>
    <xf numFmtId="3" fontId="0" fillId="0" borderId="0" xfId="0" applyNumberFormat="1"/>
    <xf numFmtId="0" fontId="2" fillId="0" borderId="0" xfId="0" applyFont="1"/>
    <xf numFmtId="167" fontId="0" fillId="0" borderId="0" xfId="0" applyNumberFormat="1"/>
    <xf numFmtId="168" fontId="0" fillId="0" borderId="0" xfId="1" applyNumberFormat="1" applyFont="1"/>
    <xf numFmtId="0" fontId="0" fillId="0" borderId="1" xfId="0" applyBorder="1"/>
    <xf numFmtId="43" fontId="0" fillId="0" borderId="1" xfId="0" applyNumberFormat="1" applyBorder="1"/>
    <xf numFmtId="0" fontId="0" fillId="0" borderId="2" xfId="0" applyBorder="1"/>
    <xf numFmtId="166" fontId="0" fillId="3" borderId="0" xfId="0" applyNumberFormat="1" applyFill="1"/>
    <xf numFmtId="0" fontId="0" fillId="3" borderId="0" xfId="0" applyFill="1"/>
    <xf numFmtId="0" fontId="2" fillId="0" borderId="1" xfId="0" applyFont="1" applyBorder="1"/>
    <xf numFmtId="1" fontId="0" fillId="0" borderId="0" xfId="0" applyNumberFormat="1"/>
    <xf numFmtId="10" fontId="0" fillId="0" borderId="0" xfId="2" applyNumberFormat="1" applyFont="1"/>
    <xf numFmtId="10" fontId="0" fillId="0" borderId="2" xfId="2" applyNumberFormat="1" applyFont="1" applyBorder="1"/>
    <xf numFmtId="10" fontId="0" fillId="0" borderId="1" xfId="2" applyNumberFormat="1" applyFont="1" applyBorder="1"/>
    <xf numFmtId="0" fontId="0" fillId="0" borderId="3" xfId="0" applyBorder="1"/>
    <xf numFmtId="0" fontId="2" fillId="0" borderId="3" xfId="0" applyFont="1" applyBorder="1"/>
    <xf numFmtId="1" fontId="0" fillId="0" borderId="1" xfId="0" applyNumberFormat="1" applyBorder="1"/>
    <xf numFmtId="0" fontId="3" fillId="0" borderId="0" xfId="0" applyFont="1"/>
    <xf numFmtId="0" fontId="0" fillId="0" borderId="4" xfId="0" applyBorder="1"/>
    <xf numFmtId="1" fontId="0" fillId="0" borderId="3" xfId="0" applyNumberFormat="1" applyBorder="1"/>
    <xf numFmtId="1" fontId="0" fillId="0" borderId="6" xfId="0" applyNumberFormat="1" applyBorder="1"/>
    <xf numFmtId="166" fontId="0" fillId="4" borderId="0" xfId="0" applyNumberFormat="1" applyFill="1"/>
    <xf numFmtId="2" fontId="0" fillId="4" borderId="0" xfId="0" applyNumberFormat="1" applyFill="1"/>
    <xf numFmtId="0" fontId="4" fillId="2" borderId="0" xfId="0" applyFont="1" applyFill="1"/>
    <xf numFmtId="0" fontId="4" fillId="2" borderId="1" xfId="0" applyFont="1" applyFill="1" applyBorder="1"/>
    <xf numFmtId="0" fontId="4" fillId="0" borderId="0" xfId="0" applyFont="1"/>
    <xf numFmtId="2" fontId="0" fillId="0" borderId="3" xfId="0" applyNumberFormat="1" applyBorder="1"/>
    <xf numFmtId="1" fontId="0" fillId="0" borderId="5" xfId="0" applyNumberFormat="1" applyBorder="1"/>
    <xf numFmtId="0" fontId="0" fillId="0" borderId="6" xfId="0" applyBorder="1"/>
    <xf numFmtId="0" fontId="0" fillId="0" borderId="5" xfId="0" applyBorder="1"/>
    <xf numFmtId="1" fontId="0" fillId="0" borderId="4" xfId="0" applyNumberFormat="1" applyBorder="1"/>
    <xf numFmtId="2" fontId="0" fillId="0" borderId="4" xfId="0" applyNumberFormat="1" applyBorder="1"/>
    <xf numFmtId="0" fontId="0" fillId="0" borderId="8" xfId="0" applyBorder="1"/>
    <xf numFmtId="1" fontId="0" fillId="0" borderId="9" xfId="0" applyNumberFormat="1" applyBorder="1"/>
    <xf numFmtId="1" fontId="0" fillId="0" borderId="8" xfId="0" applyNumberFormat="1" applyBorder="1"/>
    <xf numFmtId="1" fontId="0" fillId="0" borderId="7" xfId="0" applyNumberFormat="1" applyBorder="1"/>
    <xf numFmtId="2" fontId="0" fillId="0" borderId="7" xfId="0" applyNumberFormat="1" applyBorder="1"/>
    <xf numFmtId="0" fontId="0" fillId="0" borderId="0" xfId="0"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FFCCCC"/>
      <color rgb="FFFF9999"/>
      <color rgb="FFCC0000"/>
      <color rgb="FFFFFFFF"/>
      <color rgb="FFD0CECE"/>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324923729020983"/>
          <c:y val="6.3209595875117527E-2"/>
          <c:w val="0.73873298750437322"/>
          <c:h val="0.79140345794864819"/>
        </c:manualLayout>
      </c:layout>
      <c:areaChart>
        <c:grouping val="standard"/>
        <c:varyColors val="0"/>
        <c:ser>
          <c:idx val="2"/>
          <c:order val="1"/>
          <c:tx>
            <c:strRef>
              <c:f>Replication!$Q$23</c:f>
              <c:strCache>
                <c:ptCount val="1"/>
                <c:pt idx="0">
                  <c:v>Upper75</c:v>
                </c:pt>
              </c:strCache>
            </c:strRef>
          </c:tx>
          <c:spPr>
            <a:solidFill>
              <a:srgbClr val="FF9999">
                <a:alpha val="72549"/>
              </a:srgbClr>
            </a:solidFill>
            <a:ln>
              <a:noFill/>
            </a:ln>
            <a:effectLst/>
          </c:spPr>
          <c:cat>
            <c:numRef>
              <c:f>Replication!$N$25:$N$105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Replication!$Q$25:$Q$105</c:f>
              <c:numCache>
                <c:formatCode>0.0</c:formatCode>
                <c:ptCount val="81"/>
                <c:pt idx="0">
                  <c:v>618.00823924016527</c:v>
                </c:pt>
                <c:pt idx="1">
                  <c:v>640.21507066066113</c:v>
                </c:pt>
                <c:pt idx="2">
                  <c:v>665.01669288347102</c:v>
                </c:pt>
                <c:pt idx="3">
                  <c:v>691.93841355991731</c:v>
                </c:pt>
                <c:pt idx="4">
                  <c:v>720.65265194528922</c:v>
                </c:pt>
                <c:pt idx="5">
                  <c:v>750.91963979132231</c:v>
                </c:pt>
                <c:pt idx="6">
                  <c:v>782.55624972942144</c:v>
                </c:pt>
                <c:pt idx="7">
                  <c:v>815.41802837776856</c:v>
                </c:pt>
                <c:pt idx="8">
                  <c:v>849.38810693504126</c:v>
                </c:pt>
                <c:pt idx="9">
                  <c:v>884.3699840427272</c:v>
                </c:pt>
                <c:pt idx="10">
                  <c:v>920.28262558760321</c:v>
                </c:pt>
                <c:pt idx="11">
                  <c:v>957.05702039851235</c:v>
                </c:pt>
                <c:pt idx="12">
                  <c:v>994.63368830851232</c:v>
                </c:pt>
                <c:pt idx="13">
                  <c:v>1032.9608325800825</c:v>
                </c:pt>
                <c:pt idx="14">
                  <c:v>1071.9929410356197</c:v>
                </c:pt>
                <c:pt idx="15">
                  <c:v>1111.6897073992561</c:v>
                </c:pt>
                <c:pt idx="16">
                  <c:v>1152.0151862122314</c:v>
                </c:pt>
                <c:pt idx="17">
                  <c:v>1192.9371212861156</c:v>
                </c:pt>
                <c:pt idx="18">
                  <c:v>1234.4264053586776</c:v>
                </c:pt>
                <c:pt idx="19">
                  <c:v>1276.4566403471899</c:v>
                </c:pt>
                <c:pt idx="20">
                  <c:v>1319.0037758853719</c:v>
                </c:pt>
                <c:pt idx="21">
                  <c:v>1362.0458094185949</c:v>
                </c:pt>
                <c:pt idx="22">
                  <c:v>1405.5625353004957</c:v>
                </c:pt>
                <c:pt idx="23">
                  <c:v>1449.5353332709089</c:v>
                </c:pt>
                <c:pt idx="24">
                  <c:v>1493.946988896198</c:v>
                </c:pt>
                <c:pt idx="25">
                  <c:v>1538.7815401326443</c:v>
                </c:pt>
                <c:pt idx="26">
                  <c:v>1584.0241454395039</c:v>
                </c:pt>
                <c:pt idx="27">
                  <c:v>1629.6609697750409</c:v>
                </c:pt>
                <c:pt idx="28">
                  <c:v>1675.6790855729748</c:v>
                </c:pt>
                <c:pt idx="29">
                  <c:v>1722.0663862757847</c:v>
                </c:pt>
                <c:pt idx="30">
                  <c:v>1768.8115105202476</c:v>
                </c:pt>
                <c:pt idx="31">
                  <c:v>1815.903775401322</c:v>
                </c:pt>
                <c:pt idx="32">
                  <c:v>1863.3331174400823</c:v>
                </c:pt>
                <c:pt idx="33">
                  <c:v>1911.0900402349585</c:v>
                </c:pt>
                <c:pt idx="34">
                  <c:v>1959.1655678268594</c:v>
                </c:pt>
                <c:pt idx="35">
                  <c:v>2007.5512030710743</c:v>
                </c:pt>
                <c:pt idx="36">
                  <c:v>2056.2388903031406</c:v>
                </c:pt>
                <c:pt idx="37">
                  <c:v>2105.2209818082642</c:v>
                </c:pt>
                <c:pt idx="38">
                  <c:v>2154.4902075981818</c:v>
                </c:pt>
                <c:pt idx="39">
                  <c:v>2204.0396480962809</c:v>
                </c:pt>
                <c:pt idx="40">
                  <c:v>2253.8627094002477</c:v>
                </c:pt>
                <c:pt idx="41">
                  <c:v>2303.9531008142972</c:v>
                </c:pt>
                <c:pt idx="42">
                  <c:v>2354.3048144114873</c:v>
                </c:pt>
                <c:pt idx="43">
                  <c:v>2404.9121063752063</c:v>
                </c:pt>
                <c:pt idx="44">
                  <c:v>2455.76947997157</c:v>
                </c:pt>
                <c:pt idx="45">
                  <c:v>2506.8716699303304</c:v>
                </c:pt>
                <c:pt idx="46">
                  <c:v>2558.2136281316525</c:v>
                </c:pt>
                <c:pt idx="47">
                  <c:v>2609.7905104390907</c:v>
                </c:pt>
                <c:pt idx="48">
                  <c:v>2661.5976645818178</c:v>
                </c:pt>
                <c:pt idx="49">
                  <c:v>2713.6306189777683</c:v>
                </c:pt>
                <c:pt idx="50">
                  <c:v>2765.8850724064459</c:v>
                </c:pt>
                <c:pt idx="51">
                  <c:v>2818.3568844572724</c:v>
                </c:pt>
                <c:pt idx="52">
                  <c:v>2871.0420666736359</c:v>
                </c:pt>
                <c:pt idx="53">
                  <c:v>2923.9367743356192</c:v>
                </c:pt>
                <c:pt idx="54">
                  <c:v>2977.0372988357844</c:v>
                </c:pt>
                <c:pt idx="55">
                  <c:v>3030.3400605681813</c:v>
                </c:pt>
                <c:pt idx="56">
                  <c:v>3083.8416023134705</c:v>
                </c:pt>
                <c:pt idx="57">
                  <c:v>3137.5385830745449</c:v>
                </c:pt>
                <c:pt idx="58">
                  <c:v>3191.4277723113219</c:v>
                </c:pt>
                <c:pt idx="59">
                  <c:v>3245.5060445347931</c:v>
                </c:pt>
                <c:pt idx="60">
                  <c:v>3299.770374294545</c:v>
                </c:pt>
                <c:pt idx="61">
                  <c:v>3354.2178314228922</c:v>
                </c:pt>
                <c:pt idx="62">
                  <c:v>3408.8455766211569</c:v>
                </c:pt>
                <c:pt idx="63">
                  <c:v>3463.6508572968592</c:v>
                </c:pt>
                <c:pt idx="64">
                  <c:v>3518.6310036404129</c:v>
                </c:pt>
                <c:pt idx="65">
                  <c:v>3573.7834249527268</c:v>
                </c:pt>
                <c:pt idx="66">
                  <c:v>3629.1056061780987</c:v>
                </c:pt>
                <c:pt idx="67">
                  <c:v>3684.5951046480986</c:v>
                </c:pt>
                <c:pt idx="68">
                  <c:v>3740.2495469851233</c:v>
                </c:pt>
                <c:pt idx="69">
                  <c:v>3796.0666262055365</c:v>
                </c:pt>
                <c:pt idx="70">
                  <c:v>3852.0440989710737</c:v>
                </c:pt>
                <c:pt idx="71">
                  <c:v>3908.1797829885118</c:v>
                </c:pt>
                <c:pt idx="72">
                  <c:v>3964.4715545576028</c:v>
                </c:pt>
                <c:pt idx="73">
                  <c:v>4020.9173462273548</c:v>
                </c:pt>
                <c:pt idx="74">
                  <c:v>4077.5151446062805</c:v>
                </c:pt>
                <c:pt idx="75">
                  <c:v>4134.2629882638839</c:v>
                </c:pt>
                <c:pt idx="76">
                  <c:v>4191.1589657404957</c:v>
                </c:pt>
                <c:pt idx="77">
                  <c:v>4248.201213676859</c:v>
                </c:pt>
                <c:pt idx="78">
                  <c:v>4305.3879149950408</c:v>
                </c:pt>
                <c:pt idx="79">
                  <c:v>4362.7172971933887</c:v>
                </c:pt>
                <c:pt idx="80">
                  <c:v>4420.1876308239662</c:v>
                </c:pt>
              </c:numCache>
            </c:numRef>
          </c:val>
          <c:extLst>
            <c:ext xmlns:c16="http://schemas.microsoft.com/office/drawing/2014/chart" uri="{C3380CC4-5D6E-409C-BE32-E72D297353CC}">
              <c16:uniqueId val="{00000005-764C-4CB2-A79E-5351A3A7F2B3}"/>
            </c:ext>
          </c:extLst>
        </c:ser>
        <c:ser>
          <c:idx val="1"/>
          <c:order val="2"/>
          <c:tx>
            <c:strRef>
              <c:f>Replication!$P$23</c:f>
              <c:strCache>
                <c:ptCount val="1"/>
                <c:pt idx="0">
                  <c:v>Lower25</c:v>
                </c:pt>
              </c:strCache>
            </c:strRef>
          </c:tx>
          <c:spPr>
            <a:solidFill>
              <a:sysClr val="window" lastClr="FFFFFF"/>
            </a:solidFill>
            <a:ln>
              <a:noFill/>
            </a:ln>
            <a:effectLst/>
          </c:spPr>
          <c:cat>
            <c:numRef>
              <c:f>Replication!$N$25:$N$105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Replication!$P$25:$P$105</c:f>
              <c:numCache>
                <c:formatCode>0.0</c:formatCode>
                <c:ptCount val="81"/>
                <c:pt idx="0">
                  <c:v>585</c:v>
                </c:pt>
                <c:pt idx="1">
                  <c:v>585</c:v>
                </c:pt>
                <c:pt idx="2">
                  <c:v>585</c:v>
                </c:pt>
                <c:pt idx="3">
                  <c:v>586.43787142395865</c:v>
                </c:pt>
                <c:pt idx="4">
                  <c:v>590.39834352247931</c:v>
                </c:pt>
                <c:pt idx="5">
                  <c:v>596.54399172173555</c:v>
                </c:pt>
                <c:pt idx="6">
                  <c:v>604.6171018366116</c:v>
                </c:pt>
                <c:pt idx="7">
                  <c:v>614.41438539421483</c:v>
                </c:pt>
                <c:pt idx="8">
                  <c:v>625.77137354404954</c:v>
                </c:pt>
                <c:pt idx="9">
                  <c:v>638.55226043479342</c:v>
                </c:pt>
                <c:pt idx="10">
                  <c:v>652.64300718892559</c:v>
                </c:pt>
                <c:pt idx="11">
                  <c:v>667.94649474966945</c:v>
                </c:pt>
                <c:pt idx="12">
                  <c:v>684.37901699876033</c:v>
                </c:pt>
                <c:pt idx="13">
                  <c:v>701.86768065966942</c:v>
                </c:pt>
                <c:pt idx="14">
                  <c:v>720.34843668198346</c:v>
                </c:pt>
                <c:pt idx="15">
                  <c:v>739.76456226421487</c:v>
                </c:pt>
                <c:pt idx="16">
                  <c:v>760.0654715447107</c:v>
                </c:pt>
                <c:pt idx="17">
                  <c:v>781.20577056396689</c:v>
                </c:pt>
                <c:pt idx="18">
                  <c:v>803.14449681619828</c:v>
                </c:pt>
                <c:pt idx="19">
                  <c:v>825.84450043338836</c:v>
                </c:pt>
                <c:pt idx="20">
                  <c:v>849.27193546140484</c:v>
                </c:pt>
                <c:pt idx="21">
                  <c:v>873.39583781380156</c:v>
                </c:pt>
                <c:pt idx="22">
                  <c:v>898.18777219140486</c:v>
                </c:pt>
                <c:pt idx="23">
                  <c:v>923.62153440718998</c:v>
                </c:pt>
                <c:pt idx="24">
                  <c:v>949.67289868090893</c:v>
                </c:pt>
                <c:pt idx="25">
                  <c:v>976.31940170900816</c:v>
                </c:pt>
                <c:pt idx="26">
                  <c:v>1003.540157066033</c:v>
                </c:pt>
                <c:pt idx="27">
                  <c:v>1031.3156947767768</c:v>
                </c:pt>
                <c:pt idx="28">
                  <c:v>1059.6278219419833</c:v>
                </c:pt>
                <c:pt idx="29">
                  <c:v>1088.4595010702478</c:v>
                </c:pt>
                <c:pt idx="30">
                  <c:v>1117.7947433789254</c:v>
                </c:pt>
                <c:pt idx="31">
                  <c:v>1147.618514868595</c:v>
                </c:pt>
                <c:pt idx="32">
                  <c:v>1177.9166532550412</c:v>
                </c:pt>
                <c:pt idx="33">
                  <c:v>1208.6757942989254</c:v>
                </c:pt>
                <c:pt idx="34">
                  <c:v>1239.8833061930577</c:v>
                </c:pt>
                <c:pt idx="35">
                  <c:v>1271.5272309409088</c:v>
                </c:pt>
                <c:pt idx="36">
                  <c:v>1303.5962318481816</c:v>
                </c:pt>
                <c:pt idx="37">
                  <c:v>1336.0795463347931</c:v>
                </c:pt>
                <c:pt idx="38">
                  <c:v>1368.9669433772724</c:v>
                </c:pt>
                <c:pt idx="39">
                  <c:v>1402.2486850968594</c:v>
                </c:pt>
                <c:pt idx="40">
                  <c:v>1435.91549192876</c:v>
                </c:pt>
                <c:pt idx="41">
                  <c:v>1469.958511007603</c:v>
                </c:pt>
                <c:pt idx="42">
                  <c:v>1504.3692874098342</c:v>
                </c:pt>
                <c:pt idx="43">
                  <c:v>1539.1397378995039</c:v>
                </c:pt>
                <c:pt idx="44">
                  <c:v>1574.2621269493384</c:v>
                </c:pt>
                <c:pt idx="45">
                  <c:v>1609.7290447690905</c:v>
                </c:pt>
                <c:pt idx="46">
                  <c:v>1645.5333871643797</c:v>
                </c:pt>
                <c:pt idx="47">
                  <c:v>1681.6683370093383</c:v>
                </c:pt>
                <c:pt idx="48">
                  <c:v>1718.1273471904954</c:v>
                </c:pt>
                <c:pt idx="49">
                  <c:v>1754.9041248736357</c:v>
                </c:pt>
                <c:pt idx="50">
                  <c:v>1791.9926169738837</c:v>
                </c:pt>
                <c:pt idx="51">
                  <c:v>1829.3869967092555</c:v>
                </c:pt>
                <c:pt idx="52">
                  <c:v>1867.0816511521482</c:v>
                </c:pt>
                <c:pt idx="53">
                  <c:v>1905.0711696419003</c:v>
                </c:pt>
                <c:pt idx="54">
                  <c:v>1943.3503330812391</c:v>
                </c:pt>
                <c:pt idx="55">
                  <c:v>1981.9141039056192</c:v>
                </c:pt>
                <c:pt idx="56">
                  <c:v>2020.7576167881812</c:v>
                </c:pt>
                <c:pt idx="57">
                  <c:v>2059.87616996628</c:v>
                </c:pt>
                <c:pt idx="58">
                  <c:v>2099.265217104049</c:v>
                </c:pt>
                <c:pt idx="59">
                  <c:v>2138.9203597366109</c:v>
                </c:pt>
                <c:pt idx="60">
                  <c:v>2178.8373401476852</c:v>
                </c:pt>
                <c:pt idx="61">
                  <c:v>2219.0120347376023</c:v>
                </c:pt>
                <c:pt idx="62">
                  <c:v>2259.4404477790904</c:v>
                </c:pt>
                <c:pt idx="63">
                  <c:v>2300.1187055551231</c:v>
                </c:pt>
                <c:pt idx="64">
                  <c:v>2341.0430508560321</c:v>
                </c:pt>
                <c:pt idx="65">
                  <c:v>2382.2098378073547</c:v>
                </c:pt>
                <c:pt idx="66">
                  <c:v>2423.6155269885116</c:v>
                </c:pt>
                <c:pt idx="67">
                  <c:v>2465.2566808423135</c:v>
                </c:pt>
                <c:pt idx="68">
                  <c:v>2507.1299593239664</c:v>
                </c:pt>
                <c:pt idx="69">
                  <c:v>2549.2321158352061</c:v>
                </c:pt>
                <c:pt idx="70">
                  <c:v>2591.5599933352059</c:v>
                </c:pt>
                <c:pt idx="71">
                  <c:v>2634.1105206909911</c:v>
                </c:pt>
                <c:pt idx="72">
                  <c:v>2676.8807092274374</c:v>
                </c:pt>
                <c:pt idx="73">
                  <c:v>2719.8676494369415</c:v>
                </c:pt>
                <c:pt idx="74">
                  <c:v>2763.0685078829747</c:v>
                </c:pt>
                <c:pt idx="75">
                  <c:v>2806.4805242576026</c:v>
                </c:pt>
                <c:pt idx="76">
                  <c:v>2850.1010085701646</c:v>
                </c:pt>
                <c:pt idx="77">
                  <c:v>2893.9273385184292</c:v>
                </c:pt>
                <c:pt idx="78">
                  <c:v>2937.9569569452888</c:v>
                </c:pt>
                <c:pt idx="79">
                  <c:v>2982.1873694551236</c:v>
                </c:pt>
                <c:pt idx="80">
                  <c:v>3026.6161421157021</c:v>
                </c:pt>
              </c:numCache>
            </c:numRef>
          </c:val>
          <c:extLst>
            <c:ext xmlns:c16="http://schemas.microsoft.com/office/drawing/2014/chart" uri="{C3380CC4-5D6E-409C-BE32-E72D297353CC}">
              <c16:uniqueId val="{00000004-764C-4CB2-A79E-5351A3A7F2B3}"/>
            </c:ext>
          </c:extLst>
        </c:ser>
        <c:dLbls>
          <c:showLegendKey val="0"/>
          <c:showVal val="0"/>
          <c:showCatName val="0"/>
          <c:showSerName val="0"/>
          <c:showPercent val="0"/>
          <c:showBubbleSize val="0"/>
        </c:dLbls>
        <c:axId val="561748480"/>
        <c:axId val="561741920"/>
      </c:areaChart>
      <c:areaChart>
        <c:grouping val="stacked"/>
        <c:varyColors val="0"/>
        <c:ser>
          <c:idx val="3"/>
          <c:order val="3"/>
          <c:tx>
            <c:strRef>
              <c:f>Replication!$R$23</c:f>
              <c:strCache>
                <c:ptCount val="1"/>
                <c:pt idx="0">
                  <c:v>2C lower</c:v>
                </c:pt>
              </c:strCache>
            </c:strRef>
          </c:tx>
          <c:spPr>
            <a:solidFill>
              <a:srgbClr val="FFFFFF">
                <a:alpha val="50980"/>
              </a:srgbClr>
            </a:solidFill>
            <a:ln>
              <a:noFill/>
            </a:ln>
            <a:effectLst/>
          </c:spPr>
          <c:cat>
            <c:numRef>
              <c:f>Replication!$N$25:$N$105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Replication!$R$25:$R$105</c:f>
              <c:numCache>
                <c:formatCode>General</c:formatCode>
                <c:ptCount val="81"/>
                <c:pt idx="0">
                  <c:v>816.4</c:v>
                </c:pt>
                <c:pt idx="1">
                  <c:v>816.4</c:v>
                </c:pt>
                <c:pt idx="2">
                  <c:v>816.4</c:v>
                </c:pt>
                <c:pt idx="3">
                  <c:v>816.4</c:v>
                </c:pt>
                <c:pt idx="4">
                  <c:v>816.4</c:v>
                </c:pt>
                <c:pt idx="5">
                  <c:v>816.4</c:v>
                </c:pt>
                <c:pt idx="6">
                  <c:v>816.4</c:v>
                </c:pt>
                <c:pt idx="7">
                  <c:v>816.4</c:v>
                </c:pt>
                <c:pt idx="8">
                  <c:v>816.4</c:v>
                </c:pt>
                <c:pt idx="9">
                  <c:v>816.4</c:v>
                </c:pt>
                <c:pt idx="10">
                  <c:v>816.4</c:v>
                </c:pt>
                <c:pt idx="11">
                  <c:v>816.4</c:v>
                </c:pt>
                <c:pt idx="12">
                  <c:v>816.4</c:v>
                </c:pt>
                <c:pt idx="13">
                  <c:v>816.4</c:v>
                </c:pt>
                <c:pt idx="14">
                  <c:v>816.4</c:v>
                </c:pt>
                <c:pt idx="15">
                  <c:v>816.4</c:v>
                </c:pt>
                <c:pt idx="16">
                  <c:v>816.4</c:v>
                </c:pt>
                <c:pt idx="17">
                  <c:v>816.4</c:v>
                </c:pt>
                <c:pt idx="18">
                  <c:v>816.4</c:v>
                </c:pt>
                <c:pt idx="19">
                  <c:v>816.4</c:v>
                </c:pt>
                <c:pt idx="20">
                  <c:v>816.4</c:v>
                </c:pt>
                <c:pt idx="21">
                  <c:v>816.4</c:v>
                </c:pt>
                <c:pt idx="22">
                  <c:v>816.4</c:v>
                </c:pt>
                <c:pt idx="23">
                  <c:v>816.4</c:v>
                </c:pt>
                <c:pt idx="24">
                  <c:v>816.4</c:v>
                </c:pt>
                <c:pt idx="25">
                  <c:v>816.4</c:v>
                </c:pt>
                <c:pt idx="26">
                  <c:v>816.4</c:v>
                </c:pt>
                <c:pt idx="27">
                  <c:v>816.4</c:v>
                </c:pt>
                <c:pt idx="28">
                  <c:v>816.4</c:v>
                </c:pt>
                <c:pt idx="29">
                  <c:v>816.4</c:v>
                </c:pt>
                <c:pt idx="30">
                  <c:v>816.4</c:v>
                </c:pt>
                <c:pt idx="31">
                  <c:v>816.4</c:v>
                </c:pt>
                <c:pt idx="32">
                  <c:v>816.4</c:v>
                </c:pt>
                <c:pt idx="33">
                  <c:v>816.4</c:v>
                </c:pt>
                <c:pt idx="34">
                  <c:v>816.4</c:v>
                </c:pt>
                <c:pt idx="35">
                  <c:v>816.4</c:v>
                </c:pt>
                <c:pt idx="36">
                  <c:v>816.4</c:v>
                </c:pt>
                <c:pt idx="37">
                  <c:v>816.4</c:v>
                </c:pt>
                <c:pt idx="38">
                  <c:v>816.4</c:v>
                </c:pt>
                <c:pt idx="39">
                  <c:v>816.4</c:v>
                </c:pt>
                <c:pt idx="40">
                  <c:v>816.4</c:v>
                </c:pt>
                <c:pt idx="41">
                  <c:v>816.4</c:v>
                </c:pt>
                <c:pt idx="42">
                  <c:v>816.4</c:v>
                </c:pt>
                <c:pt idx="43">
                  <c:v>816.4</c:v>
                </c:pt>
                <c:pt idx="44">
                  <c:v>816.4</c:v>
                </c:pt>
                <c:pt idx="45">
                  <c:v>816.4</c:v>
                </c:pt>
                <c:pt idx="46">
                  <c:v>816.4</c:v>
                </c:pt>
                <c:pt idx="47">
                  <c:v>816.4</c:v>
                </c:pt>
                <c:pt idx="48">
                  <c:v>816.4</c:v>
                </c:pt>
                <c:pt idx="49">
                  <c:v>816.4</c:v>
                </c:pt>
                <c:pt idx="50">
                  <c:v>816.4</c:v>
                </c:pt>
                <c:pt idx="51">
                  <c:v>816.4</c:v>
                </c:pt>
                <c:pt idx="52">
                  <c:v>816.4</c:v>
                </c:pt>
                <c:pt idx="53">
                  <c:v>816.4</c:v>
                </c:pt>
                <c:pt idx="54">
                  <c:v>816.4</c:v>
                </c:pt>
                <c:pt idx="55">
                  <c:v>816.4</c:v>
                </c:pt>
                <c:pt idx="56">
                  <c:v>816.4</c:v>
                </c:pt>
                <c:pt idx="57">
                  <c:v>816.4</c:v>
                </c:pt>
                <c:pt idx="58">
                  <c:v>816.4</c:v>
                </c:pt>
                <c:pt idx="59">
                  <c:v>816.4</c:v>
                </c:pt>
                <c:pt idx="60">
                  <c:v>816.4</c:v>
                </c:pt>
                <c:pt idx="61">
                  <c:v>816.4</c:v>
                </c:pt>
                <c:pt idx="62">
                  <c:v>816.4</c:v>
                </c:pt>
                <c:pt idx="63">
                  <c:v>816.4</c:v>
                </c:pt>
                <c:pt idx="64">
                  <c:v>816.4</c:v>
                </c:pt>
                <c:pt idx="65">
                  <c:v>816.4</c:v>
                </c:pt>
                <c:pt idx="66">
                  <c:v>816.4</c:v>
                </c:pt>
                <c:pt idx="67">
                  <c:v>816.4</c:v>
                </c:pt>
                <c:pt idx="68">
                  <c:v>816.4</c:v>
                </c:pt>
                <c:pt idx="69">
                  <c:v>816.4</c:v>
                </c:pt>
                <c:pt idx="70">
                  <c:v>816.4</c:v>
                </c:pt>
                <c:pt idx="71">
                  <c:v>816.4</c:v>
                </c:pt>
                <c:pt idx="72">
                  <c:v>816.4</c:v>
                </c:pt>
                <c:pt idx="73">
                  <c:v>816.4</c:v>
                </c:pt>
                <c:pt idx="74">
                  <c:v>816.4</c:v>
                </c:pt>
                <c:pt idx="75">
                  <c:v>816.4</c:v>
                </c:pt>
                <c:pt idx="76">
                  <c:v>816.4</c:v>
                </c:pt>
                <c:pt idx="77">
                  <c:v>816.4</c:v>
                </c:pt>
                <c:pt idx="78">
                  <c:v>816.4</c:v>
                </c:pt>
                <c:pt idx="79">
                  <c:v>816.4</c:v>
                </c:pt>
                <c:pt idx="80">
                  <c:v>816.4</c:v>
                </c:pt>
              </c:numCache>
            </c:numRef>
          </c:val>
          <c:extLst>
            <c:ext xmlns:c16="http://schemas.microsoft.com/office/drawing/2014/chart" uri="{C3380CC4-5D6E-409C-BE32-E72D297353CC}">
              <c16:uniqueId val="{00000006-764C-4CB2-A79E-5351A3A7F2B3}"/>
            </c:ext>
          </c:extLst>
        </c:ser>
        <c:ser>
          <c:idx val="4"/>
          <c:order val="4"/>
          <c:tx>
            <c:strRef>
              <c:f>Replication!$S$23</c:f>
              <c:strCache>
                <c:ptCount val="1"/>
                <c:pt idx="0">
                  <c:v>2C upper</c:v>
                </c:pt>
              </c:strCache>
            </c:strRef>
          </c:tx>
          <c:spPr>
            <a:solidFill>
              <a:schemeClr val="bg1">
                <a:lumMod val="85000"/>
                <a:alpha val="50980"/>
              </a:schemeClr>
            </a:solidFill>
            <a:ln w="25400">
              <a:noFill/>
            </a:ln>
            <a:effectLst/>
          </c:spPr>
          <c:cat>
            <c:numRef>
              <c:f>Replication!$N$25:$N$105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Replication!$V$25:$V$105</c:f>
              <c:numCache>
                <c:formatCode>General</c:formatCode>
                <c:ptCount val="81"/>
                <c:pt idx="0">
                  <c:v>513.4</c:v>
                </c:pt>
                <c:pt idx="1">
                  <c:v>513.4</c:v>
                </c:pt>
                <c:pt idx="2">
                  <c:v>513.4</c:v>
                </c:pt>
                <c:pt idx="3">
                  <c:v>513.4</c:v>
                </c:pt>
                <c:pt idx="4">
                  <c:v>513.4</c:v>
                </c:pt>
                <c:pt idx="5">
                  <c:v>513.4</c:v>
                </c:pt>
                <c:pt idx="6">
                  <c:v>513.4</c:v>
                </c:pt>
                <c:pt idx="7">
                  <c:v>513.4</c:v>
                </c:pt>
                <c:pt idx="8">
                  <c:v>513.4</c:v>
                </c:pt>
                <c:pt idx="9">
                  <c:v>513.4</c:v>
                </c:pt>
                <c:pt idx="10">
                  <c:v>513.4</c:v>
                </c:pt>
                <c:pt idx="11">
                  <c:v>513.4</c:v>
                </c:pt>
                <c:pt idx="12">
                  <c:v>513.4</c:v>
                </c:pt>
                <c:pt idx="13">
                  <c:v>513.4</c:v>
                </c:pt>
                <c:pt idx="14">
                  <c:v>513.4</c:v>
                </c:pt>
                <c:pt idx="15">
                  <c:v>513.4</c:v>
                </c:pt>
                <c:pt idx="16">
                  <c:v>513.4</c:v>
                </c:pt>
                <c:pt idx="17">
                  <c:v>513.4</c:v>
                </c:pt>
                <c:pt idx="18">
                  <c:v>513.4</c:v>
                </c:pt>
                <c:pt idx="19">
                  <c:v>513.4</c:v>
                </c:pt>
                <c:pt idx="20">
                  <c:v>513.4</c:v>
                </c:pt>
                <c:pt idx="21">
                  <c:v>513.4</c:v>
                </c:pt>
                <c:pt idx="22">
                  <c:v>513.4</c:v>
                </c:pt>
                <c:pt idx="23">
                  <c:v>513.4</c:v>
                </c:pt>
                <c:pt idx="24">
                  <c:v>513.4</c:v>
                </c:pt>
                <c:pt idx="25">
                  <c:v>513.4</c:v>
                </c:pt>
                <c:pt idx="26">
                  <c:v>513.4</c:v>
                </c:pt>
                <c:pt idx="27">
                  <c:v>513.4</c:v>
                </c:pt>
                <c:pt idx="28">
                  <c:v>513.4</c:v>
                </c:pt>
                <c:pt idx="29">
                  <c:v>513.4</c:v>
                </c:pt>
                <c:pt idx="30">
                  <c:v>513.4</c:v>
                </c:pt>
                <c:pt idx="31">
                  <c:v>513.4</c:v>
                </c:pt>
                <c:pt idx="32">
                  <c:v>513.4</c:v>
                </c:pt>
                <c:pt idx="33">
                  <c:v>513.4</c:v>
                </c:pt>
                <c:pt idx="34">
                  <c:v>513.4</c:v>
                </c:pt>
                <c:pt idx="35">
                  <c:v>513.4</c:v>
                </c:pt>
                <c:pt idx="36">
                  <c:v>513.4</c:v>
                </c:pt>
                <c:pt idx="37">
                  <c:v>513.4</c:v>
                </c:pt>
                <c:pt idx="38">
                  <c:v>513.4</c:v>
                </c:pt>
                <c:pt idx="39">
                  <c:v>513.4</c:v>
                </c:pt>
                <c:pt idx="40">
                  <c:v>513.4</c:v>
                </c:pt>
                <c:pt idx="41">
                  <c:v>513.4</c:v>
                </c:pt>
                <c:pt idx="42">
                  <c:v>513.4</c:v>
                </c:pt>
                <c:pt idx="43">
                  <c:v>513.4</c:v>
                </c:pt>
                <c:pt idx="44">
                  <c:v>513.4</c:v>
                </c:pt>
                <c:pt idx="45">
                  <c:v>513.4</c:v>
                </c:pt>
                <c:pt idx="46">
                  <c:v>513.4</c:v>
                </c:pt>
                <c:pt idx="47">
                  <c:v>513.4</c:v>
                </c:pt>
                <c:pt idx="48">
                  <c:v>513.4</c:v>
                </c:pt>
                <c:pt idx="49">
                  <c:v>513.4</c:v>
                </c:pt>
                <c:pt idx="50">
                  <c:v>513.4</c:v>
                </c:pt>
                <c:pt idx="51">
                  <c:v>513.4</c:v>
                </c:pt>
                <c:pt idx="52">
                  <c:v>513.4</c:v>
                </c:pt>
                <c:pt idx="53">
                  <c:v>513.4</c:v>
                </c:pt>
                <c:pt idx="54">
                  <c:v>513.4</c:v>
                </c:pt>
                <c:pt idx="55">
                  <c:v>513.4</c:v>
                </c:pt>
                <c:pt idx="56">
                  <c:v>513.4</c:v>
                </c:pt>
                <c:pt idx="57">
                  <c:v>513.4</c:v>
                </c:pt>
                <c:pt idx="58">
                  <c:v>513.4</c:v>
                </c:pt>
                <c:pt idx="59">
                  <c:v>513.4</c:v>
                </c:pt>
                <c:pt idx="60">
                  <c:v>513.4</c:v>
                </c:pt>
                <c:pt idx="61">
                  <c:v>513.4</c:v>
                </c:pt>
                <c:pt idx="62">
                  <c:v>513.4</c:v>
                </c:pt>
                <c:pt idx="63">
                  <c:v>513.4</c:v>
                </c:pt>
                <c:pt idx="64">
                  <c:v>513.4</c:v>
                </c:pt>
                <c:pt idx="65">
                  <c:v>513.4</c:v>
                </c:pt>
                <c:pt idx="66">
                  <c:v>513.4</c:v>
                </c:pt>
                <c:pt idx="67">
                  <c:v>513.4</c:v>
                </c:pt>
                <c:pt idx="68">
                  <c:v>513.4</c:v>
                </c:pt>
                <c:pt idx="69">
                  <c:v>513.4</c:v>
                </c:pt>
                <c:pt idx="70">
                  <c:v>513.4</c:v>
                </c:pt>
                <c:pt idx="71">
                  <c:v>513.4</c:v>
                </c:pt>
                <c:pt idx="72">
                  <c:v>513.4</c:v>
                </c:pt>
                <c:pt idx="73">
                  <c:v>513.4</c:v>
                </c:pt>
                <c:pt idx="74">
                  <c:v>513.4</c:v>
                </c:pt>
                <c:pt idx="75">
                  <c:v>513.4</c:v>
                </c:pt>
                <c:pt idx="76">
                  <c:v>513.4</c:v>
                </c:pt>
                <c:pt idx="77">
                  <c:v>513.4</c:v>
                </c:pt>
                <c:pt idx="78">
                  <c:v>513.4</c:v>
                </c:pt>
                <c:pt idx="79">
                  <c:v>513.4</c:v>
                </c:pt>
                <c:pt idx="80">
                  <c:v>513.4</c:v>
                </c:pt>
              </c:numCache>
            </c:numRef>
          </c:val>
          <c:extLst>
            <c:ext xmlns:c16="http://schemas.microsoft.com/office/drawing/2014/chart" uri="{C3380CC4-5D6E-409C-BE32-E72D297353CC}">
              <c16:uniqueId val="{00000007-764C-4CB2-A79E-5351A3A7F2B3}"/>
            </c:ext>
          </c:extLst>
        </c:ser>
        <c:dLbls>
          <c:showLegendKey val="0"/>
          <c:showVal val="0"/>
          <c:showCatName val="0"/>
          <c:showSerName val="0"/>
          <c:showPercent val="0"/>
          <c:showBubbleSize val="0"/>
        </c:dLbls>
        <c:axId val="627114136"/>
        <c:axId val="627105608"/>
      </c:areaChart>
      <c:lineChart>
        <c:grouping val="standard"/>
        <c:varyColors val="0"/>
        <c:ser>
          <c:idx val="0"/>
          <c:order val="0"/>
          <c:tx>
            <c:strRef>
              <c:f>Replication!$O$23</c:f>
              <c:strCache>
                <c:ptCount val="1"/>
                <c:pt idx="0">
                  <c:v>Median</c:v>
                </c:pt>
              </c:strCache>
            </c:strRef>
          </c:tx>
          <c:spPr>
            <a:ln w="15875" cap="rnd">
              <a:solidFill>
                <a:srgbClr val="CC0000"/>
              </a:solidFill>
              <a:round/>
            </a:ln>
            <a:effectLst/>
          </c:spPr>
          <c:marker>
            <c:symbol val="none"/>
          </c:marker>
          <c:cat>
            <c:numRef>
              <c:f>Replication!$N$25:$N$105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Replication!$O$25:$O$105</c:f>
              <c:numCache>
                <c:formatCode>0.0</c:formatCode>
                <c:ptCount val="81"/>
                <c:pt idx="0">
                  <c:v>587.04715468165284</c:v>
                </c:pt>
                <c:pt idx="1">
                  <c:v>593.33754084495865</c:v>
                </c:pt>
                <c:pt idx="2">
                  <c:v>602.91923304719012</c:v>
                </c:pt>
                <c:pt idx="3">
                  <c:v>615.19011808809921</c:v>
                </c:pt>
                <c:pt idx="4">
                  <c:v>629.73468328239665</c:v>
                </c:pt>
                <c:pt idx="5">
                  <c:v>646.24879980495871</c:v>
                </c:pt>
                <c:pt idx="6">
                  <c:v>664.50018372347108</c:v>
                </c:pt>
                <c:pt idx="7">
                  <c:v>684.30560628495869</c:v>
                </c:pt>
                <c:pt idx="8">
                  <c:v>705.51682779818179</c:v>
                </c:pt>
                <c:pt idx="9">
                  <c:v>728.01144320404956</c:v>
                </c:pt>
                <c:pt idx="10">
                  <c:v>751.68666654421486</c:v>
                </c:pt>
                <c:pt idx="11">
                  <c:v>776.45496209776854</c:v>
                </c:pt>
                <c:pt idx="12">
                  <c:v>802.24088353685943</c:v>
                </c:pt>
                <c:pt idx="13">
                  <c:v>828.97873042438005</c:v>
                </c:pt>
                <c:pt idx="14">
                  <c:v>856.61077381338828</c:v>
                </c:pt>
                <c:pt idx="15">
                  <c:v>885.08588809685943</c:v>
                </c:pt>
                <c:pt idx="16">
                  <c:v>914.35847902710736</c:v>
                </c:pt>
                <c:pt idx="17">
                  <c:v>944.38763195355364</c:v>
                </c:pt>
                <c:pt idx="18">
                  <c:v>975.1364263847106</c:v>
                </c:pt>
                <c:pt idx="19">
                  <c:v>1006.57137825719</c:v>
                </c:pt>
                <c:pt idx="20">
                  <c:v>1038.6619814107437</c:v>
                </c:pt>
                <c:pt idx="21">
                  <c:v>1071.3803271758677</c:v>
                </c:pt>
                <c:pt idx="22">
                  <c:v>1104.7007861355371</c:v>
                </c:pt>
                <c:pt idx="23">
                  <c:v>1138.5997398349587</c:v>
                </c:pt>
                <c:pt idx="24">
                  <c:v>1173.055352996033</c:v>
                </c:pt>
                <c:pt idx="25">
                  <c:v>1208.0473789088428</c:v>
                </c:pt>
                <c:pt idx="26">
                  <c:v>1243.5569921437191</c:v>
                </c:pt>
                <c:pt idx="27">
                  <c:v>1279.5666439477686</c:v>
                </c:pt>
                <c:pt idx="28">
                  <c:v>1316.0599366249585</c:v>
                </c:pt>
                <c:pt idx="29">
                  <c:v>1353.0215138717354</c:v>
                </c:pt>
                <c:pt idx="30">
                  <c:v>1390.4369646275206</c:v>
                </c:pt>
                <c:pt idx="31">
                  <c:v>1428.2927383814877</c:v>
                </c:pt>
                <c:pt idx="32">
                  <c:v>1466.576070333223</c:v>
                </c:pt>
                <c:pt idx="33">
                  <c:v>1505.2749149759502</c:v>
                </c:pt>
                <c:pt idx="34">
                  <c:v>1544.3778869561156</c:v>
                </c:pt>
                <c:pt idx="35">
                  <c:v>1583.8742082513222</c:v>
                </c:pt>
                <c:pt idx="36">
                  <c:v>1623.7536608283469</c:v>
                </c:pt>
                <c:pt idx="37">
                  <c:v>1664.0065441140493</c:v>
                </c:pt>
                <c:pt idx="38">
                  <c:v>1704.6236366461981</c:v>
                </c:pt>
                <c:pt idx="39">
                  <c:v>1745.5961614423138</c:v>
                </c:pt>
                <c:pt idx="40">
                  <c:v>1786.915754601818</c:v>
                </c:pt>
                <c:pt idx="41">
                  <c:v>1828.5744368392559</c:v>
                </c:pt>
                <c:pt idx="42">
                  <c:v>1870.5645875209088</c:v>
                </c:pt>
                <c:pt idx="43">
                  <c:v>1912.8789210337188</c:v>
                </c:pt>
                <c:pt idx="44">
                  <c:v>1955.5104651614874</c:v>
                </c:pt>
                <c:pt idx="45">
                  <c:v>1998.4525412858677</c:v>
                </c:pt>
                <c:pt idx="46">
                  <c:v>2041.6987462296693</c:v>
                </c:pt>
                <c:pt idx="47">
                  <c:v>2085.2429355542972</c:v>
                </c:pt>
                <c:pt idx="48">
                  <c:v>2129.0792081858676</c:v>
                </c:pt>
                <c:pt idx="49">
                  <c:v>2173.201892244545</c:v>
                </c:pt>
                <c:pt idx="50">
                  <c:v>2217.6055319459501</c:v>
                </c:pt>
                <c:pt idx="51">
                  <c:v>2262.2848754662809</c:v>
                </c:pt>
                <c:pt idx="52">
                  <c:v>2307.2348637369419</c:v>
                </c:pt>
                <c:pt idx="53">
                  <c:v>2352.4506200147107</c:v>
                </c:pt>
                <c:pt idx="54">
                  <c:v>2397.9274401875205</c:v>
                </c:pt>
                <c:pt idx="55">
                  <c:v>2443.6607837816528</c:v>
                </c:pt>
                <c:pt idx="56">
                  <c:v>2489.6462655733885</c:v>
                </c:pt>
                <c:pt idx="57">
                  <c:v>2535.8796477366941</c:v>
                </c:pt>
                <c:pt idx="58">
                  <c:v>2582.3568325611568</c:v>
                </c:pt>
                <c:pt idx="59">
                  <c:v>2629.0738555976031</c:v>
                </c:pt>
                <c:pt idx="60">
                  <c:v>2676.0268792713223</c:v>
                </c:pt>
                <c:pt idx="61">
                  <c:v>2723.2121868773552</c:v>
                </c:pt>
                <c:pt idx="62">
                  <c:v>2770.6261769749585</c:v>
                </c:pt>
                <c:pt idx="63">
                  <c:v>2818.2653580899996</c:v>
                </c:pt>
                <c:pt idx="64">
                  <c:v>2866.1263437595039</c:v>
                </c:pt>
                <c:pt idx="65">
                  <c:v>2914.2058478727272</c:v>
                </c:pt>
                <c:pt idx="66">
                  <c:v>2962.5006802631406</c:v>
                </c:pt>
                <c:pt idx="67">
                  <c:v>3011.0077425741324</c:v>
                </c:pt>
                <c:pt idx="68">
                  <c:v>3059.7240243528099</c:v>
                </c:pt>
                <c:pt idx="69">
                  <c:v>3108.6465993547936</c:v>
                </c:pt>
                <c:pt idx="70">
                  <c:v>3157.7726220714053</c:v>
                </c:pt>
                <c:pt idx="71">
                  <c:v>3207.0993244108267</c:v>
                </c:pt>
                <c:pt idx="72">
                  <c:v>3256.6240126130583</c:v>
                </c:pt>
                <c:pt idx="73">
                  <c:v>3306.3440642675209</c:v>
                </c:pt>
                <c:pt idx="74">
                  <c:v>3356.2569255302483</c:v>
                </c:pt>
                <c:pt idx="75">
                  <c:v>3406.3601084665293</c:v>
                </c:pt>
                <c:pt idx="76">
                  <c:v>3456.6511885304135</c:v>
                </c:pt>
                <c:pt idx="77">
                  <c:v>3507.1278021753724</c:v>
                </c:pt>
                <c:pt idx="78">
                  <c:v>3557.7876445790089</c:v>
                </c:pt>
                <c:pt idx="79">
                  <c:v>3608.6284674704139</c:v>
                </c:pt>
                <c:pt idx="80">
                  <c:v>3659.6480771000834</c:v>
                </c:pt>
              </c:numCache>
            </c:numRef>
          </c:val>
          <c:smooth val="0"/>
          <c:extLst>
            <c:ext xmlns:c16="http://schemas.microsoft.com/office/drawing/2014/chart" uri="{C3380CC4-5D6E-409C-BE32-E72D297353CC}">
              <c16:uniqueId val="{00000003-764C-4CB2-A79E-5351A3A7F2B3}"/>
            </c:ext>
          </c:extLst>
        </c:ser>
        <c:dLbls>
          <c:showLegendKey val="0"/>
          <c:showVal val="0"/>
          <c:showCatName val="0"/>
          <c:showSerName val="0"/>
          <c:showPercent val="0"/>
          <c:showBubbleSize val="0"/>
        </c:dLbls>
        <c:marker val="1"/>
        <c:smooth val="0"/>
        <c:axId val="561748480"/>
        <c:axId val="561741920"/>
      </c:lineChart>
      <c:catAx>
        <c:axId val="56174848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out"/>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61741920"/>
        <c:crosses val="autoZero"/>
        <c:auto val="1"/>
        <c:lblAlgn val="ctr"/>
        <c:lblOffset val="100"/>
        <c:tickLblSkip val="20"/>
        <c:tickMarkSkip val="20"/>
        <c:noMultiLvlLbl val="0"/>
      </c:catAx>
      <c:valAx>
        <c:axId val="561741920"/>
        <c:scaling>
          <c:orientation val="minMax"/>
          <c:max val="3000"/>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sz="1000" b="1"/>
                  <a:t>Bitcoin cumulative CO2e emissions (Gt C)</a:t>
                </a:r>
              </a:p>
            </c:rich>
          </c:tx>
          <c:layout>
            <c:manualLayout>
              <c:xMode val="edge"/>
              <c:yMode val="edge"/>
              <c:x val="2.2981644573638389E-2"/>
              <c:y val="8.5251555189023942E-2"/>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61748480"/>
        <c:crosses val="autoZero"/>
        <c:crossBetween val="between"/>
        <c:majorUnit val="500"/>
      </c:valAx>
      <c:valAx>
        <c:axId val="627105608"/>
        <c:scaling>
          <c:orientation val="minMax"/>
        </c:scaling>
        <c:delete val="1"/>
        <c:axPos val="r"/>
        <c:numFmt formatCode="General" sourceLinked="1"/>
        <c:majorTickMark val="out"/>
        <c:minorTickMark val="none"/>
        <c:tickLblPos val="nextTo"/>
        <c:crossAx val="627114136"/>
        <c:crosses val="max"/>
        <c:crossBetween val="between"/>
      </c:valAx>
      <c:catAx>
        <c:axId val="627114136"/>
        <c:scaling>
          <c:orientation val="minMax"/>
        </c:scaling>
        <c:delete val="1"/>
        <c:axPos val="b"/>
        <c:numFmt formatCode="General" sourceLinked="1"/>
        <c:majorTickMark val="out"/>
        <c:minorTickMark val="none"/>
        <c:tickLblPos val="nextTo"/>
        <c:crossAx val="627105608"/>
        <c:crosses val="autoZero"/>
        <c:auto val="1"/>
        <c:lblAlgn val="ctr"/>
        <c:lblOffset val="100"/>
        <c:noMultiLvlLbl val="0"/>
      </c:catAx>
      <c:spPr>
        <a:noFill/>
        <a:ln>
          <a:solidFill>
            <a:schemeClr val="bg1">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324923729020983"/>
          <c:y val="6.3209595875117527E-2"/>
          <c:w val="0.73873298750437322"/>
          <c:h val="0.79140345794864819"/>
        </c:manualLayout>
      </c:layout>
      <c:areaChart>
        <c:grouping val="standard"/>
        <c:varyColors val="0"/>
        <c:ser>
          <c:idx val="2"/>
          <c:order val="1"/>
          <c:tx>
            <c:strRef>
              <c:f>'Uneconomical rig removal'!$Q$23</c:f>
              <c:strCache>
                <c:ptCount val="1"/>
                <c:pt idx="0">
                  <c:v>Upper75</c:v>
                </c:pt>
              </c:strCache>
            </c:strRef>
          </c:tx>
          <c:spPr>
            <a:solidFill>
              <a:srgbClr val="FF9999"/>
            </a:solidFill>
            <a:ln>
              <a:noFill/>
            </a:ln>
            <a:effectLst/>
          </c:spPr>
          <c:cat>
            <c:numRef>
              <c:f>Replication!$N$25:$N$105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'Uneconomical rig removal'!$Q$25:$Q$105</c:f>
              <c:numCache>
                <c:formatCode>0.0</c:formatCode>
                <c:ptCount val="81"/>
                <c:pt idx="0">
                  <c:v>593.22276584720464</c:v>
                </c:pt>
                <c:pt idx="1">
                  <c:v>598.75476571095044</c:v>
                </c:pt>
                <c:pt idx="2">
                  <c:v>604.93316046521636</c:v>
                </c:pt>
                <c:pt idx="3">
                  <c:v>611.63969830007591</c:v>
                </c:pt>
                <c:pt idx="4">
                  <c:v>618.79277474883179</c:v>
                </c:pt>
                <c:pt idx="5">
                  <c:v>626.33266053756779</c:v>
                </c:pt>
                <c:pt idx="6">
                  <c:v>634.2137363449616</c:v>
                </c:pt>
                <c:pt idx="7">
                  <c:v>642.40001702421762</c:v>
                </c:pt>
                <c:pt idx="8">
                  <c:v>650.86238909305871</c:v>
                </c:pt>
                <c:pt idx="9">
                  <c:v>659.57681285432898</c:v>
                </c:pt>
                <c:pt idx="10">
                  <c:v>668.52310169541249</c:v>
                </c:pt>
                <c:pt idx="11">
                  <c:v>677.68406406915858</c:v>
                </c:pt>
                <c:pt idx="12">
                  <c:v>687.04488272094886</c:v>
                </c:pt>
                <c:pt idx="13">
                  <c:v>696.59265443467496</c:v>
                </c:pt>
                <c:pt idx="14">
                  <c:v>706.31604155682214</c:v>
                </c:pt>
                <c:pt idx="15">
                  <c:v>716.20500328920616</c:v>
                </c:pt>
                <c:pt idx="16">
                  <c:v>726.25058516780632</c:v>
                </c:pt>
                <c:pt idx="17">
                  <c:v>736.44475177205243</c:v>
                </c:pt>
                <c:pt idx="18">
                  <c:v>746.78025211833278</c:v>
                </c:pt>
                <c:pt idx="19">
                  <c:v>757.2505101135846</c:v>
                </c:pt>
                <c:pt idx="20">
                  <c:v>767.84953451031856</c:v>
                </c:pt>
                <c:pt idx="21">
                  <c:v>778.57184419657892</c:v>
                </c:pt>
                <c:pt idx="22">
                  <c:v>789.41240569276579</c:v>
                </c:pt>
                <c:pt idx="23">
                  <c:v>800.36658045883939</c:v>
                </c:pt>
                <c:pt idx="24">
                  <c:v>811.43008016375768</c:v>
                </c:pt>
                <c:pt idx="25">
                  <c:v>822.59892846249386</c:v>
                </c:pt>
                <c:pt idx="26">
                  <c:v>833.86942814134727</c:v>
                </c:pt>
                <c:pt idx="27">
                  <c:v>845.23813271812776</c:v>
                </c:pt>
                <c:pt idx="28">
                  <c:v>856.70182177414722</c:v>
                </c:pt>
                <c:pt idx="29">
                  <c:v>868.25747941428403</c:v>
                </c:pt>
                <c:pt idx="30">
                  <c:v>879.90227538064948</c:v>
                </c:pt>
                <c:pt idx="31">
                  <c:v>891.63354842778676</c:v>
                </c:pt>
                <c:pt idx="32">
                  <c:v>903.44879161704307</c:v>
                </c:pt>
                <c:pt idx="33">
                  <c:v>915.34563927583758</c:v>
                </c:pt>
                <c:pt idx="34">
                  <c:v>927.32185538033059</c:v>
                </c:pt>
                <c:pt idx="35">
                  <c:v>939.37532318534147</c:v>
                </c:pt>
                <c:pt idx="36">
                  <c:v>951.50403592394946</c:v>
                </c:pt>
                <c:pt idx="37">
                  <c:v>963.70608845460629</c:v>
                </c:pt>
                <c:pt idx="38">
                  <c:v>975.97966973217319</c:v>
                </c:pt>
                <c:pt idx="39">
                  <c:v>988.32305600344364</c:v>
                </c:pt>
                <c:pt idx="40">
                  <c:v>1000.7346046447576</c:v>
                </c:pt>
                <c:pt idx="41">
                  <c:v>1013.2127485649994</c:v>
                </c:pt>
                <c:pt idx="42">
                  <c:v>1025.7559911143142</c:v>
                </c:pt>
                <c:pt idx="43">
                  <c:v>1038.3629014360383</c:v>
                </c:pt>
                <c:pt idx="44">
                  <c:v>1051.0321102249109</c:v>
                </c:pt>
                <c:pt idx="45">
                  <c:v>1063.7623058361612</c:v>
                </c:pt>
                <c:pt idx="46">
                  <c:v>1076.5522307199076</c:v>
                </c:pt>
                <c:pt idx="47">
                  <c:v>1089.4006781410844</c:v>
                </c:pt>
                <c:pt idx="48">
                  <c:v>1102.306489160756</c:v>
                </c:pt>
                <c:pt idx="49">
                  <c:v>1115.2685498518199</c:v>
                </c:pt>
                <c:pt idx="50">
                  <c:v>1128.2857887263742</c:v>
                </c:pt>
                <c:pt idx="51">
                  <c:v>1141.3571743562825</c:v>
                </c:pt>
                <c:pt idx="52">
                  <c:v>1154.4817131670447</c:v>
                </c:pt>
                <c:pt idx="53">
                  <c:v>1167.658447390771</c:v>
                </c:pt>
                <c:pt idx="54">
                  <c:v>1180.8864531668955</c:v>
                </c:pt>
                <c:pt idx="55">
                  <c:v>1194.1648387707392</c:v>
                </c:pt>
                <c:pt idx="56">
                  <c:v>1207.4927429656602</c:v>
                </c:pt>
                <c:pt idx="57">
                  <c:v>1220.8693334674308</c:v>
                </c:pt>
                <c:pt idx="58">
                  <c:v>1234.2938055080513</c:v>
                </c:pt>
                <c:pt idx="59">
                  <c:v>1247.765380489061</c:v>
                </c:pt>
                <c:pt idx="60">
                  <c:v>1261.2833047328659</c:v>
                </c:pt>
                <c:pt idx="61">
                  <c:v>1274.8468482979924</c:v>
                </c:pt>
                <c:pt idx="62">
                  <c:v>1288.4553038795766</c:v>
                </c:pt>
                <c:pt idx="63">
                  <c:v>1302.1079857723525</c:v>
                </c:pt>
                <c:pt idx="64">
                  <c:v>1315.8042288933116</c:v>
                </c:pt>
                <c:pt idx="65">
                  <c:v>1329.5433878668596</c:v>
                </c:pt>
                <c:pt idx="66">
                  <c:v>1343.3248361611181</c:v>
                </c:pt>
                <c:pt idx="67">
                  <c:v>1357.147965276785</c:v>
                </c:pt>
                <c:pt idx="68">
                  <c:v>1371.0121839757712</c:v>
                </c:pt>
                <c:pt idx="69">
                  <c:v>1384.9169175595557</c:v>
                </c:pt>
                <c:pt idx="70">
                  <c:v>1398.8616071844781</c:v>
                </c:pt>
                <c:pt idx="71">
                  <c:v>1412.8457092139611</c:v>
                </c:pt>
                <c:pt idx="72">
                  <c:v>1426.8686946076723</c:v>
                </c:pt>
                <c:pt idx="73">
                  <c:v>1440.9300483376733</c:v>
                </c:pt>
                <c:pt idx="74">
                  <c:v>1455.0292688429254</c:v>
                </c:pt>
                <c:pt idx="75">
                  <c:v>1469.1658675065235</c:v>
                </c:pt>
                <c:pt idx="76">
                  <c:v>1483.3393681599216</c:v>
                </c:pt>
                <c:pt idx="77">
                  <c:v>1497.549306616989</c:v>
                </c:pt>
                <c:pt idx="78">
                  <c:v>1511.7952302208523</c:v>
                </c:pt>
                <c:pt idx="79">
                  <c:v>1526.0766974191479</c:v>
                </c:pt>
                <c:pt idx="80">
                  <c:v>1540.3932773847323</c:v>
                </c:pt>
              </c:numCache>
            </c:numRef>
          </c:val>
          <c:extLst>
            <c:ext xmlns:c16="http://schemas.microsoft.com/office/drawing/2014/chart" uri="{C3380CC4-5D6E-409C-BE32-E72D297353CC}">
              <c16:uniqueId val="{00000000-A9C9-4A52-AAA3-B6A1A74F4763}"/>
            </c:ext>
          </c:extLst>
        </c:ser>
        <c:ser>
          <c:idx val="1"/>
          <c:order val="2"/>
          <c:tx>
            <c:strRef>
              <c:f>'Uneconomical rig removal'!$P$23</c:f>
              <c:strCache>
                <c:ptCount val="1"/>
                <c:pt idx="0">
                  <c:v>Lower25</c:v>
                </c:pt>
              </c:strCache>
            </c:strRef>
          </c:tx>
          <c:spPr>
            <a:solidFill>
              <a:sysClr val="window" lastClr="FFFFFF"/>
            </a:solidFill>
            <a:ln>
              <a:noFill/>
            </a:ln>
            <a:effectLst/>
          </c:spPr>
          <c:cat>
            <c:numRef>
              <c:f>Replication!$N$25:$N$105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'Uneconomical rig removal'!$P$25:$P$105</c:f>
              <c:numCache>
                <c:formatCode>0.0</c:formatCode>
                <c:ptCount val="81"/>
                <c:pt idx="0">
                  <c:v>585</c:v>
                </c:pt>
                <c:pt idx="1">
                  <c:v>585</c:v>
                </c:pt>
                <c:pt idx="2">
                  <c:v>585</c:v>
                </c:pt>
                <c:pt idx="3">
                  <c:v>585.35819178210545</c:v>
                </c:pt>
                <c:pt idx="4">
                  <c:v>586.34479498967357</c:v>
                </c:pt>
                <c:pt idx="5">
                  <c:v>587.87575293487316</c:v>
                </c:pt>
                <c:pt idx="6">
                  <c:v>589.88686578613203</c:v>
                </c:pt>
                <c:pt idx="7">
                  <c:v>592.32749183851502</c:v>
                </c:pt>
                <c:pt idx="8">
                  <c:v>595.15665984127043</c:v>
                </c:pt>
                <c:pt idx="9">
                  <c:v>598.34053885576543</c:v>
                </c:pt>
                <c:pt idx="10">
                  <c:v>601.85072036918882</c:v>
                </c:pt>
                <c:pt idx="11">
                  <c:v>605.66301080801009</c:v>
                </c:pt>
                <c:pt idx="12">
                  <c:v>609.7565579296886</c:v>
                </c:pt>
                <c:pt idx="13">
                  <c:v>614.1132031059991</c:v>
                </c:pt>
                <c:pt idx="14">
                  <c:v>618.71699091622236</c:v>
                </c:pt>
                <c:pt idx="15">
                  <c:v>623.55379100001289</c:v>
                </c:pt>
                <c:pt idx="16">
                  <c:v>628.61100178560775</c:v>
                </c:pt>
                <c:pt idx="17">
                  <c:v>633.87731506910177</c:v>
                </c:pt>
                <c:pt idx="18">
                  <c:v>639.34252657721845</c:v>
                </c:pt>
                <c:pt idx="19">
                  <c:v>644.99738181250541</c:v>
                </c:pt>
                <c:pt idx="20">
                  <c:v>650.83344932384273</c:v>
                </c:pt>
                <c:pt idx="21">
                  <c:v>656.84301556944877</c:v>
                </c:pt>
                <c:pt idx="22">
                  <c:v>663.01899696012629</c:v>
                </c:pt>
                <c:pt idx="23">
                  <c:v>669.35486570466082</c:v>
                </c:pt>
                <c:pt idx="24">
                  <c:v>675.84458685774678</c:v>
                </c:pt>
                <c:pt idx="25">
                  <c:v>682.48256452909959</c:v>
                </c:pt>
                <c:pt idx="26">
                  <c:v>689.26359564852066</c:v>
                </c:pt>
                <c:pt idx="27">
                  <c:v>696.18283000131021</c:v>
                </c:pt>
                <c:pt idx="28">
                  <c:v>703.2357355083841</c:v>
                </c:pt>
                <c:pt idx="29">
                  <c:v>710.41806791722627</c:v>
                </c:pt>
                <c:pt idx="30">
                  <c:v>717.72584422180864</c:v>
                </c:pt>
                <c:pt idx="31">
                  <c:v>725.15531926456345</c:v>
                </c:pt>
                <c:pt idx="32">
                  <c:v>732.70296504309977</c:v>
                </c:pt>
                <c:pt idx="33">
                  <c:v>740.36545235800122</c:v>
                </c:pt>
                <c:pt idx="34">
                  <c:v>748.1396344678742</c:v>
                </c:pt>
                <c:pt idx="35">
                  <c:v>756.02253248600073</c:v>
                </c:pt>
                <c:pt idx="36">
                  <c:v>764.01132229983068</c:v>
                </c:pt>
                <c:pt idx="37">
                  <c:v>772.10332281585636</c:v>
                </c:pt>
                <c:pt idx="38">
                  <c:v>780.29598535797993</c:v>
                </c:pt>
                <c:pt idx="39">
                  <c:v>788.58688409862816</c:v>
                </c:pt>
                <c:pt idx="40">
                  <c:v>796.97370738197765</c:v>
                </c:pt>
                <c:pt idx="41">
                  <c:v>805.45424984837564</c:v>
                </c:pt>
                <c:pt idx="42">
                  <c:v>814.0264052704606</c:v>
                </c:pt>
                <c:pt idx="43">
                  <c:v>822.68816001290907</c:v>
                </c:pt>
                <c:pt idx="44">
                  <c:v>831.43758705898392</c:v>
                </c:pt>
                <c:pt idx="45">
                  <c:v>840.27284053712162</c:v>
                </c:pt>
                <c:pt idx="46">
                  <c:v>849.19215070351652</c:v>
                </c:pt>
                <c:pt idx="47">
                  <c:v>858.19381932672582</c:v>
                </c:pt>
                <c:pt idx="48">
                  <c:v>867.27621543877603</c:v>
                </c:pt>
                <c:pt idx="49">
                  <c:v>876.43777141584212</c:v>
                </c:pt>
                <c:pt idx="50">
                  <c:v>885.67697935866204</c:v>
                </c:pt>
                <c:pt idx="51">
                  <c:v>894.99238774285914</c:v>
                </c:pt>
                <c:pt idx="52">
                  <c:v>904.38259831786104</c:v>
                </c:pt>
                <c:pt idx="53">
                  <c:v>913.84626322032489</c:v>
                </c:pt>
                <c:pt idx="54">
                  <c:v>923.38208230774683</c:v>
                </c:pt>
                <c:pt idx="55">
                  <c:v>932.98880065969945</c:v>
                </c:pt>
                <c:pt idx="56">
                  <c:v>942.66520626232023</c:v>
                </c:pt>
                <c:pt idx="57">
                  <c:v>952.41012784764143</c:v>
                </c:pt>
                <c:pt idx="58">
                  <c:v>962.22243286645198</c:v>
                </c:pt>
                <c:pt idx="59">
                  <c:v>972.10102560605742</c:v>
                </c:pt>
                <c:pt idx="60">
                  <c:v>982.04484541600118</c:v>
                </c:pt>
                <c:pt idx="61">
                  <c:v>992.05286505595438</c:v>
                </c:pt>
                <c:pt idx="62">
                  <c:v>1002.124089140204</c:v>
                </c:pt>
                <c:pt idx="63">
                  <c:v>1012.257552677318</c:v>
                </c:pt>
                <c:pt idx="64">
                  <c:v>1022.4523196993059</c:v>
                </c:pt>
                <c:pt idx="65">
                  <c:v>1032.7074819731718</c:v>
                </c:pt>
                <c:pt idx="66">
                  <c:v>1043.0221577849156</c:v>
                </c:pt>
                <c:pt idx="67">
                  <c:v>1053.3954907959833</c:v>
                </c:pt>
                <c:pt idx="68">
                  <c:v>1063.8266489593807</c:v>
                </c:pt>
                <c:pt idx="69">
                  <c:v>1074.3148235068138</c:v>
                </c:pt>
                <c:pt idx="70">
                  <c:v>1084.8592279798686</c:v>
                </c:pt>
                <c:pt idx="71">
                  <c:v>1095.4590973208526</c:v>
                </c:pt>
                <c:pt idx="72">
                  <c:v>1106.1136870133573</c:v>
                </c:pt>
                <c:pt idx="73">
                  <c:v>1116.8222722625949</c:v>
                </c:pt>
                <c:pt idx="74">
                  <c:v>1127.584147224035</c:v>
                </c:pt>
                <c:pt idx="75">
                  <c:v>1138.3986242703968</c:v>
                </c:pt>
                <c:pt idx="76">
                  <c:v>1149.2650332913117</c:v>
                </c:pt>
                <c:pt idx="77">
                  <c:v>1160.1827210384486</c:v>
                </c:pt>
                <c:pt idx="78">
                  <c:v>1171.1510504919411</c:v>
                </c:pt>
                <c:pt idx="79">
                  <c:v>1182.1694002665963</c:v>
                </c:pt>
                <c:pt idx="80">
                  <c:v>1193.2371640394085</c:v>
                </c:pt>
              </c:numCache>
            </c:numRef>
          </c:val>
          <c:extLst>
            <c:ext xmlns:c16="http://schemas.microsoft.com/office/drawing/2014/chart" uri="{C3380CC4-5D6E-409C-BE32-E72D297353CC}">
              <c16:uniqueId val="{00000001-A9C9-4A52-AAA3-B6A1A74F4763}"/>
            </c:ext>
          </c:extLst>
        </c:ser>
        <c:dLbls>
          <c:showLegendKey val="0"/>
          <c:showVal val="0"/>
          <c:showCatName val="0"/>
          <c:showSerName val="0"/>
          <c:showPercent val="0"/>
          <c:showBubbleSize val="0"/>
        </c:dLbls>
        <c:axId val="561748480"/>
        <c:axId val="561741920"/>
      </c:areaChart>
      <c:areaChart>
        <c:grouping val="stacked"/>
        <c:varyColors val="0"/>
        <c:ser>
          <c:idx val="3"/>
          <c:order val="3"/>
          <c:tx>
            <c:strRef>
              <c:f>'Uneconomical rig removal'!$R$23</c:f>
              <c:strCache>
                <c:ptCount val="1"/>
                <c:pt idx="0">
                  <c:v>2C lower</c:v>
                </c:pt>
              </c:strCache>
            </c:strRef>
          </c:tx>
          <c:spPr>
            <a:solidFill>
              <a:srgbClr val="FFFFFF">
                <a:alpha val="50980"/>
              </a:srgbClr>
            </a:solidFill>
            <a:ln>
              <a:noFill/>
            </a:ln>
            <a:effectLst/>
          </c:spPr>
          <c:cat>
            <c:numRef>
              <c:f>'Uneconomical rig removal'!$N$25:$N$105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'Uneconomical rig removal'!$R$25:$R$105</c:f>
              <c:numCache>
                <c:formatCode>General</c:formatCode>
                <c:ptCount val="81"/>
                <c:pt idx="0">
                  <c:v>816.4</c:v>
                </c:pt>
                <c:pt idx="1">
                  <c:v>816.4</c:v>
                </c:pt>
                <c:pt idx="2">
                  <c:v>816.4</c:v>
                </c:pt>
                <c:pt idx="3">
                  <c:v>816.4</c:v>
                </c:pt>
                <c:pt idx="4">
                  <c:v>816.4</c:v>
                </c:pt>
                <c:pt idx="5">
                  <c:v>816.4</c:v>
                </c:pt>
                <c:pt idx="6">
                  <c:v>816.4</c:v>
                </c:pt>
                <c:pt idx="7">
                  <c:v>816.4</c:v>
                </c:pt>
                <c:pt idx="8">
                  <c:v>816.4</c:v>
                </c:pt>
                <c:pt idx="9">
                  <c:v>816.4</c:v>
                </c:pt>
                <c:pt idx="10">
                  <c:v>816.4</c:v>
                </c:pt>
                <c:pt idx="11">
                  <c:v>816.4</c:v>
                </c:pt>
                <c:pt idx="12">
                  <c:v>816.4</c:v>
                </c:pt>
                <c:pt idx="13">
                  <c:v>816.4</c:v>
                </c:pt>
                <c:pt idx="14">
                  <c:v>816.4</c:v>
                </c:pt>
                <c:pt idx="15">
                  <c:v>816.4</c:v>
                </c:pt>
                <c:pt idx="16">
                  <c:v>816.4</c:v>
                </c:pt>
                <c:pt idx="17">
                  <c:v>816.4</c:v>
                </c:pt>
                <c:pt idx="18">
                  <c:v>816.4</c:v>
                </c:pt>
                <c:pt idx="19">
                  <c:v>816.4</c:v>
                </c:pt>
                <c:pt idx="20">
                  <c:v>816.4</c:v>
                </c:pt>
                <c:pt idx="21">
                  <c:v>816.4</c:v>
                </c:pt>
                <c:pt idx="22">
                  <c:v>816.4</c:v>
                </c:pt>
                <c:pt idx="23">
                  <c:v>816.4</c:v>
                </c:pt>
                <c:pt idx="24">
                  <c:v>816.4</c:v>
                </c:pt>
                <c:pt idx="25">
                  <c:v>816.4</c:v>
                </c:pt>
                <c:pt idx="26">
                  <c:v>816.4</c:v>
                </c:pt>
                <c:pt idx="27">
                  <c:v>816.4</c:v>
                </c:pt>
                <c:pt idx="28">
                  <c:v>816.4</c:v>
                </c:pt>
                <c:pt idx="29">
                  <c:v>816.4</c:v>
                </c:pt>
                <c:pt idx="30">
                  <c:v>816.4</c:v>
                </c:pt>
                <c:pt idx="31">
                  <c:v>816.4</c:v>
                </c:pt>
                <c:pt idx="32">
                  <c:v>816.4</c:v>
                </c:pt>
                <c:pt idx="33">
                  <c:v>816.4</c:v>
                </c:pt>
                <c:pt idx="34">
                  <c:v>816.4</c:v>
                </c:pt>
                <c:pt idx="35">
                  <c:v>816.4</c:v>
                </c:pt>
                <c:pt idx="36">
                  <c:v>816.4</c:v>
                </c:pt>
                <c:pt idx="37">
                  <c:v>816.4</c:v>
                </c:pt>
                <c:pt idx="38">
                  <c:v>816.4</c:v>
                </c:pt>
                <c:pt idx="39">
                  <c:v>816.4</c:v>
                </c:pt>
                <c:pt idx="40">
                  <c:v>816.4</c:v>
                </c:pt>
                <c:pt idx="41">
                  <c:v>816.4</c:v>
                </c:pt>
                <c:pt idx="42">
                  <c:v>816.4</c:v>
                </c:pt>
                <c:pt idx="43">
                  <c:v>816.4</c:v>
                </c:pt>
                <c:pt idx="44">
                  <c:v>816.4</c:v>
                </c:pt>
                <c:pt idx="45">
                  <c:v>816.4</c:v>
                </c:pt>
                <c:pt idx="46">
                  <c:v>816.4</c:v>
                </c:pt>
                <c:pt idx="47">
                  <c:v>816.4</c:v>
                </c:pt>
                <c:pt idx="48">
                  <c:v>816.4</c:v>
                </c:pt>
                <c:pt idx="49">
                  <c:v>816.4</c:v>
                </c:pt>
                <c:pt idx="50">
                  <c:v>816.4</c:v>
                </c:pt>
                <c:pt idx="51">
                  <c:v>816.4</c:v>
                </c:pt>
                <c:pt idx="52">
                  <c:v>816.4</c:v>
                </c:pt>
                <c:pt idx="53">
                  <c:v>816.4</c:v>
                </c:pt>
                <c:pt idx="54">
                  <c:v>816.4</c:v>
                </c:pt>
                <c:pt idx="55">
                  <c:v>816.4</c:v>
                </c:pt>
                <c:pt idx="56">
                  <c:v>816.4</c:v>
                </c:pt>
                <c:pt idx="57">
                  <c:v>816.4</c:v>
                </c:pt>
                <c:pt idx="58">
                  <c:v>816.4</c:v>
                </c:pt>
                <c:pt idx="59">
                  <c:v>816.4</c:v>
                </c:pt>
                <c:pt idx="60">
                  <c:v>816.4</c:v>
                </c:pt>
                <c:pt idx="61">
                  <c:v>816.4</c:v>
                </c:pt>
                <c:pt idx="62">
                  <c:v>816.4</c:v>
                </c:pt>
                <c:pt idx="63">
                  <c:v>816.4</c:v>
                </c:pt>
                <c:pt idx="64">
                  <c:v>816.4</c:v>
                </c:pt>
                <c:pt idx="65">
                  <c:v>816.4</c:v>
                </c:pt>
                <c:pt idx="66">
                  <c:v>816.4</c:v>
                </c:pt>
                <c:pt idx="67">
                  <c:v>816.4</c:v>
                </c:pt>
                <c:pt idx="68">
                  <c:v>816.4</c:v>
                </c:pt>
                <c:pt idx="69">
                  <c:v>816.4</c:v>
                </c:pt>
                <c:pt idx="70">
                  <c:v>816.4</c:v>
                </c:pt>
                <c:pt idx="71">
                  <c:v>816.4</c:v>
                </c:pt>
                <c:pt idx="72">
                  <c:v>816.4</c:v>
                </c:pt>
                <c:pt idx="73">
                  <c:v>816.4</c:v>
                </c:pt>
                <c:pt idx="74">
                  <c:v>816.4</c:v>
                </c:pt>
                <c:pt idx="75">
                  <c:v>816.4</c:v>
                </c:pt>
                <c:pt idx="76">
                  <c:v>816.4</c:v>
                </c:pt>
                <c:pt idx="77">
                  <c:v>816.4</c:v>
                </c:pt>
                <c:pt idx="78">
                  <c:v>816.4</c:v>
                </c:pt>
                <c:pt idx="79">
                  <c:v>816.4</c:v>
                </c:pt>
                <c:pt idx="80">
                  <c:v>816.4</c:v>
                </c:pt>
              </c:numCache>
            </c:numRef>
          </c:val>
          <c:extLst>
            <c:ext xmlns:c16="http://schemas.microsoft.com/office/drawing/2014/chart" uri="{C3380CC4-5D6E-409C-BE32-E72D297353CC}">
              <c16:uniqueId val="{00000002-A9C9-4A52-AAA3-B6A1A74F4763}"/>
            </c:ext>
          </c:extLst>
        </c:ser>
        <c:ser>
          <c:idx val="4"/>
          <c:order val="4"/>
          <c:tx>
            <c:strRef>
              <c:f>'Uneconomical rig removal'!$S$23</c:f>
              <c:strCache>
                <c:ptCount val="1"/>
                <c:pt idx="0">
                  <c:v>2C upper</c:v>
                </c:pt>
              </c:strCache>
            </c:strRef>
          </c:tx>
          <c:spPr>
            <a:solidFill>
              <a:schemeClr val="bg1">
                <a:lumMod val="85000"/>
                <a:alpha val="50980"/>
              </a:schemeClr>
            </a:solidFill>
            <a:ln w="25400">
              <a:noFill/>
            </a:ln>
            <a:effectLst/>
          </c:spPr>
          <c:cat>
            <c:numRef>
              <c:f>'Uneconomical rig removal'!$N$25:$N$105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'Uneconomical rig removal'!$V$25:$V$105</c:f>
              <c:numCache>
                <c:formatCode>General</c:formatCode>
                <c:ptCount val="81"/>
                <c:pt idx="0">
                  <c:v>513.4</c:v>
                </c:pt>
                <c:pt idx="1">
                  <c:v>513.4</c:v>
                </c:pt>
                <c:pt idx="2">
                  <c:v>513.4</c:v>
                </c:pt>
                <c:pt idx="3">
                  <c:v>513.4</c:v>
                </c:pt>
                <c:pt idx="4">
                  <c:v>513.4</c:v>
                </c:pt>
                <c:pt idx="5">
                  <c:v>513.4</c:v>
                </c:pt>
                <c:pt idx="6">
                  <c:v>513.4</c:v>
                </c:pt>
                <c:pt idx="7">
                  <c:v>513.4</c:v>
                </c:pt>
                <c:pt idx="8">
                  <c:v>513.4</c:v>
                </c:pt>
                <c:pt idx="9">
                  <c:v>513.4</c:v>
                </c:pt>
                <c:pt idx="10">
                  <c:v>513.4</c:v>
                </c:pt>
                <c:pt idx="11">
                  <c:v>513.4</c:v>
                </c:pt>
                <c:pt idx="12">
                  <c:v>513.4</c:v>
                </c:pt>
                <c:pt idx="13">
                  <c:v>513.4</c:v>
                </c:pt>
                <c:pt idx="14">
                  <c:v>513.4</c:v>
                </c:pt>
                <c:pt idx="15">
                  <c:v>513.4</c:v>
                </c:pt>
                <c:pt idx="16">
                  <c:v>513.4</c:v>
                </c:pt>
                <c:pt idx="17">
                  <c:v>513.4</c:v>
                </c:pt>
                <c:pt idx="18">
                  <c:v>513.4</c:v>
                </c:pt>
                <c:pt idx="19">
                  <c:v>513.4</c:v>
                </c:pt>
                <c:pt idx="20">
                  <c:v>513.4</c:v>
                </c:pt>
                <c:pt idx="21">
                  <c:v>513.4</c:v>
                </c:pt>
                <c:pt idx="22">
                  <c:v>513.4</c:v>
                </c:pt>
                <c:pt idx="23">
                  <c:v>513.4</c:v>
                </c:pt>
                <c:pt idx="24">
                  <c:v>513.4</c:v>
                </c:pt>
                <c:pt idx="25">
                  <c:v>513.4</c:v>
                </c:pt>
                <c:pt idx="26">
                  <c:v>513.4</c:v>
                </c:pt>
                <c:pt idx="27">
                  <c:v>513.4</c:v>
                </c:pt>
                <c:pt idx="28">
                  <c:v>513.4</c:v>
                </c:pt>
                <c:pt idx="29">
                  <c:v>513.4</c:v>
                </c:pt>
                <c:pt idx="30">
                  <c:v>513.4</c:v>
                </c:pt>
                <c:pt idx="31">
                  <c:v>513.4</c:v>
                </c:pt>
                <c:pt idx="32">
                  <c:v>513.4</c:v>
                </c:pt>
                <c:pt idx="33">
                  <c:v>513.4</c:v>
                </c:pt>
                <c:pt idx="34">
                  <c:v>513.4</c:v>
                </c:pt>
                <c:pt idx="35">
                  <c:v>513.4</c:v>
                </c:pt>
                <c:pt idx="36">
                  <c:v>513.4</c:v>
                </c:pt>
                <c:pt idx="37">
                  <c:v>513.4</c:v>
                </c:pt>
                <c:pt idx="38">
                  <c:v>513.4</c:v>
                </c:pt>
                <c:pt idx="39">
                  <c:v>513.4</c:v>
                </c:pt>
                <c:pt idx="40">
                  <c:v>513.4</c:v>
                </c:pt>
                <c:pt idx="41">
                  <c:v>513.4</c:v>
                </c:pt>
                <c:pt idx="42">
                  <c:v>513.4</c:v>
                </c:pt>
                <c:pt idx="43">
                  <c:v>513.4</c:v>
                </c:pt>
                <c:pt idx="44">
                  <c:v>513.4</c:v>
                </c:pt>
                <c:pt idx="45">
                  <c:v>513.4</c:v>
                </c:pt>
                <c:pt idx="46">
                  <c:v>513.4</c:v>
                </c:pt>
                <c:pt idx="47">
                  <c:v>513.4</c:v>
                </c:pt>
                <c:pt idx="48">
                  <c:v>513.4</c:v>
                </c:pt>
                <c:pt idx="49">
                  <c:v>513.4</c:v>
                </c:pt>
                <c:pt idx="50">
                  <c:v>513.4</c:v>
                </c:pt>
                <c:pt idx="51">
                  <c:v>513.4</c:v>
                </c:pt>
                <c:pt idx="52">
                  <c:v>513.4</c:v>
                </c:pt>
                <c:pt idx="53">
                  <c:v>513.4</c:v>
                </c:pt>
                <c:pt idx="54">
                  <c:v>513.4</c:v>
                </c:pt>
                <c:pt idx="55">
                  <c:v>513.4</c:v>
                </c:pt>
                <c:pt idx="56">
                  <c:v>513.4</c:v>
                </c:pt>
                <c:pt idx="57">
                  <c:v>513.4</c:v>
                </c:pt>
                <c:pt idx="58">
                  <c:v>513.4</c:v>
                </c:pt>
                <c:pt idx="59">
                  <c:v>513.4</c:v>
                </c:pt>
                <c:pt idx="60">
                  <c:v>513.4</c:v>
                </c:pt>
                <c:pt idx="61">
                  <c:v>513.4</c:v>
                </c:pt>
                <c:pt idx="62">
                  <c:v>513.4</c:v>
                </c:pt>
                <c:pt idx="63">
                  <c:v>513.4</c:v>
                </c:pt>
                <c:pt idx="64">
                  <c:v>513.4</c:v>
                </c:pt>
                <c:pt idx="65">
                  <c:v>513.4</c:v>
                </c:pt>
                <c:pt idx="66">
                  <c:v>513.4</c:v>
                </c:pt>
                <c:pt idx="67">
                  <c:v>513.4</c:v>
                </c:pt>
                <c:pt idx="68">
                  <c:v>513.4</c:v>
                </c:pt>
                <c:pt idx="69">
                  <c:v>513.4</c:v>
                </c:pt>
                <c:pt idx="70">
                  <c:v>513.4</c:v>
                </c:pt>
                <c:pt idx="71">
                  <c:v>513.4</c:v>
                </c:pt>
                <c:pt idx="72">
                  <c:v>513.4</c:v>
                </c:pt>
                <c:pt idx="73">
                  <c:v>513.4</c:v>
                </c:pt>
                <c:pt idx="74">
                  <c:v>513.4</c:v>
                </c:pt>
                <c:pt idx="75">
                  <c:v>513.4</c:v>
                </c:pt>
                <c:pt idx="76">
                  <c:v>513.4</c:v>
                </c:pt>
                <c:pt idx="77">
                  <c:v>513.4</c:v>
                </c:pt>
                <c:pt idx="78">
                  <c:v>513.4</c:v>
                </c:pt>
                <c:pt idx="79">
                  <c:v>513.4</c:v>
                </c:pt>
                <c:pt idx="80">
                  <c:v>513.4</c:v>
                </c:pt>
              </c:numCache>
            </c:numRef>
          </c:val>
          <c:extLst>
            <c:ext xmlns:c16="http://schemas.microsoft.com/office/drawing/2014/chart" uri="{C3380CC4-5D6E-409C-BE32-E72D297353CC}">
              <c16:uniqueId val="{00000003-A9C9-4A52-AAA3-B6A1A74F4763}"/>
            </c:ext>
          </c:extLst>
        </c:ser>
        <c:dLbls>
          <c:showLegendKey val="0"/>
          <c:showVal val="0"/>
          <c:showCatName val="0"/>
          <c:showSerName val="0"/>
          <c:showPercent val="0"/>
          <c:showBubbleSize val="0"/>
        </c:dLbls>
        <c:axId val="627114136"/>
        <c:axId val="627105608"/>
      </c:areaChart>
      <c:lineChart>
        <c:grouping val="standard"/>
        <c:varyColors val="0"/>
        <c:ser>
          <c:idx val="0"/>
          <c:order val="0"/>
          <c:tx>
            <c:strRef>
              <c:f>'Uneconomical rig removal'!$O$23</c:f>
              <c:strCache>
                <c:ptCount val="1"/>
                <c:pt idx="0">
                  <c:v>Median</c:v>
                </c:pt>
              </c:strCache>
            </c:strRef>
          </c:tx>
          <c:spPr>
            <a:ln w="15875" cap="rnd">
              <a:solidFill>
                <a:srgbClr val="CC0000"/>
              </a:solidFill>
              <a:round/>
            </a:ln>
            <a:effectLst/>
          </c:spPr>
          <c:marker>
            <c:symbol val="none"/>
          </c:marker>
          <c:cat>
            <c:numRef>
              <c:f>'Uneconomical rig removal'!$N$25:$N$105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'Uneconomical rig removal'!$O$25:$O$105</c:f>
              <c:numCache>
                <c:formatCode>0.0</c:formatCode>
                <c:ptCount val="81"/>
                <c:pt idx="0">
                  <c:v>585.50997187331814</c:v>
                </c:pt>
                <c:pt idx="1">
                  <c:v>587.0769858583119</c:v>
                </c:pt>
                <c:pt idx="2">
                  <c:v>589.46390540363143</c:v>
                </c:pt>
                <c:pt idx="3">
                  <c:v>592.52073656918435</c:v>
                </c:pt>
                <c:pt idx="4">
                  <c:v>596.14396994046274</c:v>
                </c:pt>
                <c:pt idx="5">
                  <c:v>600.25784321769129</c:v>
                </c:pt>
                <c:pt idx="6">
                  <c:v>604.80449156380314</c:v>
                </c:pt>
                <c:pt idx="7">
                  <c:v>609.73827040135734</c:v>
                </c:pt>
                <c:pt idx="8">
                  <c:v>615.02225136645507</c:v>
                </c:pt>
                <c:pt idx="9">
                  <c:v>620.62594182566318</c:v>
                </c:pt>
                <c:pt idx="10">
                  <c:v>626.52373650928757</c:v>
                </c:pt>
                <c:pt idx="11">
                  <c:v>632.69382917280075</c:v>
                </c:pt>
                <c:pt idx="12">
                  <c:v>639.1174251909141</c:v>
                </c:pt>
                <c:pt idx="13">
                  <c:v>645.77815776179784</c:v>
                </c:pt>
                <c:pt idx="14">
                  <c:v>652.66164588167112</c:v>
                </c:pt>
                <c:pt idx="15">
                  <c:v>659.75515352143827</c:v>
                </c:pt>
                <c:pt idx="16">
                  <c:v>667.04732258289914</c:v>
                </c:pt>
                <c:pt idx="17">
                  <c:v>674.52796071410864</c:v>
                </c:pt>
                <c:pt idx="18">
                  <c:v>682.18787055818086</c:v>
                </c:pt>
                <c:pt idx="19">
                  <c:v>690.01871081551326</c:v>
                </c:pt>
                <c:pt idx="20">
                  <c:v>698.0128820194758</c:v>
                </c:pt>
                <c:pt idx="21">
                  <c:v>706.16343177091858</c:v>
                </c:pt>
                <c:pt idx="22">
                  <c:v>714.46397546103333</c:v>
                </c:pt>
                <c:pt idx="23">
                  <c:v>722.90862943689251</c:v>
                </c:pt>
                <c:pt idx="24">
                  <c:v>731.49195425721871</c:v>
                </c:pt>
                <c:pt idx="25">
                  <c:v>740.20890621296655</c:v>
                </c:pt>
                <c:pt idx="26">
                  <c:v>749.05479565380301</c:v>
                </c:pt>
                <c:pt idx="27">
                  <c:v>758.02525096557167</c:v>
                </c:pt>
                <c:pt idx="28">
                  <c:v>767.11618727679729</c:v>
                </c:pt>
                <c:pt idx="29">
                  <c:v>776.32377913991559</c:v>
                </c:pt>
                <c:pt idx="30">
                  <c:v>785.64443657922766</c:v>
                </c:pt>
                <c:pt idx="31">
                  <c:v>795.07478399275612</c:v>
                </c:pt>
                <c:pt idx="32">
                  <c:v>804.61164150882973</c:v>
                </c:pt>
                <c:pt idx="33">
                  <c:v>814.25200844083156</c:v>
                </c:pt>
                <c:pt idx="34">
                  <c:v>823.99304855458149</c:v>
                </c:pt>
                <c:pt idx="35">
                  <c:v>833.83207690969766</c:v>
                </c:pt>
                <c:pt idx="36">
                  <c:v>843.76654806611589</c:v>
                </c:pt>
                <c:pt idx="37">
                  <c:v>853.79404548956006</c:v>
                </c:pt>
                <c:pt idx="38">
                  <c:v>863.91227199828279</c:v>
                </c:pt>
                <c:pt idx="39">
                  <c:v>874.11904113601031</c:v>
                </c:pt>
                <c:pt idx="40">
                  <c:v>884.41226935034433</c:v>
                </c:pt>
                <c:pt idx="41">
                  <c:v>894.78996890133192</c:v>
                </c:pt>
                <c:pt idx="42">
                  <c:v>905.25024139365951</c:v>
                </c:pt>
                <c:pt idx="43">
                  <c:v>915.79127188985683</c:v>
                </c:pt>
                <c:pt idx="44">
                  <c:v>926.41132352353657</c:v>
                </c:pt>
                <c:pt idx="45">
                  <c:v>937.10873256721402</c:v>
                </c:pt>
                <c:pt idx="46">
                  <c:v>947.8819039092466</c:v>
                </c:pt>
                <c:pt idx="47">
                  <c:v>958.72930689301666</c:v>
                </c:pt>
                <c:pt idx="48">
                  <c:v>969.64947148710417</c:v>
                </c:pt>
                <c:pt idx="49">
                  <c:v>980.64098475519802</c:v>
                </c:pt>
                <c:pt idx="50">
                  <c:v>991.7024875930714</c:v>
                </c:pt>
                <c:pt idx="51">
                  <c:v>1002.8326717056323</c:v>
                </c:pt>
                <c:pt idx="52">
                  <c:v>1014.0302768155251</c:v>
                </c:pt>
                <c:pt idx="53">
                  <c:v>1025.2940880649282</c:v>
                </c:pt>
                <c:pt idx="54">
                  <c:v>1036.6229336006033</c:v>
                </c:pt>
                <c:pt idx="55">
                  <c:v>1048.0156823336747</c:v>
                </c:pt>
                <c:pt idx="56">
                  <c:v>1059.4712418499853</c:v>
                </c:pt>
                <c:pt idx="57">
                  <c:v>1070.9885564539884</c:v>
                </c:pt>
                <c:pt idx="58">
                  <c:v>1082.5666053546936</c:v>
                </c:pt>
                <c:pt idx="59">
                  <c:v>1094.2044009581539</c:v>
                </c:pt>
                <c:pt idx="60">
                  <c:v>1105.9009872764404</c:v>
                </c:pt>
                <c:pt idx="61">
                  <c:v>1117.6554384317935</c:v>
                </c:pt>
                <c:pt idx="62">
                  <c:v>1129.4668572602131</c:v>
                </c:pt>
                <c:pt idx="63">
                  <c:v>1141.33437399176</c:v>
                </c:pt>
                <c:pt idx="64">
                  <c:v>1153.2571450160885</c:v>
                </c:pt>
                <c:pt idx="65">
                  <c:v>1165.2343517218517</c:v>
                </c:pt>
                <c:pt idx="66">
                  <c:v>1177.265199398608</c:v>
                </c:pt>
                <c:pt idx="67">
                  <c:v>1189.3489162069163</c:v>
                </c:pt>
                <c:pt idx="68">
                  <c:v>1201.4847522052532</c:v>
                </c:pt>
                <c:pt idx="69">
                  <c:v>1213.6719784294896</c:v>
                </c:pt>
                <c:pt idx="70">
                  <c:v>1225.9098860277722</c:v>
                </c:pt>
                <c:pt idx="71">
                  <c:v>1238.1977854337567</c:v>
                </c:pt>
                <c:pt idx="72">
                  <c:v>1250.5350055980857</c:v>
                </c:pt>
                <c:pt idx="73">
                  <c:v>1262.9208932454367</c:v>
                </c:pt>
                <c:pt idx="74">
                  <c:v>1275.3548121812883</c:v>
                </c:pt>
                <c:pt idx="75">
                  <c:v>1287.8361426299412</c:v>
                </c:pt>
                <c:pt idx="76">
                  <c:v>1300.36428060663</c:v>
                </c:pt>
                <c:pt idx="77">
                  <c:v>1312.9386373223088</c:v>
                </c:pt>
                <c:pt idx="78">
                  <c:v>1325.5586386168493</c:v>
                </c:pt>
                <c:pt idx="79">
                  <c:v>1338.2237244178068</c:v>
                </c:pt>
                <c:pt idx="80">
                  <c:v>1350.933348234701</c:v>
                </c:pt>
              </c:numCache>
            </c:numRef>
          </c:val>
          <c:smooth val="0"/>
          <c:extLst>
            <c:ext xmlns:c16="http://schemas.microsoft.com/office/drawing/2014/chart" uri="{C3380CC4-5D6E-409C-BE32-E72D297353CC}">
              <c16:uniqueId val="{00000004-A9C9-4A52-AAA3-B6A1A74F4763}"/>
            </c:ext>
          </c:extLst>
        </c:ser>
        <c:dLbls>
          <c:showLegendKey val="0"/>
          <c:showVal val="0"/>
          <c:showCatName val="0"/>
          <c:showSerName val="0"/>
          <c:showPercent val="0"/>
          <c:showBubbleSize val="0"/>
        </c:dLbls>
        <c:marker val="1"/>
        <c:smooth val="0"/>
        <c:axId val="561748480"/>
        <c:axId val="561741920"/>
      </c:lineChart>
      <c:catAx>
        <c:axId val="56174848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cross"/>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61741920"/>
        <c:crosses val="autoZero"/>
        <c:auto val="1"/>
        <c:lblAlgn val="ctr"/>
        <c:lblOffset val="100"/>
        <c:tickLblSkip val="20"/>
        <c:tickMarkSkip val="20"/>
        <c:noMultiLvlLbl val="0"/>
      </c:catAx>
      <c:valAx>
        <c:axId val="561741920"/>
        <c:scaling>
          <c:orientation val="minMax"/>
          <c:max val="3000"/>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Bitcoin cumulative CO2e emissions (Gt C)</a:t>
                </a:r>
              </a:p>
            </c:rich>
          </c:tx>
          <c:layout>
            <c:manualLayout>
              <c:xMode val="edge"/>
              <c:yMode val="edge"/>
              <c:x val="3.7609547298085272E-2"/>
              <c:y val="7.1846724735500883E-2"/>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cross"/>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61748480"/>
        <c:crosses val="autoZero"/>
        <c:crossBetween val="between"/>
        <c:majorUnit val="500"/>
      </c:valAx>
      <c:valAx>
        <c:axId val="627105608"/>
        <c:scaling>
          <c:orientation val="minMax"/>
        </c:scaling>
        <c:delete val="1"/>
        <c:axPos val="r"/>
        <c:numFmt formatCode="General" sourceLinked="1"/>
        <c:majorTickMark val="out"/>
        <c:minorTickMark val="none"/>
        <c:tickLblPos val="nextTo"/>
        <c:crossAx val="627114136"/>
        <c:crosses val="max"/>
        <c:crossBetween val="between"/>
      </c:valAx>
      <c:catAx>
        <c:axId val="627114136"/>
        <c:scaling>
          <c:orientation val="minMax"/>
        </c:scaling>
        <c:delete val="1"/>
        <c:axPos val="b"/>
        <c:numFmt formatCode="General" sourceLinked="1"/>
        <c:majorTickMark val="out"/>
        <c:minorTickMark val="none"/>
        <c:tickLblPos val="nextTo"/>
        <c:crossAx val="627105608"/>
        <c:crosses val="autoZero"/>
        <c:auto val="1"/>
        <c:lblAlgn val="ctr"/>
        <c:lblOffset val="100"/>
        <c:noMultiLvlLbl val="0"/>
      </c:catAx>
      <c:spPr>
        <a:noFill/>
        <a:ln>
          <a:solidFill>
            <a:schemeClr val="bg1">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324923729020983"/>
          <c:y val="6.3209595875117527E-2"/>
          <c:w val="0.73873298750437322"/>
          <c:h val="0.79140345794864819"/>
        </c:manualLayout>
      </c:layout>
      <c:areaChart>
        <c:grouping val="standard"/>
        <c:varyColors val="0"/>
        <c:ser>
          <c:idx val="2"/>
          <c:order val="1"/>
          <c:tx>
            <c:strRef>
              <c:f>'Uneconomical rig removal'!$Q$23</c:f>
              <c:strCache>
                <c:ptCount val="1"/>
                <c:pt idx="0">
                  <c:v>Upper75</c:v>
                </c:pt>
              </c:strCache>
            </c:strRef>
          </c:tx>
          <c:spPr>
            <a:solidFill>
              <a:srgbClr val="FF9999"/>
            </a:solidFill>
            <a:ln w="25400">
              <a:noFill/>
            </a:ln>
            <a:effectLst/>
          </c:spPr>
          <c:cat>
            <c:numRef>
              <c:f>Replication!$N$25:$N$105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'Grid evolution'!$T$25:$T$105</c:f>
              <c:numCache>
                <c:formatCode>0.0</c:formatCode>
                <c:ptCount val="81"/>
                <c:pt idx="0">
                  <c:v>592.10183686408709</c:v>
                </c:pt>
                <c:pt idx="1">
                  <c:v>596.79205152950794</c:v>
                </c:pt>
                <c:pt idx="2">
                  <c:v>601.93239649008842</c:v>
                </c:pt>
                <c:pt idx="3">
                  <c:v>607.40587563555482</c:v>
                </c:pt>
                <c:pt idx="4">
                  <c:v>613.1304430958279</c:v>
                </c:pt>
                <c:pt idx="5">
                  <c:v>619.04509235059891</c:v>
                </c:pt>
                <c:pt idx="6">
                  <c:v>625.09402339438452</c:v>
                </c:pt>
                <c:pt idx="7">
                  <c:v>631.238678352683</c:v>
                </c:pt>
                <c:pt idx="8">
                  <c:v>637.44736779608468</c:v>
                </c:pt>
                <c:pt idx="9">
                  <c:v>643.69351696145782</c:v>
                </c:pt>
                <c:pt idx="10">
                  <c:v>649.95446802384868</c:v>
                </c:pt>
                <c:pt idx="11">
                  <c:v>656.24212654282837</c:v>
                </c:pt>
                <c:pt idx="12">
                  <c:v>662.54073299824086</c:v>
                </c:pt>
                <c:pt idx="13">
                  <c:v>668.83638935906106</c:v>
                </c:pt>
                <c:pt idx="14">
                  <c:v>675.11673076469469</c:v>
                </c:pt>
                <c:pt idx="15">
                  <c:v>681.37067114804609</c:v>
                </c:pt>
                <c:pt idx="16">
                  <c:v>687.62765915797286</c:v>
                </c:pt>
                <c:pt idx="17">
                  <c:v>693.87977313720228</c:v>
                </c:pt>
                <c:pt idx="18">
                  <c:v>700.11979540318839</c:v>
                </c:pt>
                <c:pt idx="19">
                  <c:v>706.34111717057112</c:v>
                </c:pt>
                <c:pt idx="20">
                  <c:v>712.53766010927461</c:v>
                </c:pt>
                <c:pt idx="21">
                  <c:v>718.70805202719123</c:v>
                </c:pt>
                <c:pt idx="22">
                  <c:v>724.84718356079134</c:v>
                </c:pt>
                <c:pt idx="23">
                  <c:v>730.95030372319093</c:v>
                </c:pt>
                <c:pt idx="24">
                  <c:v>737.01298092003287</c:v>
                </c:pt>
                <c:pt idx="25">
                  <c:v>743.03106952073165</c:v>
                </c:pt>
                <c:pt idx="26">
                  <c:v>748.99197150223267</c:v>
                </c:pt>
                <c:pt idx="27">
                  <c:v>754.8918787016953</c:v>
                </c:pt>
                <c:pt idx="28">
                  <c:v>760.72720073891196</c:v>
                </c:pt>
                <c:pt idx="29">
                  <c:v>766.49454528317597</c:v>
                </c:pt>
                <c:pt idx="30">
                  <c:v>772.19070068805513</c:v>
                </c:pt>
                <c:pt idx="31">
                  <c:v>777.84299756710561</c:v>
                </c:pt>
                <c:pt idx="32">
                  <c:v>783.44897620271388</c:v>
                </c:pt>
                <c:pt idx="33">
                  <c:v>789.00629810239752</c:v>
                </c:pt>
                <c:pt idx="34">
                  <c:v>794.51273650729831</c:v>
                </c:pt>
                <c:pt idx="35">
                  <c:v>799.96616789158998</c:v>
                </c:pt>
                <c:pt idx="36">
                  <c:v>805.35939434215004</c:v>
                </c:pt>
                <c:pt idx="37">
                  <c:v>810.69041410096224</c:v>
                </c:pt>
                <c:pt idx="38">
                  <c:v>815.95731020190874</c:v>
                </c:pt>
                <c:pt idx="39">
                  <c:v>821.15824467889911</c:v>
                </c:pt>
                <c:pt idx="40">
                  <c:v>826.29145330393635</c:v>
                </c:pt>
                <c:pt idx="41">
                  <c:v>831.45220462086957</c:v>
                </c:pt>
                <c:pt idx="42">
                  <c:v>836.63987964038745</c:v>
                </c:pt>
                <c:pt idx="43">
                  <c:v>841.85388658414104</c:v>
                </c:pt>
                <c:pt idx="44">
                  <c:v>847.09365913040983</c:v>
                </c:pt>
                <c:pt idx="45">
                  <c:v>852.35865480488701</c:v>
                </c:pt>
                <c:pt idx="46">
                  <c:v>857.64835350600526</c:v>
                </c:pt>
                <c:pt idx="47">
                  <c:v>862.9622561483543</c:v>
                </c:pt>
                <c:pt idx="48">
                  <c:v>868.29988341420255</c:v>
                </c:pt>
                <c:pt idx="49">
                  <c:v>873.66077460195856</c:v>
                </c:pt>
                <c:pt idx="50">
                  <c:v>879.04448656217357</c:v>
                </c:pt>
                <c:pt idx="51">
                  <c:v>884.45059271344667</c:v>
                </c:pt>
                <c:pt idx="52">
                  <c:v>889.87868213000695</c:v>
                </c:pt>
                <c:pt idx="53">
                  <c:v>895.3283586950979</c:v>
                </c:pt>
                <c:pt idx="54">
                  <c:v>900.79924031546398</c:v>
                </c:pt>
                <c:pt idx="55">
                  <c:v>906.29095818871428</c:v>
                </c:pt>
                <c:pt idx="56">
                  <c:v>911.8031561217997</c:v>
                </c:pt>
                <c:pt idx="57">
                  <c:v>917.33548989590395</c:v>
                </c:pt>
                <c:pt idx="58">
                  <c:v>922.88762667246249</c:v>
                </c:pt>
                <c:pt idx="59">
                  <c:v>928.45924443619333</c:v>
                </c:pt>
                <c:pt idx="60">
                  <c:v>934.05003147866773</c:v>
                </c:pt>
                <c:pt idx="61">
                  <c:v>939.65968590831881</c:v>
                </c:pt>
                <c:pt idx="62">
                  <c:v>945.28791519570177</c:v>
                </c:pt>
                <c:pt idx="63">
                  <c:v>950.9344357446048</c:v>
                </c:pt>
                <c:pt idx="64">
                  <c:v>956.59897248783511</c:v>
                </c:pt>
                <c:pt idx="65">
                  <c:v>962.28125850885726</c:v>
                </c:pt>
                <c:pt idx="66">
                  <c:v>967.98103468458044</c:v>
                </c:pt>
                <c:pt idx="67">
                  <c:v>973.69804934988599</c:v>
                </c:pt>
                <c:pt idx="68">
                  <c:v>979.43205797860321</c:v>
                </c:pt>
                <c:pt idx="69">
                  <c:v>985.1828228850502</c:v>
                </c:pt>
                <c:pt idx="70">
                  <c:v>990.95011294084941</c:v>
                </c:pt>
                <c:pt idx="71">
                  <c:v>996.73370330701846</c:v>
                </c:pt>
                <c:pt idx="72">
                  <c:v>1002.5333751813374</c:v>
                </c:pt>
                <c:pt idx="73">
                  <c:v>1008.3489155568775</c:v>
                </c:pt>
                <c:pt idx="74">
                  <c:v>1014.1801169963942</c:v>
                </c:pt>
                <c:pt idx="75">
                  <c:v>1020.0267774161199</c:v>
                </c:pt>
                <c:pt idx="76">
                  <c:v>1025.88869988072</c:v>
                </c:pt>
                <c:pt idx="77">
                  <c:v>1031.7656924105856</c:v>
                </c:pt>
                <c:pt idx="78">
                  <c:v>1037.6575677944161</c:v>
                </c:pt>
                <c:pt idx="79">
                  <c:v>1043.5641434135496</c:v>
                </c:pt>
                <c:pt idx="80">
                  <c:v>1049.4852410850965</c:v>
                </c:pt>
              </c:numCache>
            </c:numRef>
          </c:val>
          <c:extLst>
            <c:ext xmlns:c16="http://schemas.microsoft.com/office/drawing/2014/chart" uri="{C3380CC4-5D6E-409C-BE32-E72D297353CC}">
              <c16:uniqueId val="{00000000-D69D-4A8F-9FEB-C4E7E429C1F9}"/>
            </c:ext>
          </c:extLst>
        </c:ser>
        <c:ser>
          <c:idx val="1"/>
          <c:order val="2"/>
          <c:tx>
            <c:strRef>
              <c:f>'Uneconomical rig removal'!$P$23</c:f>
              <c:strCache>
                <c:ptCount val="1"/>
                <c:pt idx="0">
                  <c:v>Lower25</c:v>
                </c:pt>
              </c:strCache>
            </c:strRef>
          </c:tx>
          <c:spPr>
            <a:solidFill>
              <a:schemeClr val="bg1"/>
            </a:solidFill>
            <a:ln w="25400">
              <a:noFill/>
            </a:ln>
            <a:effectLst/>
          </c:spPr>
          <c:cat>
            <c:numRef>
              <c:f>Replication!$N$25:$N$105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'Grid evolution'!$S$25:$S$105</c:f>
              <c:numCache>
                <c:formatCode>0.0</c:formatCode>
                <c:ptCount val="81"/>
                <c:pt idx="0">
                  <c:v>585</c:v>
                </c:pt>
                <c:pt idx="1">
                  <c:v>585</c:v>
                </c:pt>
                <c:pt idx="2">
                  <c:v>585</c:v>
                </c:pt>
                <c:pt idx="3">
                  <c:v>585.29233492715741</c:v>
                </c:pt>
                <c:pt idx="4">
                  <c:v>586.08190800927196</c:v>
                </c:pt>
                <c:pt idx="5">
                  <c:v>587.28286509580869</c:v>
                </c:pt>
                <c:pt idx="6">
                  <c:v>588.82644661384506</c:v>
                </c:pt>
                <c:pt idx="7">
                  <c:v>590.65839027198638</c:v>
                </c:pt>
                <c:pt idx="8">
                  <c:v>592.73409970303271</c:v>
                </c:pt>
                <c:pt idx="9">
                  <c:v>595.0161763834692</c:v>
                </c:pt>
                <c:pt idx="10">
                  <c:v>597.47273407638988</c:v>
                </c:pt>
                <c:pt idx="11">
                  <c:v>600.08931293312378</c:v>
                </c:pt>
                <c:pt idx="12">
                  <c:v>602.8437346653734</c:v>
                </c:pt>
                <c:pt idx="13">
                  <c:v>605.71644064729867</c:v>
                </c:pt>
                <c:pt idx="14">
                  <c:v>608.69002987542251</c:v>
                </c:pt>
                <c:pt idx="15">
                  <c:v>611.74890098735705</c:v>
                </c:pt>
                <c:pt idx="16">
                  <c:v>614.89883372709687</c:v>
                </c:pt>
                <c:pt idx="17">
                  <c:v>618.12867998888157</c:v>
                </c:pt>
                <c:pt idx="18">
                  <c:v>621.42828236480761</c:v>
                </c:pt>
                <c:pt idx="19">
                  <c:v>624.78834034834949</c:v>
                </c:pt>
                <c:pt idx="20">
                  <c:v>628.20029993760352</c:v>
                </c:pt>
                <c:pt idx="21">
                  <c:v>631.65863867963674</c:v>
                </c:pt>
                <c:pt idx="22">
                  <c:v>635.15616619421917</c:v>
                </c:pt>
                <c:pt idx="23">
                  <c:v>638.68619644358557</c:v>
                </c:pt>
                <c:pt idx="24">
                  <c:v>642.24249286859344</c:v>
                </c:pt>
                <c:pt idx="25">
                  <c:v>645.81922134472302</c:v>
                </c:pt>
                <c:pt idx="26">
                  <c:v>649.40566941607324</c:v>
                </c:pt>
                <c:pt idx="27">
                  <c:v>652.99647787600713</c:v>
                </c:pt>
                <c:pt idx="28">
                  <c:v>656.58659400099259</c:v>
                </c:pt>
                <c:pt idx="29">
                  <c:v>660.17124378235599</c:v>
                </c:pt>
                <c:pt idx="30">
                  <c:v>663.74590748751893</c:v>
                </c:pt>
                <c:pt idx="31">
                  <c:v>667.32553592412705</c:v>
                </c:pt>
                <c:pt idx="32">
                  <c:v>670.90666754417589</c:v>
                </c:pt>
                <c:pt idx="33">
                  <c:v>674.48601139915684</c:v>
                </c:pt>
                <c:pt idx="34">
                  <c:v>678.06043378457434</c:v>
                </c:pt>
                <c:pt idx="35">
                  <c:v>681.62694627265273</c:v>
                </c:pt>
                <c:pt idx="36">
                  <c:v>685.17928966312343</c:v>
                </c:pt>
                <c:pt idx="37">
                  <c:v>688.71464689346385</c:v>
                </c:pt>
                <c:pt idx="38">
                  <c:v>692.23032022658856</c:v>
                </c:pt>
                <c:pt idx="39">
                  <c:v>695.72372310306162</c:v>
                </c:pt>
                <c:pt idx="40">
                  <c:v>699.1923727340552</c:v>
                </c:pt>
                <c:pt idx="41">
                  <c:v>702.69978304936456</c:v>
                </c:pt>
                <c:pt idx="42">
                  <c:v>706.24508294863222</c:v>
                </c:pt>
                <c:pt idx="43">
                  <c:v>709.82743962601671</c:v>
                </c:pt>
                <c:pt idx="44">
                  <c:v>713.446056099673</c:v>
                </c:pt>
                <c:pt idx="45">
                  <c:v>717.10016894804073</c:v>
                </c:pt>
                <c:pt idx="46">
                  <c:v>720.78904623472499</c:v>
                </c:pt>
                <c:pt idx="47">
                  <c:v>724.51198559964644</c:v>
                </c:pt>
                <c:pt idx="48">
                  <c:v>728.26831250176986</c:v>
                </c:pt>
                <c:pt idx="49">
                  <c:v>732.05737859813883</c:v>
                </c:pt>
                <c:pt idx="50">
                  <c:v>735.87856024687585</c:v>
                </c:pt>
                <c:pt idx="51">
                  <c:v>739.73125712181172</c:v>
                </c:pt>
                <c:pt idx="52">
                  <c:v>743.61489092993031</c:v>
                </c:pt>
                <c:pt idx="53">
                  <c:v>747.52890421752977</c:v>
                </c:pt>
                <c:pt idx="54">
                  <c:v>751.47275926744771</c:v>
                </c:pt>
                <c:pt idx="55">
                  <c:v>755.44593706561534</c:v>
                </c:pt>
                <c:pt idx="56">
                  <c:v>759.44793634340033</c:v>
                </c:pt>
                <c:pt idx="57">
                  <c:v>763.47827268398987</c:v>
                </c:pt>
                <c:pt idx="58">
                  <c:v>767.53647768400037</c:v>
                </c:pt>
                <c:pt idx="59">
                  <c:v>771.62209817501468</c:v>
                </c:pt>
                <c:pt idx="60">
                  <c:v>775.73469548976971</c:v>
                </c:pt>
                <c:pt idx="61">
                  <c:v>779.87384477887167</c:v>
                </c:pt>
                <c:pt idx="62">
                  <c:v>784.03913436746245</c:v>
                </c:pt>
                <c:pt idx="63">
                  <c:v>788.23016515124914</c:v>
                </c:pt>
                <c:pt idx="64">
                  <c:v>792.44655002954858</c:v>
                </c:pt>
                <c:pt idx="65">
                  <c:v>796.68791337240623</c:v>
                </c:pt>
                <c:pt idx="66">
                  <c:v>800.95389051768063</c:v>
                </c:pt>
                <c:pt idx="67">
                  <c:v>805.24412729808932</c:v>
                </c:pt>
                <c:pt idx="68">
                  <c:v>809.55827959293219</c:v>
                </c:pt>
                <c:pt idx="69">
                  <c:v>813.89601290918984</c:v>
                </c:pt>
                <c:pt idx="70">
                  <c:v>818.25700198083518</c:v>
                </c:pt>
                <c:pt idx="71">
                  <c:v>822.64093039282159</c:v>
                </c:pt>
                <c:pt idx="72">
                  <c:v>827.04749022563283</c:v>
                </c:pt>
                <c:pt idx="73">
                  <c:v>831.47638171628512</c:v>
                </c:pt>
                <c:pt idx="74">
                  <c:v>835.92731293930365</c:v>
                </c:pt>
                <c:pt idx="75">
                  <c:v>840.39999950356241</c:v>
                </c:pt>
                <c:pt idx="76">
                  <c:v>844.8941642626379</c:v>
                </c:pt>
                <c:pt idx="77">
                  <c:v>849.40953704396168</c:v>
                </c:pt>
                <c:pt idx="78">
                  <c:v>853.94585438678746</c:v>
                </c:pt>
                <c:pt idx="79">
                  <c:v>858.50285929660731</c:v>
                </c:pt>
                <c:pt idx="80">
                  <c:v>863.08030100838232</c:v>
                </c:pt>
              </c:numCache>
            </c:numRef>
          </c:val>
          <c:extLst>
            <c:ext xmlns:c16="http://schemas.microsoft.com/office/drawing/2014/chart" uri="{C3380CC4-5D6E-409C-BE32-E72D297353CC}">
              <c16:uniqueId val="{00000001-D69D-4A8F-9FEB-C4E7E429C1F9}"/>
            </c:ext>
          </c:extLst>
        </c:ser>
        <c:dLbls>
          <c:showLegendKey val="0"/>
          <c:showVal val="0"/>
          <c:showCatName val="0"/>
          <c:showSerName val="0"/>
          <c:showPercent val="0"/>
          <c:showBubbleSize val="0"/>
        </c:dLbls>
        <c:axId val="561748480"/>
        <c:axId val="561741920"/>
      </c:areaChart>
      <c:areaChart>
        <c:grouping val="stacked"/>
        <c:varyColors val="0"/>
        <c:ser>
          <c:idx val="3"/>
          <c:order val="3"/>
          <c:tx>
            <c:strRef>
              <c:f>'Uneconomical rig removal'!$R$23</c:f>
              <c:strCache>
                <c:ptCount val="1"/>
                <c:pt idx="0">
                  <c:v>2C lower</c:v>
                </c:pt>
              </c:strCache>
            </c:strRef>
          </c:tx>
          <c:spPr>
            <a:solidFill>
              <a:srgbClr val="FFFFFF">
                <a:alpha val="50980"/>
              </a:srgbClr>
            </a:solidFill>
            <a:ln>
              <a:noFill/>
            </a:ln>
            <a:effectLst/>
          </c:spPr>
          <c:cat>
            <c:numRef>
              <c:f>'Uneconomical rig removal'!$N$25:$N$105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'Uneconomical rig removal'!$R$25:$R$105</c:f>
              <c:numCache>
                <c:formatCode>General</c:formatCode>
                <c:ptCount val="81"/>
                <c:pt idx="0">
                  <c:v>816.4</c:v>
                </c:pt>
                <c:pt idx="1">
                  <c:v>816.4</c:v>
                </c:pt>
                <c:pt idx="2">
                  <c:v>816.4</c:v>
                </c:pt>
                <c:pt idx="3">
                  <c:v>816.4</c:v>
                </c:pt>
                <c:pt idx="4">
                  <c:v>816.4</c:v>
                </c:pt>
                <c:pt idx="5">
                  <c:v>816.4</c:v>
                </c:pt>
                <c:pt idx="6">
                  <c:v>816.4</c:v>
                </c:pt>
                <c:pt idx="7">
                  <c:v>816.4</c:v>
                </c:pt>
                <c:pt idx="8">
                  <c:v>816.4</c:v>
                </c:pt>
                <c:pt idx="9">
                  <c:v>816.4</c:v>
                </c:pt>
                <c:pt idx="10">
                  <c:v>816.4</c:v>
                </c:pt>
                <c:pt idx="11">
                  <c:v>816.4</c:v>
                </c:pt>
                <c:pt idx="12">
                  <c:v>816.4</c:v>
                </c:pt>
                <c:pt idx="13">
                  <c:v>816.4</c:v>
                </c:pt>
                <c:pt idx="14">
                  <c:v>816.4</c:v>
                </c:pt>
                <c:pt idx="15">
                  <c:v>816.4</c:v>
                </c:pt>
                <c:pt idx="16">
                  <c:v>816.4</c:v>
                </c:pt>
                <c:pt idx="17">
                  <c:v>816.4</c:v>
                </c:pt>
                <c:pt idx="18">
                  <c:v>816.4</c:v>
                </c:pt>
                <c:pt idx="19">
                  <c:v>816.4</c:v>
                </c:pt>
                <c:pt idx="20">
                  <c:v>816.4</c:v>
                </c:pt>
                <c:pt idx="21">
                  <c:v>816.4</c:v>
                </c:pt>
                <c:pt idx="22">
                  <c:v>816.4</c:v>
                </c:pt>
                <c:pt idx="23">
                  <c:v>816.4</c:v>
                </c:pt>
                <c:pt idx="24">
                  <c:v>816.4</c:v>
                </c:pt>
                <c:pt idx="25">
                  <c:v>816.4</c:v>
                </c:pt>
                <c:pt idx="26">
                  <c:v>816.4</c:v>
                </c:pt>
                <c:pt idx="27">
                  <c:v>816.4</c:v>
                </c:pt>
                <c:pt idx="28">
                  <c:v>816.4</c:v>
                </c:pt>
                <c:pt idx="29">
                  <c:v>816.4</c:v>
                </c:pt>
                <c:pt idx="30">
                  <c:v>816.4</c:v>
                </c:pt>
                <c:pt idx="31">
                  <c:v>816.4</c:v>
                </c:pt>
                <c:pt idx="32">
                  <c:v>816.4</c:v>
                </c:pt>
                <c:pt idx="33">
                  <c:v>816.4</c:v>
                </c:pt>
                <c:pt idx="34">
                  <c:v>816.4</c:v>
                </c:pt>
                <c:pt idx="35">
                  <c:v>816.4</c:v>
                </c:pt>
                <c:pt idx="36">
                  <c:v>816.4</c:v>
                </c:pt>
                <c:pt idx="37">
                  <c:v>816.4</c:v>
                </c:pt>
                <c:pt idx="38">
                  <c:v>816.4</c:v>
                </c:pt>
                <c:pt idx="39">
                  <c:v>816.4</c:v>
                </c:pt>
                <c:pt idx="40">
                  <c:v>816.4</c:v>
                </c:pt>
                <c:pt idx="41">
                  <c:v>816.4</c:v>
                </c:pt>
                <c:pt idx="42">
                  <c:v>816.4</c:v>
                </c:pt>
                <c:pt idx="43">
                  <c:v>816.4</c:v>
                </c:pt>
                <c:pt idx="44">
                  <c:v>816.4</c:v>
                </c:pt>
                <c:pt idx="45">
                  <c:v>816.4</c:v>
                </c:pt>
                <c:pt idx="46">
                  <c:v>816.4</c:v>
                </c:pt>
                <c:pt idx="47">
                  <c:v>816.4</c:v>
                </c:pt>
                <c:pt idx="48">
                  <c:v>816.4</c:v>
                </c:pt>
                <c:pt idx="49">
                  <c:v>816.4</c:v>
                </c:pt>
                <c:pt idx="50">
                  <c:v>816.4</c:v>
                </c:pt>
                <c:pt idx="51">
                  <c:v>816.4</c:v>
                </c:pt>
                <c:pt idx="52">
                  <c:v>816.4</c:v>
                </c:pt>
                <c:pt idx="53">
                  <c:v>816.4</c:v>
                </c:pt>
                <c:pt idx="54">
                  <c:v>816.4</c:v>
                </c:pt>
                <c:pt idx="55">
                  <c:v>816.4</c:v>
                </c:pt>
                <c:pt idx="56">
                  <c:v>816.4</c:v>
                </c:pt>
                <c:pt idx="57">
                  <c:v>816.4</c:v>
                </c:pt>
                <c:pt idx="58">
                  <c:v>816.4</c:v>
                </c:pt>
                <c:pt idx="59">
                  <c:v>816.4</c:v>
                </c:pt>
                <c:pt idx="60">
                  <c:v>816.4</c:v>
                </c:pt>
                <c:pt idx="61">
                  <c:v>816.4</c:v>
                </c:pt>
                <c:pt idx="62">
                  <c:v>816.4</c:v>
                </c:pt>
                <c:pt idx="63">
                  <c:v>816.4</c:v>
                </c:pt>
                <c:pt idx="64">
                  <c:v>816.4</c:v>
                </c:pt>
                <c:pt idx="65">
                  <c:v>816.4</c:v>
                </c:pt>
                <c:pt idx="66">
                  <c:v>816.4</c:v>
                </c:pt>
                <c:pt idx="67">
                  <c:v>816.4</c:v>
                </c:pt>
                <c:pt idx="68">
                  <c:v>816.4</c:v>
                </c:pt>
                <c:pt idx="69">
                  <c:v>816.4</c:v>
                </c:pt>
                <c:pt idx="70">
                  <c:v>816.4</c:v>
                </c:pt>
                <c:pt idx="71">
                  <c:v>816.4</c:v>
                </c:pt>
                <c:pt idx="72">
                  <c:v>816.4</c:v>
                </c:pt>
                <c:pt idx="73">
                  <c:v>816.4</c:v>
                </c:pt>
                <c:pt idx="74">
                  <c:v>816.4</c:v>
                </c:pt>
                <c:pt idx="75">
                  <c:v>816.4</c:v>
                </c:pt>
                <c:pt idx="76">
                  <c:v>816.4</c:v>
                </c:pt>
                <c:pt idx="77">
                  <c:v>816.4</c:v>
                </c:pt>
                <c:pt idx="78">
                  <c:v>816.4</c:v>
                </c:pt>
                <c:pt idx="79">
                  <c:v>816.4</c:v>
                </c:pt>
                <c:pt idx="80">
                  <c:v>816.4</c:v>
                </c:pt>
              </c:numCache>
            </c:numRef>
          </c:val>
          <c:extLst>
            <c:ext xmlns:c16="http://schemas.microsoft.com/office/drawing/2014/chart" uri="{C3380CC4-5D6E-409C-BE32-E72D297353CC}">
              <c16:uniqueId val="{00000002-D69D-4A8F-9FEB-C4E7E429C1F9}"/>
            </c:ext>
          </c:extLst>
        </c:ser>
        <c:ser>
          <c:idx val="4"/>
          <c:order val="4"/>
          <c:tx>
            <c:strRef>
              <c:f>'Uneconomical rig removal'!$S$23</c:f>
              <c:strCache>
                <c:ptCount val="1"/>
                <c:pt idx="0">
                  <c:v>2C upper</c:v>
                </c:pt>
              </c:strCache>
            </c:strRef>
          </c:tx>
          <c:spPr>
            <a:solidFill>
              <a:schemeClr val="bg1">
                <a:lumMod val="85000"/>
                <a:alpha val="50980"/>
              </a:schemeClr>
            </a:solidFill>
            <a:ln w="25400">
              <a:noFill/>
            </a:ln>
            <a:effectLst/>
          </c:spPr>
          <c:cat>
            <c:numRef>
              <c:f>'Uneconomical rig removal'!$N$25:$N$105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'Uneconomical rig removal'!$V$25:$V$105</c:f>
              <c:numCache>
                <c:formatCode>General</c:formatCode>
                <c:ptCount val="81"/>
                <c:pt idx="0">
                  <c:v>513.4</c:v>
                </c:pt>
                <c:pt idx="1">
                  <c:v>513.4</c:v>
                </c:pt>
                <c:pt idx="2">
                  <c:v>513.4</c:v>
                </c:pt>
                <c:pt idx="3">
                  <c:v>513.4</c:v>
                </c:pt>
                <c:pt idx="4">
                  <c:v>513.4</c:v>
                </c:pt>
                <c:pt idx="5">
                  <c:v>513.4</c:v>
                </c:pt>
                <c:pt idx="6">
                  <c:v>513.4</c:v>
                </c:pt>
                <c:pt idx="7">
                  <c:v>513.4</c:v>
                </c:pt>
                <c:pt idx="8">
                  <c:v>513.4</c:v>
                </c:pt>
                <c:pt idx="9">
                  <c:v>513.4</c:v>
                </c:pt>
                <c:pt idx="10">
                  <c:v>513.4</c:v>
                </c:pt>
                <c:pt idx="11">
                  <c:v>513.4</c:v>
                </c:pt>
                <c:pt idx="12">
                  <c:v>513.4</c:v>
                </c:pt>
                <c:pt idx="13">
                  <c:v>513.4</c:v>
                </c:pt>
                <c:pt idx="14">
                  <c:v>513.4</c:v>
                </c:pt>
                <c:pt idx="15">
                  <c:v>513.4</c:v>
                </c:pt>
                <c:pt idx="16">
                  <c:v>513.4</c:v>
                </c:pt>
                <c:pt idx="17">
                  <c:v>513.4</c:v>
                </c:pt>
                <c:pt idx="18">
                  <c:v>513.4</c:v>
                </c:pt>
                <c:pt idx="19">
                  <c:v>513.4</c:v>
                </c:pt>
                <c:pt idx="20">
                  <c:v>513.4</c:v>
                </c:pt>
                <c:pt idx="21">
                  <c:v>513.4</c:v>
                </c:pt>
                <c:pt idx="22">
                  <c:v>513.4</c:v>
                </c:pt>
                <c:pt idx="23">
                  <c:v>513.4</c:v>
                </c:pt>
                <c:pt idx="24">
                  <c:v>513.4</c:v>
                </c:pt>
                <c:pt idx="25">
                  <c:v>513.4</c:v>
                </c:pt>
                <c:pt idx="26">
                  <c:v>513.4</c:v>
                </c:pt>
                <c:pt idx="27">
                  <c:v>513.4</c:v>
                </c:pt>
                <c:pt idx="28">
                  <c:v>513.4</c:v>
                </c:pt>
                <c:pt idx="29">
                  <c:v>513.4</c:v>
                </c:pt>
                <c:pt idx="30">
                  <c:v>513.4</c:v>
                </c:pt>
                <c:pt idx="31">
                  <c:v>513.4</c:v>
                </c:pt>
                <c:pt idx="32">
                  <c:v>513.4</c:v>
                </c:pt>
                <c:pt idx="33">
                  <c:v>513.4</c:v>
                </c:pt>
                <c:pt idx="34">
                  <c:v>513.4</c:v>
                </c:pt>
                <c:pt idx="35">
                  <c:v>513.4</c:v>
                </c:pt>
                <c:pt idx="36">
                  <c:v>513.4</c:v>
                </c:pt>
                <c:pt idx="37">
                  <c:v>513.4</c:v>
                </c:pt>
                <c:pt idx="38">
                  <c:v>513.4</c:v>
                </c:pt>
                <c:pt idx="39">
                  <c:v>513.4</c:v>
                </c:pt>
                <c:pt idx="40">
                  <c:v>513.4</c:v>
                </c:pt>
                <c:pt idx="41">
                  <c:v>513.4</c:v>
                </c:pt>
                <c:pt idx="42">
                  <c:v>513.4</c:v>
                </c:pt>
                <c:pt idx="43">
                  <c:v>513.4</c:v>
                </c:pt>
                <c:pt idx="44">
                  <c:v>513.4</c:v>
                </c:pt>
                <c:pt idx="45">
                  <c:v>513.4</c:v>
                </c:pt>
                <c:pt idx="46">
                  <c:v>513.4</c:v>
                </c:pt>
                <c:pt idx="47">
                  <c:v>513.4</c:v>
                </c:pt>
                <c:pt idx="48">
                  <c:v>513.4</c:v>
                </c:pt>
                <c:pt idx="49">
                  <c:v>513.4</c:v>
                </c:pt>
                <c:pt idx="50">
                  <c:v>513.4</c:v>
                </c:pt>
                <c:pt idx="51">
                  <c:v>513.4</c:v>
                </c:pt>
                <c:pt idx="52">
                  <c:v>513.4</c:v>
                </c:pt>
                <c:pt idx="53">
                  <c:v>513.4</c:v>
                </c:pt>
                <c:pt idx="54">
                  <c:v>513.4</c:v>
                </c:pt>
                <c:pt idx="55">
                  <c:v>513.4</c:v>
                </c:pt>
                <c:pt idx="56">
                  <c:v>513.4</c:v>
                </c:pt>
                <c:pt idx="57">
                  <c:v>513.4</c:v>
                </c:pt>
                <c:pt idx="58">
                  <c:v>513.4</c:v>
                </c:pt>
                <c:pt idx="59">
                  <c:v>513.4</c:v>
                </c:pt>
                <c:pt idx="60">
                  <c:v>513.4</c:v>
                </c:pt>
                <c:pt idx="61">
                  <c:v>513.4</c:v>
                </c:pt>
                <c:pt idx="62">
                  <c:v>513.4</c:v>
                </c:pt>
                <c:pt idx="63">
                  <c:v>513.4</c:v>
                </c:pt>
                <c:pt idx="64">
                  <c:v>513.4</c:v>
                </c:pt>
                <c:pt idx="65">
                  <c:v>513.4</c:v>
                </c:pt>
                <c:pt idx="66">
                  <c:v>513.4</c:v>
                </c:pt>
                <c:pt idx="67">
                  <c:v>513.4</c:v>
                </c:pt>
                <c:pt idx="68">
                  <c:v>513.4</c:v>
                </c:pt>
                <c:pt idx="69">
                  <c:v>513.4</c:v>
                </c:pt>
                <c:pt idx="70">
                  <c:v>513.4</c:v>
                </c:pt>
                <c:pt idx="71">
                  <c:v>513.4</c:v>
                </c:pt>
                <c:pt idx="72">
                  <c:v>513.4</c:v>
                </c:pt>
                <c:pt idx="73">
                  <c:v>513.4</c:v>
                </c:pt>
                <c:pt idx="74">
                  <c:v>513.4</c:v>
                </c:pt>
                <c:pt idx="75">
                  <c:v>513.4</c:v>
                </c:pt>
                <c:pt idx="76">
                  <c:v>513.4</c:v>
                </c:pt>
                <c:pt idx="77">
                  <c:v>513.4</c:v>
                </c:pt>
                <c:pt idx="78">
                  <c:v>513.4</c:v>
                </c:pt>
                <c:pt idx="79">
                  <c:v>513.4</c:v>
                </c:pt>
                <c:pt idx="80">
                  <c:v>513.4</c:v>
                </c:pt>
              </c:numCache>
            </c:numRef>
          </c:val>
          <c:extLst>
            <c:ext xmlns:c16="http://schemas.microsoft.com/office/drawing/2014/chart" uri="{C3380CC4-5D6E-409C-BE32-E72D297353CC}">
              <c16:uniqueId val="{00000003-D69D-4A8F-9FEB-C4E7E429C1F9}"/>
            </c:ext>
          </c:extLst>
        </c:ser>
        <c:dLbls>
          <c:showLegendKey val="0"/>
          <c:showVal val="0"/>
          <c:showCatName val="0"/>
          <c:showSerName val="0"/>
          <c:showPercent val="0"/>
          <c:showBubbleSize val="0"/>
        </c:dLbls>
        <c:axId val="627114136"/>
        <c:axId val="627105608"/>
      </c:areaChart>
      <c:lineChart>
        <c:grouping val="standard"/>
        <c:varyColors val="0"/>
        <c:ser>
          <c:idx val="0"/>
          <c:order val="0"/>
          <c:tx>
            <c:strRef>
              <c:f>'Uneconomical rig removal'!$O$23</c:f>
              <c:strCache>
                <c:ptCount val="1"/>
                <c:pt idx="0">
                  <c:v>Median</c:v>
                </c:pt>
              </c:strCache>
            </c:strRef>
          </c:tx>
          <c:spPr>
            <a:ln w="15875" cap="rnd">
              <a:solidFill>
                <a:srgbClr val="C00000"/>
              </a:solidFill>
              <a:round/>
            </a:ln>
            <a:effectLst/>
          </c:spPr>
          <c:marker>
            <c:symbol val="none"/>
          </c:marker>
          <c:cat>
            <c:numRef>
              <c:f>'Uneconomical rig removal'!$N$25:$N$105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'Grid evolution'!$R$25:$R$105</c:f>
              <c:numCache>
                <c:formatCode>0.0</c:formatCode>
                <c:ptCount val="81"/>
                <c:pt idx="0">
                  <c:v>585.44045241186211</c:v>
                </c:pt>
                <c:pt idx="1">
                  <c:v>586.76901932335159</c:v>
                </c:pt>
                <c:pt idx="2">
                  <c:v>588.75490568123166</c:v>
                </c:pt>
                <c:pt idx="3">
                  <c:v>591.249710310365</c:v>
                </c:pt>
                <c:pt idx="4">
                  <c:v>594.1493639079165</c:v>
                </c:pt>
                <c:pt idx="5">
                  <c:v>597.37648407858705</c:v>
                </c:pt>
                <c:pt idx="6">
                  <c:v>600.86615515879294</c:v>
                </c:pt>
                <c:pt idx="7">
                  <c:v>604.56946925039836</c:v>
                </c:pt>
                <c:pt idx="8">
                  <c:v>608.44623058519392</c:v>
                </c:pt>
                <c:pt idx="9">
                  <c:v>612.46273098081963</c:v>
                </c:pt>
                <c:pt idx="10">
                  <c:v>616.59023061179835</c:v>
                </c:pt>
                <c:pt idx="11">
                  <c:v>620.82509525984176</c:v>
                </c:pt>
                <c:pt idx="12">
                  <c:v>625.14733510356655</c:v>
                </c:pt>
                <c:pt idx="13">
                  <c:v>629.53932148896808</c:v>
                </c:pt>
                <c:pt idx="14">
                  <c:v>633.98537047491857</c:v>
                </c:pt>
                <c:pt idx="15">
                  <c:v>638.47142018251077</c:v>
                </c:pt>
                <c:pt idx="16">
                  <c:v>643.01341834004097</c:v>
                </c:pt>
                <c:pt idx="17">
                  <c:v>647.60131689510388</c:v>
                </c:pt>
                <c:pt idx="18">
                  <c:v>652.22596073246382</c:v>
                </c:pt>
                <c:pt idx="19">
                  <c:v>656.87896708359028</c:v>
                </c:pt>
                <c:pt idx="20">
                  <c:v>661.55262602336632</c:v>
                </c:pt>
                <c:pt idx="21">
                  <c:v>666.24304140815275</c:v>
                </c:pt>
                <c:pt idx="22">
                  <c:v>670.94373237622972</c:v>
                </c:pt>
                <c:pt idx="23">
                  <c:v>675.64867264285544</c:v>
                </c:pt>
                <c:pt idx="24">
                  <c:v>680.35224104790052</c:v>
                </c:pt>
                <c:pt idx="25">
                  <c:v>685.04917915598287</c:v>
                </c:pt>
                <c:pt idx="26">
                  <c:v>689.72771883022244</c:v>
                </c:pt>
                <c:pt idx="27">
                  <c:v>694.38302968986579</c:v>
                </c:pt>
                <c:pt idx="28">
                  <c:v>699.01055759441681</c:v>
                </c:pt>
                <c:pt idx="29">
                  <c:v>703.60599961522576</c:v>
                </c:pt>
                <c:pt idx="30">
                  <c:v>708.16528201083952</c:v>
                </c:pt>
                <c:pt idx="31">
                  <c:v>712.70895966966407</c:v>
                </c:pt>
                <c:pt idx="32">
                  <c:v>717.23391261642723</c:v>
                </c:pt>
                <c:pt idx="33">
                  <c:v>721.73717464085064</c:v>
                </c:pt>
                <c:pt idx="34">
                  <c:v>726.21592125981897</c:v>
                </c:pt>
                <c:pt idx="35">
                  <c:v>730.66745893268853</c:v>
                </c:pt>
                <c:pt idx="36">
                  <c:v>735.0849807066661</c:v>
                </c:pt>
                <c:pt idx="37">
                  <c:v>739.46594749577912</c:v>
                </c:pt>
                <c:pt idx="38">
                  <c:v>743.80792776560361</c:v>
                </c:pt>
                <c:pt idx="39">
                  <c:v>748.10859018841427</c:v>
                </c:pt>
                <c:pt idx="40">
                  <c:v>752.3656969666464</c:v>
                </c:pt>
                <c:pt idx="41">
                  <c:v>756.65773967482653</c:v>
                </c:pt>
                <c:pt idx="42">
                  <c:v>760.9839331684509</c:v>
                </c:pt>
                <c:pt idx="43">
                  <c:v>765.34352681978214</c:v>
                </c:pt>
                <c:pt idx="44">
                  <c:v>769.7358022899748</c:v>
                </c:pt>
                <c:pt idx="45">
                  <c:v>774.16007148920846</c:v>
                </c:pt>
                <c:pt idx="46">
                  <c:v>778.61567470602586</c:v>
                </c:pt>
                <c:pt idx="47">
                  <c:v>783.10197888648861</c:v>
                </c:pt>
                <c:pt idx="48">
                  <c:v>787.61837605022413</c:v>
                </c:pt>
                <c:pt idx="49">
                  <c:v>792.16428183044093</c:v>
                </c:pt>
                <c:pt idx="50">
                  <c:v>796.7391341243956</c:v>
                </c:pt>
                <c:pt idx="51">
                  <c:v>801.34239184315197</c:v>
                </c:pt>
                <c:pt idx="52">
                  <c:v>805.97353375710554</c:v>
                </c:pt>
                <c:pt idx="53">
                  <c:v>810.63205742141008</c:v>
                </c:pt>
                <c:pt idx="54">
                  <c:v>815.31747817719474</c:v>
                </c:pt>
                <c:pt idx="55">
                  <c:v>820.0293282250459</c:v>
                </c:pt>
                <c:pt idx="56">
                  <c:v>824.76715576076651</c:v>
                </c:pt>
                <c:pt idx="57">
                  <c:v>829.53052416636115</c:v>
                </c:pt>
                <c:pt idx="58">
                  <c:v>834.31901125977447</c:v>
                </c:pt>
                <c:pt idx="59">
                  <c:v>839.13220858869192</c:v>
                </c:pt>
                <c:pt idx="60">
                  <c:v>843.96972077251917</c:v>
                </c:pt>
                <c:pt idx="61">
                  <c:v>848.8311648837232</c:v>
                </c:pt>
                <c:pt idx="62">
                  <c:v>853.71616987030086</c:v>
                </c:pt>
                <c:pt idx="63">
                  <c:v>858.62437600997396</c:v>
                </c:pt>
                <c:pt idx="64">
                  <c:v>863.55543439963412</c:v>
                </c:pt>
                <c:pt idx="65">
                  <c:v>868.50900647534002</c:v>
                </c:pt>
                <c:pt idx="66">
                  <c:v>873.4847635581641</c:v>
                </c:pt>
                <c:pt idx="67">
                  <c:v>878.48238642824208</c:v>
                </c:pt>
                <c:pt idx="68">
                  <c:v>883.50156492232122</c:v>
                </c:pt>
                <c:pt idx="69">
                  <c:v>888.54199755304785</c:v>
                </c:pt>
                <c:pt idx="70">
                  <c:v>893.60339115116881</c:v>
                </c:pt>
                <c:pt idx="71">
                  <c:v>898.6854605235942</c:v>
                </c:pt>
                <c:pt idx="72">
                  <c:v>903.78792813554992</c:v>
                </c:pt>
                <c:pt idx="73">
                  <c:v>908.91052380330473</c:v>
                </c:pt>
                <c:pt idx="74">
                  <c:v>914.05298440746105</c:v>
                </c:pt>
                <c:pt idx="75">
                  <c:v>919.21505361917093</c:v>
                </c:pt>
                <c:pt idx="76">
                  <c:v>924.39648164045173</c:v>
                </c:pt>
                <c:pt idx="77">
                  <c:v>929.59702495801662</c:v>
                </c:pt>
                <c:pt idx="78">
                  <c:v>934.8164461088536</c:v>
                </c:pt>
                <c:pt idx="79">
                  <c:v>940.05451345638073</c:v>
                </c:pt>
                <c:pt idx="80">
                  <c:v>945.31100098128923</c:v>
                </c:pt>
              </c:numCache>
            </c:numRef>
          </c:val>
          <c:smooth val="0"/>
          <c:extLst>
            <c:ext xmlns:c16="http://schemas.microsoft.com/office/drawing/2014/chart" uri="{C3380CC4-5D6E-409C-BE32-E72D297353CC}">
              <c16:uniqueId val="{00000004-D69D-4A8F-9FEB-C4E7E429C1F9}"/>
            </c:ext>
          </c:extLst>
        </c:ser>
        <c:dLbls>
          <c:showLegendKey val="0"/>
          <c:showVal val="0"/>
          <c:showCatName val="0"/>
          <c:showSerName val="0"/>
          <c:showPercent val="0"/>
          <c:showBubbleSize val="0"/>
        </c:dLbls>
        <c:marker val="1"/>
        <c:smooth val="0"/>
        <c:axId val="561748480"/>
        <c:axId val="561741920"/>
      </c:lineChart>
      <c:catAx>
        <c:axId val="56174848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cross"/>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61741920"/>
        <c:crosses val="autoZero"/>
        <c:auto val="1"/>
        <c:lblAlgn val="ctr"/>
        <c:lblOffset val="100"/>
        <c:tickLblSkip val="20"/>
        <c:tickMarkSkip val="20"/>
        <c:noMultiLvlLbl val="0"/>
      </c:catAx>
      <c:valAx>
        <c:axId val="561741920"/>
        <c:scaling>
          <c:orientation val="minMax"/>
          <c:max val="3000"/>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Bitcoin cumulative CO2e emissions (Gt C)</a:t>
                </a:r>
              </a:p>
            </c:rich>
          </c:tx>
          <c:layout>
            <c:manualLayout>
              <c:xMode val="edge"/>
              <c:yMode val="edge"/>
              <c:x val="3.7609547298085272E-2"/>
              <c:y val="7.1846724735500883E-2"/>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cross"/>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61748480"/>
        <c:crosses val="autoZero"/>
        <c:crossBetween val="between"/>
        <c:majorUnit val="500"/>
      </c:valAx>
      <c:valAx>
        <c:axId val="627105608"/>
        <c:scaling>
          <c:orientation val="minMax"/>
        </c:scaling>
        <c:delete val="1"/>
        <c:axPos val="r"/>
        <c:numFmt formatCode="General" sourceLinked="1"/>
        <c:majorTickMark val="out"/>
        <c:minorTickMark val="none"/>
        <c:tickLblPos val="nextTo"/>
        <c:crossAx val="627114136"/>
        <c:crosses val="max"/>
        <c:crossBetween val="between"/>
      </c:valAx>
      <c:catAx>
        <c:axId val="627114136"/>
        <c:scaling>
          <c:orientation val="minMax"/>
        </c:scaling>
        <c:delete val="1"/>
        <c:axPos val="b"/>
        <c:numFmt formatCode="General" sourceLinked="1"/>
        <c:majorTickMark val="out"/>
        <c:minorTickMark val="none"/>
        <c:tickLblPos val="nextTo"/>
        <c:crossAx val="627105608"/>
        <c:crosses val="autoZero"/>
        <c:auto val="1"/>
        <c:lblAlgn val="ctr"/>
        <c:lblOffset val="100"/>
        <c:noMultiLvlLbl val="0"/>
      </c:catAx>
      <c:spPr>
        <a:noFill/>
        <a:ln>
          <a:solidFill>
            <a:schemeClr val="bg1">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324923729020983"/>
          <c:y val="6.3209595875117527E-2"/>
          <c:w val="0.73873298750437322"/>
          <c:h val="0.79140345794864819"/>
        </c:manualLayout>
      </c:layout>
      <c:areaChart>
        <c:grouping val="standard"/>
        <c:varyColors val="0"/>
        <c:ser>
          <c:idx val="2"/>
          <c:order val="1"/>
          <c:tx>
            <c:strRef>
              <c:f>'Adoption errors corrected'!$T$23</c:f>
              <c:strCache>
                <c:ptCount val="1"/>
                <c:pt idx="0">
                  <c:v>Upper75</c:v>
                </c:pt>
              </c:strCache>
            </c:strRef>
          </c:tx>
          <c:spPr>
            <a:solidFill>
              <a:srgbClr val="FF9999"/>
            </a:solidFill>
            <a:ln w="25400">
              <a:noFill/>
            </a:ln>
            <a:effectLst/>
          </c:spPr>
          <c:cat>
            <c:numRef>
              <c:f>Replication!$N$25:$N$105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'Adoption errors corrected'!$T$25:$T$105</c:f>
              <c:numCache>
                <c:formatCode>0.0</c:formatCode>
                <c:ptCount val="81"/>
                <c:pt idx="0">
                  <c:v>585.69435658698399</c:v>
                </c:pt>
                <c:pt idx="1">
                  <c:v>586.15367550647079</c:v>
                </c:pt>
                <c:pt idx="2">
                  <c:v>587.50868217335005</c:v>
                </c:pt>
                <c:pt idx="3">
                  <c:v>589.52592991030815</c:v>
                </c:pt>
                <c:pt idx="4">
                  <c:v>592.05527206255783</c:v>
                </c:pt>
                <c:pt idx="5">
                  <c:v>594.99138795097895</c:v>
                </c:pt>
                <c:pt idx="6">
                  <c:v>598.25137604522808</c:v>
                </c:pt>
                <c:pt idx="7">
                  <c:v>601.77350256053342</c:v>
                </c:pt>
                <c:pt idx="8">
                  <c:v>605.50827311125863</c:v>
                </c:pt>
                <c:pt idx="9">
                  <c:v>609.41499972942097</c:v>
                </c:pt>
                <c:pt idx="10">
                  <c:v>613.4595531999164</c:v>
                </c:pt>
                <c:pt idx="11">
                  <c:v>617.6337352529921</c:v>
                </c:pt>
                <c:pt idx="12">
                  <c:v>621.91430342718161</c:v>
                </c:pt>
                <c:pt idx="13">
                  <c:v>626.28096416586425</c:v>
                </c:pt>
                <c:pt idx="14">
                  <c:v>630.7158180741028</c:v>
                </c:pt>
                <c:pt idx="15">
                  <c:v>635.20293783927787</c:v>
                </c:pt>
                <c:pt idx="16">
                  <c:v>639.75675728906845</c:v>
                </c:pt>
                <c:pt idx="17">
                  <c:v>644.36598635374037</c:v>
                </c:pt>
                <c:pt idx="18">
                  <c:v>649.0203934722382</c:v>
                </c:pt>
                <c:pt idx="19">
                  <c:v>653.71065545420402</c:v>
                </c:pt>
                <c:pt idx="20">
                  <c:v>658.42823484584369</c:v>
                </c:pt>
                <c:pt idx="21">
                  <c:v>663.16853682276349</c:v>
                </c:pt>
                <c:pt idx="22">
                  <c:v>667.92443596395663</c:v>
                </c:pt>
                <c:pt idx="23">
                  <c:v>672.6893285910777</c:v>
                </c:pt>
                <c:pt idx="24">
                  <c:v>677.45707371593312</c:v>
                </c:pt>
                <c:pt idx="25">
                  <c:v>682.22194272874299</c:v>
                </c:pt>
                <c:pt idx="26">
                  <c:v>686.97163644070486</c:v>
                </c:pt>
                <c:pt idx="27">
                  <c:v>691.70092259639853</c:v>
                </c:pt>
                <c:pt idx="28">
                  <c:v>696.40487910399759</c:v>
                </c:pt>
                <c:pt idx="29">
                  <c:v>701.0788649816011</c:v>
                </c:pt>
                <c:pt idx="30">
                  <c:v>705.71849490142301</c:v>
                </c:pt>
                <c:pt idx="31">
                  <c:v>710.34447802768659</c:v>
                </c:pt>
                <c:pt idx="32">
                  <c:v>714.95345983389814</c:v>
                </c:pt>
                <c:pt idx="33">
                  <c:v>719.54225628016673</c:v>
                </c:pt>
                <c:pt idx="34">
                  <c:v>724.10784007892096</c:v>
                </c:pt>
                <c:pt idx="35">
                  <c:v>728.64732842912758</c:v>
                </c:pt>
                <c:pt idx="36">
                  <c:v>733.15365223922151</c:v>
                </c:pt>
                <c:pt idx="37">
                  <c:v>737.62410215937496</c:v>
                </c:pt>
                <c:pt idx="38">
                  <c:v>742.05608673198219</c:v>
                </c:pt>
                <c:pt idx="39">
                  <c:v>746.44712413411537</c:v>
                </c:pt>
                <c:pt idx="40">
                  <c:v>750.79483469308673</c:v>
                </c:pt>
                <c:pt idx="41">
                  <c:v>755.1793127442819</c:v>
                </c:pt>
                <c:pt idx="42">
                  <c:v>759.5997129826635</c:v>
                </c:pt>
                <c:pt idx="43">
                  <c:v>764.05522809934041</c:v>
                </c:pt>
                <c:pt idx="44">
                  <c:v>768.54508627591053</c:v>
                </c:pt>
                <c:pt idx="45">
                  <c:v>773.06854889438603</c:v>
                </c:pt>
                <c:pt idx="46">
                  <c:v>777.6249084400057</c:v>
                </c:pt>
                <c:pt idx="47">
                  <c:v>782.21348657704186</c:v>
                </c:pt>
                <c:pt idx="48">
                  <c:v>786.83363238012657</c:v>
                </c:pt>
                <c:pt idx="49">
                  <c:v>791.48472070569312</c:v>
                </c:pt>
                <c:pt idx="50">
                  <c:v>796.16615068992951</c:v>
                </c:pt>
                <c:pt idx="51">
                  <c:v>800.87734436119126</c:v>
                </c:pt>
                <c:pt idx="52">
                  <c:v>805.61774535617383</c:v>
                </c:pt>
                <c:pt idx="53">
                  <c:v>810.3868177303259</c:v>
                </c:pt>
                <c:pt idx="54">
                  <c:v>815.18404485401049</c:v>
                </c:pt>
                <c:pt idx="55">
                  <c:v>820.0089283868233</c:v>
                </c:pt>
                <c:pt idx="56">
                  <c:v>824.86098732327389</c:v>
                </c:pt>
                <c:pt idx="57">
                  <c:v>829.73975710372633</c:v>
                </c:pt>
                <c:pt idx="58">
                  <c:v>834.64478878511648</c:v>
                </c:pt>
                <c:pt idx="59">
                  <c:v>839.57564826650446</c:v>
                </c:pt>
                <c:pt idx="60">
                  <c:v>844.53191556500246</c:v>
                </c:pt>
                <c:pt idx="61">
                  <c:v>849.51318413804995</c:v>
                </c:pt>
                <c:pt idx="62">
                  <c:v>854.51906024838286</c:v>
                </c:pt>
                <c:pt idx="63">
                  <c:v>859.54916236838994</c:v>
                </c:pt>
                <c:pt idx="64">
                  <c:v>864.60312062084768</c:v>
                </c:pt>
                <c:pt idx="65">
                  <c:v>869.68057625329811</c:v>
                </c:pt>
                <c:pt idx="66">
                  <c:v>874.7811811435779</c:v>
                </c:pt>
                <c:pt idx="67">
                  <c:v>879.90459733422404</c:v>
                </c:pt>
                <c:pt idx="68">
                  <c:v>885.0504965936791</c:v>
                </c:pt>
                <c:pt idx="69">
                  <c:v>890.2185600023945</c:v>
                </c:pt>
                <c:pt idx="70">
                  <c:v>895.40847756209018</c:v>
                </c:pt>
                <c:pt idx="71">
                  <c:v>900.61994782657587</c:v>
                </c:pt>
                <c:pt idx="72">
                  <c:v>905.85267755266329</c:v>
                </c:pt>
                <c:pt idx="73">
                  <c:v>911.10638136982402</c:v>
                </c:pt>
                <c:pt idx="74">
                  <c:v>916.38078146735006</c:v>
                </c:pt>
                <c:pt idx="75">
                  <c:v>921.67560729787283</c:v>
                </c:pt>
                <c:pt idx="76">
                  <c:v>926.99059529618535</c:v>
                </c:pt>
                <c:pt idx="77">
                  <c:v>932.32548861239457</c:v>
                </c:pt>
                <c:pt idx="78">
                  <c:v>937.68003685849794</c:v>
                </c:pt>
                <c:pt idx="79">
                  <c:v>943.05399586755664</c:v>
                </c:pt>
                <c:pt idx="80">
                  <c:v>948.44712746468645</c:v>
                </c:pt>
              </c:numCache>
            </c:numRef>
          </c:val>
          <c:extLst>
            <c:ext xmlns:c16="http://schemas.microsoft.com/office/drawing/2014/chart" uri="{C3380CC4-5D6E-409C-BE32-E72D297353CC}">
              <c16:uniqueId val="{00000000-DA83-4D16-B261-D9D407E9484D}"/>
            </c:ext>
          </c:extLst>
        </c:ser>
        <c:ser>
          <c:idx val="1"/>
          <c:order val="2"/>
          <c:tx>
            <c:strRef>
              <c:f>'Adoption errors corrected'!$S$23</c:f>
              <c:strCache>
                <c:ptCount val="1"/>
                <c:pt idx="0">
                  <c:v>Lower25</c:v>
                </c:pt>
              </c:strCache>
            </c:strRef>
          </c:tx>
          <c:spPr>
            <a:solidFill>
              <a:schemeClr val="bg1"/>
            </a:solidFill>
            <a:ln w="25400">
              <a:noFill/>
            </a:ln>
            <a:effectLst/>
          </c:spPr>
          <c:cat>
            <c:numRef>
              <c:f>Replication!$N$25:$N$105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'Adoption errors corrected'!$S$25:$S$105</c:f>
              <c:numCache>
                <c:formatCode>0.0</c:formatCode>
                <c:ptCount val="81"/>
                <c:pt idx="0">
                  <c:v>585.06826401100034</c:v>
                </c:pt>
                <c:pt idx="1">
                  <c:v>585.1361756063435</c:v>
                </c:pt>
                <c:pt idx="2">
                  <c:v>585.2203402752998</c:v>
                </c:pt>
                <c:pt idx="3">
                  <c:v>585.3168169361835</c:v>
                </c:pt>
                <c:pt idx="4">
                  <c:v>585.43825484442061</c:v>
                </c:pt>
                <c:pt idx="5">
                  <c:v>585.57712709849886</c:v>
                </c:pt>
                <c:pt idx="6">
                  <c:v>585.7476128844022</c:v>
                </c:pt>
                <c:pt idx="7">
                  <c:v>585.93518075133534</c:v>
                </c:pt>
                <c:pt idx="8">
                  <c:v>586.13889100102961</c:v>
                </c:pt>
                <c:pt idx="9">
                  <c:v>586.38399333679251</c:v>
                </c:pt>
                <c:pt idx="10">
                  <c:v>586.67392914433799</c:v>
                </c:pt>
                <c:pt idx="11">
                  <c:v>587.16180262855005</c:v>
                </c:pt>
                <c:pt idx="12">
                  <c:v>587.97865824616122</c:v>
                </c:pt>
                <c:pt idx="13">
                  <c:v>589.06609021591657</c:v>
                </c:pt>
                <c:pt idx="14">
                  <c:v>590.0951762070714</c:v>
                </c:pt>
                <c:pt idx="15">
                  <c:v>590.93006576734206</c:v>
                </c:pt>
                <c:pt idx="16">
                  <c:v>592.02768168388343</c:v>
                </c:pt>
                <c:pt idx="17">
                  <c:v>593.42525113126749</c:v>
                </c:pt>
                <c:pt idx="18">
                  <c:v>594.81564817621711</c:v>
                </c:pt>
                <c:pt idx="19">
                  <c:v>596.66191930430625</c:v>
                </c:pt>
                <c:pt idx="20">
                  <c:v>598.12268476953807</c:v>
                </c:pt>
                <c:pt idx="21">
                  <c:v>599.61765897123598</c:v>
                </c:pt>
                <c:pt idx="22">
                  <c:v>601.15979297832746</c:v>
                </c:pt>
                <c:pt idx="23">
                  <c:v>602.50394032136512</c:v>
                </c:pt>
                <c:pt idx="24">
                  <c:v>603.75929882876301</c:v>
                </c:pt>
                <c:pt idx="25">
                  <c:v>605.15907785018862</c:v>
                </c:pt>
                <c:pt idx="26">
                  <c:v>606.80246167217331</c:v>
                </c:pt>
                <c:pt idx="27">
                  <c:v>608.55123693454107</c:v>
                </c:pt>
                <c:pt idx="28">
                  <c:v>610.33430632643353</c:v>
                </c:pt>
                <c:pt idx="29">
                  <c:v>612.14962049178007</c:v>
                </c:pt>
                <c:pt idx="30">
                  <c:v>613.92880304756227</c:v>
                </c:pt>
                <c:pt idx="31">
                  <c:v>615.81237779950857</c:v>
                </c:pt>
                <c:pt idx="32">
                  <c:v>617.81761881114369</c:v>
                </c:pt>
                <c:pt idx="33">
                  <c:v>619.90203898822631</c:v>
                </c:pt>
                <c:pt idx="34">
                  <c:v>622.00285491267118</c:v>
                </c:pt>
                <c:pt idx="35">
                  <c:v>624.08779675366725</c:v>
                </c:pt>
                <c:pt idx="36">
                  <c:v>626.38018795759274</c:v>
                </c:pt>
                <c:pt idx="37">
                  <c:v>628.67713043670869</c:v>
                </c:pt>
                <c:pt idx="38">
                  <c:v>630.77752442185329</c:v>
                </c:pt>
                <c:pt idx="39">
                  <c:v>633.01741862771803</c:v>
                </c:pt>
                <c:pt idx="40">
                  <c:v>635.16161789695877</c:v>
                </c:pt>
                <c:pt idx="41">
                  <c:v>637.42702970797825</c:v>
                </c:pt>
                <c:pt idx="42">
                  <c:v>639.81488639451197</c:v>
                </c:pt>
                <c:pt idx="43">
                  <c:v>642.35737060628992</c:v>
                </c:pt>
                <c:pt idx="44">
                  <c:v>644.74522729282376</c:v>
                </c:pt>
                <c:pt idx="45">
                  <c:v>647.25665515310254</c:v>
                </c:pt>
                <c:pt idx="46">
                  <c:v>649.76808301338144</c:v>
                </c:pt>
                <c:pt idx="47">
                  <c:v>652.46674749079307</c:v>
                </c:pt>
                <c:pt idx="48">
                  <c:v>655.22827245123381</c:v>
                </c:pt>
                <c:pt idx="49">
                  <c:v>658.14621795227799</c:v>
                </c:pt>
                <c:pt idx="50">
                  <c:v>661.09748363162657</c:v>
                </c:pt>
                <c:pt idx="51">
                  <c:v>664.23995059141316</c:v>
                </c:pt>
                <c:pt idx="52">
                  <c:v>667.5747215233381</c:v>
                </c:pt>
                <c:pt idx="53">
                  <c:v>671.16699450920169</c:v>
                </c:pt>
                <c:pt idx="54">
                  <c:v>674.76571467546921</c:v>
                </c:pt>
                <c:pt idx="55">
                  <c:v>678.10048560739415</c:v>
                </c:pt>
                <c:pt idx="56">
                  <c:v>681.54780077292696</c:v>
                </c:pt>
                <c:pt idx="57">
                  <c:v>685.01764894761664</c:v>
                </c:pt>
                <c:pt idx="58">
                  <c:v>688.51003685961223</c:v>
                </c:pt>
                <c:pt idx="59">
                  <c:v>691.90909230413865</c:v>
                </c:pt>
                <c:pt idx="60">
                  <c:v>695.24386323606359</c:v>
                </c:pt>
                <c:pt idx="61">
                  <c:v>698.64291868059001</c:v>
                </c:pt>
                <c:pt idx="62">
                  <c:v>702.12012605734344</c:v>
                </c:pt>
                <c:pt idx="63">
                  <c:v>705.66175402830629</c:v>
                </c:pt>
                <c:pt idx="64">
                  <c:v>709.2425149403665</c:v>
                </c:pt>
                <c:pt idx="65">
                  <c:v>712.86242062892075</c:v>
                </c:pt>
                <c:pt idx="66">
                  <c:v>716.52147996293638</c:v>
                </c:pt>
                <c:pt idx="67">
                  <c:v>720.21969884495195</c:v>
                </c:pt>
                <c:pt idx="68">
                  <c:v>723.99481442178489</c:v>
                </c:pt>
                <c:pt idx="69">
                  <c:v>727.67285406527913</c:v>
                </c:pt>
                <c:pt idx="70">
                  <c:v>731.45861225457759</c:v>
                </c:pt>
                <c:pt idx="71">
                  <c:v>735.34110158455837</c:v>
                </c:pt>
                <c:pt idx="72">
                  <c:v>739.16555744145046</c:v>
                </c:pt>
                <c:pt idx="73">
                  <c:v>743.04482323587729</c:v>
                </c:pt>
                <c:pt idx="74">
                  <c:v>746.97887784048191</c:v>
                </c:pt>
                <c:pt idx="75">
                  <c:v>750.98379098144346</c:v>
                </c:pt>
                <c:pt idx="76">
                  <c:v>755.05949600207509</c:v>
                </c:pt>
                <c:pt idx="77">
                  <c:v>759.42373707596812</c:v>
                </c:pt>
                <c:pt idx="78">
                  <c:v>763.8836345706427</c:v>
                </c:pt>
                <c:pt idx="79">
                  <c:v>768.37534515064328</c:v>
                </c:pt>
                <c:pt idx="80">
                  <c:v>772.89882986049463</c:v>
                </c:pt>
              </c:numCache>
            </c:numRef>
          </c:val>
          <c:extLst>
            <c:ext xmlns:c16="http://schemas.microsoft.com/office/drawing/2014/chart" uri="{C3380CC4-5D6E-409C-BE32-E72D297353CC}">
              <c16:uniqueId val="{00000001-DA83-4D16-B261-D9D407E9484D}"/>
            </c:ext>
          </c:extLst>
        </c:ser>
        <c:dLbls>
          <c:showLegendKey val="0"/>
          <c:showVal val="0"/>
          <c:showCatName val="0"/>
          <c:showSerName val="0"/>
          <c:showPercent val="0"/>
          <c:showBubbleSize val="0"/>
        </c:dLbls>
        <c:axId val="561748480"/>
        <c:axId val="561741920"/>
      </c:areaChart>
      <c:areaChart>
        <c:grouping val="stacked"/>
        <c:varyColors val="0"/>
        <c:ser>
          <c:idx val="3"/>
          <c:order val="3"/>
          <c:tx>
            <c:strRef>
              <c:f>'Uneconomical rig removal'!$R$23</c:f>
              <c:strCache>
                <c:ptCount val="1"/>
                <c:pt idx="0">
                  <c:v>2C lower</c:v>
                </c:pt>
              </c:strCache>
            </c:strRef>
          </c:tx>
          <c:spPr>
            <a:solidFill>
              <a:srgbClr val="FFFFFF">
                <a:alpha val="50980"/>
              </a:srgbClr>
            </a:solidFill>
            <a:ln>
              <a:noFill/>
            </a:ln>
            <a:effectLst/>
          </c:spPr>
          <c:cat>
            <c:numRef>
              <c:f>'Uneconomical rig removal'!$N$25:$N$105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'Uneconomical rig removal'!$R$25:$R$105</c:f>
              <c:numCache>
                <c:formatCode>General</c:formatCode>
                <c:ptCount val="81"/>
                <c:pt idx="0">
                  <c:v>816.4</c:v>
                </c:pt>
                <c:pt idx="1">
                  <c:v>816.4</c:v>
                </c:pt>
                <c:pt idx="2">
                  <c:v>816.4</c:v>
                </c:pt>
                <c:pt idx="3">
                  <c:v>816.4</c:v>
                </c:pt>
                <c:pt idx="4">
                  <c:v>816.4</c:v>
                </c:pt>
                <c:pt idx="5">
                  <c:v>816.4</c:v>
                </c:pt>
                <c:pt idx="6">
                  <c:v>816.4</c:v>
                </c:pt>
                <c:pt idx="7">
                  <c:v>816.4</c:v>
                </c:pt>
                <c:pt idx="8">
                  <c:v>816.4</c:v>
                </c:pt>
                <c:pt idx="9">
                  <c:v>816.4</c:v>
                </c:pt>
                <c:pt idx="10">
                  <c:v>816.4</c:v>
                </c:pt>
                <c:pt idx="11">
                  <c:v>816.4</c:v>
                </c:pt>
                <c:pt idx="12">
                  <c:v>816.4</c:v>
                </c:pt>
                <c:pt idx="13">
                  <c:v>816.4</c:v>
                </c:pt>
                <c:pt idx="14">
                  <c:v>816.4</c:v>
                </c:pt>
                <c:pt idx="15">
                  <c:v>816.4</c:v>
                </c:pt>
                <c:pt idx="16">
                  <c:v>816.4</c:v>
                </c:pt>
                <c:pt idx="17">
                  <c:v>816.4</c:v>
                </c:pt>
                <c:pt idx="18">
                  <c:v>816.4</c:v>
                </c:pt>
                <c:pt idx="19">
                  <c:v>816.4</c:v>
                </c:pt>
                <c:pt idx="20">
                  <c:v>816.4</c:v>
                </c:pt>
                <c:pt idx="21">
                  <c:v>816.4</c:v>
                </c:pt>
                <c:pt idx="22">
                  <c:v>816.4</c:v>
                </c:pt>
                <c:pt idx="23">
                  <c:v>816.4</c:v>
                </c:pt>
                <c:pt idx="24">
                  <c:v>816.4</c:v>
                </c:pt>
                <c:pt idx="25">
                  <c:v>816.4</c:v>
                </c:pt>
                <c:pt idx="26">
                  <c:v>816.4</c:v>
                </c:pt>
                <c:pt idx="27">
                  <c:v>816.4</c:v>
                </c:pt>
                <c:pt idx="28">
                  <c:v>816.4</c:v>
                </c:pt>
                <c:pt idx="29">
                  <c:v>816.4</c:v>
                </c:pt>
                <c:pt idx="30">
                  <c:v>816.4</c:v>
                </c:pt>
                <c:pt idx="31">
                  <c:v>816.4</c:v>
                </c:pt>
                <c:pt idx="32">
                  <c:v>816.4</c:v>
                </c:pt>
                <c:pt idx="33">
                  <c:v>816.4</c:v>
                </c:pt>
                <c:pt idx="34">
                  <c:v>816.4</c:v>
                </c:pt>
                <c:pt idx="35">
                  <c:v>816.4</c:v>
                </c:pt>
                <c:pt idx="36">
                  <c:v>816.4</c:v>
                </c:pt>
                <c:pt idx="37">
                  <c:v>816.4</c:v>
                </c:pt>
                <c:pt idx="38">
                  <c:v>816.4</c:v>
                </c:pt>
                <c:pt idx="39">
                  <c:v>816.4</c:v>
                </c:pt>
                <c:pt idx="40">
                  <c:v>816.4</c:v>
                </c:pt>
                <c:pt idx="41">
                  <c:v>816.4</c:v>
                </c:pt>
                <c:pt idx="42">
                  <c:v>816.4</c:v>
                </c:pt>
                <c:pt idx="43">
                  <c:v>816.4</c:v>
                </c:pt>
                <c:pt idx="44">
                  <c:v>816.4</c:v>
                </c:pt>
                <c:pt idx="45">
                  <c:v>816.4</c:v>
                </c:pt>
                <c:pt idx="46">
                  <c:v>816.4</c:v>
                </c:pt>
                <c:pt idx="47">
                  <c:v>816.4</c:v>
                </c:pt>
                <c:pt idx="48">
                  <c:v>816.4</c:v>
                </c:pt>
                <c:pt idx="49">
                  <c:v>816.4</c:v>
                </c:pt>
                <c:pt idx="50">
                  <c:v>816.4</c:v>
                </c:pt>
                <c:pt idx="51">
                  <c:v>816.4</c:v>
                </c:pt>
                <c:pt idx="52">
                  <c:v>816.4</c:v>
                </c:pt>
                <c:pt idx="53">
                  <c:v>816.4</c:v>
                </c:pt>
                <c:pt idx="54">
                  <c:v>816.4</c:v>
                </c:pt>
                <c:pt idx="55">
                  <c:v>816.4</c:v>
                </c:pt>
                <c:pt idx="56">
                  <c:v>816.4</c:v>
                </c:pt>
                <c:pt idx="57">
                  <c:v>816.4</c:v>
                </c:pt>
                <c:pt idx="58">
                  <c:v>816.4</c:v>
                </c:pt>
                <c:pt idx="59">
                  <c:v>816.4</c:v>
                </c:pt>
                <c:pt idx="60">
                  <c:v>816.4</c:v>
                </c:pt>
                <c:pt idx="61">
                  <c:v>816.4</c:v>
                </c:pt>
                <c:pt idx="62">
                  <c:v>816.4</c:v>
                </c:pt>
                <c:pt idx="63">
                  <c:v>816.4</c:v>
                </c:pt>
                <c:pt idx="64">
                  <c:v>816.4</c:v>
                </c:pt>
                <c:pt idx="65">
                  <c:v>816.4</c:v>
                </c:pt>
                <c:pt idx="66">
                  <c:v>816.4</c:v>
                </c:pt>
                <c:pt idx="67">
                  <c:v>816.4</c:v>
                </c:pt>
                <c:pt idx="68">
                  <c:v>816.4</c:v>
                </c:pt>
                <c:pt idx="69">
                  <c:v>816.4</c:v>
                </c:pt>
                <c:pt idx="70">
                  <c:v>816.4</c:v>
                </c:pt>
                <c:pt idx="71">
                  <c:v>816.4</c:v>
                </c:pt>
                <c:pt idx="72">
                  <c:v>816.4</c:v>
                </c:pt>
                <c:pt idx="73">
                  <c:v>816.4</c:v>
                </c:pt>
                <c:pt idx="74">
                  <c:v>816.4</c:v>
                </c:pt>
                <c:pt idx="75">
                  <c:v>816.4</c:v>
                </c:pt>
                <c:pt idx="76">
                  <c:v>816.4</c:v>
                </c:pt>
                <c:pt idx="77">
                  <c:v>816.4</c:v>
                </c:pt>
                <c:pt idx="78">
                  <c:v>816.4</c:v>
                </c:pt>
                <c:pt idx="79">
                  <c:v>816.4</c:v>
                </c:pt>
                <c:pt idx="80">
                  <c:v>816.4</c:v>
                </c:pt>
              </c:numCache>
            </c:numRef>
          </c:val>
          <c:extLst>
            <c:ext xmlns:c16="http://schemas.microsoft.com/office/drawing/2014/chart" uri="{C3380CC4-5D6E-409C-BE32-E72D297353CC}">
              <c16:uniqueId val="{00000002-DA83-4D16-B261-D9D407E9484D}"/>
            </c:ext>
          </c:extLst>
        </c:ser>
        <c:ser>
          <c:idx val="4"/>
          <c:order val="4"/>
          <c:tx>
            <c:strRef>
              <c:f>'Uneconomical rig removal'!$S$23</c:f>
              <c:strCache>
                <c:ptCount val="1"/>
                <c:pt idx="0">
                  <c:v>2C upper</c:v>
                </c:pt>
              </c:strCache>
            </c:strRef>
          </c:tx>
          <c:spPr>
            <a:solidFill>
              <a:schemeClr val="bg1">
                <a:lumMod val="85000"/>
                <a:alpha val="50980"/>
              </a:schemeClr>
            </a:solidFill>
            <a:ln w="25400">
              <a:noFill/>
            </a:ln>
            <a:effectLst/>
          </c:spPr>
          <c:cat>
            <c:numRef>
              <c:f>'Uneconomical rig removal'!$N$25:$N$105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'Uneconomical rig removal'!$V$25:$V$105</c:f>
              <c:numCache>
                <c:formatCode>General</c:formatCode>
                <c:ptCount val="81"/>
                <c:pt idx="0">
                  <c:v>513.4</c:v>
                </c:pt>
                <c:pt idx="1">
                  <c:v>513.4</c:v>
                </c:pt>
                <c:pt idx="2">
                  <c:v>513.4</c:v>
                </c:pt>
                <c:pt idx="3">
                  <c:v>513.4</c:v>
                </c:pt>
                <c:pt idx="4">
                  <c:v>513.4</c:v>
                </c:pt>
                <c:pt idx="5">
                  <c:v>513.4</c:v>
                </c:pt>
                <c:pt idx="6">
                  <c:v>513.4</c:v>
                </c:pt>
                <c:pt idx="7">
                  <c:v>513.4</c:v>
                </c:pt>
                <c:pt idx="8">
                  <c:v>513.4</c:v>
                </c:pt>
                <c:pt idx="9">
                  <c:v>513.4</c:v>
                </c:pt>
                <c:pt idx="10">
                  <c:v>513.4</c:v>
                </c:pt>
                <c:pt idx="11">
                  <c:v>513.4</c:v>
                </c:pt>
                <c:pt idx="12">
                  <c:v>513.4</c:v>
                </c:pt>
                <c:pt idx="13">
                  <c:v>513.4</c:v>
                </c:pt>
                <c:pt idx="14">
                  <c:v>513.4</c:v>
                </c:pt>
                <c:pt idx="15">
                  <c:v>513.4</c:v>
                </c:pt>
                <c:pt idx="16">
                  <c:v>513.4</c:v>
                </c:pt>
                <c:pt idx="17">
                  <c:v>513.4</c:v>
                </c:pt>
                <c:pt idx="18">
                  <c:v>513.4</c:v>
                </c:pt>
                <c:pt idx="19">
                  <c:v>513.4</c:v>
                </c:pt>
                <c:pt idx="20">
                  <c:v>513.4</c:v>
                </c:pt>
                <c:pt idx="21">
                  <c:v>513.4</c:v>
                </c:pt>
                <c:pt idx="22">
                  <c:v>513.4</c:v>
                </c:pt>
                <c:pt idx="23">
                  <c:v>513.4</c:v>
                </c:pt>
                <c:pt idx="24">
                  <c:v>513.4</c:v>
                </c:pt>
                <c:pt idx="25">
                  <c:v>513.4</c:v>
                </c:pt>
                <c:pt idx="26">
                  <c:v>513.4</c:v>
                </c:pt>
                <c:pt idx="27">
                  <c:v>513.4</c:v>
                </c:pt>
                <c:pt idx="28">
                  <c:v>513.4</c:v>
                </c:pt>
                <c:pt idx="29">
                  <c:v>513.4</c:v>
                </c:pt>
                <c:pt idx="30">
                  <c:v>513.4</c:v>
                </c:pt>
                <c:pt idx="31">
                  <c:v>513.4</c:v>
                </c:pt>
                <c:pt idx="32">
                  <c:v>513.4</c:v>
                </c:pt>
                <c:pt idx="33">
                  <c:v>513.4</c:v>
                </c:pt>
                <c:pt idx="34">
                  <c:v>513.4</c:v>
                </c:pt>
                <c:pt idx="35">
                  <c:v>513.4</c:v>
                </c:pt>
                <c:pt idx="36">
                  <c:v>513.4</c:v>
                </c:pt>
                <c:pt idx="37">
                  <c:v>513.4</c:v>
                </c:pt>
                <c:pt idx="38">
                  <c:v>513.4</c:v>
                </c:pt>
                <c:pt idx="39">
                  <c:v>513.4</c:v>
                </c:pt>
                <c:pt idx="40">
                  <c:v>513.4</c:v>
                </c:pt>
                <c:pt idx="41">
                  <c:v>513.4</c:v>
                </c:pt>
                <c:pt idx="42">
                  <c:v>513.4</c:v>
                </c:pt>
                <c:pt idx="43">
                  <c:v>513.4</c:v>
                </c:pt>
                <c:pt idx="44">
                  <c:v>513.4</c:v>
                </c:pt>
                <c:pt idx="45">
                  <c:v>513.4</c:v>
                </c:pt>
                <c:pt idx="46">
                  <c:v>513.4</c:v>
                </c:pt>
                <c:pt idx="47">
                  <c:v>513.4</c:v>
                </c:pt>
                <c:pt idx="48">
                  <c:v>513.4</c:v>
                </c:pt>
                <c:pt idx="49">
                  <c:v>513.4</c:v>
                </c:pt>
                <c:pt idx="50">
                  <c:v>513.4</c:v>
                </c:pt>
                <c:pt idx="51">
                  <c:v>513.4</c:v>
                </c:pt>
                <c:pt idx="52">
                  <c:v>513.4</c:v>
                </c:pt>
                <c:pt idx="53">
                  <c:v>513.4</c:v>
                </c:pt>
                <c:pt idx="54">
                  <c:v>513.4</c:v>
                </c:pt>
                <c:pt idx="55">
                  <c:v>513.4</c:v>
                </c:pt>
                <c:pt idx="56">
                  <c:v>513.4</c:v>
                </c:pt>
                <c:pt idx="57">
                  <c:v>513.4</c:v>
                </c:pt>
                <c:pt idx="58">
                  <c:v>513.4</c:v>
                </c:pt>
                <c:pt idx="59">
                  <c:v>513.4</c:v>
                </c:pt>
                <c:pt idx="60">
                  <c:v>513.4</c:v>
                </c:pt>
                <c:pt idx="61">
                  <c:v>513.4</c:v>
                </c:pt>
                <c:pt idx="62">
                  <c:v>513.4</c:v>
                </c:pt>
                <c:pt idx="63">
                  <c:v>513.4</c:v>
                </c:pt>
                <c:pt idx="64">
                  <c:v>513.4</c:v>
                </c:pt>
                <c:pt idx="65">
                  <c:v>513.4</c:v>
                </c:pt>
                <c:pt idx="66">
                  <c:v>513.4</c:v>
                </c:pt>
                <c:pt idx="67">
                  <c:v>513.4</c:v>
                </c:pt>
                <c:pt idx="68">
                  <c:v>513.4</c:v>
                </c:pt>
                <c:pt idx="69">
                  <c:v>513.4</c:v>
                </c:pt>
                <c:pt idx="70">
                  <c:v>513.4</c:v>
                </c:pt>
                <c:pt idx="71">
                  <c:v>513.4</c:v>
                </c:pt>
                <c:pt idx="72">
                  <c:v>513.4</c:v>
                </c:pt>
                <c:pt idx="73">
                  <c:v>513.4</c:v>
                </c:pt>
                <c:pt idx="74">
                  <c:v>513.4</c:v>
                </c:pt>
                <c:pt idx="75">
                  <c:v>513.4</c:v>
                </c:pt>
                <c:pt idx="76">
                  <c:v>513.4</c:v>
                </c:pt>
                <c:pt idx="77">
                  <c:v>513.4</c:v>
                </c:pt>
                <c:pt idx="78">
                  <c:v>513.4</c:v>
                </c:pt>
                <c:pt idx="79">
                  <c:v>513.4</c:v>
                </c:pt>
                <c:pt idx="80">
                  <c:v>513.4</c:v>
                </c:pt>
              </c:numCache>
            </c:numRef>
          </c:val>
          <c:extLst>
            <c:ext xmlns:c16="http://schemas.microsoft.com/office/drawing/2014/chart" uri="{C3380CC4-5D6E-409C-BE32-E72D297353CC}">
              <c16:uniqueId val="{00000003-DA83-4D16-B261-D9D407E9484D}"/>
            </c:ext>
          </c:extLst>
        </c:ser>
        <c:dLbls>
          <c:showLegendKey val="0"/>
          <c:showVal val="0"/>
          <c:showCatName val="0"/>
          <c:showSerName val="0"/>
          <c:showPercent val="0"/>
          <c:showBubbleSize val="0"/>
        </c:dLbls>
        <c:axId val="627114136"/>
        <c:axId val="627105608"/>
      </c:areaChart>
      <c:lineChart>
        <c:grouping val="standard"/>
        <c:varyColors val="0"/>
        <c:ser>
          <c:idx val="0"/>
          <c:order val="0"/>
          <c:tx>
            <c:strRef>
              <c:f>'Adoption errors corrected'!$R$23</c:f>
              <c:strCache>
                <c:ptCount val="1"/>
                <c:pt idx="0">
                  <c:v>Median</c:v>
                </c:pt>
              </c:strCache>
            </c:strRef>
          </c:tx>
          <c:spPr>
            <a:ln w="15875" cap="rnd">
              <a:solidFill>
                <a:srgbClr val="C00000"/>
              </a:solidFill>
              <a:round/>
            </a:ln>
            <a:effectLst/>
          </c:spPr>
          <c:marker>
            <c:symbol val="none"/>
          </c:marker>
          <c:cat>
            <c:numRef>
              <c:f>'Uneconomical rig removal'!$N$25:$N$105</c:f>
              <c:numCache>
                <c:formatCode>General</c:formatCode>
                <c:ptCount val="8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pt idx="51">
                  <c:v>2071</c:v>
                </c:pt>
                <c:pt idx="52">
                  <c:v>2072</c:v>
                </c:pt>
                <c:pt idx="53">
                  <c:v>2073</c:v>
                </c:pt>
                <c:pt idx="54">
                  <c:v>2074</c:v>
                </c:pt>
                <c:pt idx="55">
                  <c:v>2075</c:v>
                </c:pt>
                <c:pt idx="56">
                  <c:v>2076</c:v>
                </c:pt>
                <c:pt idx="57">
                  <c:v>2077</c:v>
                </c:pt>
                <c:pt idx="58">
                  <c:v>2078</c:v>
                </c:pt>
                <c:pt idx="59">
                  <c:v>2079</c:v>
                </c:pt>
                <c:pt idx="60">
                  <c:v>2080</c:v>
                </c:pt>
                <c:pt idx="61">
                  <c:v>2081</c:v>
                </c:pt>
                <c:pt idx="62">
                  <c:v>2082</c:v>
                </c:pt>
                <c:pt idx="63">
                  <c:v>2083</c:v>
                </c:pt>
                <c:pt idx="64">
                  <c:v>2084</c:v>
                </c:pt>
                <c:pt idx="65">
                  <c:v>2085</c:v>
                </c:pt>
                <c:pt idx="66">
                  <c:v>2086</c:v>
                </c:pt>
                <c:pt idx="67">
                  <c:v>2087</c:v>
                </c:pt>
                <c:pt idx="68">
                  <c:v>2088</c:v>
                </c:pt>
                <c:pt idx="69">
                  <c:v>2089</c:v>
                </c:pt>
                <c:pt idx="70">
                  <c:v>2090</c:v>
                </c:pt>
                <c:pt idx="71">
                  <c:v>2091</c:v>
                </c:pt>
                <c:pt idx="72">
                  <c:v>2092</c:v>
                </c:pt>
                <c:pt idx="73">
                  <c:v>2093</c:v>
                </c:pt>
                <c:pt idx="74">
                  <c:v>2094</c:v>
                </c:pt>
                <c:pt idx="75">
                  <c:v>2095</c:v>
                </c:pt>
                <c:pt idx="76">
                  <c:v>2096</c:v>
                </c:pt>
                <c:pt idx="77">
                  <c:v>2097</c:v>
                </c:pt>
                <c:pt idx="78">
                  <c:v>2098</c:v>
                </c:pt>
                <c:pt idx="79">
                  <c:v>2099</c:v>
                </c:pt>
                <c:pt idx="80">
                  <c:v>2100</c:v>
                </c:pt>
              </c:numCache>
            </c:numRef>
          </c:cat>
          <c:val>
            <c:numRef>
              <c:f>'Adoption errors corrected'!$R$25:$R$105</c:f>
              <c:numCache>
                <c:formatCode>0.0</c:formatCode>
                <c:ptCount val="81"/>
                <c:pt idx="0">
                  <c:v>585.21859374034682</c:v>
                </c:pt>
                <c:pt idx="1">
                  <c:v>585.42735597351259</c:v>
                </c:pt>
                <c:pt idx="2">
                  <c:v>585.66083231057144</c:v>
                </c:pt>
                <c:pt idx="3">
                  <c:v>586.06503502342935</c:v>
                </c:pt>
                <c:pt idx="4">
                  <c:v>586.63182158364828</c:v>
                </c:pt>
                <c:pt idx="5">
                  <c:v>587.35312906948263</c:v>
                </c:pt>
                <c:pt idx="6">
                  <c:v>588.2197595383135</c:v>
                </c:pt>
                <c:pt idx="7">
                  <c:v>589.22336191281545</c:v>
                </c:pt>
                <c:pt idx="8">
                  <c:v>590.35567012644992</c:v>
                </c:pt>
                <c:pt idx="9">
                  <c:v>591.60850312346611</c:v>
                </c:pt>
                <c:pt idx="10">
                  <c:v>592.97376485889993</c:v>
                </c:pt>
                <c:pt idx="11">
                  <c:v>594.45084258817349</c:v>
                </c:pt>
                <c:pt idx="12">
                  <c:v>596.03318240241686</c:v>
                </c:pt>
                <c:pt idx="13">
                  <c:v>597.71429813338239</c:v>
                </c:pt>
                <c:pt idx="14">
                  <c:v>599.48777135344426</c:v>
                </c:pt>
                <c:pt idx="15">
                  <c:v>601.34725137559883</c:v>
                </c:pt>
                <c:pt idx="16">
                  <c:v>603.29876135158509</c:v>
                </c:pt>
                <c:pt idx="17">
                  <c:v>605.33758797287157</c:v>
                </c:pt>
                <c:pt idx="18">
                  <c:v>607.45906594003179</c:v>
                </c:pt>
                <c:pt idx="19">
                  <c:v>609.65857796274315</c:v>
                </c:pt>
                <c:pt idx="20">
                  <c:v>611.93155475978779</c:v>
                </c:pt>
                <c:pt idx="21">
                  <c:v>614.2750858032</c:v>
                </c:pt>
                <c:pt idx="22">
                  <c:v>616.68484245145896</c:v>
                </c:pt>
                <c:pt idx="23">
                  <c:v>619.15654208513399</c:v>
                </c:pt>
                <c:pt idx="24">
                  <c:v>621.68594810688501</c:v>
                </c:pt>
                <c:pt idx="25">
                  <c:v>624.26886994146207</c:v>
                </c:pt>
                <c:pt idx="26">
                  <c:v>626.89732258246511</c:v>
                </c:pt>
                <c:pt idx="27">
                  <c:v>629.56693788384814</c:v>
                </c:pt>
                <c:pt idx="28">
                  <c:v>632.27339760380096</c:v>
                </c:pt>
                <c:pt idx="29">
                  <c:v>635.01243340474946</c:v>
                </c:pt>
                <c:pt idx="30">
                  <c:v>637.77982685335542</c:v>
                </c:pt>
                <c:pt idx="31">
                  <c:v>640.58649317809034</c:v>
                </c:pt>
                <c:pt idx="32">
                  <c:v>643.42917381687619</c:v>
                </c:pt>
                <c:pt idx="33">
                  <c:v>646.30464710360934</c:v>
                </c:pt>
                <c:pt idx="34">
                  <c:v>649.20972826816126</c:v>
                </c:pt>
                <c:pt idx="35">
                  <c:v>652.14126943637757</c:v>
                </c:pt>
                <c:pt idx="36">
                  <c:v>655.09332976874396</c:v>
                </c:pt>
                <c:pt idx="37">
                  <c:v>658.06270073984774</c:v>
                </c:pt>
                <c:pt idx="38">
                  <c:v>661.04621286163513</c:v>
                </c:pt>
                <c:pt idx="39">
                  <c:v>664.04073568341062</c:v>
                </c:pt>
                <c:pt idx="40">
                  <c:v>667.04317779183748</c:v>
                </c:pt>
                <c:pt idx="41">
                  <c:v>670.10807220358834</c:v>
                </c:pt>
                <c:pt idx="42">
                  <c:v>673.23472635076962</c:v>
                </c:pt>
                <c:pt idx="43">
                  <c:v>676.42244766548799</c:v>
                </c:pt>
                <c:pt idx="44">
                  <c:v>679.67054357985012</c:v>
                </c:pt>
                <c:pt idx="45">
                  <c:v>682.97832152596254</c:v>
                </c:pt>
                <c:pt idx="46">
                  <c:v>686.34508893593193</c:v>
                </c:pt>
                <c:pt idx="47">
                  <c:v>689.77015324186482</c:v>
                </c:pt>
                <c:pt idx="48">
                  <c:v>693.25282187586788</c:v>
                </c:pt>
                <c:pt idx="49">
                  <c:v>696.79240227004777</c:v>
                </c:pt>
                <c:pt idx="50">
                  <c:v>700.38820185651093</c:v>
                </c:pt>
                <c:pt idx="51">
                  <c:v>704.03952806736413</c:v>
                </c:pt>
                <c:pt idx="52">
                  <c:v>707.7456883347138</c:v>
                </c:pt>
                <c:pt idx="53">
                  <c:v>711.50599009066673</c:v>
                </c:pt>
                <c:pt idx="54">
                  <c:v>715.31974076732945</c:v>
                </c:pt>
                <c:pt idx="55">
                  <c:v>719.18624779680863</c:v>
                </c:pt>
                <c:pt idx="56">
                  <c:v>723.1048186112107</c:v>
                </c:pt>
                <c:pt idx="57">
                  <c:v>727.07476064264256</c:v>
                </c:pt>
                <c:pt idx="58">
                  <c:v>731.09538132321052</c:v>
                </c:pt>
                <c:pt idx="59">
                  <c:v>735.16598808502135</c:v>
                </c:pt>
                <c:pt idx="60">
                  <c:v>739.28588836018162</c:v>
                </c:pt>
                <c:pt idx="61">
                  <c:v>743.45438958079797</c:v>
                </c:pt>
                <c:pt idx="62">
                  <c:v>747.67079917897695</c:v>
                </c:pt>
                <c:pt idx="63">
                  <c:v>751.93442458682523</c:v>
                </c:pt>
                <c:pt idx="64">
                  <c:v>756.24457323644936</c:v>
                </c:pt>
                <c:pt idx="65">
                  <c:v>760.60055255995599</c:v>
                </c:pt>
                <c:pt idx="66">
                  <c:v>765.00166998945178</c:v>
                </c:pt>
                <c:pt idx="67">
                  <c:v>769.44723295704318</c:v>
                </c:pt>
                <c:pt idx="68">
                  <c:v>773.93654889483696</c:v>
                </c:pt>
                <c:pt idx="69">
                  <c:v>778.46892523493955</c:v>
                </c:pt>
                <c:pt idx="70">
                  <c:v>783.04366940945783</c:v>
                </c:pt>
                <c:pt idx="71">
                  <c:v>787.66008885049814</c:v>
                </c:pt>
                <c:pt idx="72">
                  <c:v>792.31749099016724</c:v>
                </c:pt>
                <c:pt idx="73">
                  <c:v>797.01518326057158</c:v>
                </c:pt>
                <c:pt idx="74">
                  <c:v>801.75247309381803</c:v>
                </c:pt>
                <c:pt idx="75">
                  <c:v>806.52866792201303</c:v>
                </c:pt>
                <c:pt idx="76">
                  <c:v>811.34307517726313</c:v>
                </c:pt>
                <c:pt idx="77">
                  <c:v>816.195002291675</c:v>
                </c:pt>
                <c:pt idx="78">
                  <c:v>821.08375669735528</c:v>
                </c:pt>
                <c:pt idx="79">
                  <c:v>826.00864582641066</c:v>
                </c:pt>
                <c:pt idx="80">
                  <c:v>830.96897711094755</c:v>
                </c:pt>
              </c:numCache>
            </c:numRef>
          </c:val>
          <c:smooth val="0"/>
          <c:extLst>
            <c:ext xmlns:c16="http://schemas.microsoft.com/office/drawing/2014/chart" uri="{C3380CC4-5D6E-409C-BE32-E72D297353CC}">
              <c16:uniqueId val="{00000004-DA83-4D16-B261-D9D407E9484D}"/>
            </c:ext>
          </c:extLst>
        </c:ser>
        <c:dLbls>
          <c:showLegendKey val="0"/>
          <c:showVal val="0"/>
          <c:showCatName val="0"/>
          <c:showSerName val="0"/>
          <c:showPercent val="0"/>
          <c:showBubbleSize val="0"/>
        </c:dLbls>
        <c:marker val="1"/>
        <c:smooth val="0"/>
        <c:axId val="561748480"/>
        <c:axId val="561741920"/>
      </c:lineChart>
      <c:catAx>
        <c:axId val="56174848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cross"/>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61741920"/>
        <c:crosses val="autoZero"/>
        <c:auto val="1"/>
        <c:lblAlgn val="ctr"/>
        <c:lblOffset val="100"/>
        <c:tickLblSkip val="20"/>
        <c:tickMarkSkip val="20"/>
        <c:noMultiLvlLbl val="0"/>
      </c:catAx>
      <c:valAx>
        <c:axId val="561741920"/>
        <c:scaling>
          <c:orientation val="minMax"/>
          <c:max val="3000"/>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Bitcoin cumulative CO2e emissions (Gt C)</a:t>
                </a:r>
              </a:p>
            </c:rich>
          </c:tx>
          <c:layout>
            <c:manualLayout>
              <c:xMode val="edge"/>
              <c:yMode val="edge"/>
              <c:x val="3.7609547298085272E-2"/>
              <c:y val="7.1846724735500883E-2"/>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cross"/>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61748480"/>
        <c:crosses val="autoZero"/>
        <c:crossBetween val="between"/>
        <c:majorUnit val="500"/>
      </c:valAx>
      <c:valAx>
        <c:axId val="627105608"/>
        <c:scaling>
          <c:orientation val="minMax"/>
        </c:scaling>
        <c:delete val="1"/>
        <c:axPos val="r"/>
        <c:numFmt formatCode="General" sourceLinked="1"/>
        <c:majorTickMark val="out"/>
        <c:minorTickMark val="none"/>
        <c:tickLblPos val="nextTo"/>
        <c:crossAx val="627114136"/>
        <c:crosses val="max"/>
        <c:crossBetween val="between"/>
      </c:valAx>
      <c:catAx>
        <c:axId val="627114136"/>
        <c:scaling>
          <c:orientation val="minMax"/>
        </c:scaling>
        <c:delete val="1"/>
        <c:axPos val="b"/>
        <c:numFmt formatCode="General" sourceLinked="1"/>
        <c:majorTickMark val="out"/>
        <c:minorTickMark val="none"/>
        <c:tickLblPos val="nextTo"/>
        <c:crossAx val="627105608"/>
        <c:crosses val="autoZero"/>
        <c:auto val="1"/>
        <c:lblAlgn val="ctr"/>
        <c:lblOffset val="100"/>
        <c:noMultiLvlLbl val="0"/>
      </c:catAx>
      <c:spPr>
        <a:noFill/>
        <a:ln>
          <a:solidFill>
            <a:schemeClr val="bg1">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283845</xdr:colOff>
      <xdr:row>4</xdr:row>
      <xdr:rowOff>15242</xdr:rowOff>
    </xdr:from>
    <xdr:to>
      <xdr:col>9</xdr:col>
      <xdr:colOff>99060</xdr:colOff>
      <xdr:row>19</xdr:row>
      <xdr:rowOff>114301</xdr:rowOff>
    </xdr:to>
    <xdr:graphicFrame macro="">
      <xdr:nvGraphicFramePr>
        <xdr:cNvPr id="2" name="Chart 1">
          <a:extLst>
            <a:ext uri="{FF2B5EF4-FFF2-40B4-BE49-F238E27FC236}">
              <a16:creationId xmlns:a16="http://schemas.microsoft.com/office/drawing/2014/main" id="{089CF5E5-E7D7-4B72-B28D-03A4692F0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97155</xdr:colOff>
      <xdr:row>4</xdr:row>
      <xdr:rowOff>121921</xdr:rowOff>
    </xdr:from>
    <xdr:to>
      <xdr:col>14</xdr:col>
      <xdr:colOff>247650</xdr:colOff>
      <xdr:row>19</xdr:row>
      <xdr:rowOff>81118</xdr:rowOff>
    </xdr:to>
    <xdr:pic>
      <xdr:nvPicPr>
        <xdr:cNvPr id="4" name="Picture 3">
          <a:extLst>
            <a:ext uri="{FF2B5EF4-FFF2-40B4-BE49-F238E27FC236}">
              <a16:creationId xmlns:a16="http://schemas.microsoft.com/office/drawing/2014/main" id="{C70A32A1-CDB7-4BE6-B756-5151E203EB04}"/>
            </a:ext>
          </a:extLst>
        </xdr:cNvPr>
        <xdr:cNvPicPr>
          <a:picLocks noChangeAspect="1"/>
        </xdr:cNvPicPr>
      </xdr:nvPicPr>
      <xdr:blipFill>
        <a:blip xmlns:r="http://schemas.openxmlformats.org/officeDocument/2006/relationships" r:embed="rId2"/>
        <a:stretch>
          <a:fillRect/>
        </a:stretch>
      </xdr:blipFill>
      <xdr:spPr>
        <a:xfrm>
          <a:off x="7313295" y="853441"/>
          <a:ext cx="3168015" cy="27023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283845</xdr:colOff>
      <xdr:row>4</xdr:row>
      <xdr:rowOff>15242</xdr:rowOff>
    </xdr:from>
    <xdr:to>
      <xdr:col>9</xdr:col>
      <xdr:colOff>99060</xdr:colOff>
      <xdr:row>19</xdr:row>
      <xdr:rowOff>114301</xdr:rowOff>
    </xdr:to>
    <xdr:graphicFrame macro="">
      <xdr:nvGraphicFramePr>
        <xdr:cNvPr id="2" name="Chart 1">
          <a:extLst>
            <a:ext uri="{FF2B5EF4-FFF2-40B4-BE49-F238E27FC236}">
              <a16:creationId xmlns:a16="http://schemas.microsoft.com/office/drawing/2014/main" id="{7418CB4B-1233-49EA-98BC-C30550AF3A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57150</xdr:colOff>
      <xdr:row>4</xdr:row>
      <xdr:rowOff>123825</xdr:rowOff>
    </xdr:from>
    <xdr:to>
      <xdr:col>14</xdr:col>
      <xdr:colOff>209550</xdr:colOff>
      <xdr:row>19</xdr:row>
      <xdr:rowOff>79212</xdr:rowOff>
    </xdr:to>
    <xdr:pic>
      <xdr:nvPicPr>
        <xdr:cNvPr id="4" name="Picture 3">
          <a:extLst>
            <a:ext uri="{FF2B5EF4-FFF2-40B4-BE49-F238E27FC236}">
              <a16:creationId xmlns:a16="http://schemas.microsoft.com/office/drawing/2014/main" id="{07375D03-CE6D-4658-817D-2E91765D4609}"/>
            </a:ext>
          </a:extLst>
        </xdr:cNvPr>
        <xdr:cNvPicPr>
          <a:picLocks noChangeAspect="1"/>
        </xdr:cNvPicPr>
      </xdr:nvPicPr>
      <xdr:blipFill>
        <a:blip xmlns:r="http://schemas.openxmlformats.org/officeDocument/2006/relationships" r:embed="rId2"/>
        <a:stretch>
          <a:fillRect/>
        </a:stretch>
      </xdr:blipFill>
      <xdr:spPr>
        <a:xfrm>
          <a:off x="7267575" y="847725"/>
          <a:ext cx="3168015" cy="26700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172136</xdr:colOff>
      <xdr:row>4</xdr:row>
      <xdr:rowOff>104774</xdr:rowOff>
    </xdr:from>
    <xdr:to>
      <xdr:col>14</xdr:col>
      <xdr:colOff>552450</xdr:colOff>
      <xdr:row>19</xdr:row>
      <xdr:rowOff>53340</xdr:rowOff>
    </xdr:to>
    <xdr:pic>
      <xdr:nvPicPr>
        <xdr:cNvPr id="3" name="Picture 2">
          <a:extLst>
            <a:ext uri="{FF2B5EF4-FFF2-40B4-BE49-F238E27FC236}">
              <a16:creationId xmlns:a16="http://schemas.microsoft.com/office/drawing/2014/main" id="{AD8632DE-E5BB-42E8-B30A-D0EA2F0E931D}"/>
            </a:ext>
          </a:extLst>
        </xdr:cNvPr>
        <xdr:cNvPicPr>
          <a:picLocks noChangeAspect="1"/>
        </xdr:cNvPicPr>
      </xdr:nvPicPr>
      <xdr:blipFill rotWithShape="1">
        <a:blip xmlns:r="http://schemas.openxmlformats.org/officeDocument/2006/relationships" r:embed="rId1"/>
        <a:srcRect t="4638" b="5067"/>
        <a:stretch/>
      </xdr:blipFill>
      <xdr:spPr>
        <a:xfrm>
          <a:off x="7395896" y="836294"/>
          <a:ext cx="3388309" cy="2695576"/>
        </a:xfrm>
        <a:prstGeom prst="rect">
          <a:avLst/>
        </a:prstGeom>
      </xdr:spPr>
    </xdr:pic>
    <xdr:clientData/>
  </xdr:twoCellAnchor>
  <xdr:twoCellAnchor>
    <xdr:from>
      <xdr:col>3</xdr:col>
      <xdr:colOff>281940</xdr:colOff>
      <xdr:row>4</xdr:row>
      <xdr:rowOff>15240</xdr:rowOff>
    </xdr:from>
    <xdr:to>
      <xdr:col>9</xdr:col>
      <xdr:colOff>97155</xdr:colOff>
      <xdr:row>19</xdr:row>
      <xdr:rowOff>114299</xdr:rowOff>
    </xdr:to>
    <xdr:graphicFrame macro="">
      <xdr:nvGraphicFramePr>
        <xdr:cNvPr id="4" name="Chart 3">
          <a:extLst>
            <a:ext uri="{FF2B5EF4-FFF2-40B4-BE49-F238E27FC236}">
              <a16:creationId xmlns:a16="http://schemas.microsoft.com/office/drawing/2014/main" id="{D87EC36E-6D69-4DB4-8FF5-8A5788C37A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172136</xdr:colOff>
      <xdr:row>4</xdr:row>
      <xdr:rowOff>104774</xdr:rowOff>
    </xdr:from>
    <xdr:to>
      <xdr:col>14</xdr:col>
      <xdr:colOff>550545</xdr:colOff>
      <xdr:row>19</xdr:row>
      <xdr:rowOff>57150</xdr:rowOff>
    </xdr:to>
    <xdr:pic>
      <xdr:nvPicPr>
        <xdr:cNvPr id="2" name="Picture 1">
          <a:extLst>
            <a:ext uri="{FF2B5EF4-FFF2-40B4-BE49-F238E27FC236}">
              <a16:creationId xmlns:a16="http://schemas.microsoft.com/office/drawing/2014/main" id="{12BEC057-F7A5-4BEF-B508-41711F5BB7AA}"/>
            </a:ext>
          </a:extLst>
        </xdr:cNvPr>
        <xdr:cNvPicPr>
          <a:picLocks noChangeAspect="1"/>
        </xdr:cNvPicPr>
      </xdr:nvPicPr>
      <xdr:blipFill rotWithShape="1">
        <a:blip xmlns:r="http://schemas.openxmlformats.org/officeDocument/2006/relationships" r:embed="rId1"/>
        <a:srcRect t="4638" b="5067"/>
        <a:stretch/>
      </xdr:blipFill>
      <xdr:spPr>
        <a:xfrm>
          <a:off x="7378751" y="826769"/>
          <a:ext cx="3403549" cy="2665096"/>
        </a:xfrm>
        <a:prstGeom prst="rect">
          <a:avLst/>
        </a:prstGeom>
      </xdr:spPr>
    </xdr:pic>
    <xdr:clientData/>
  </xdr:twoCellAnchor>
  <xdr:twoCellAnchor>
    <xdr:from>
      <xdr:col>3</xdr:col>
      <xdr:colOff>281940</xdr:colOff>
      <xdr:row>4</xdr:row>
      <xdr:rowOff>15240</xdr:rowOff>
    </xdr:from>
    <xdr:to>
      <xdr:col>9</xdr:col>
      <xdr:colOff>97155</xdr:colOff>
      <xdr:row>19</xdr:row>
      <xdr:rowOff>114299</xdr:rowOff>
    </xdr:to>
    <xdr:graphicFrame macro="">
      <xdr:nvGraphicFramePr>
        <xdr:cNvPr id="3" name="Chart 2">
          <a:extLst>
            <a:ext uri="{FF2B5EF4-FFF2-40B4-BE49-F238E27FC236}">
              <a16:creationId xmlns:a16="http://schemas.microsoft.com/office/drawing/2014/main" id="{2FFCCDA8-5B3A-40B9-9068-1B05413EF9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c%20-%20NU/Desktop/Bitcoin/IEA_CO2_electricity_trend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43">
          <cell r="C43">
            <v>2000</v>
          </cell>
          <cell r="D43">
            <v>2001</v>
          </cell>
          <cell r="E43">
            <v>2002</v>
          </cell>
          <cell r="F43">
            <v>2003</v>
          </cell>
          <cell r="G43">
            <v>2004</v>
          </cell>
          <cell r="H43">
            <v>2005</v>
          </cell>
          <cell r="I43">
            <v>2006</v>
          </cell>
          <cell r="J43">
            <v>2007</v>
          </cell>
          <cell r="K43">
            <v>2008</v>
          </cell>
          <cell r="L43">
            <v>2009</v>
          </cell>
          <cell r="M43">
            <v>2010</v>
          </cell>
          <cell r="N43">
            <v>2011</v>
          </cell>
          <cell r="O43">
            <v>2012</v>
          </cell>
          <cell r="P43">
            <v>2013</v>
          </cell>
          <cell r="Q43">
            <v>2014</v>
          </cell>
          <cell r="R43">
            <v>2015</v>
          </cell>
          <cell r="S43">
            <v>2016</v>
          </cell>
          <cell r="T43">
            <v>2017</v>
          </cell>
          <cell r="U43">
            <v>2018</v>
          </cell>
          <cell r="V43">
            <v>2019</v>
          </cell>
          <cell r="W43">
            <v>2020</v>
          </cell>
          <cell r="X43">
            <v>2021</v>
          </cell>
          <cell r="Y43">
            <v>2022</v>
          </cell>
          <cell r="Z43">
            <v>2023</v>
          </cell>
          <cell r="AA43">
            <v>2024</v>
          </cell>
          <cell r="AB43">
            <v>2025</v>
          </cell>
          <cell r="AC43">
            <v>2026</v>
          </cell>
          <cell r="AD43">
            <v>2027</v>
          </cell>
          <cell r="AE43">
            <v>2028</v>
          </cell>
          <cell r="AF43">
            <v>2029</v>
          </cell>
          <cell r="AG43">
            <v>2030</v>
          </cell>
          <cell r="AH43">
            <v>2031</v>
          </cell>
          <cell r="AI43">
            <v>2032</v>
          </cell>
          <cell r="AJ43">
            <v>2033</v>
          </cell>
          <cell r="AK43">
            <v>2034</v>
          </cell>
          <cell r="AL43">
            <v>2035</v>
          </cell>
          <cell r="AM43">
            <v>2036</v>
          </cell>
          <cell r="AN43">
            <v>2037</v>
          </cell>
          <cell r="AO43">
            <v>2038</v>
          </cell>
          <cell r="AP43">
            <v>2039</v>
          </cell>
          <cell r="AQ43">
            <v>2040</v>
          </cell>
          <cell r="AR43">
            <v>2041</v>
          </cell>
          <cell r="AS43">
            <v>2042</v>
          </cell>
          <cell r="AT43">
            <v>2043</v>
          </cell>
          <cell r="AU43">
            <v>2044</v>
          </cell>
          <cell r="AV43">
            <v>2045</v>
          </cell>
          <cell r="AW43">
            <v>2046</v>
          </cell>
          <cell r="AX43">
            <v>2047</v>
          </cell>
          <cell r="AY43">
            <v>2048</v>
          </cell>
          <cell r="AZ43">
            <v>2049</v>
          </cell>
          <cell r="BA43">
            <v>2050</v>
          </cell>
          <cell r="BB43">
            <v>2051</v>
          </cell>
          <cell r="BC43">
            <v>2052</v>
          </cell>
          <cell r="BD43">
            <v>2053</v>
          </cell>
          <cell r="BE43">
            <v>2054</v>
          </cell>
          <cell r="BF43">
            <v>2055</v>
          </cell>
          <cell r="BG43">
            <v>2056</v>
          </cell>
          <cell r="BH43">
            <v>2057</v>
          </cell>
          <cell r="BI43">
            <v>2058</v>
          </cell>
          <cell r="BJ43">
            <v>2059</v>
          </cell>
          <cell r="BK43">
            <v>2060</v>
          </cell>
        </row>
        <row r="44">
          <cell r="B44" t="str">
            <v>Historical intensity (IEA)</v>
          </cell>
          <cell r="C44">
            <v>791.68923749738121</v>
          </cell>
          <cell r="D44">
            <v>775.63529798681043</v>
          </cell>
          <cell r="E44">
            <v>773.42448780616201</v>
          </cell>
          <cell r="F44">
            <v>797.23656561103087</v>
          </cell>
          <cell r="G44">
            <v>771.46895604237068</v>
          </cell>
          <cell r="H44">
            <v>770.58519437086807</v>
          </cell>
          <cell r="I44">
            <v>762.40874406891385</v>
          </cell>
          <cell r="J44">
            <v>736.2574018534807</v>
          </cell>
          <cell r="K44">
            <v>701.02682814453908</v>
          </cell>
          <cell r="L44">
            <v>688.66009188425153</v>
          </cell>
          <cell r="M44">
            <v>681.2947499112903</v>
          </cell>
          <cell r="N44">
            <v>683.13426112554464</v>
          </cell>
          <cell r="O44">
            <v>660.36371233348859</v>
          </cell>
          <cell r="P44">
            <v>642.98036190644279</v>
          </cell>
          <cell r="Q44">
            <v>621.69093197784719</v>
          </cell>
          <cell r="R44">
            <v>598.67261300193309</v>
          </cell>
          <cell r="S44">
            <v>576.34800571881442</v>
          </cell>
        </row>
        <row r="45">
          <cell r="B45" t="str">
            <v>Projected intensity (IEA ETP 2017 RTS)</v>
          </cell>
          <cell r="T45">
            <v>566.49648116000856</v>
          </cell>
          <cell r="U45">
            <v>556.64495660120269</v>
          </cell>
          <cell r="V45">
            <v>546.79343204239694</v>
          </cell>
          <cell r="W45">
            <v>536.94190748359119</v>
          </cell>
          <cell r="X45">
            <v>527.09038292478533</v>
          </cell>
          <cell r="Y45">
            <v>517.23885836597947</v>
          </cell>
          <cell r="Z45">
            <v>507.38733380717377</v>
          </cell>
          <cell r="AA45">
            <v>497.53580924836785</v>
          </cell>
          <cell r="AB45">
            <v>487.68428468956222</v>
          </cell>
          <cell r="AC45">
            <v>477.16399004216646</v>
          </cell>
          <cell r="AD45">
            <v>466.64369539477076</v>
          </cell>
          <cell r="AE45">
            <v>456.12340074737489</v>
          </cell>
          <cell r="AF45">
            <v>445.60310609997919</v>
          </cell>
          <cell r="AG45">
            <v>435.08281145258331</v>
          </cell>
          <cell r="AH45">
            <v>426.69974235735975</v>
          </cell>
          <cell r="AI45">
            <v>418.31667326213613</v>
          </cell>
          <cell r="AJ45">
            <v>409.93360416691257</v>
          </cell>
          <cell r="AK45">
            <v>401.55053507168901</v>
          </cell>
          <cell r="AL45">
            <v>393.16746597646556</v>
          </cell>
          <cell r="AM45">
            <v>387.22622086752079</v>
          </cell>
          <cell r="AN45">
            <v>381.28497575857602</v>
          </cell>
          <cell r="AO45">
            <v>375.3437306496312</v>
          </cell>
          <cell r="AP45">
            <v>369.40248554068654</v>
          </cell>
          <cell r="AQ45">
            <v>363.46124043174166</v>
          </cell>
          <cell r="AR45">
            <v>357.76589320431219</v>
          </cell>
          <cell r="AS45">
            <v>352.0705459768825</v>
          </cell>
          <cell r="AT45">
            <v>346.37519874945303</v>
          </cell>
          <cell r="AU45">
            <v>340.6798515220234</v>
          </cell>
          <cell r="AV45">
            <v>334.98450429459376</v>
          </cell>
          <cell r="AW45">
            <v>328.80873199092792</v>
          </cell>
          <cell r="AX45">
            <v>322.63295968726197</v>
          </cell>
          <cell r="AY45">
            <v>316.45718738359597</v>
          </cell>
          <cell r="AZ45">
            <v>310.28141507993013</v>
          </cell>
          <cell r="BA45">
            <v>304.10564277626412</v>
          </cell>
          <cell r="BB45">
            <v>299.53967488719036</v>
          </cell>
          <cell r="BC45">
            <v>294.97370699811671</v>
          </cell>
          <cell r="BD45">
            <v>290.40773910904295</v>
          </cell>
          <cell r="BE45">
            <v>285.84177121996925</v>
          </cell>
          <cell r="BF45">
            <v>281.27580333089549</v>
          </cell>
          <cell r="BG45">
            <v>276.44483389760461</v>
          </cell>
          <cell r="BH45">
            <v>271.61386446431362</v>
          </cell>
          <cell r="BI45">
            <v>266.78289503102258</v>
          </cell>
          <cell r="BJ45">
            <v>261.95192559773164</v>
          </cell>
          <cell r="BK45">
            <v>257.12095616444077</v>
          </cell>
        </row>
        <row r="46">
          <cell r="B46" t="str">
            <v>Mora et. al constant 2014</v>
          </cell>
          <cell r="Q46">
            <v>621.69093197784719</v>
          </cell>
          <cell r="R46">
            <v>621.69093197784719</v>
          </cell>
          <cell r="S46">
            <v>621.69093197784719</v>
          </cell>
          <cell r="T46">
            <v>621.69093197784719</v>
          </cell>
          <cell r="U46">
            <v>621.69093197784719</v>
          </cell>
          <cell r="V46">
            <v>621.69093197784719</v>
          </cell>
          <cell r="W46">
            <v>621.69093197784719</v>
          </cell>
          <cell r="X46">
            <v>621.69093197784719</v>
          </cell>
          <cell r="Y46">
            <v>621.69093197784719</v>
          </cell>
          <cell r="Z46">
            <v>621.69093197784719</v>
          </cell>
          <cell r="AA46">
            <v>621.69093197784719</v>
          </cell>
          <cell r="AB46">
            <v>621.69093197784719</v>
          </cell>
          <cell r="AC46">
            <v>621.69093197784719</v>
          </cell>
          <cell r="AD46">
            <v>621.69093197784719</v>
          </cell>
          <cell r="AE46">
            <v>621.69093197784719</v>
          </cell>
          <cell r="AF46">
            <v>621.69093197784719</v>
          </cell>
          <cell r="AG46">
            <v>621.69093197784719</v>
          </cell>
          <cell r="AH46">
            <v>621.69093197784719</v>
          </cell>
          <cell r="AI46">
            <v>621.69093197784719</v>
          </cell>
          <cell r="AJ46">
            <v>621.69093197784719</v>
          </cell>
          <cell r="AK46">
            <v>621.69093197784719</v>
          </cell>
          <cell r="AL46">
            <v>621.69093197784719</v>
          </cell>
          <cell r="AM46">
            <v>621.69093197784719</v>
          </cell>
          <cell r="AN46">
            <v>621.69093197784719</v>
          </cell>
          <cell r="AO46">
            <v>621.69093197784719</v>
          </cell>
          <cell r="AP46">
            <v>621.69093197784719</v>
          </cell>
          <cell r="AQ46">
            <v>621.69093197784719</v>
          </cell>
          <cell r="AR46">
            <v>621.69093197784719</v>
          </cell>
          <cell r="AS46">
            <v>621.69093197784719</v>
          </cell>
          <cell r="AT46">
            <v>621.69093197784719</v>
          </cell>
          <cell r="AU46">
            <v>621.69093197784719</v>
          </cell>
          <cell r="AV46">
            <v>621.69093197784719</v>
          </cell>
          <cell r="AW46">
            <v>621.69093197784719</v>
          </cell>
          <cell r="AX46">
            <v>621.69093197784719</v>
          </cell>
          <cell r="AY46">
            <v>621.69093197784719</v>
          </cell>
          <cell r="AZ46">
            <v>621.69093197784719</v>
          </cell>
          <cell r="BA46">
            <v>621.69093197784719</v>
          </cell>
          <cell r="BB46">
            <v>621.69093197784719</v>
          </cell>
          <cell r="BC46">
            <v>621.69093197784719</v>
          </cell>
          <cell r="BD46">
            <v>621.69093197784719</v>
          </cell>
          <cell r="BE46">
            <v>621.69093197784719</v>
          </cell>
          <cell r="BF46">
            <v>621.69093197784719</v>
          </cell>
          <cell r="BG46">
            <v>621.69093197784719</v>
          </cell>
          <cell r="BH46">
            <v>621.69093197784719</v>
          </cell>
          <cell r="BI46">
            <v>621.69093197784719</v>
          </cell>
          <cell r="BJ46">
            <v>621.69093197784719</v>
          </cell>
          <cell r="BK46">
            <v>621.69093197784719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19E0-EFA7-452D-A48C-8CBC35E2FE07}">
  <dimension ref="B2:B6"/>
  <sheetViews>
    <sheetView tabSelected="1" workbookViewId="0"/>
  </sheetViews>
  <sheetFormatPr defaultRowHeight="14.4" x14ac:dyDescent="0.3"/>
  <cols>
    <col min="1" max="1" width="2.77734375" customWidth="1"/>
    <col min="2" max="2" width="78.109375" customWidth="1"/>
  </cols>
  <sheetData>
    <row r="2" spans="2:2" ht="57.6" x14ac:dyDescent="0.3">
      <c r="B2" s="41" t="s">
        <v>59</v>
      </c>
    </row>
    <row r="4" spans="2:2" x14ac:dyDescent="0.3">
      <c r="B4" t="s">
        <v>60</v>
      </c>
    </row>
    <row r="6" spans="2:2" ht="43.2" x14ac:dyDescent="0.3">
      <c r="B6" s="41"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1EFC-3B47-4AEC-9523-3B243E108DEE}">
  <dimension ref="B2:V122"/>
  <sheetViews>
    <sheetView zoomScaleNormal="100" workbookViewId="0"/>
  </sheetViews>
  <sheetFormatPr defaultRowHeight="14.4" x14ac:dyDescent="0.3"/>
  <cols>
    <col min="1" max="1" width="2.6640625" customWidth="1"/>
    <col min="2" max="2" width="40.77734375" customWidth="1"/>
    <col min="3" max="3" width="14.88671875" bestFit="1" customWidth="1"/>
    <col min="10" max="10" width="8.44140625" customWidth="1"/>
    <col min="20" max="20" width="14.5546875" bestFit="1" customWidth="1"/>
    <col min="22" max="22" width="11.88671875" bestFit="1" customWidth="1"/>
  </cols>
  <sheetData>
    <row r="2" spans="2:11" x14ac:dyDescent="0.3">
      <c r="B2" s="5" t="s">
        <v>24</v>
      </c>
    </row>
    <row r="4" spans="2:11" x14ac:dyDescent="0.3">
      <c r="B4" s="13" t="s">
        <v>3</v>
      </c>
      <c r="C4" s="8"/>
      <c r="E4" s="5" t="s">
        <v>44</v>
      </c>
      <c r="K4" s="5" t="s">
        <v>45</v>
      </c>
    </row>
    <row r="5" spans="2:11" x14ac:dyDescent="0.3">
      <c r="B5" t="s">
        <v>39</v>
      </c>
      <c r="C5">
        <v>69</v>
      </c>
    </row>
    <row r="6" spans="2:11" x14ac:dyDescent="0.3">
      <c r="B6" t="s">
        <v>0</v>
      </c>
      <c r="C6" s="2">
        <f>12/44</f>
        <v>0.27272727272727271</v>
      </c>
    </row>
    <row r="7" spans="2:11" x14ac:dyDescent="0.3">
      <c r="B7" t="s">
        <v>40</v>
      </c>
      <c r="C7" s="3">
        <f>C5*C6</f>
        <v>18.818181818181817</v>
      </c>
    </row>
    <row r="8" spans="2:11" x14ac:dyDescent="0.3">
      <c r="C8" s="1"/>
    </row>
    <row r="9" spans="2:11" x14ac:dyDescent="0.3">
      <c r="B9" t="s">
        <v>41</v>
      </c>
      <c r="C9" s="4">
        <v>314200000000</v>
      </c>
    </row>
    <row r="10" spans="2:11" x14ac:dyDescent="0.3">
      <c r="B10" t="s">
        <v>42</v>
      </c>
      <c r="C10" s="6">
        <v>3.3E-4</v>
      </c>
    </row>
    <row r="11" spans="2:11" x14ac:dyDescent="0.3">
      <c r="B11" t="s">
        <v>1</v>
      </c>
      <c r="C11" s="7">
        <f>C9*C10</f>
        <v>103686000</v>
      </c>
    </row>
    <row r="13" spans="2:11" x14ac:dyDescent="0.3">
      <c r="B13" s="8" t="s">
        <v>2</v>
      </c>
      <c r="C13" s="9">
        <f>C7*10^6*10^3/C11</f>
        <v>181.49202224197882</v>
      </c>
    </row>
    <row r="15" spans="2:11" x14ac:dyDescent="0.3">
      <c r="B15" s="10" t="s">
        <v>43</v>
      </c>
      <c r="C15" s="10">
        <v>585</v>
      </c>
    </row>
    <row r="16" spans="2:11" x14ac:dyDescent="0.3">
      <c r="B16" t="s">
        <v>10</v>
      </c>
      <c r="C16">
        <v>231.4</v>
      </c>
    </row>
    <row r="17" spans="2:22" x14ac:dyDescent="0.3">
      <c r="B17" s="8" t="s">
        <v>11</v>
      </c>
      <c r="C17" s="8">
        <v>744.8</v>
      </c>
    </row>
    <row r="22" spans="2:22" x14ac:dyDescent="0.3">
      <c r="B22" s="13" t="s">
        <v>36</v>
      </c>
      <c r="C22" s="8"/>
      <c r="D22" s="8"/>
      <c r="E22" s="8"/>
      <c r="F22" s="8"/>
      <c r="G22" s="8"/>
      <c r="I22" s="13" t="s">
        <v>37</v>
      </c>
      <c r="J22" s="8"/>
      <c r="K22" s="8"/>
      <c r="L22" s="8"/>
      <c r="N22" s="13" t="s">
        <v>38</v>
      </c>
      <c r="O22" s="8"/>
      <c r="P22" s="8"/>
      <c r="Q22" s="8"/>
      <c r="R22" s="8"/>
      <c r="S22" s="8"/>
    </row>
    <row r="23" spans="2:22" x14ac:dyDescent="0.3">
      <c r="C23" t="s">
        <v>4</v>
      </c>
      <c r="D23" t="s">
        <v>5</v>
      </c>
      <c r="E23" t="s">
        <v>6</v>
      </c>
      <c r="F23" t="s">
        <v>7</v>
      </c>
      <c r="G23" t="s">
        <v>8</v>
      </c>
      <c r="I23" t="s">
        <v>8</v>
      </c>
      <c r="J23" t="s">
        <v>5</v>
      </c>
      <c r="K23" t="s">
        <v>6</v>
      </c>
      <c r="L23" t="s">
        <v>7</v>
      </c>
      <c r="N23" t="s">
        <v>8</v>
      </c>
      <c r="O23" t="s">
        <v>5</v>
      </c>
      <c r="P23" t="s">
        <v>6</v>
      </c>
      <c r="Q23" t="s">
        <v>7</v>
      </c>
      <c r="R23" t="s">
        <v>9</v>
      </c>
      <c r="S23" t="s">
        <v>12</v>
      </c>
      <c r="T23" s="10" t="s">
        <v>13</v>
      </c>
      <c r="V23" t="s">
        <v>25</v>
      </c>
    </row>
    <row r="24" spans="2:22" x14ac:dyDescent="0.3">
      <c r="B24">
        <v>1</v>
      </c>
      <c r="C24">
        <v>2</v>
      </c>
      <c r="D24" s="1">
        <v>-6.8976035920000003</v>
      </c>
      <c r="E24" s="1">
        <v>-29.005598710000001</v>
      </c>
      <c r="F24" s="1">
        <v>24.807937299999999</v>
      </c>
      <c r="G24">
        <v>2019</v>
      </c>
      <c r="I24">
        <v>2019</v>
      </c>
      <c r="L24" s="2">
        <f t="shared" ref="L24:L55" si="0">$C$13*$C$9*(F24/100)/10^12</f>
        <v>14.146674989256196</v>
      </c>
      <c r="N24">
        <v>2019</v>
      </c>
      <c r="O24" s="3">
        <f>$C$15+SUM(J$24:J24)</f>
        <v>585</v>
      </c>
      <c r="P24" s="3">
        <f>$C$15+SUM(K$24:K24)</f>
        <v>585</v>
      </c>
      <c r="Q24" s="3">
        <f>$C$15+SUM(L$24:L24)</f>
        <v>599.14667498925621</v>
      </c>
      <c r="R24">
        <f>$C$15+$C$16</f>
        <v>816.4</v>
      </c>
      <c r="S24">
        <f>$C$15+$C$17</f>
        <v>1329.8</v>
      </c>
      <c r="T24">
        <v>2</v>
      </c>
    </row>
    <row r="25" spans="2:22" x14ac:dyDescent="0.3">
      <c r="B25">
        <v>2</v>
      </c>
      <c r="C25">
        <v>3</v>
      </c>
      <c r="D25" s="1">
        <v>3.5899379200000001</v>
      </c>
      <c r="E25" s="1">
        <v>-17.369890269999999</v>
      </c>
      <c r="F25" s="1">
        <v>33.076076440000001</v>
      </c>
      <c r="G25">
        <v>2020</v>
      </c>
      <c r="I25">
        <v>2020</v>
      </c>
      <c r="J25" s="2">
        <f t="shared" ref="J25:J56" si="1">$C$13*$C$9*(D25/100)/10^12</f>
        <v>2.0471546816528923</v>
      </c>
      <c r="K25" s="2"/>
      <c r="L25" s="2">
        <f t="shared" si="0"/>
        <v>18.86156425090909</v>
      </c>
      <c r="N25">
        <v>2020</v>
      </c>
      <c r="O25" s="3">
        <f>$C$15+SUM(J$24:J25)</f>
        <v>587.04715468165284</v>
      </c>
      <c r="P25" s="3">
        <f>$C$15+SUM(K$24:K25)</f>
        <v>585</v>
      </c>
      <c r="Q25" s="3">
        <f>$C$15+SUM(L$24:L25)</f>
        <v>618.00823924016527</v>
      </c>
      <c r="R25">
        <f>$C$15+$C$16</f>
        <v>816.4</v>
      </c>
      <c r="S25">
        <f>$C$15+$C$17</f>
        <v>1329.8</v>
      </c>
      <c r="T25">
        <f>N25-2017</f>
        <v>3</v>
      </c>
      <c r="V25">
        <f>S25-R25</f>
        <v>513.4</v>
      </c>
    </row>
    <row r="26" spans="2:22" x14ac:dyDescent="0.3">
      <c r="B26">
        <v>3</v>
      </c>
      <c r="C26">
        <v>4</v>
      </c>
      <c r="D26" s="1">
        <v>11.03096704</v>
      </c>
      <c r="E26" s="1">
        <v>-9.1142237599999998</v>
      </c>
      <c r="F26" s="1">
        <v>38.94241452</v>
      </c>
      <c r="G26">
        <v>2021</v>
      </c>
      <c r="I26">
        <v>2021</v>
      </c>
      <c r="J26" s="2">
        <f t="shared" si="1"/>
        <v>6.2903861633057838</v>
      </c>
      <c r="K26" s="2"/>
      <c r="L26" s="2">
        <f t="shared" si="0"/>
        <v>22.206831420495863</v>
      </c>
      <c r="N26">
        <v>2021</v>
      </c>
      <c r="O26" s="3">
        <f>$C$15+SUM(J$24:J26)</f>
        <v>593.33754084495865</v>
      </c>
      <c r="P26" s="3">
        <f>$C$15+SUM(K$24:K26)</f>
        <v>585</v>
      </c>
      <c r="Q26" s="3">
        <f>$C$15+SUM(L$24:L26)</f>
        <v>640.21507066066113</v>
      </c>
      <c r="R26">
        <f t="shared" ref="R26:R89" si="2">$C$15+$C$16</f>
        <v>816.4</v>
      </c>
      <c r="S26">
        <f t="shared" ref="S26:S89" si="3">$C$15+$C$17</f>
        <v>1329.8</v>
      </c>
      <c r="T26">
        <f t="shared" ref="T26:T89" si="4">N26-2017</f>
        <v>4</v>
      </c>
      <c r="V26">
        <f t="shared" ref="V26:V89" si="5">S26-R26</f>
        <v>513.4</v>
      </c>
    </row>
    <row r="27" spans="2:22" x14ac:dyDescent="0.3">
      <c r="B27">
        <v>4</v>
      </c>
      <c r="C27">
        <v>5</v>
      </c>
      <c r="D27" s="1">
        <v>16.802677630000002</v>
      </c>
      <c r="E27" s="1">
        <v>-2.710631319</v>
      </c>
      <c r="F27" s="1">
        <v>43.49269984</v>
      </c>
      <c r="G27">
        <v>2022</v>
      </c>
      <c r="I27">
        <v>2022</v>
      </c>
      <c r="J27" s="2">
        <f t="shared" si="1"/>
        <v>9.5816922022314035</v>
      </c>
      <c r="K27" s="2"/>
      <c r="L27" s="2">
        <f t="shared" si="0"/>
        <v>24.801622222809915</v>
      </c>
      <c r="N27">
        <v>2022</v>
      </c>
      <c r="O27" s="3">
        <f>$C$15+SUM(J$24:J27)</f>
        <v>602.91923304719012</v>
      </c>
      <c r="P27" s="3">
        <f>$C$15+SUM(K$24:K27)</f>
        <v>585</v>
      </c>
      <c r="Q27" s="3">
        <f>$C$15+SUM(L$24:L27)</f>
        <v>665.01669288347102</v>
      </c>
      <c r="R27">
        <f t="shared" si="2"/>
        <v>816.4</v>
      </c>
      <c r="S27">
        <f t="shared" si="3"/>
        <v>1329.8</v>
      </c>
      <c r="T27">
        <f t="shared" si="4"/>
        <v>5</v>
      </c>
      <c r="V27">
        <f t="shared" si="5"/>
        <v>513.4</v>
      </c>
    </row>
    <row r="28" spans="2:22" x14ac:dyDescent="0.3">
      <c r="B28">
        <v>5</v>
      </c>
      <c r="C28">
        <v>6</v>
      </c>
      <c r="D28" s="1">
        <v>21.51850855</v>
      </c>
      <c r="E28" s="1">
        <v>2.5214846710000001</v>
      </c>
      <c r="F28" s="1">
        <v>47.210553650000001</v>
      </c>
      <c r="G28">
        <v>2023</v>
      </c>
      <c r="I28">
        <v>2023</v>
      </c>
      <c r="J28" s="2">
        <f t="shared" si="1"/>
        <v>12.270885040909089</v>
      </c>
      <c r="K28" s="2">
        <f t="shared" ref="K28:K59" si="6">$C$13*$C$9*(E28/100)/10^12</f>
        <v>1.4378714239586774</v>
      </c>
      <c r="L28" s="2">
        <f t="shared" si="0"/>
        <v>26.921720676446277</v>
      </c>
      <c r="N28">
        <v>2023</v>
      </c>
      <c r="O28" s="3">
        <f>$C$15+SUM(J$24:J28)</f>
        <v>615.19011808809921</v>
      </c>
      <c r="P28" s="3">
        <f>$C$15+SUM(K$24:K28)</f>
        <v>586.43787142395865</v>
      </c>
      <c r="Q28" s="3">
        <f>$C$15+SUM(L$24:L28)</f>
        <v>691.93841355991731</v>
      </c>
      <c r="R28">
        <f t="shared" si="2"/>
        <v>816.4</v>
      </c>
      <c r="S28">
        <f t="shared" si="3"/>
        <v>1329.8</v>
      </c>
      <c r="T28">
        <f t="shared" si="4"/>
        <v>6</v>
      </c>
      <c r="V28">
        <f t="shared" si="5"/>
        <v>513.4</v>
      </c>
    </row>
    <row r="29" spans="2:22" x14ac:dyDescent="0.3">
      <c r="B29">
        <v>6</v>
      </c>
      <c r="C29">
        <v>7</v>
      </c>
      <c r="D29" s="1">
        <v>25.505686789999999</v>
      </c>
      <c r="E29" s="1">
        <v>6.9451757089999999</v>
      </c>
      <c r="F29" s="1">
        <v>50.353954270000003</v>
      </c>
      <c r="G29">
        <v>2024</v>
      </c>
      <c r="I29">
        <v>2024</v>
      </c>
      <c r="J29" s="2">
        <f t="shared" si="1"/>
        <v>14.544565194297517</v>
      </c>
      <c r="K29" s="2">
        <f t="shared" si="6"/>
        <v>3.9604720985206603</v>
      </c>
      <c r="L29" s="2">
        <f t="shared" si="0"/>
        <v>28.714238385371896</v>
      </c>
      <c r="N29">
        <v>2024</v>
      </c>
      <c r="O29" s="3">
        <f>$C$15+SUM(J$24:J29)</f>
        <v>629.73468328239665</v>
      </c>
      <c r="P29" s="3">
        <f>$C$15+SUM(K$24:K29)</f>
        <v>590.39834352247931</v>
      </c>
      <c r="Q29" s="3">
        <f>$C$15+SUM(L$24:L29)</f>
        <v>720.65265194528922</v>
      </c>
      <c r="R29">
        <f t="shared" si="2"/>
        <v>816.4</v>
      </c>
      <c r="S29">
        <f t="shared" si="3"/>
        <v>1329.8</v>
      </c>
      <c r="T29">
        <f t="shared" si="4"/>
        <v>7</v>
      </c>
      <c r="V29">
        <f t="shared" si="5"/>
        <v>513.4</v>
      </c>
    </row>
    <row r="30" spans="2:22" x14ac:dyDescent="0.3">
      <c r="B30">
        <v>7</v>
      </c>
      <c r="C30">
        <v>8</v>
      </c>
      <c r="D30" s="1">
        <v>28.95953767</v>
      </c>
      <c r="E30" s="1">
        <v>10.77715119</v>
      </c>
      <c r="F30" s="1">
        <v>53.07689173</v>
      </c>
      <c r="G30">
        <v>2025</v>
      </c>
      <c r="I30">
        <v>2025</v>
      </c>
      <c r="J30" s="2">
        <f t="shared" si="1"/>
        <v>16.514116522561981</v>
      </c>
      <c r="K30" s="2">
        <f t="shared" si="6"/>
        <v>6.1456481992561969</v>
      </c>
      <c r="L30" s="2">
        <f t="shared" si="0"/>
        <v>30.26698784603305</v>
      </c>
      <c r="N30">
        <v>2025</v>
      </c>
      <c r="O30" s="3">
        <f>$C$15+SUM(J$24:J30)</f>
        <v>646.24879980495871</v>
      </c>
      <c r="P30" s="3">
        <f>$C$15+SUM(K$24:K30)</f>
        <v>596.54399172173555</v>
      </c>
      <c r="Q30" s="3">
        <f>$C$15+SUM(L$24:L30)</f>
        <v>750.91963979132231</v>
      </c>
      <c r="R30">
        <f t="shared" si="2"/>
        <v>816.4</v>
      </c>
      <c r="S30">
        <f t="shared" si="3"/>
        <v>1329.8</v>
      </c>
      <c r="T30">
        <f t="shared" si="4"/>
        <v>8</v>
      </c>
      <c r="V30">
        <f t="shared" si="5"/>
        <v>513.4</v>
      </c>
    </row>
    <row r="31" spans="2:22" x14ac:dyDescent="0.3">
      <c r="B31">
        <v>8</v>
      </c>
      <c r="C31">
        <v>9</v>
      </c>
      <c r="D31" s="1">
        <v>32.00605006</v>
      </c>
      <c r="E31" s="1">
        <v>14.157193100000001</v>
      </c>
      <c r="F31" s="1">
        <v>55.478692789999997</v>
      </c>
      <c r="G31">
        <v>2026</v>
      </c>
      <c r="I31">
        <v>2026</v>
      </c>
      <c r="J31" s="2">
        <f t="shared" si="1"/>
        <v>18.251383918512396</v>
      </c>
      <c r="K31" s="2">
        <f t="shared" si="6"/>
        <v>8.073110114876032</v>
      </c>
      <c r="L31" s="2">
        <f t="shared" si="0"/>
        <v>31.636609938099163</v>
      </c>
      <c r="N31">
        <v>2026</v>
      </c>
      <c r="O31" s="3">
        <f>$C$15+SUM(J$24:J31)</f>
        <v>664.50018372347108</v>
      </c>
      <c r="P31" s="3">
        <f>$C$15+SUM(K$24:K31)</f>
        <v>604.6171018366116</v>
      </c>
      <c r="Q31" s="3">
        <f>$C$15+SUM(L$24:L31)</f>
        <v>782.55624972942144</v>
      </c>
      <c r="R31">
        <f t="shared" si="2"/>
        <v>816.4</v>
      </c>
      <c r="S31">
        <f t="shared" si="3"/>
        <v>1329.8</v>
      </c>
      <c r="T31">
        <f t="shared" si="4"/>
        <v>9</v>
      </c>
      <c r="V31">
        <f t="shared" si="5"/>
        <v>513.4</v>
      </c>
    </row>
    <row r="32" spans="2:22" x14ac:dyDescent="0.3">
      <c r="B32">
        <v>9</v>
      </c>
      <c r="C32">
        <v>10</v>
      </c>
      <c r="D32" s="1">
        <v>34.731248260000001</v>
      </c>
      <c r="E32" s="1">
        <v>17.180743629999998</v>
      </c>
      <c r="F32" s="1">
        <v>57.62717705</v>
      </c>
      <c r="G32">
        <v>2027</v>
      </c>
      <c r="I32">
        <v>2027</v>
      </c>
      <c r="J32" s="2">
        <f t="shared" si="1"/>
        <v>19.805422561487603</v>
      </c>
      <c r="K32" s="2">
        <f t="shared" si="6"/>
        <v>9.7972835576033024</v>
      </c>
      <c r="L32" s="2">
        <f t="shared" si="0"/>
        <v>32.861778648347105</v>
      </c>
      <c r="N32">
        <v>2027</v>
      </c>
      <c r="O32" s="3">
        <f>$C$15+SUM(J$24:J32)</f>
        <v>684.30560628495869</v>
      </c>
      <c r="P32" s="3">
        <f>$C$15+SUM(K$24:K32)</f>
        <v>614.41438539421483</v>
      </c>
      <c r="Q32" s="3">
        <f>$C$15+SUM(L$24:L32)</f>
        <v>815.41802837776856</v>
      </c>
      <c r="R32">
        <f t="shared" si="2"/>
        <v>816.4</v>
      </c>
      <c r="S32">
        <f t="shared" si="3"/>
        <v>1329.8</v>
      </c>
      <c r="T32">
        <f t="shared" si="4"/>
        <v>10</v>
      </c>
      <c r="V32">
        <f t="shared" si="5"/>
        <v>513.4</v>
      </c>
    </row>
    <row r="33" spans="2:22" x14ac:dyDescent="0.3">
      <c r="B33">
        <v>10</v>
      </c>
      <c r="C33">
        <v>11</v>
      </c>
      <c r="D33" s="1">
        <v>37.196489900000003</v>
      </c>
      <c r="E33" s="1">
        <v>19.915877770000002</v>
      </c>
      <c r="F33" s="1">
        <v>59.570717469999998</v>
      </c>
      <c r="G33">
        <v>2028</v>
      </c>
      <c r="I33">
        <v>2028</v>
      </c>
      <c r="J33" s="2">
        <f t="shared" si="1"/>
        <v>21.211221513223137</v>
      </c>
      <c r="K33" s="2">
        <f t="shared" si="6"/>
        <v>11.356988149834709</v>
      </c>
      <c r="L33" s="2">
        <f t="shared" si="0"/>
        <v>33.970078557272721</v>
      </c>
      <c r="N33">
        <v>2028</v>
      </c>
      <c r="O33" s="3">
        <f>$C$15+SUM(J$24:J33)</f>
        <v>705.51682779818179</v>
      </c>
      <c r="P33" s="3">
        <f>$C$15+SUM(K$24:K33)</f>
        <v>625.77137354404954</v>
      </c>
      <c r="Q33" s="11">
        <f>$C$15+SUM(L$24:L33)</f>
        <v>849.38810693504126</v>
      </c>
      <c r="R33">
        <f t="shared" si="2"/>
        <v>816.4</v>
      </c>
      <c r="S33">
        <f t="shared" si="3"/>
        <v>1329.8</v>
      </c>
      <c r="T33" s="12">
        <f t="shared" si="4"/>
        <v>11</v>
      </c>
      <c r="V33">
        <f t="shared" si="5"/>
        <v>513.4</v>
      </c>
    </row>
    <row r="34" spans="2:22" x14ac:dyDescent="0.3">
      <c r="B34">
        <v>11</v>
      </c>
      <c r="C34">
        <v>12</v>
      </c>
      <c r="D34" s="1">
        <v>39.447079189999997</v>
      </c>
      <c r="E34" s="1">
        <v>22.412859619999999</v>
      </c>
      <c r="F34" s="1">
        <v>61.345030870000002</v>
      </c>
      <c r="G34">
        <v>2029</v>
      </c>
      <c r="I34">
        <v>2029</v>
      </c>
      <c r="J34" s="2">
        <f t="shared" si="1"/>
        <v>22.494615405867762</v>
      </c>
      <c r="K34" s="2">
        <f t="shared" si="6"/>
        <v>12.780886890743799</v>
      </c>
      <c r="L34" s="2">
        <f t="shared" si="0"/>
        <v>34.981877107685946</v>
      </c>
      <c r="N34">
        <v>2029</v>
      </c>
      <c r="O34" s="3">
        <f>$C$15+SUM(J$24:J34)</f>
        <v>728.01144320404956</v>
      </c>
      <c r="P34" s="3">
        <f>$C$15+SUM(K$24:K34)</f>
        <v>638.55226043479342</v>
      </c>
      <c r="Q34" s="3">
        <f>$C$15+SUM(L$24:L34)</f>
        <v>884.3699840427272</v>
      </c>
      <c r="R34">
        <f t="shared" si="2"/>
        <v>816.4</v>
      </c>
      <c r="S34">
        <f t="shared" si="3"/>
        <v>1329.8</v>
      </c>
      <c r="T34">
        <f t="shared" si="4"/>
        <v>12</v>
      </c>
      <c r="V34">
        <f t="shared" si="5"/>
        <v>513.4</v>
      </c>
    </row>
    <row r="35" spans="2:22" x14ac:dyDescent="0.3">
      <c r="B35">
        <v>12</v>
      </c>
      <c r="C35">
        <v>13</v>
      </c>
      <c r="D35" s="1">
        <v>41.517420639999997</v>
      </c>
      <c r="E35" s="1">
        <v>24.709860249999998</v>
      </c>
      <c r="F35" s="1">
        <v>62.977240969999997</v>
      </c>
      <c r="G35">
        <v>2030</v>
      </c>
      <c r="I35">
        <v>2030</v>
      </c>
      <c r="J35" s="2">
        <f t="shared" si="1"/>
        <v>23.675223340165285</v>
      </c>
      <c r="K35" s="2">
        <f t="shared" si="6"/>
        <v>14.090746754132228</v>
      </c>
      <c r="L35" s="2">
        <f t="shared" si="0"/>
        <v>35.912641544876024</v>
      </c>
      <c r="N35">
        <v>2030</v>
      </c>
      <c r="O35" s="3">
        <f>$C$15+SUM(J$24:J35)</f>
        <v>751.68666654421486</v>
      </c>
      <c r="P35" s="3">
        <f>$C$15+SUM(K$24:K35)</f>
        <v>652.64300718892559</v>
      </c>
      <c r="Q35" s="3">
        <f>$C$15+SUM(L$24:L35)</f>
        <v>920.28262558760321</v>
      </c>
      <c r="R35">
        <f t="shared" si="2"/>
        <v>816.4</v>
      </c>
      <c r="S35">
        <f t="shared" si="3"/>
        <v>1329.8</v>
      </c>
      <c r="T35">
        <f t="shared" si="4"/>
        <v>13</v>
      </c>
      <c r="V35">
        <f t="shared" si="5"/>
        <v>513.4</v>
      </c>
    </row>
    <row r="36" spans="2:22" x14ac:dyDescent="0.3">
      <c r="B36">
        <v>13</v>
      </c>
      <c r="C36">
        <v>14</v>
      </c>
      <c r="D36" s="1">
        <v>43.434257420000002</v>
      </c>
      <c r="E36" s="1">
        <v>26.83655065</v>
      </c>
      <c r="F36" s="1">
        <v>64.488431480000003</v>
      </c>
      <c r="G36">
        <v>2031</v>
      </c>
      <c r="I36">
        <v>2031</v>
      </c>
      <c r="J36" s="2">
        <f t="shared" si="1"/>
        <v>24.768295553553713</v>
      </c>
      <c r="K36" s="2">
        <f t="shared" si="6"/>
        <v>15.3034875607438</v>
      </c>
      <c r="L36" s="2">
        <f t="shared" si="0"/>
        <v>36.774394810909087</v>
      </c>
      <c r="N36">
        <v>2031</v>
      </c>
      <c r="O36" s="3">
        <f>$C$15+SUM(J$24:J36)</f>
        <v>776.45496209776854</v>
      </c>
      <c r="P36" s="3">
        <f>$C$15+SUM(K$24:K36)</f>
        <v>667.94649474966945</v>
      </c>
      <c r="Q36" s="3">
        <f>$C$15+SUM(L$24:L36)</f>
        <v>957.05702039851235</v>
      </c>
      <c r="R36">
        <f t="shared" si="2"/>
        <v>816.4</v>
      </c>
      <c r="S36">
        <f t="shared" si="3"/>
        <v>1329.8</v>
      </c>
      <c r="T36">
        <f t="shared" si="4"/>
        <v>14</v>
      </c>
      <c r="V36">
        <f t="shared" si="5"/>
        <v>513.4</v>
      </c>
    </row>
    <row r="37" spans="2:22" x14ac:dyDescent="0.3">
      <c r="B37">
        <v>14</v>
      </c>
      <c r="C37">
        <v>15</v>
      </c>
      <c r="D37" s="1">
        <v>45.218789770000001</v>
      </c>
      <c r="E37" s="1">
        <v>28.81645206</v>
      </c>
      <c r="F37" s="1">
        <v>65.895316190000003</v>
      </c>
      <c r="G37">
        <v>2032</v>
      </c>
      <c r="I37">
        <v>2032</v>
      </c>
      <c r="J37" s="2">
        <f t="shared" si="1"/>
        <v>25.785921439090906</v>
      </c>
      <c r="K37" s="2">
        <f t="shared" si="6"/>
        <v>16.432522249090905</v>
      </c>
      <c r="L37" s="2">
        <f t="shared" si="0"/>
        <v>37.576667909999991</v>
      </c>
      <c r="N37">
        <v>2032</v>
      </c>
      <c r="O37" s="3">
        <f>$C$15+SUM(J$24:J37)</f>
        <v>802.24088353685943</v>
      </c>
      <c r="P37" s="3">
        <f>$C$15+SUM(K$24:K37)</f>
        <v>684.37901699876033</v>
      </c>
      <c r="Q37" s="3">
        <f>$C$15+SUM(L$24:L37)</f>
        <v>994.63368830851232</v>
      </c>
      <c r="R37">
        <f t="shared" si="2"/>
        <v>816.4</v>
      </c>
      <c r="S37">
        <f t="shared" si="3"/>
        <v>1329.8</v>
      </c>
      <c r="T37">
        <f t="shared" si="4"/>
        <v>15</v>
      </c>
      <c r="V37">
        <f t="shared" si="5"/>
        <v>513.4</v>
      </c>
    </row>
    <row r="38" spans="2:22" x14ac:dyDescent="0.3">
      <c r="B38">
        <v>15</v>
      </c>
      <c r="C38">
        <v>16</v>
      </c>
      <c r="D38" s="1">
        <v>46.88810831</v>
      </c>
      <c r="E38" s="1">
        <v>30.66852613</v>
      </c>
      <c r="F38" s="1">
        <v>67.21136894</v>
      </c>
      <c r="G38">
        <v>2033</v>
      </c>
      <c r="I38">
        <v>2033</v>
      </c>
      <c r="J38" s="2">
        <f t="shared" si="1"/>
        <v>26.737846887520657</v>
      </c>
      <c r="K38" s="2">
        <f t="shared" si="6"/>
        <v>17.488663660909086</v>
      </c>
      <c r="L38" s="2">
        <f t="shared" si="0"/>
        <v>38.327144271570241</v>
      </c>
      <c r="N38">
        <v>2033</v>
      </c>
      <c r="O38" s="11">
        <f>$C$15+SUM(J$24:J38)</f>
        <v>828.97873042438005</v>
      </c>
      <c r="P38" s="3">
        <f>$C$15+SUM(K$24:K38)</f>
        <v>701.86768065966942</v>
      </c>
      <c r="Q38" s="3">
        <f>$C$15+SUM(L$24:L38)</f>
        <v>1032.9608325800825</v>
      </c>
      <c r="R38">
        <f t="shared" si="2"/>
        <v>816.4</v>
      </c>
      <c r="S38">
        <f t="shared" si="3"/>
        <v>1329.8</v>
      </c>
      <c r="T38" s="12">
        <f t="shared" si="4"/>
        <v>16</v>
      </c>
      <c r="V38">
        <f t="shared" si="5"/>
        <v>513.4</v>
      </c>
    </row>
    <row r="39" spans="2:22" x14ac:dyDescent="0.3">
      <c r="B39">
        <v>16</v>
      </c>
      <c r="C39">
        <v>17</v>
      </c>
      <c r="D39" s="1">
        <v>48.456192029999997</v>
      </c>
      <c r="E39" s="1">
        <v>32.408282300000003</v>
      </c>
      <c r="F39" s="1">
        <v>68.447610479999994</v>
      </c>
      <c r="G39">
        <v>2034</v>
      </c>
      <c r="I39">
        <v>2034</v>
      </c>
      <c r="J39" s="2">
        <f t="shared" si="1"/>
        <v>27.632043389008256</v>
      </c>
      <c r="K39" s="2">
        <f t="shared" si="6"/>
        <v>18.480756022314047</v>
      </c>
      <c r="L39" s="2">
        <f t="shared" si="0"/>
        <v>39.032108455537177</v>
      </c>
      <c r="N39">
        <v>2034</v>
      </c>
      <c r="O39" s="3">
        <f>$C$15+SUM(J$24:J39)</f>
        <v>856.61077381338828</v>
      </c>
      <c r="P39" s="3">
        <f>$C$15+SUM(K$24:K39)</f>
        <v>720.34843668198346</v>
      </c>
      <c r="Q39" s="3">
        <f>$C$15+SUM(L$24:L39)</f>
        <v>1071.9929410356197</v>
      </c>
      <c r="R39">
        <f t="shared" si="2"/>
        <v>816.4</v>
      </c>
      <c r="S39">
        <f t="shared" si="3"/>
        <v>1329.8</v>
      </c>
      <c r="T39">
        <f t="shared" si="4"/>
        <v>17</v>
      </c>
      <c r="V39">
        <f t="shared" si="5"/>
        <v>513.4</v>
      </c>
    </row>
    <row r="40" spans="2:22" x14ac:dyDescent="0.3">
      <c r="B40">
        <v>17</v>
      </c>
      <c r="C40">
        <v>18</v>
      </c>
      <c r="D40" s="1">
        <v>49.934620700000004</v>
      </c>
      <c r="E40" s="1">
        <v>34.04856805</v>
      </c>
      <c r="F40" s="1">
        <v>69.613169999999997</v>
      </c>
      <c r="G40">
        <v>2035</v>
      </c>
      <c r="I40">
        <v>2035</v>
      </c>
      <c r="J40" s="2">
        <f t="shared" si="1"/>
        <v>28.475114283471072</v>
      </c>
      <c r="K40" s="2">
        <f t="shared" si="6"/>
        <v>19.416125582231402</v>
      </c>
      <c r="L40" s="2">
        <f t="shared" si="0"/>
        <v>39.696766363636357</v>
      </c>
      <c r="N40">
        <v>2035</v>
      </c>
      <c r="O40" s="3">
        <f>$C$15+SUM(J$24:J40)</f>
        <v>885.08588809685943</v>
      </c>
      <c r="P40" s="3">
        <f>$C$15+SUM(K$24:K40)</f>
        <v>739.76456226421487</v>
      </c>
      <c r="Q40" s="3">
        <f>$C$15+SUM(L$24:L40)</f>
        <v>1111.6897073992561</v>
      </c>
      <c r="R40">
        <f t="shared" si="2"/>
        <v>816.4</v>
      </c>
      <c r="S40">
        <f t="shared" si="3"/>
        <v>1329.8</v>
      </c>
      <c r="T40">
        <f t="shared" si="4"/>
        <v>18</v>
      </c>
      <c r="V40">
        <f t="shared" si="5"/>
        <v>513.4</v>
      </c>
    </row>
    <row r="41" spans="2:22" x14ac:dyDescent="0.3">
      <c r="B41">
        <v>18</v>
      </c>
      <c r="C41">
        <v>19</v>
      </c>
      <c r="D41" s="1">
        <v>51.333094240000001</v>
      </c>
      <c r="E41" s="1">
        <v>35.600145259999998</v>
      </c>
      <c r="F41" s="1">
        <v>70.715694729999996</v>
      </c>
      <c r="G41">
        <v>2036</v>
      </c>
      <c r="I41">
        <v>2036</v>
      </c>
      <c r="J41" s="2">
        <f t="shared" si="1"/>
        <v>29.272590930247929</v>
      </c>
      <c r="K41" s="2">
        <f t="shared" si="6"/>
        <v>20.300909280495862</v>
      </c>
      <c r="L41" s="2">
        <f t="shared" si="0"/>
        <v>40.325478812975206</v>
      </c>
      <c r="N41">
        <v>2036</v>
      </c>
      <c r="O41" s="3">
        <f>$C$15+SUM(J$24:J41)</f>
        <v>914.35847902710736</v>
      </c>
      <c r="P41" s="3">
        <f>$C$15+SUM(K$24:K41)</f>
        <v>760.0654715447107</v>
      </c>
      <c r="Q41" s="3">
        <f>$C$15+SUM(L$24:L41)</f>
        <v>1152.0151862122314</v>
      </c>
      <c r="R41">
        <f t="shared" si="2"/>
        <v>816.4</v>
      </c>
      <c r="S41">
        <f t="shared" si="3"/>
        <v>1329.8</v>
      </c>
      <c r="T41">
        <f t="shared" si="4"/>
        <v>19</v>
      </c>
      <c r="V41">
        <f t="shared" si="5"/>
        <v>513.4</v>
      </c>
    </row>
    <row r="42" spans="2:22" x14ac:dyDescent="0.3">
      <c r="B42">
        <v>19</v>
      </c>
      <c r="C42">
        <v>20</v>
      </c>
      <c r="D42" s="1">
        <v>52.659818899999998</v>
      </c>
      <c r="E42" s="1">
        <v>37.072118570000001</v>
      </c>
      <c r="F42" s="1">
        <v>71.76165426</v>
      </c>
      <c r="G42">
        <v>2037</v>
      </c>
      <c r="I42">
        <v>2037</v>
      </c>
      <c r="J42" s="2">
        <f t="shared" si="1"/>
        <v>30.029152926446276</v>
      </c>
      <c r="K42" s="2">
        <f t="shared" si="6"/>
        <v>21.140299019256194</v>
      </c>
      <c r="L42" s="2">
        <f t="shared" si="0"/>
        <v>40.921935073884292</v>
      </c>
      <c r="N42">
        <v>2037</v>
      </c>
      <c r="O42" s="3">
        <f>$C$15+SUM(J$24:J42)</f>
        <v>944.38763195355364</v>
      </c>
      <c r="P42" s="3">
        <f>$C$15+SUM(K$24:K42)</f>
        <v>781.20577056396689</v>
      </c>
      <c r="Q42" s="3">
        <f>$C$15+SUM(L$24:L42)</f>
        <v>1192.9371212861156</v>
      </c>
      <c r="R42">
        <f t="shared" si="2"/>
        <v>816.4</v>
      </c>
      <c r="S42">
        <f t="shared" si="3"/>
        <v>1329.8</v>
      </c>
      <c r="T42">
        <f t="shared" si="4"/>
        <v>20</v>
      </c>
      <c r="V42">
        <f t="shared" si="5"/>
        <v>513.4</v>
      </c>
    </row>
    <row r="43" spans="2:22" x14ac:dyDescent="0.3">
      <c r="B43">
        <v>20</v>
      </c>
      <c r="C43">
        <v>21</v>
      </c>
      <c r="D43" s="1">
        <v>53.921798930000001</v>
      </c>
      <c r="E43" s="1">
        <v>38.472259080000001</v>
      </c>
      <c r="F43" s="1">
        <v>72.756570620000005</v>
      </c>
      <c r="G43">
        <v>2038</v>
      </c>
      <c r="I43">
        <v>2038</v>
      </c>
      <c r="J43" s="2">
        <f t="shared" si="1"/>
        <v>30.74879443115702</v>
      </c>
      <c r="K43" s="2">
        <f t="shared" si="6"/>
        <v>21.938726252231397</v>
      </c>
      <c r="L43" s="2">
        <f t="shared" si="0"/>
        <v>41.489284072561979</v>
      </c>
      <c r="N43">
        <v>2038</v>
      </c>
      <c r="O43" s="3">
        <f>$C$15+SUM(J$24:J43)</f>
        <v>975.1364263847106</v>
      </c>
      <c r="P43" s="3">
        <f>$C$15+SUM(K$24:K43)</f>
        <v>803.14449681619828</v>
      </c>
      <c r="Q43" s="3">
        <f>$C$15+SUM(L$24:L43)</f>
        <v>1234.4264053586776</v>
      </c>
      <c r="R43">
        <f t="shared" si="2"/>
        <v>816.4</v>
      </c>
      <c r="S43">
        <f t="shared" si="3"/>
        <v>1329.8</v>
      </c>
      <c r="T43">
        <f t="shared" si="4"/>
        <v>21</v>
      </c>
      <c r="V43">
        <f t="shared" si="5"/>
        <v>513.4</v>
      </c>
    </row>
    <row r="44" spans="2:22" x14ac:dyDescent="0.3">
      <c r="B44">
        <v>21</v>
      </c>
      <c r="C44">
        <v>22</v>
      </c>
      <c r="D44" s="1">
        <v>55.125060529999999</v>
      </c>
      <c r="E44" s="1">
        <v>39.807252720000001</v>
      </c>
      <c r="F44" s="1">
        <v>73.705194689999999</v>
      </c>
      <c r="G44">
        <v>2039</v>
      </c>
      <c r="I44">
        <v>2039</v>
      </c>
      <c r="J44" s="2">
        <f t="shared" si="1"/>
        <v>31.434951872479335</v>
      </c>
      <c r="K44" s="2">
        <f t="shared" si="6"/>
        <v>22.700003617190081</v>
      </c>
      <c r="L44" s="2">
        <f t="shared" si="0"/>
        <v>42.03023498851239</v>
      </c>
      <c r="N44">
        <v>2039</v>
      </c>
      <c r="O44" s="3">
        <f>$C$15+SUM(J$24:J44)</f>
        <v>1006.57137825719</v>
      </c>
      <c r="P44" s="11">
        <f>$C$15+SUM(K$24:K44)</f>
        <v>825.84450043338836</v>
      </c>
      <c r="Q44" s="3">
        <f>$C$15+SUM(L$24:L44)</f>
        <v>1276.4566403471899</v>
      </c>
      <c r="R44">
        <f t="shared" si="2"/>
        <v>816.4</v>
      </c>
      <c r="S44">
        <f t="shared" si="3"/>
        <v>1329.8</v>
      </c>
      <c r="T44" s="12">
        <f t="shared" si="4"/>
        <v>22</v>
      </c>
      <c r="V44">
        <f t="shared" si="5"/>
        <v>513.4</v>
      </c>
    </row>
    <row r="45" spans="2:22" x14ac:dyDescent="0.3">
      <c r="B45">
        <v>22</v>
      </c>
      <c r="C45">
        <v>23</v>
      </c>
      <c r="D45" s="1">
        <v>56.274825819999997</v>
      </c>
      <c r="E45" s="1">
        <v>41.082893310000003</v>
      </c>
      <c r="F45" s="1">
        <v>74.611643479999998</v>
      </c>
      <c r="G45">
        <v>2040</v>
      </c>
      <c r="I45">
        <v>2040</v>
      </c>
      <c r="J45" s="2">
        <f t="shared" si="1"/>
        <v>32.090603153553708</v>
      </c>
      <c r="K45" s="2">
        <f t="shared" si="6"/>
        <v>23.427435028016529</v>
      </c>
      <c r="L45" s="2">
        <f t="shared" si="0"/>
        <v>42.547135538181813</v>
      </c>
      <c r="N45">
        <v>2040</v>
      </c>
      <c r="O45" s="3">
        <f>$C$15+SUM(J$24:J45)</f>
        <v>1038.6619814107437</v>
      </c>
      <c r="P45" s="3">
        <f>$C$15+SUM(K$24:K45)</f>
        <v>849.27193546140484</v>
      </c>
      <c r="Q45" s="3">
        <f>$C$15+SUM(L$24:L45)</f>
        <v>1319.0037758853719</v>
      </c>
      <c r="R45">
        <f t="shared" si="2"/>
        <v>816.4</v>
      </c>
      <c r="S45">
        <f t="shared" si="3"/>
        <v>1329.8</v>
      </c>
      <c r="T45">
        <f t="shared" si="4"/>
        <v>23</v>
      </c>
      <c r="V45">
        <f t="shared" si="5"/>
        <v>513.4</v>
      </c>
    </row>
    <row r="46" spans="2:22" x14ac:dyDescent="0.3">
      <c r="B46">
        <v>23</v>
      </c>
      <c r="C46">
        <v>24</v>
      </c>
      <c r="D46" s="1">
        <v>57.37564982</v>
      </c>
      <c r="E46" s="1">
        <v>42.304234559999998</v>
      </c>
      <c r="F46" s="1">
        <v>75.479508080000002</v>
      </c>
      <c r="G46">
        <v>2041</v>
      </c>
      <c r="I46">
        <v>2041</v>
      </c>
      <c r="J46" s="2">
        <f t="shared" si="1"/>
        <v>32.718345765123964</v>
      </c>
      <c r="K46" s="2">
        <f t="shared" si="6"/>
        <v>24.123902352396687</v>
      </c>
      <c r="L46" s="2">
        <f t="shared" si="0"/>
        <v>43.042033533223133</v>
      </c>
      <c r="N46">
        <v>2041</v>
      </c>
      <c r="O46" s="3">
        <f>$C$15+SUM(J$24:J46)</f>
        <v>1071.3803271758677</v>
      </c>
      <c r="P46" s="3">
        <f>$C$15+SUM(K$24:K46)</f>
        <v>873.39583781380156</v>
      </c>
      <c r="Q46" s="3">
        <f>$C$15+SUM(L$24:L46)</f>
        <v>1362.0458094185949</v>
      </c>
      <c r="R46">
        <f t="shared" si="2"/>
        <v>816.4</v>
      </c>
      <c r="S46">
        <f t="shared" si="3"/>
        <v>1329.8</v>
      </c>
      <c r="T46">
        <f t="shared" si="4"/>
        <v>24</v>
      </c>
      <c r="V46">
        <f t="shared" si="5"/>
        <v>513.4</v>
      </c>
    </row>
    <row r="47" spans="2:22" x14ac:dyDescent="0.3">
      <c r="B47">
        <v>24</v>
      </c>
      <c r="C47">
        <v>25</v>
      </c>
      <c r="D47" s="1">
        <v>58.431529480000002</v>
      </c>
      <c r="E47" s="1">
        <v>43.475711009999998</v>
      </c>
      <c r="F47" s="1">
        <v>76.311939589999994</v>
      </c>
      <c r="G47">
        <v>2042</v>
      </c>
      <c r="I47">
        <v>2042</v>
      </c>
      <c r="J47" s="2">
        <f t="shared" si="1"/>
        <v>33.320458959669416</v>
      </c>
      <c r="K47" s="2">
        <f t="shared" si="6"/>
        <v>24.791934377603301</v>
      </c>
      <c r="L47" s="2">
        <f t="shared" si="0"/>
        <v>43.516725881900818</v>
      </c>
      <c r="N47">
        <v>2042</v>
      </c>
      <c r="O47" s="3">
        <f>$C$15+SUM(J$24:J47)</f>
        <v>1104.7007861355371</v>
      </c>
      <c r="P47" s="3">
        <f>$C$15+SUM(K$24:K47)</f>
        <v>898.18777219140486</v>
      </c>
      <c r="Q47" s="3">
        <f>$C$15+SUM(L$24:L47)</f>
        <v>1405.5625353004957</v>
      </c>
      <c r="R47">
        <f t="shared" si="2"/>
        <v>816.4</v>
      </c>
      <c r="S47">
        <f t="shared" si="3"/>
        <v>1329.8</v>
      </c>
      <c r="T47">
        <f t="shared" si="4"/>
        <v>25</v>
      </c>
      <c r="V47">
        <f t="shared" si="5"/>
        <v>513.4</v>
      </c>
    </row>
    <row r="48" spans="2:22" x14ac:dyDescent="0.3">
      <c r="B48">
        <v>25</v>
      </c>
      <c r="C48">
        <v>26</v>
      </c>
      <c r="D48" s="1">
        <v>59.44599127</v>
      </c>
      <c r="E48" s="1">
        <v>44.601235189999997</v>
      </c>
      <c r="F48" s="1">
        <v>77.111718179999997</v>
      </c>
      <c r="G48">
        <v>2043</v>
      </c>
      <c r="I48">
        <v>2043</v>
      </c>
      <c r="J48" s="2">
        <f t="shared" si="1"/>
        <v>33.898953699421483</v>
      </c>
      <c r="K48" s="2">
        <f t="shared" si="6"/>
        <v>25.433762215785116</v>
      </c>
      <c r="L48" s="2">
        <f t="shared" si="0"/>
        <v>43.972797970413218</v>
      </c>
      <c r="N48">
        <v>2043</v>
      </c>
      <c r="O48" s="3">
        <f>$C$15+SUM(J$24:J48)</f>
        <v>1138.5997398349587</v>
      </c>
      <c r="P48" s="3">
        <f>$C$15+SUM(K$24:K48)</f>
        <v>923.62153440718998</v>
      </c>
      <c r="Q48" s="3">
        <f>$C$15+SUM(L$24:L48)</f>
        <v>1449.5353332709089</v>
      </c>
      <c r="R48">
        <f t="shared" si="2"/>
        <v>816.4</v>
      </c>
      <c r="S48">
        <f t="shared" si="3"/>
        <v>1329.8</v>
      </c>
      <c r="T48">
        <f t="shared" si="4"/>
        <v>26</v>
      </c>
      <c r="V48">
        <f t="shared" si="5"/>
        <v>513.4</v>
      </c>
    </row>
    <row r="49" spans="2:22" x14ac:dyDescent="0.3">
      <c r="B49">
        <v>26</v>
      </c>
      <c r="C49">
        <v>27</v>
      </c>
      <c r="D49" s="1">
        <v>60.422162210000003</v>
      </c>
      <c r="E49" s="1">
        <v>45.684276480000001</v>
      </c>
      <c r="F49" s="1">
        <v>77.881309139999999</v>
      </c>
      <c r="G49">
        <v>2044</v>
      </c>
      <c r="I49">
        <v>2044</v>
      </c>
      <c r="J49" s="2">
        <f t="shared" si="1"/>
        <v>34.455613161074382</v>
      </c>
      <c r="K49" s="2">
        <f t="shared" si="6"/>
        <v>26.051364273719003</v>
      </c>
      <c r="L49" s="2">
        <f t="shared" si="0"/>
        <v>44.411655625289249</v>
      </c>
      <c r="N49">
        <v>2044</v>
      </c>
      <c r="O49" s="3">
        <f>$C$15+SUM(J$24:J49)</f>
        <v>1173.055352996033</v>
      </c>
      <c r="P49" s="3">
        <f>$C$15+SUM(K$24:K49)</f>
        <v>949.67289868090893</v>
      </c>
      <c r="Q49" s="3">
        <f>$C$15+SUM(L$24:L49)</f>
        <v>1493.946988896198</v>
      </c>
      <c r="R49">
        <f t="shared" si="2"/>
        <v>816.4</v>
      </c>
      <c r="S49">
        <f t="shared" si="3"/>
        <v>1329.8</v>
      </c>
      <c r="T49">
        <f t="shared" si="4"/>
        <v>27</v>
      </c>
      <c r="V49">
        <f t="shared" si="5"/>
        <v>513.4</v>
      </c>
    </row>
    <row r="50" spans="2:22" x14ac:dyDescent="0.3">
      <c r="B50">
        <v>27</v>
      </c>
      <c r="C50">
        <v>28</v>
      </c>
      <c r="D50" s="1">
        <v>61.362828049999997</v>
      </c>
      <c r="E50" s="1">
        <v>46.727925599999999</v>
      </c>
      <c r="F50" s="1">
        <v>78.622908690000003</v>
      </c>
      <c r="G50">
        <v>2045</v>
      </c>
      <c r="I50">
        <v>2045</v>
      </c>
      <c r="J50" s="2">
        <f t="shared" si="1"/>
        <v>34.992025912809908</v>
      </c>
      <c r="K50" s="2">
        <f t="shared" si="6"/>
        <v>26.646503028099168</v>
      </c>
      <c r="L50" s="2">
        <f t="shared" si="0"/>
        <v>44.834551236446273</v>
      </c>
      <c r="N50">
        <v>2045</v>
      </c>
      <c r="O50" s="3">
        <f>$C$15+SUM(J$24:J50)</f>
        <v>1208.0473789088428</v>
      </c>
      <c r="P50" s="3">
        <f>$C$15+SUM(K$24:K50)</f>
        <v>976.31940170900816</v>
      </c>
      <c r="Q50" s="3">
        <f>$C$15+SUM(L$24:L50)</f>
        <v>1538.7815401326443</v>
      </c>
      <c r="R50">
        <f t="shared" si="2"/>
        <v>816.4</v>
      </c>
      <c r="S50">
        <f t="shared" si="3"/>
        <v>1329.8</v>
      </c>
      <c r="T50">
        <f t="shared" si="4"/>
        <v>28</v>
      </c>
      <c r="V50">
        <f t="shared" si="5"/>
        <v>513.4</v>
      </c>
    </row>
    <row r="51" spans="2:22" x14ac:dyDescent="0.3">
      <c r="B51">
        <v>28</v>
      </c>
      <c r="C51">
        <v>29</v>
      </c>
      <c r="D51" s="1">
        <v>62.270481179999997</v>
      </c>
      <c r="E51" s="1">
        <v>47.7349478</v>
      </c>
      <c r="F51" s="1">
        <v>79.338481770000001</v>
      </c>
      <c r="G51">
        <v>2046</v>
      </c>
      <c r="I51">
        <v>2046</v>
      </c>
      <c r="J51" s="2">
        <f t="shared" si="1"/>
        <v>35.509613234876021</v>
      </c>
      <c r="K51" s="2">
        <f t="shared" si="6"/>
        <v>27.220755357024789</v>
      </c>
      <c r="L51" s="2">
        <f t="shared" si="0"/>
        <v>45.242605306859502</v>
      </c>
      <c r="N51">
        <v>2046</v>
      </c>
      <c r="O51" s="3">
        <f>$C$15+SUM(J$24:J51)</f>
        <v>1243.5569921437191</v>
      </c>
      <c r="P51" s="3">
        <f>$C$15+SUM(K$24:K51)</f>
        <v>1003.540157066033</v>
      </c>
      <c r="Q51" s="3">
        <f>$C$15+SUM(L$24:L51)</f>
        <v>1584.0241454395039</v>
      </c>
      <c r="R51">
        <f t="shared" si="2"/>
        <v>816.4</v>
      </c>
      <c r="S51">
        <f t="shared" si="3"/>
        <v>1329.8</v>
      </c>
      <c r="T51">
        <f t="shared" si="4"/>
        <v>29</v>
      </c>
      <c r="V51">
        <f t="shared" si="5"/>
        <v>513.4</v>
      </c>
    </row>
    <row r="52" spans="2:22" x14ac:dyDescent="0.3">
      <c r="B52">
        <v>29</v>
      </c>
      <c r="C52">
        <v>30</v>
      </c>
      <c r="D52" s="1">
        <v>63.147360409999997</v>
      </c>
      <c r="E52" s="1">
        <v>48.707827000000002</v>
      </c>
      <c r="F52" s="1">
        <v>80.029793400000003</v>
      </c>
      <c r="G52">
        <v>2047</v>
      </c>
      <c r="I52">
        <v>2047</v>
      </c>
      <c r="J52" s="2">
        <f t="shared" si="1"/>
        <v>36.009651804049575</v>
      </c>
      <c r="K52" s="2">
        <f t="shared" si="6"/>
        <v>27.775537710743802</v>
      </c>
      <c r="L52" s="2">
        <f t="shared" si="0"/>
        <v>45.636824335537185</v>
      </c>
      <c r="N52">
        <v>2047</v>
      </c>
      <c r="O52" s="3">
        <f>$C$15+SUM(J$24:J52)</f>
        <v>1279.5666439477686</v>
      </c>
      <c r="P52" s="3">
        <f>$C$15+SUM(K$24:K52)</f>
        <v>1031.3156947767768</v>
      </c>
      <c r="Q52" s="3">
        <f>$C$15+SUM(L$24:L52)</f>
        <v>1629.6609697750409</v>
      </c>
      <c r="R52">
        <f t="shared" si="2"/>
        <v>816.4</v>
      </c>
      <c r="S52">
        <f t="shared" si="3"/>
        <v>1329.8</v>
      </c>
      <c r="T52">
        <f t="shared" si="4"/>
        <v>30</v>
      </c>
      <c r="V52">
        <f t="shared" si="5"/>
        <v>513.4</v>
      </c>
    </row>
    <row r="53" spans="2:22" x14ac:dyDescent="0.3">
      <c r="B53">
        <v>30</v>
      </c>
      <c r="C53">
        <v>31</v>
      </c>
      <c r="D53" s="1">
        <v>63.995484259999998</v>
      </c>
      <c r="E53" s="1">
        <v>49.648802709999998</v>
      </c>
      <c r="F53" s="1">
        <v>80.698434950000006</v>
      </c>
      <c r="G53">
        <v>2048</v>
      </c>
      <c r="I53">
        <v>2048</v>
      </c>
      <c r="J53" s="2">
        <f t="shared" si="1"/>
        <v>36.493292677190077</v>
      </c>
      <c r="K53" s="2">
        <f t="shared" si="6"/>
        <v>28.312127165206604</v>
      </c>
      <c r="L53" s="2">
        <f t="shared" si="0"/>
        <v>46.018115797933881</v>
      </c>
      <c r="N53">
        <v>2048</v>
      </c>
      <c r="O53" s="3">
        <f>$C$15+SUM(J$24:J53)</f>
        <v>1316.0599366249585</v>
      </c>
      <c r="P53" s="3">
        <f>$C$15+SUM(K$24:K53)</f>
        <v>1059.6278219419833</v>
      </c>
      <c r="Q53" s="3">
        <f>$C$15+SUM(L$24:L53)</f>
        <v>1675.6790855729748</v>
      </c>
      <c r="R53">
        <f t="shared" si="2"/>
        <v>816.4</v>
      </c>
      <c r="S53">
        <f t="shared" si="3"/>
        <v>1329.8</v>
      </c>
      <c r="T53">
        <f t="shared" si="4"/>
        <v>31</v>
      </c>
      <c r="V53">
        <f t="shared" si="5"/>
        <v>513.4</v>
      </c>
    </row>
    <row r="54" spans="2:22" x14ac:dyDescent="0.3">
      <c r="B54">
        <v>31</v>
      </c>
      <c r="C54">
        <v>32</v>
      </c>
      <c r="D54" s="1">
        <v>64.816678940000003</v>
      </c>
      <c r="E54" s="1">
        <v>50.559901080000003</v>
      </c>
      <c r="F54" s="1">
        <v>81.345846159999994</v>
      </c>
      <c r="G54">
        <v>2049</v>
      </c>
      <c r="I54">
        <v>2049</v>
      </c>
      <c r="J54" s="2">
        <f t="shared" si="1"/>
        <v>36.961577246776862</v>
      </c>
      <c r="K54" s="2">
        <f t="shared" si="6"/>
        <v>28.831679128264462</v>
      </c>
      <c r="L54" s="2">
        <f t="shared" si="0"/>
        <v>46.38730070280991</v>
      </c>
      <c r="N54">
        <v>2049</v>
      </c>
      <c r="O54" s="3">
        <f>$C$15+SUM(J$24:J54)</f>
        <v>1353.0215138717354</v>
      </c>
      <c r="P54" s="3">
        <f>$C$15+SUM(K$24:K54)</f>
        <v>1088.4595010702478</v>
      </c>
      <c r="Q54" s="3">
        <f>$C$15+SUM(L$24:L54)</f>
        <v>1722.0663862757847</v>
      </c>
      <c r="R54">
        <f t="shared" si="2"/>
        <v>816.4</v>
      </c>
      <c r="S54">
        <f t="shared" si="3"/>
        <v>1329.8</v>
      </c>
      <c r="T54">
        <f t="shared" si="4"/>
        <v>32</v>
      </c>
      <c r="V54">
        <f t="shared" si="5"/>
        <v>513.4</v>
      </c>
    </row>
    <row r="55" spans="2:22" x14ac:dyDescent="0.3">
      <c r="B55">
        <v>32</v>
      </c>
      <c r="C55">
        <v>33</v>
      </c>
      <c r="D55" s="1">
        <v>65.612602050000007</v>
      </c>
      <c r="E55" s="1">
        <v>51.442961150000002</v>
      </c>
      <c r="F55" s="1">
        <v>81.973333819999993</v>
      </c>
      <c r="G55">
        <v>2050</v>
      </c>
      <c r="I55">
        <v>2050</v>
      </c>
      <c r="J55" s="2">
        <f t="shared" si="1"/>
        <v>37.415450755785116</v>
      </c>
      <c r="K55" s="2">
        <f t="shared" si="6"/>
        <v>29.335242308677678</v>
      </c>
      <c r="L55" s="2">
        <f t="shared" si="0"/>
        <v>46.745124244462794</v>
      </c>
      <c r="N55">
        <v>2050</v>
      </c>
      <c r="O55" s="3">
        <f>$C$15+SUM(J$24:J55)</f>
        <v>1390.4369646275206</v>
      </c>
      <c r="P55" s="3">
        <f>$C$15+SUM(K$24:K55)</f>
        <v>1117.7947433789254</v>
      </c>
      <c r="Q55" s="3">
        <f>$C$15+SUM(L$24:L55)</f>
        <v>1768.8115105202476</v>
      </c>
      <c r="R55">
        <f t="shared" si="2"/>
        <v>816.4</v>
      </c>
      <c r="S55">
        <f t="shared" si="3"/>
        <v>1329.8</v>
      </c>
      <c r="T55">
        <f t="shared" si="4"/>
        <v>33</v>
      </c>
      <c r="V55">
        <f t="shared" si="5"/>
        <v>513.4</v>
      </c>
    </row>
    <row r="56" spans="2:22" x14ac:dyDescent="0.3">
      <c r="B56">
        <v>33</v>
      </c>
      <c r="C56">
        <v>34</v>
      </c>
      <c r="D56" s="1">
        <v>66.384762670000001</v>
      </c>
      <c r="E56" s="1">
        <v>52.299657250000003</v>
      </c>
      <c r="F56" s="1">
        <v>82.582087689999994</v>
      </c>
      <c r="G56">
        <v>2051</v>
      </c>
      <c r="I56">
        <v>2051</v>
      </c>
      <c r="J56" s="2">
        <f t="shared" si="1"/>
        <v>37.855773753966936</v>
      </c>
      <c r="K56" s="2">
        <f t="shared" si="6"/>
        <v>29.823771489669415</v>
      </c>
      <c r="L56" s="2">
        <f t="shared" ref="L56:L87" si="7">$C$13*$C$9*(F56/100)/10^12</f>
        <v>47.092264881074364</v>
      </c>
      <c r="N56">
        <v>2051</v>
      </c>
      <c r="O56" s="3">
        <f>$C$15+SUM(J$24:J56)</f>
        <v>1428.2927383814877</v>
      </c>
      <c r="P56" s="3">
        <f>$C$15+SUM(K$24:K56)</f>
        <v>1147.618514868595</v>
      </c>
      <c r="Q56" s="3">
        <f>$C$15+SUM(L$24:L56)</f>
        <v>1815.903775401322</v>
      </c>
      <c r="R56">
        <f t="shared" si="2"/>
        <v>816.4</v>
      </c>
      <c r="S56">
        <f t="shared" si="3"/>
        <v>1329.8</v>
      </c>
      <c r="T56">
        <f t="shared" si="4"/>
        <v>34</v>
      </c>
      <c r="V56">
        <f t="shared" si="5"/>
        <v>513.4</v>
      </c>
    </row>
    <row r="57" spans="2:22" x14ac:dyDescent="0.3">
      <c r="B57">
        <v>34</v>
      </c>
      <c r="C57">
        <v>35</v>
      </c>
      <c r="D57" s="1">
        <v>67.134538640000002</v>
      </c>
      <c r="E57" s="1">
        <v>53.131518040000003</v>
      </c>
      <c r="F57" s="1">
        <v>83.173194010000003</v>
      </c>
      <c r="G57">
        <v>2052</v>
      </c>
      <c r="I57">
        <v>2052</v>
      </c>
      <c r="J57" s="2">
        <f t="shared" ref="J57:J88" si="8">$C$13*$C$9*(D57/100)/10^12</f>
        <v>38.283331951735533</v>
      </c>
      <c r="K57" s="2">
        <f t="shared" si="6"/>
        <v>30.298138386446276</v>
      </c>
      <c r="L57" s="2">
        <f t="shared" si="7"/>
        <v>47.429342038760325</v>
      </c>
      <c r="N57">
        <v>2052</v>
      </c>
      <c r="O57" s="3">
        <f>$C$15+SUM(J$24:J57)</f>
        <v>1466.576070333223</v>
      </c>
      <c r="P57" s="3">
        <f>$C$15+SUM(K$24:K57)</f>
        <v>1177.9166532550412</v>
      </c>
      <c r="Q57" s="3">
        <f>$C$15+SUM(L$24:L57)</f>
        <v>1863.3331174400823</v>
      </c>
      <c r="R57">
        <f t="shared" si="2"/>
        <v>816.4</v>
      </c>
      <c r="S57">
        <f t="shared" si="3"/>
        <v>1329.8</v>
      </c>
      <c r="T57">
        <f t="shared" si="4"/>
        <v>35</v>
      </c>
      <c r="V57">
        <f t="shared" si="5"/>
        <v>513.4</v>
      </c>
    </row>
    <row r="58" spans="2:22" x14ac:dyDescent="0.3">
      <c r="B58">
        <v>35</v>
      </c>
      <c r="C58">
        <v>36</v>
      </c>
      <c r="D58" s="1">
        <v>67.863191330000006</v>
      </c>
      <c r="E58" s="1">
        <v>53.939942989999999</v>
      </c>
      <c r="F58" s="1">
        <v>83.747647220000005</v>
      </c>
      <c r="G58">
        <v>2053</v>
      </c>
      <c r="I58">
        <v>2053</v>
      </c>
      <c r="J58" s="2">
        <f t="shared" si="8"/>
        <v>38.698844642727266</v>
      </c>
      <c r="K58" s="2">
        <f t="shared" si="6"/>
        <v>30.759141043884291</v>
      </c>
      <c r="L58" s="2">
        <f t="shared" si="7"/>
        <v>47.756922794876033</v>
      </c>
      <c r="N58">
        <v>2053</v>
      </c>
      <c r="O58" s="3">
        <f>$C$15+SUM(J$24:J58)</f>
        <v>1505.2749149759502</v>
      </c>
      <c r="P58" s="3">
        <f>$C$15+SUM(K$24:K58)</f>
        <v>1208.6757942989254</v>
      </c>
      <c r="Q58" s="3">
        <f>$C$15+SUM(L$24:L58)</f>
        <v>1911.0900402349585</v>
      </c>
      <c r="R58">
        <f t="shared" si="2"/>
        <v>816.4</v>
      </c>
      <c r="S58">
        <f t="shared" si="3"/>
        <v>1329.8</v>
      </c>
      <c r="T58">
        <f t="shared" si="4"/>
        <v>36</v>
      </c>
      <c r="V58">
        <f t="shared" si="5"/>
        <v>513.4</v>
      </c>
    </row>
    <row r="59" spans="2:22" x14ac:dyDescent="0.3">
      <c r="B59">
        <v>36</v>
      </c>
      <c r="C59">
        <v>37</v>
      </c>
      <c r="D59" s="1">
        <v>68.571878400000003</v>
      </c>
      <c r="E59" s="1">
        <v>54.72621651</v>
      </c>
      <c r="F59" s="1">
        <v>84.306359979999996</v>
      </c>
      <c r="G59">
        <v>2054</v>
      </c>
      <c r="I59">
        <v>2054</v>
      </c>
      <c r="J59" s="2">
        <f t="shared" si="8"/>
        <v>39.102971980165286</v>
      </c>
      <c r="K59" s="2">
        <f t="shared" si="6"/>
        <v>31.207511894132228</v>
      </c>
      <c r="L59" s="2">
        <f t="shared" si="7"/>
        <v>48.075527591900823</v>
      </c>
      <c r="N59">
        <v>2054</v>
      </c>
      <c r="O59" s="3">
        <f>$C$15+SUM(J$24:J59)</f>
        <v>1544.3778869561156</v>
      </c>
      <c r="P59" s="3">
        <f>$C$15+SUM(K$24:K59)</f>
        <v>1239.8833061930577</v>
      </c>
      <c r="Q59" s="3">
        <f>$C$15+SUM(L$24:L59)</f>
        <v>1959.1655678268594</v>
      </c>
      <c r="R59">
        <f t="shared" si="2"/>
        <v>816.4</v>
      </c>
      <c r="S59">
        <f t="shared" si="3"/>
        <v>1329.8</v>
      </c>
      <c r="T59">
        <f t="shared" si="4"/>
        <v>37</v>
      </c>
      <c r="V59">
        <f t="shared" si="5"/>
        <v>513.4</v>
      </c>
    </row>
    <row r="60" spans="2:22" x14ac:dyDescent="0.3">
      <c r="B60">
        <v>37</v>
      </c>
      <c r="C60">
        <v>38</v>
      </c>
      <c r="D60" s="1">
        <v>69.261664879999998</v>
      </c>
      <c r="E60" s="1">
        <v>55.491520209999997</v>
      </c>
      <c r="F60" s="1">
        <v>84.850171950000004</v>
      </c>
      <c r="G60">
        <v>2055</v>
      </c>
      <c r="I60">
        <v>2055</v>
      </c>
      <c r="J60" s="2">
        <f t="shared" si="8"/>
        <v>39.496321295206599</v>
      </c>
      <c r="K60" s="2">
        <f t="shared" ref="K60:K91" si="9">$C$13*$C$9*(E60/100)/10^12</f>
        <v>31.643924747851234</v>
      </c>
      <c r="L60" s="2">
        <f t="shared" si="7"/>
        <v>48.385635244214875</v>
      </c>
      <c r="N60">
        <v>2055</v>
      </c>
      <c r="O60" s="3">
        <f>$C$15+SUM(J$24:J60)</f>
        <v>1583.8742082513222</v>
      </c>
      <c r="P60" s="3">
        <f>$C$15+SUM(K$24:K60)</f>
        <v>1271.5272309409088</v>
      </c>
      <c r="Q60" s="3">
        <f>$C$15+SUM(L$24:L60)</f>
        <v>2007.5512030710743</v>
      </c>
      <c r="R60">
        <f t="shared" si="2"/>
        <v>816.4</v>
      </c>
      <c r="S60">
        <f t="shared" si="3"/>
        <v>1329.8</v>
      </c>
      <c r="T60">
        <f t="shared" si="4"/>
        <v>38</v>
      </c>
      <c r="V60">
        <f t="shared" si="5"/>
        <v>513.4</v>
      </c>
    </row>
    <row r="61" spans="2:22" x14ac:dyDescent="0.3">
      <c r="B61">
        <v>38</v>
      </c>
      <c r="C61">
        <v>39</v>
      </c>
      <c r="D61" s="1">
        <v>69.933532779999993</v>
      </c>
      <c r="E61" s="1">
        <v>56.236943619999998</v>
      </c>
      <c r="F61" s="1">
        <v>85.379857319999999</v>
      </c>
      <c r="G61">
        <v>2056</v>
      </c>
      <c r="I61">
        <v>2056</v>
      </c>
      <c r="J61" s="2">
        <f t="shared" si="8"/>
        <v>39.879452577024779</v>
      </c>
      <c r="K61" s="2">
        <f t="shared" si="9"/>
        <v>32.069000907272724</v>
      </c>
      <c r="L61" s="2">
        <f t="shared" si="7"/>
        <v>48.687687232066104</v>
      </c>
      <c r="N61">
        <v>2056</v>
      </c>
      <c r="O61" s="3">
        <f>$C$15+SUM(J$24:J61)</f>
        <v>1623.7536608283469</v>
      </c>
      <c r="P61" s="3">
        <f>$C$15+SUM(K$24:K61)</f>
        <v>1303.5962318481816</v>
      </c>
      <c r="Q61" s="3">
        <f>$C$15+SUM(L$24:L61)</f>
        <v>2056.2388903031406</v>
      </c>
      <c r="R61">
        <f t="shared" si="2"/>
        <v>816.4</v>
      </c>
      <c r="S61">
        <f t="shared" si="3"/>
        <v>1329.8</v>
      </c>
      <c r="T61">
        <f t="shared" si="4"/>
        <v>39</v>
      </c>
      <c r="V61">
        <f t="shared" si="5"/>
        <v>513.4</v>
      </c>
    </row>
    <row r="62" spans="2:22" x14ac:dyDescent="0.3">
      <c r="B62">
        <v>39</v>
      </c>
      <c r="C62">
        <v>40</v>
      </c>
      <c r="D62" s="1">
        <v>70.588389530000001</v>
      </c>
      <c r="E62" s="1">
        <v>56.96349352</v>
      </c>
      <c r="F62" s="1">
        <v>85.896131479999994</v>
      </c>
      <c r="G62">
        <v>2057</v>
      </c>
      <c r="I62">
        <v>2057</v>
      </c>
      <c r="J62" s="2">
        <f t="shared" si="8"/>
        <v>40.252883285702467</v>
      </c>
      <c r="K62" s="2">
        <f t="shared" si="9"/>
        <v>32.483314486611562</v>
      </c>
      <c r="L62" s="2">
        <f t="shared" si="7"/>
        <v>48.982091505123954</v>
      </c>
      <c r="N62">
        <v>2057</v>
      </c>
      <c r="O62" s="3">
        <f>$C$15+SUM(J$24:J62)</f>
        <v>1664.0065441140493</v>
      </c>
      <c r="P62" s="3">
        <f>$C$15+SUM(K$24:K62)</f>
        <v>1336.0795463347931</v>
      </c>
      <c r="Q62" s="3">
        <f>$C$15+SUM(L$24:L62)</f>
        <v>2105.2209818082642</v>
      </c>
      <c r="R62">
        <f t="shared" si="2"/>
        <v>816.4</v>
      </c>
      <c r="S62">
        <f t="shared" si="3"/>
        <v>1329.8</v>
      </c>
      <c r="T62">
        <f t="shared" si="4"/>
        <v>40</v>
      </c>
      <c r="V62">
        <f t="shared" si="5"/>
        <v>513.4</v>
      </c>
    </row>
    <row r="63" spans="2:22" x14ac:dyDescent="0.3">
      <c r="B63">
        <v>40</v>
      </c>
      <c r="C63">
        <v>41</v>
      </c>
      <c r="D63" s="1">
        <v>71.227075310000004</v>
      </c>
      <c r="E63" s="1">
        <v>57.67210206</v>
      </c>
      <c r="F63" s="1">
        <v>86.399656820000004</v>
      </c>
      <c r="G63">
        <v>2058</v>
      </c>
      <c r="I63">
        <v>2058</v>
      </c>
      <c r="J63" s="2">
        <f t="shared" si="8"/>
        <v>40.617092532148753</v>
      </c>
      <c r="K63" s="2">
        <f t="shared" si="9"/>
        <v>32.887397042479328</v>
      </c>
      <c r="L63" s="2">
        <f t="shared" si="7"/>
        <v>49.26922578991735</v>
      </c>
      <c r="N63">
        <v>2058</v>
      </c>
      <c r="O63" s="3">
        <f>$C$15+SUM(J$24:J63)</f>
        <v>1704.6236366461981</v>
      </c>
      <c r="P63" s="3">
        <f>$C$15+SUM(K$24:K63)</f>
        <v>1368.9669433772724</v>
      </c>
      <c r="Q63" s="3">
        <f>$C$15+SUM(L$24:L63)</f>
        <v>2154.4902075981818</v>
      </c>
      <c r="R63">
        <f t="shared" si="2"/>
        <v>816.4</v>
      </c>
      <c r="S63">
        <f t="shared" si="3"/>
        <v>1329.8</v>
      </c>
      <c r="T63">
        <f t="shared" si="4"/>
        <v>41</v>
      </c>
      <c r="V63">
        <f t="shared" si="5"/>
        <v>513.4</v>
      </c>
    </row>
    <row r="64" spans="2:22" x14ac:dyDescent="0.3">
      <c r="B64">
        <v>41</v>
      </c>
      <c r="C64">
        <v>42</v>
      </c>
      <c r="D64" s="1">
        <v>71.850369569999998</v>
      </c>
      <c r="E64" s="1">
        <v>58.36363403</v>
      </c>
      <c r="F64" s="1">
        <v>86.891047830000005</v>
      </c>
      <c r="G64">
        <v>2059</v>
      </c>
      <c r="I64">
        <v>2059</v>
      </c>
      <c r="J64" s="2">
        <f t="shared" si="8"/>
        <v>40.972524796115692</v>
      </c>
      <c r="K64" s="2">
        <f t="shared" si="9"/>
        <v>33.281741719586769</v>
      </c>
      <c r="L64" s="2">
        <f t="shared" si="7"/>
        <v>49.549440498099166</v>
      </c>
      <c r="N64">
        <v>2059</v>
      </c>
      <c r="O64" s="3">
        <f>$C$15+SUM(J$24:J64)</f>
        <v>1745.5961614423138</v>
      </c>
      <c r="P64" s="3">
        <f>$C$15+SUM(K$24:K64)</f>
        <v>1402.2486850968594</v>
      </c>
      <c r="Q64" s="3">
        <f>$C$15+SUM(L$24:L64)</f>
        <v>2204.0396480962809</v>
      </c>
      <c r="R64">
        <f t="shared" si="2"/>
        <v>816.4</v>
      </c>
      <c r="S64">
        <f t="shared" si="3"/>
        <v>1329.8</v>
      </c>
      <c r="T64">
        <f t="shared" si="4"/>
        <v>42</v>
      </c>
      <c r="V64">
        <f t="shared" si="5"/>
        <v>513.4</v>
      </c>
    </row>
    <row r="65" spans="2:22" x14ac:dyDescent="0.3">
      <c r="B65">
        <v>42</v>
      </c>
      <c r="C65">
        <v>43</v>
      </c>
      <c r="D65" s="1">
        <v>72.4589967</v>
      </c>
      <c r="E65" s="1">
        <v>59.038893139999999</v>
      </c>
      <c r="F65" s="1">
        <v>87.370875620000007</v>
      </c>
      <c r="G65">
        <v>2060</v>
      </c>
      <c r="I65">
        <v>2060</v>
      </c>
      <c r="J65" s="2">
        <f t="shared" si="8"/>
        <v>41.319593159504123</v>
      </c>
      <c r="K65" s="2">
        <f t="shared" si="9"/>
        <v>33.666806831900821</v>
      </c>
      <c r="L65" s="2">
        <f t="shared" si="7"/>
        <v>49.823061303966938</v>
      </c>
      <c r="N65">
        <v>2060</v>
      </c>
      <c r="O65" s="3">
        <f>$C$15+SUM(J$24:J65)</f>
        <v>1786.915754601818</v>
      </c>
      <c r="P65" s="3">
        <f>$C$15+SUM(K$24:K65)</f>
        <v>1435.91549192876</v>
      </c>
      <c r="Q65" s="3">
        <f>$C$15+SUM(L$24:L65)</f>
        <v>2253.8627094002477</v>
      </c>
      <c r="R65">
        <f t="shared" si="2"/>
        <v>816.4</v>
      </c>
      <c r="S65">
        <f t="shared" si="3"/>
        <v>1329.8</v>
      </c>
      <c r="T65">
        <f t="shared" si="4"/>
        <v>43</v>
      </c>
      <c r="V65">
        <f t="shared" si="5"/>
        <v>513.4</v>
      </c>
    </row>
    <row r="66" spans="2:22" x14ac:dyDescent="0.3">
      <c r="B66">
        <v>43</v>
      </c>
      <c r="C66">
        <v>44</v>
      </c>
      <c r="D66" s="1">
        <v>73.053631170000003</v>
      </c>
      <c r="E66" s="1">
        <v>59.69862766</v>
      </c>
      <c r="F66" s="1">
        <v>87.839671899999999</v>
      </c>
      <c r="G66">
        <v>2061</v>
      </c>
      <c r="I66">
        <v>2061</v>
      </c>
      <c r="J66" s="2">
        <f t="shared" si="8"/>
        <v>41.658682237438008</v>
      </c>
      <c r="K66" s="2">
        <f t="shared" si="9"/>
        <v>34.043019078842974</v>
      </c>
      <c r="L66" s="2">
        <f t="shared" si="7"/>
        <v>50.090391414049577</v>
      </c>
      <c r="N66">
        <v>2061</v>
      </c>
      <c r="O66" s="3">
        <f>$C$15+SUM(J$24:J66)</f>
        <v>1828.5744368392559</v>
      </c>
      <c r="P66" s="3">
        <f>$C$15+SUM(K$24:K66)</f>
        <v>1469.958511007603</v>
      </c>
      <c r="Q66" s="3">
        <f>$C$15+SUM(L$24:L66)</f>
        <v>2303.9531008142972</v>
      </c>
      <c r="R66">
        <f t="shared" si="2"/>
        <v>816.4</v>
      </c>
      <c r="S66">
        <f t="shared" si="3"/>
        <v>1329.8</v>
      </c>
      <c r="T66">
        <f t="shared" si="4"/>
        <v>44</v>
      </c>
      <c r="V66">
        <f t="shared" si="5"/>
        <v>513.4</v>
      </c>
    </row>
    <row r="67" spans="2:22" x14ac:dyDescent="0.3">
      <c r="B67">
        <v>44</v>
      </c>
      <c r="C67">
        <v>45</v>
      </c>
      <c r="D67" s="1">
        <v>73.634901920000004</v>
      </c>
      <c r="E67" s="1">
        <v>60.343535430000003</v>
      </c>
      <c r="F67" s="1">
        <v>88.297932540000005</v>
      </c>
      <c r="G67">
        <v>2062</v>
      </c>
      <c r="I67">
        <v>2062</v>
      </c>
      <c r="J67" s="2">
        <f t="shared" si="8"/>
        <v>41.990150681652892</v>
      </c>
      <c r="K67" s="2">
        <f t="shared" si="9"/>
        <v>34.410776402231406</v>
      </c>
      <c r="L67" s="2">
        <f t="shared" si="7"/>
        <v>50.351713597190077</v>
      </c>
      <c r="N67">
        <v>2062</v>
      </c>
      <c r="O67" s="3">
        <f>$C$15+SUM(J$24:J67)</f>
        <v>1870.5645875209088</v>
      </c>
      <c r="P67" s="3">
        <f>$C$15+SUM(K$24:K67)</f>
        <v>1504.3692874098342</v>
      </c>
      <c r="Q67" s="3">
        <f>$C$15+SUM(L$24:L67)</f>
        <v>2354.3048144114873</v>
      </c>
      <c r="R67">
        <f t="shared" si="2"/>
        <v>816.4</v>
      </c>
      <c r="S67">
        <f t="shared" si="3"/>
        <v>1329.8</v>
      </c>
      <c r="T67">
        <f t="shared" si="4"/>
        <v>45</v>
      </c>
      <c r="V67">
        <f t="shared" si="5"/>
        <v>513.4</v>
      </c>
    </row>
    <row r="68" spans="2:22" x14ac:dyDescent="0.3">
      <c r="B68">
        <v>45</v>
      </c>
      <c r="C68">
        <v>46</v>
      </c>
      <c r="D68" s="1">
        <v>74.20339645</v>
      </c>
      <c r="E68" s="1">
        <v>60.974268250000002</v>
      </c>
      <c r="F68" s="1">
        <v>88.746120689999998</v>
      </c>
      <c r="G68">
        <v>2063</v>
      </c>
      <c r="I68">
        <v>2063</v>
      </c>
      <c r="J68" s="2">
        <f t="shared" si="8"/>
        <v>42.314333512809917</v>
      </c>
      <c r="K68" s="2">
        <f t="shared" si="9"/>
        <v>34.770450489669415</v>
      </c>
      <c r="L68" s="2">
        <f t="shared" si="7"/>
        <v>50.607291963719</v>
      </c>
      <c r="N68">
        <v>2063</v>
      </c>
      <c r="O68" s="3">
        <f>$C$15+SUM(J$24:J68)</f>
        <v>1912.8789210337188</v>
      </c>
      <c r="P68" s="3">
        <f>$C$15+SUM(K$24:K68)</f>
        <v>1539.1397378995039</v>
      </c>
      <c r="Q68" s="3">
        <f>$C$15+SUM(L$24:L68)</f>
        <v>2404.9121063752063</v>
      </c>
      <c r="R68">
        <f t="shared" si="2"/>
        <v>816.4</v>
      </c>
      <c r="S68">
        <f t="shared" si="3"/>
        <v>1329.8</v>
      </c>
      <c r="T68">
        <f t="shared" si="4"/>
        <v>46</v>
      </c>
      <c r="V68">
        <f t="shared" si="5"/>
        <v>513.4</v>
      </c>
    </row>
    <row r="69" spans="2:22" x14ac:dyDescent="0.3">
      <c r="B69">
        <v>46</v>
      </c>
      <c r="C69">
        <v>47</v>
      </c>
      <c r="D69" s="1">
        <v>74.75966434</v>
      </c>
      <c r="E69" s="1">
        <v>61.591435869999998</v>
      </c>
      <c r="F69" s="1">
        <v>89.184669639999996</v>
      </c>
      <c r="G69">
        <v>2064</v>
      </c>
      <c r="I69">
        <v>2064</v>
      </c>
      <c r="J69" s="2">
        <f t="shared" si="8"/>
        <v>42.631544127768585</v>
      </c>
      <c r="K69" s="2">
        <f t="shared" si="9"/>
        <v>35.122389049834702</v>
      </c>
      <c r="L69" s="2">
        <f t="shared" si="7"/>
        <v>50.857373596363622</v>
      </c>
      <c r="N69">
        <v>2064</v>
      </c>
      <c r="O69" s="3">
        <f>$C$15+SUM(J$24:J69)</f>
        <v>1955.5104651614874</v>
      </c>
      <c r="P69" s="3">
        <f>$C$15+SUM(K$24:K69)</f>
        <v>1574.2621269493384</v>
      </c>
      <c r="Q69" s="3">
        <f>$C$15+SUM(L$24:L69)</f>
        <v>2455.76947997157</v>
      </c>
      <c r="R69">
        <f t="shared" si="2"/>
        <v>816.4</v>
      </c>
      <c r="S69">
        <f t="shared" si="3"/>
        <v>1329.8</v>
      </c>
      <c r="T69">
        <f t="shared" si="4"/>
        <v>47</v>
      </c>
      <c r="V69">
        <f t="shared" si="5"/>
        <v>513.4</v>
      </c>
    </row>
    <row r="70" spans="2:22" x14ac:dyDescent="0.3">
      <c r="B70">
        <v>47</v>
      </c>
      <c r="C70">
        <v>48</v>
      </c>
      <c r="D70" s="1">
        <v>75.304220450000003</v>
      </c>
      <c r="E70" s="1">
        <v>62.195609509999997</v>
      </c>
      <c r="F70" s="1">
        <v>89.613985290000002</v>
      </c>
      <c r="G70">
        <v>2065</v>
      </c>
      <c r="I70">
        <v>2065</v>
      </c>
      <c r="J70" s="2">
        <f t="shared" si="8"/>
        <v>42.942076124380158</v>
      </c>
      <c r="K70" s="2">
        <f t="shared" si="9"/>
        <v>35.466917819752055</v>
      </c>
      <c r="L70" s="2">
        <f t="shared" si="7"/>
        <v>51.10218995876032</v>
      </c>
      <c r="N70">
        <v>2065</v>
      </c>
      <c r="O70" s="3">
        <f>$C$15+SUM(J$24:J70)</f>
        <v>1998.4525412858677</v>
      </c>
      <c r="P70" s="3">
        <f>$C$15+SUM(K$24:K70)</f>
        <v>1609.7290447690905</v>
      </c>
      <c r="Q70" s="3">
        <f>$C$15+SUM(L$24:L70)</f>
        <v>2506.8716699303304</v>
      </c>
      <c r="R70">
        <f t="shared" si="2"/>
        <v>816.4</v>
      </c>
      <c r="S70">
        <f t="shared" si="3"/>
        <v>1329.8</v>
      </c>
      <c r="T70">
        <f t="shared" si="4"/>
        <v>48</v>
      </c>
      <c r="V70">
        <f t="shared" si="5"/>
        <v>513.4</v>
      </c>
    </row>
    <row r="71" spans="2:22" x14ac:dyDescent="0.3">
      <c r="B71">
        <v>48</v>
      </c>
      <c r="C71">
        <v>49</v>
      </c>
      <c r="D71" s="1">
        <v>75.837547799999996</v>
      </c>
      <c r="E71" s="1">
        <v>62.787325070000001</v>
      </c>
      <c r="F71" s="1">
        <v>90.034448440000006</v>
      </c>
      <c r="G71">
        <v>2066</v>
      </c>
      <c r="I71">
        <v>2066</v>
      </c>
      <c r="J71" s="2">
        <f t="shared" si="8"/>
        <v>43.246204943801644</v>
      </c>
      <c r="K71" s="2">
        <f t="shared" si="9"/>
        <v>35.804342395289247</v>
      </c>
      <c r="L71" s="2">
        <f t="shared" si="7"/>
        <v>51.341958201322306</v>
      </c>
      <c r="N71">
        <v>2066</v>
      </c>
      <c r="O71" s="3">
        <f>$C$15+SUM(J$24:J71)</f>
        <v>2041.6987462296693</v>
      </c>
      <c r="P71" s="3">
        <f>$C$15+SUM(K$24:K71)</f>
        <v>1645.5333871643797</v>
      </c>
      <c r="Q71" s="3">
        <f>$C$15+SUM(L$24:L71)</f>
        <v>2558.2136281316525</v>
      </c>
      <c r="R71">
        <f t="shared" si="2"/>
        <v>816.4</v>
      </c>
      <c r="S71">
        <f t="shared" si="3"/>
        <v>1329.8</v>
      </c>
      <c r="T71">
        <f t="shared" si="4"/>
        <v>49</v>
      </c>
      <c r="V71">
        <f t="shared" si="5"/>
        <v>513.4</v>
      </c>
    </row>
    <row r="72" spans="2:22" x14ac:dyDescent="0.3">
      <c r="B72">
        <v>49</v>
      </c>
      <c r="C72">
        <v>50</v>
      </c>
      <c r="D72" s="1">
        <v>76.360100119999998</v>
      </c>
      <c r="E72" s="1">
        <v>63.367085959999997</v>
      </c>
      <c r="F72" s="1">
        <v>90.446416799999994</v>
      </c>
      <c r="G72">
        <v>2067</v>
      </c>
      <c r="I72">
        <v>2067</v>
      </c>
      <c r="J72" s="2">
        <f t="shared" si="8"/>
        <v>43.544189324628086</v>
      </c>
      <c r="K72" s="2">
        <f t="shared" si="9"/>
        <v>36.134949844958669</v>
      </c>
      <c r="L72" s="2">
        <f t="shared" si="7"/>
        <v>51.576882307438005</v>
      </c>
      <c r="N72">
        <v>2067</v>
      </c>
      <c r="O72" s="3">
        <f>$C$15+SUM(J$24:J72)</f>
        <v>2085.2429355542972</v>
      </c>
      <c r="P72" s="3">
        <f>$C$15+SUM(K$24:K72)</f>
        <v>1681.6683370093383</v>
      </c>
      <c r="Q72" s="3">
        <f>$C$15+SUM(L$24:L72)</f>
        <v>2609.7905104390907</v>
      </c>
      <c r="R72">
        <f t="shared" si="2"/>
        <v>816.4</v>
      </c>
      <c r="S72">
        <f t="shared" si="3"/>
        <v>1329.8</v>
      </c>
      <c r="T72">
        <f t="shared" si="4"/>
        <v>50</v>
      </c>
      <c r="V72">
        <f t="shared" si="5"/>
        <v>513.4</v>
      </c>
    </row>
    <row r="73" spans="2:22" x14ac:dyDescent="0.3">
      <c r="B73">
        <v>50</v>
      </c>
      <c r="C73">
        <v>51</v>
      </c>
      <c r="D73" s="1">
        <v>76.87230418</v>
      </c>
      <c r="E73" s="1">
        <v>63.935365679999997</v>
      </c>
      <c r="F73" s="1">
        <v>90.850226829999997</v>
      </c>
      <c r="G73">
        <v>2068</v>
      </c>
      <c r="I73">
        <v>2068</v>
      </c>
      <c r="J73" s="2">
        <f t="shared" si="8"/>
        <v>43.836272631570232</v>
      </c>
      <c r="K73" s="2">
        <f t="shared" si="9"/>
        <v>36.459010181157012</v>
      </c>
      <c r="L73" s="2">
        <f t="shared" si="7"/>
        <v>51.807154142727256</v>
      </c>
      <c r="N73">
        <v>2068</v>
      </c>
      <c r="O73" s="3">
        <f>$C$15+SUM(J$24:J73)</f>
        <v>2129.0792081858676</v>
      </c>
      <c r="P73" s="3">
        <f>$C$15+SUM(K$24:K73)</f>
        <v>1718.1273471904954</v>
      </c>
      <c r="Q73" s="3">
        <f>$C$15+SUM(L$24:L73)</f>
        <v>2661.5976645818178</v>
      </c>
      <c r="R73">
        <f t="shared" si="2"/>
        <v>816.4</v>
      </c>
      <c r="S73">
        <f t="shared" si="3"/>
        <v>1329.8</v>
      </c>
      <c r="T73">
        <f t="shared" si="4"/>
        <v>51</v>
      </c>
      <c r="V73">
        <f t="shared" si="5"/>
        <v>513.4</v>
      </c>
    </row>
    <row r="74" spans="2:22" x14ac:dyDescent="0.3">
      <c r="B74">
        <v>51</v>
      </c>
      <c r="C74">
        <v>52</v>
      </c>
      <c r="D74" s="1">
        <v>77.374561900000003</v>
      </c>
      <c r="E74" s="1">
        <v>64.492610139999996</v>
      </c>
      <c r="F74" s="1">
        <v>91.246195389999997</v>
      </c>
      <c r="G74">
        <v>2069</v>
      </c>
      <c r="I74">
        <v>2069</v>
      </c>
      <c r="J74" s="2">
        <f t="shared" si="8"/>
        <v>44.122684058677677</v>
      </c>
      <c r="K74" s="2">
        <f t="shared" si="9"/>
        <v>36.776777683140487</v>
      </c>
      <c r="L74" s="2">
        <f t="shared" si="7"/>
        <v>52.032954395950398</v>
      </c>
      <c r="N74">
        <v>2069</v>
      </c>
      <c r="O74" s="3">
        <f>$C$15+SUM(J$24:J74)</f>
        <v>2173.201892244545</v>
      </c>
      <c r="P74" s="3">
        <f>$C$15+SUM(K$24:K74)</f>
        <v>1754.9041248736357</v>
      </c>
      <c r="Q74" s="3">
        <f>$C$15+SUM(L$24:L74)</f>
        <v>2713.6306189777683</v>
      </c>
      <c r="R74">
        <f t="shared" si="2"/>
        <v>816.4</v>
      </c>
      <c r="S74">
        <f t="shared" si="3"/>
        <v>1329.8</v>
      </c>
      <c r="T74">
        <f t="shared" si="4"/>
        <v>52</v>
      </c>
      <c r="V74">
        <f t="shared" si="5"/>
        <v>513.4</v>
      </c>
    </row>
    <row r="75" spans="2:22" x14ac:dyDescent="0.3">
      <c r="B75">
        <v>52</v>
      </c>
      <c r="C75">
        <v>53</v>
      </c>
      <c r="D75" s="1">
        <v>77.867252230000005</v>
      </c>
      <c r="E75" s="1">
        <v>65.039239769999995</v>
      </c>
      <c r="F75" s="1">
        <v>91.634621229999993</v>
      </c>
      <c r="G75">
        <v>2070</v>
      </c>
      <c r="I75">
        <v>2070</v>
      </c>
      <c r="J75" s="2">
        <f t="shared" si="8"/>
        <v>44.403639701404956</v>
      </c>
      <c r="K75" s="2">
        <f t="shared" si="9"/>
        <v>37.088492100247919</v>
      </c>
      <c r="L75" s="2">
        <f t="shared" si="7"/>
        <v>52.254453428677671</v>
      </c>
      <c r="N75">
        <v>2070</v>
      </c>
      <c r="O75" s="3">
        <f>$C$15+SUM(J$24:J75)</f>
        <v>2217.6055319459501</v>
      </c>
      <c r="P75" s="3">
        <f>$C$15+SUM(K$24:K75)</f>
        <v>1791.9926169738837</v>
      </c>
      <c r="Q75" s="3">
        <f>$C$15+SUM(L$24:L75)</f>
        <v>2765.8850724064459</v>
      </c>
      <c r="R75">
        <f t="shared" si="2"/>
        <v>816.4</v>
      </c>
      <c r="S75">
        <f t="shared" si="3"/>
        <v>1329.8</v>
      </c>
      <c r="T75">
        <f t="shared" si="4"/>
        <v>53</v>
      </c>
      <c r="V75">
        <f t="shared" si="5"/>
        <v>513.4</v>
      </c>
    </row>
    <row r="76" spans="2:22" x14ac:dyDescent="0.3">
      <c r="B76">
        <v>53</v>
      </c>
      <c r="C76">
        <v>54</v>
      </c>
      <c r="D76" s="1">
        <v>78.350732840000006</v>
      </c>
      <c r="E76" s="1">
        <v>65.57565142</v>
      </c>
      <c r="F76" s="1">
        <v>92.015786349999999</v>
      </c>
      <c r="G76">
        <v>2071</v>
      </c>
      <c r="I76">
        <v>2071</v>
      </c>
      <c r="J76" s="2">
        <f t="shared" si="8"/>
        <v>44.679343520330569</v>
      </c>
      <c r="K76" s="2">
        <f t="shared" si="9"/>
        <v>37.394379735371899</v>
      </c>
      <c r="L76" s="2">
        <f t="shared" si="7"/>
        <v>52.471812050826436</v>
      </c>
      <c r="N76">
        <v>2071</v>
      </c>
      <c r="O76" s="3">
        <f>$C$15+SUM(J$24:J76)</f>
        <v>2262.2848754662809</v>
      </c>
      <c r="P76" s="3">
        <f>$C$15+SUM(K$24:K76)</f>
        <v>1829.3869967092555</v>
      </c>
      <c r="Q76" s="3">
        <f>$C$15+SUM(L$24:L76)</f>
        <v>2818.3568844572724</v>
      </c>
      <c r="R76">
        <f t="shared" si="2"/>
        <v>816.4</v>
      </c>
      <c r="S76">
        <f t="shared" si="3"/>
        <v>1329.8</v>
      </c>
      <c r="T76">
        <f t="shared" si="4"/>
        <v>54</v>
      </c>
      <c r="V76">
        <f t="shared" si="5"/>
        <v>513.4</v>
      </c>
    </row>
    <row r="77" spans="2:22" x14ac:dyDescent="0.3">
      <c r="B77">
        <v>54</v>
      </c>
      <c r="C77">
        <v>55</v>
      </c>
      <c r="D77" s="1">
        <v>78.825341750000007</v>
      </c>
      <c r="E77" s="1">
        <v>66.102220110000005</v>
      </c>
      <c r="F77" s="1">
        <v>92.389957219999999</v>
      </c>
      <c r="G77">
        <v>2072</v>
      </c>
      <c r="I77">
        <v>2072</v>
      </c>
      <c r="J77" s="2">
        <f t="shared" si="8"/>
        <v>44.949988270661159</v>
      </c>
      <c r="K77" s="2">
        <f t="shared" si="9"/>
        <v>37.694654442892563</v>
      </c>
      <c r="L77" s="2">
        <f t="shared" si="7"/>
        <v>52.685182216363629</v>
      </c>
      <c r="N77">
        <v>2072</v>
      </c>
      <c r="O77" s="3">
        <f>$C$15+SUM(J$24:J77)</f>
        <v>2307.2348637369419</v>
      </c>
      <c r="P77" s="3">
        <f>$C$15+SUM(K$24:K77)</f>
        <v>1867.0816511521482</v>
      </c>
      <c r="Q77" s="3">
        <f>$C$15+SUM(L$24:L77)</f>
        <v>2871.0420666736359</v>
      </c>
      <c r="R77">
        <f t="shared" si="2"/>
        <v>816.4</v>
      </c>
      <c r="S77">
        <f t="shared" si="3"/>
        <v>1329.8</v>
      </c>
      <c r="T77">
        <f t="shared" si="4"/>
        <v>55</v>
      </c>
      <c r="V77">
        <f t="shared" si="5"/>
        <v>513.4</v>
      </c>
    </row>
    <row r="78" spans="2:22" x14ac:dyDescent="0.3">
      <c r="B78">
        <v>55</v>
      </c>
      <c r="C78">
        <v>56</v>
      </c>
      <c r="D78" s="1">
        <v>79.291398689999994</v>
      </c>
      <c r="E78" s="1">
        <v>66.619300539999998</v>
      </c>
      <c r="F78" s="1">
        <v>92.757385900000003</v>
      </c>
      <c r="G78">
        <v>2073</v>
      </c>
      <c r="I78">
        <v>2073</v>
      </c>
      <c r="J78" s="2">
        <f t="shared" si="8"/>
        <v>45.215756277768584</v>
      </c>
      <c r="K78" s="2">
        <f t="shared" si="9"/>
        <v>37.989518489752058</v>
      </c>
      <c r="L78" s="2">
        <f t="shared" si="7"/>
        <v>52.89470766198346</v>
      </c>
      <c r="N78">
        <v>2073</v>
      </c>
      <c r="O78" s="3">
        <f>$C$15+SUM(J$24:J78)</f>
        <v>2352.4506200147107</v>
      </c>
      <c r="P78" s="3">
        <f>$C$15+SUM(K$24:K78)</f>
        <v>1905.0711696419003</v>
      </c>
      <c r="Q78" s="3">
        <f>$C$15+SUM(L$24:L78)</f>
        <v>2923.9367743356192</v>
      </c>
      <c r="R78">
        <f t="shared" si="2"/>
        <v>816.4</v>
      </c>
      <c r="S78">
        <f t="shared" si="3"/>
        <v>1329.8</v>
      </c>
      <c r="T78">
        <f t="shared" si="4"/>
        <v>56</v>
      </c>
      <c r="V78">
        <f t="shared" si="5"/>
        <v>513.4</v>
      </c>
    </row>
    <row r="79" spans="2:22" x14ac:dyDescent="0.3">
      <c r="B79">
        <v>56</v>
      </c>
      <c r="C79">
        <v>57</v>
      </c>
      <c r="D79" s="1">
        <v>79.749206389999998</v>
      </c>
      <c r="E79" s="1">
        <v>67.127228639999998</v>
      </c>
      <c r="F79" s="1">
        <v>93.118311079999998</v>
      </c>
      <c r="G79">
        <v>2074</v>
      </c>
      <c r="I79">
        <v>2074</v>
      </c>
      <c r="J79" s="2">
        <f t="shared" si="8"/>
        <v>45.476820172809909</v>
      </c>
      <c r="K79" s="2">
        <f t="shared" si="9"/>
        <v>38.279163439338838</v>
      </c>
      <c r="L79" s="2">
        <f t="shared" si="7"/>
        <v>53.100524500165271</v>
      </c>
      <c r="N79">
        <v>2074</v>
      </c>
      <c r="O79" s="3">
        <f>$C$15+SUM(J$24:J79)</f>
        <v>2397.9274401875205</v>
      </c>
      <c r="P79" s="3">
        <f>$C$15+SUM(K$24:K79)</f>
        <v>1943.3503330812391</v>
      </c>
      <c r="Q79" s="3">
        <f>$C$15+SUM(L$24:L79)</f>
        <v>2977.0372988357844</v>
      </c>
      <c r="R79">
        <f t="shared" si="2"/>
        <v>816.4</v>
      </c>
      <c r="S79">
        <f t="shared" si="3"/>
        <v>1329.8</v>
      </c>
      <c r="T79">
        <f t="shared" si="4"/>
        <v>57</v>
      </c>
      <c r="V79">
        <f t="shared" si="5"/>
        <v>513.4</v>
      </c>
    </row>
    <row r="80" spans="2:22" x14ac:dyDescent="0.3">
      <c r="B80">
        <v>57</v>
      </c>
      <c r="C80">
        <v>58</v>
      </c>
      <c r="D80" s="1">
        <v>80.19905181</v>
      </c>
      <c r="E80" s="1">
        <v>67.62632275</v>
      </c>
      <c r="F80" s="1">
        <v>93.472958980000001</v>
      </c>
      <c r="G80">
        <v>2075</v>
      </c>
      <c r="I80">
        <v>2075</v>
      </c>
      <c r="J80" s="2">
        <f t="shared" si="8"/>
        <v>45.733343594132229</v>
      </c>
      <c r="K80" s="2">
        <f t="shared" si="9"/>
        <v>38.563770824380157</v>
      </c>
      <c r="L80" s="2">
        <f t="shared" si="7"/>
        <v>53.302761732396689</v>
      </c>
      <c r="N80">
        <v>2075</v>
      </c>
      <c r="O80" s="3">
        <f>$C$15+SUM(J$24:J80)</f>
        <v>2443.6607837816528</v>
      </c>
      <c r="P80" s="3">
        <f>$C$15+SUM(K$24:K80)</f>
        <v>1981.9141039056192</v>
      </c>
      <c r="Q80" s="3">
        <f>$C$15+SUM(L$24:L80)</f>
        <v>3030.3400605681813</v>
      </c>
      <c r="R80">
        <f t="shared" si="2"/>
        <v>816.4</v>
      </c>
      <c r="S80">
        <f t="shared" si="3"/>
        <v>1329.8</v>
      </c>
      <c r="T80">
        <f t="shared" si="4"/>
        <v>58</v>
      </c>
      <c r="V80">
        <f t="shared" si="5"/>
        <v>513.4</v>
      </c>
    </row>
    <row r="81" spans="2:22" x14ac:dyDescent="0.3">
      <c r="B81">
        <v>58</v>
      </c>
      <c r="C81">
        <v>59</v>
      </c>
      <c r="D81" s="1">
        <v>80.641207199999997</v>
      </c>
      <c r="E81" s="1">
        <v>68.116884909999996</v>
      </c>
      <c r="F81" s="1">
        <v>93.821544220000007</v>
      </c>
      <c r="G81">
        <v>2076</v>
      </c>
      <c r="I81">
        <v>2076</v>
      </c>
      <c r="J81" s="2">
        <f t="shared" si="8"/>
        <v>45.985481791735531</v>
      </c>
      <c r="K81" s="2">
        <f t="shared" si="9"/>
        <v>38.843512882561974</v>
      </c>
      <c r="L81" s="2">
        <f t="shared" si="7"/>
        <v>53.501541745289252</v>
      </c>
      <c r="N81">
        <v>2076</v>
      </c>
      <c r="O81" s="3">
        <f>$C$15+SUM(J$24:J81)</f>
        <v>2489.6462655733885</v>
      </c>
      <c r="P81" s="3">
        <f>$C$15+SUM(K$24:K81)</f>
        <v>2020.7576167881812</v>
      </c>
      <c r="Q81" s="3">
        <f>$C$15+SUM(L$24:L81)</f>
        <v>3083.8416023134705</v>
      </c>
      <c r="R81">
        <f t="shared" si="2"/>
        <v>816.4</v>
      </c>
      <c r="S81">
        <f t="shared" si="3"/>
        <v>1329.8</v>
      </c>
      <c r="T81">
        <f t="shared" si="4"/>
        <v>59</v>
      </c>
      <c r="V81">
        <f t="shared" si="5"/>
        <v>513.4</v>
      </c>
    </row>
    <row r="82" spans="2:22" x14ac:dyDescent="0.3">
      <c r="B82">
        <v>59</v>
      </c>
      <c r="C82">
        <v>60</v>
      </c>
      <c r="D82" s="1">
        <v>81.07593104</v>
      </c>
      <c r="E82" s="1">
        <v>68.599201949999994</v>
      </c>
      <c r="F82" s="1">
        <v>94.164270610000003</v>
      </c>
      <c r="G82">
        <v>2077</v>
      </c>
      <c r="I82">
        <v>2077</v>
      </c>
      <c r="J82" s="2">
        <f t="shared" si="8"/>
        <v>46.233382163305784</v>
      </c>
      <c r="K82" s="2">
        <f t="shared" si="9"/>
        <v>39.118553178099162</v>
      </c>
      <c r="L82" s="2">
        <f t="shared" si="7"/>
        <v>53.696980761074371</v>
      </c>
      <c r="N82">
        <v>2077</v>
      </c>
      <c r="O82" s="3">
        <f>$C$15+SUM(J$24:J82)</f>
        <v>2535.8796477366941</v>
      </c>
      <c r="P82" s="3">
        <f>$C$15+SUM(K$24:K82)</f>
        <v>2059.87616996628</v>
      </c>
      <c r="Q82" s="3">
        <f>$C$15+SUM(L$24:L82)</f>
        <v>3137.5385830745449</v>
      </c>
      <c r="R82">
        <f t="shared" si="2"/>
        <v>816.4</v>
      </c>
      <c r="S82">
        <f t="shared" si="3"/>
        <v>1329.8</v>
      </c>
      <c r="T82">
        <f t="shared" si="4"/>
        <v>60</v>
      </c>
      <c r="V82">
        <f t="shared" si="5"/>
        <v>513.4</v>
      </c>
    </row>
    <row r="83" spans="2:22" x14ac:dyDescent="0.3">
      <c r="B83">
        <v>60</v>
      </c>
      <c r="C83">
        <v>61</v>
      </c>
      <c r="D83" s="1">
        <v>81.503469039999999</v>
      </c>
      <c r="E83" s="1">
        <v>69.073546429999993</v>
      </c>
      <c r="F83" s="1">
        <v>94.50133185</v>
      </c>
      <c r="G83">
        <v>2078</v>
      </c>
      <c r="I83">
        <v>2078</v>
      </c>
      <c r="J83" s="2">
        <f t="shared" si="8"/>
        <v>46.477184824462803</v>
      </c>
      <c r="K83" s="2">
        <f t="shared" si="9"/>
        <v>39.389047137768578</v>
      </c>
      <c r="L83" s="2">
        <f t="shared" si="7"/>
        <v>53.889189236776851</v>
      </c>
      <c r="N83">
        <v>2078</v>
      </c>
      <c r="O83" s="3">
        <f>$C$15+SUM(J$24:J83)</f>
        <v>2582.3568325611568</v>
      </c>
      <c r="P83" s="3">
        <f>$C$15+SUM(K$24:K83)</f>
        <v>2099.265217104049</v>
      </c>
      <c r="Q83" s="3">
        <f>$C$15+SUM(L$24:L83)</f>
        <v>3191.4277723113219</v>
      </c>
      <c r="R83">
        <f t="shared" si="2"/>
        <v>816.4</v>
      </c>
      <c r="S83">
        <f t="shared" si="3"/>
        <v>1329.8</v>
      </c>
      <c r="T83">
        <f t="shared" si="4"/>
        <v>61</v>
      </c>
      <c r="V83">
        <f t="shared" si="5"/>
        <v>513.4</v>
      </c>
    </row>
    <row r="84" spans="2:22" x14ac:dyDescent="0.3">
      <c r="B84">
        <v>61</v>
      </c>
      <c r="C84">
        <v>62</v>
      </c>
      <c r="D84" s="1">
        <v>81.924054889999994</v>
      </c>
      <c r="E84" s="1">
        <v>69.540177659999998</v>
      </c>
      <c r="F84" s="1">
        <v>94.832912160000006</v>
      </c>
      <c r="G84">
        <v>2079</v>
      </c>
      <c r="I84">
        <v>2079</v>
      </c>
      <c r="J84" s="2">
        <f t="shared" si="8"/>
        <v>46.717023036446271</v>
      </c>
      <c r="K84" s="2">
        <f t="shared" si="9"/>
        <v>39.655142632561976</v>
      </c>
      <c r="L84" s="2">
        <f t="shared" si="7"/>
        <v>54.078272223471068</v>
      </c>
      <c r="N84">
        <v>2079</v>
      </c>
      <c r="O84" s="3">
        <f>$C$15+SUM(J$24:J84)</f>
        <v>2629.0738555976031</v>
      </c>
      <c r="P84" s="3">
        <f>$C$15+SUM(K$24:K84)</f>
        <v>2138.9203597366109</v>
      </c>
      <c r="Q84" s="3">
        <f>$C$15+SUM(L$24:L84)</f>
        <v>3245.5060445347931</v>
      </c>
      <c r="R84">
        <f t="shared" si="2"/>
        <v>816.4</v>
      </c>
      <c r="S84">
        <f t="shared" si="3"/>
        <v>1329.8</v>
      </c>
      <c r="T84">
        <f t="shared" si="4"/>
        <v>62</v>
      </c>
      <c r="V84">
        <f t="shared" si="5"/>
        <v>513.4</v>
      </c>
    </row>
    <row r="85" spans="2:22" x14ac:dyDescent="0.3">
      <c r="B85">
        <v>62</v>
      </c>
      <c r="C85">
        <v>63</v>
      </c>
      <c r="D85" s="1">
        <v>82.337911079999998</v>
      </c>
      <c r="E85" s="1">
        <v>69.999342459999994</v>
      </c>
      <c r="F85" s="1">
        <v>95.159186969999993</v>
      </c>
      <c r="G85">
        <v>2080</v>
      </c>
      <c r="I85">
        <v>2080</v>
      </c>
      <c r="J85" s="2">
        <f t="shared" si="8"/>
        <v>46.953023673718995</v>
      </c>
      <c r="K85" s="2">
        <f t="shared" si="9"/>
        <v>39.91698041107437</v>
      </c>
      <c r="L85" s="2">
        <f t="shared" si="7"/>
        <v>54.264329759752052</v>
      </c>
      <c r="N85">
        <v>2080</v>
      </c>
      <c r="O85" s="3">
        <f>$C$15+SUM(J$24:J85)</f>
        <v>2676.0268792713223</v>
      </c>
      <c r="P85" s="3">
        <f>$C$15+SUM(K$24:K85)</f>
        <v>2178.8373401476852</v>
      </c>
      <c r="Q85" s="3">
        <f>$C$15+SUM(L$24:L85)</f>
        <v>3299.770374294545</v>
      </c>
      <c r="R85">
        <f t="shared" si="2"/>
        <v>816.4</v>
      </c>
      <c r="S85">
        <f t="shared" si="3"/>
        <v>1329.8</v>
      </c>
      <c r="T85">
        <f t="shared" si="4"/>
        <v>63</v>
      </c>
      <c r="V85">
        <f t="shared" si="5"/>
        <v>513.4</v>
      </c>
    </row>
    <row r="86" spans="2:22" x14ac:dyDescent="0.3">
      <c r="B86">
        <v>63</v>
      </c>
      <c r="C86">
        <v>64</v>
      </c>
      <c r="D86" s="1">
        <v>82.745249569999999</v>
      </c>
      <c r="E86" s="1">
        <v>70.451276019999995</v>
      </c>
      <c r="F86" s="1">
        <v>95.480323369999994</v>
      </c>
      <c r="G86">
        <v>2081</v>
      </c>
      <c r="I86">
        <v>2081</v>
      </c>
      <c r="J86" s="2">
        <f t="shared" si="8"/>
        <v>47.185307606033049</v>
      </c>
      <c r="K86" s="2">
        <f t="shared" si="9"/>
        <v>40.174694589917344</v>
      </c>
      <c r="L86" s="2">
        <f t="shared" si="7"/>
        <v>54.447457128347096</v>
      </c>
      <c r="N86">
        <v>2081</v>
      </c>
      <c r="O86" s="3">
        <f>$C$15+SUM(J$24:J86)</f>
        <v>2723.2121868773552</v>
      </c>
      <c r="P86" s="3">
        <f>$C$15+SUM(K$24:K86)</f>
        <v>2219.0120347376023</v>
      </c>
      <c r="Q86" s="3">
        <f>$C$15+SUM(L$24:L86)</f>
        <v>3354.2178314228922</v>
      </c>
      <c r="R86">
        <f t="shared" si="2"/>
        <v>816.4</v>
      </c>
      <c r="S86">
        <f t="shared" si="3"/>
        <v>1329.8</v>
      </c>
      <c r="T86">
        <f t="shared" si="4"/>
        <v>64</v>
      </c>
      <c r="V86">
        <f t="shared" si="5"/>
        <v>513.4</v>
      </c>
    </row>
    <row r="87" spans="2:22" x14ac:dyDescent="0.3">
      <c r="B87">
        <v>64</v>
      </c>
      <c r="C87">
        <v>65</v>
      </c>
      <c r="D87" s="1">
        <v>83.146272490000001</v>
      </c>
      <c r="E87" s="1">
        <v>70.896202579999994</v>
      </c>
      <c r="F87" s="1">
        <v>95.796480709999997</v>
      </c>
      <c r="G87">
        <v>2082</v>
      </c>
      <c r="I87">
        <v>2082</v>
      </c>
      <c r="J87" s="2">
        <f t="shared" si="8"/>
        <v>47.413990097603303</v>
      </c>
      <c r="K87" s="2">
        <f t="shared" si="9"/>
        <v>40.428413041487595</v>
      </c>
      <c r="L87" s="2">
        <f t="shared" si="7"/>
        <v>54.627745198264456</v>
      </c>
      <c r="N87">
        <v>2082</v>
      </c>
      <c r="O87" s="3">
        <f>$C$15+SUM(J$24:J87)</f>
        <v>2770.6261769749585</v>
      </c>
      <c r="P87" s="3">
        <f>$C$15+SUM(K$24:K87)</f>
        <v>2259.4404477790904</v>
      </c>
      <c r="Q87" s="3">
        <f>$C$15+SUM(L$24:L87)</f>
        <v>3408.8455766211569</v>
      </c>
      <c r="R87">
        <f t="shared" si="2"/>
        <v>816.4</v>
      </c>
      <c r="S87">
        <f t="shared" si="3"/>
        <v>1329.8</v>
      </c>
      <c r="T87">
        <f t="shared" si="4"/>
        <v>65</v>
      </c>
      <c r="V87">
        <f t="shared" si="5"/>
        <v>513.4</v>
      </c>
    </row>
    <row r="88" spans="2:22" x14ac:dyDescent="0.3">
      <c r="B88">
        <v>65</v>
      </c>
      <c r="C88">
        <v>66</v>
      </c>
      <c r="D88" s="1">
        <v>83.541172680000003</v>
      </c>
      <c r="E88" s="1">
        <v>71.334336100000002</v>
      </c>
      <c r="F88" s="1">
        <v>96.107811040000001</v>
      </c>
      <c r="G88">
        <v>2083</v>
      </c>
      <c r="I88">
        <v>2083</v>
      </c>
      <c r="J88" s="2">
        <f t="shared" si="8"/>
        <v>47.63918111504131</v>
      </c>
      <c r="K88" s="2">
        <f t="shared" si="9"/>
        <v>40.678257776033057</v>
      </c>
      <c r="L88" s="2">
        <f t="shared" ref="L88:L122" si="10">$C$13*$C$9*(F88/100)/10^12</f>
        <v>54.80528067570247</v>
      </c>
      <c r="N88">
        <v>2083</v>
      </c>
      <c r="O88" s="3">
        <f>$C$15+SUM(J$24:J88)</f>
        <v>2818.2653580899996</v>
      </c>
      <c r="P88" s="3">
        <f>$C$15+SUM(K$24:K88)</f>
        <v>2300.1187055551231</v>
      </c>
      <c r="Q88" s="3">
        <f>$C$15+SUM(L$24:L88)</f>
        <v>3463.6508572968592</v>
      </c>
      <c r="R88">
        <f t="shared" si="2"/>
        <v>816.4</v>
      </c>
      <c r="S88">
        <f t="shared" si="3"/>
        <v>1329.8</v>
      </c>
      <c r="T88">
        <f t="shared" si="4"/>
        <v>66</v>
      </c>
      <c r="V88">
        <f t="shared" si="5"/>
        <v>513.4</v>
      </c>
    </row>
    <row r="89" spans="2:22" x14ac:dyDescent="0.3">
      <c r="B89">
        <v>66</v>
      </c>
      <c r="C89">
        <v>67</v>
      </c>
      <c r="D89" s="1">
        <v>83.930134289999998</v>
      </c>
      <c r="E89" s="1">
        <v>71.765880890000005</v>
      </c>
      <c r="F89" s="1">
        <v>96.414459530000002</v>
      </c>
      <c r="G89">
        <v>2084</v>
      </c>
      <c r="I89">
        <v>2084</v>
      </c>
      <c r="J89" s="2">
        <f t="shared" ref="J89:J122" si="11">$C$13*$C$9*(D89/100)/10^12</f>
        <v>47.860985669504124</v>
      </c>
      <c r="K89" s="2">
        <f t="shared" si="9"/>
        <v>40.924345300909089</v>
      </c>
      <c r="L89" s="2">
        <f t="shared" si="10"/>
        <v>54.980146343553713</v>
      </c>
      <c r="N89">
        <v>2084</v>
      </c>
      <c r="O89" s="3">
        <f>$C$15+SUM(J$24:J89)</f>
        <v>2866.1263437595039</v>
      </c>
      <c r="P89" s="3">
        <f>$C$15+SUM(K$24:K89)</f>
        <v>2341.0430508560321</v>
      </c>
      <c r="Q89" s="3">
        <f>$C$15+SUM(L$24:L89)</f>
        <v>3518.6310036404129</v>
      </c>
      <c r="R89">
        <f t="shared" si="2"/>
        <v>816.4</v>
      </c>
      <c r="S89">
        <f t="shared" si="3"/>
        <v>1329.8</v>
      </c>
      <c r="T89">
        <f t="shared" si="4"/>
        <v>67</v>
      </c>
      <c r="V89">
        <f t="shared" si="5"/>
        <v>513.4</v>
      </c>
    </row>
    <row r="90" spans="2:22" x14ac:dyDescent="0.3">
      <c r="B90">
        <v>67</v>
      </c>
      <c r="C90">
        <v>68</v>
      </c>
      <c r="D90" s="1">
        <v>84.313333299999996</v>
      </c>
      <c r="E90" s="1">
        <v>72.191032190000001</v>
      </c>
      <c r="F90" s="1">
        <v>96.716564910000002</v>
      </c>
      <c r="G90">
        <v>2085</v>
      </c>
      <c r="I90">
        <v>2085</v>
      </c>
      <c r="J90" s="2">
        <f t="shared" si="11"/>
        <v>48.079504113223123</v>
      </c>
      <c r="K90" s="2">
        <f t="shared" si="9"/>
        <v>41.166786951322315</v>
      </c>
      <c r="L90" s="2">
        <f t="shared" si="10"/>
        <v>55.15242131231404</v>
      </c>
      <c r="N90">
        <v>2085</v>
      </c>
      <c r="O90" s="3">
        <f>$C$15+SUM(J$24:J90)</f>
        <v>2914.2058478727272</v>
      </c>
      <c r="P90" s="3">
        <f>$C$15+SUM(K$24:K90)</f>
        <v>2382.2098378073547</v>
      </c>
      <c r="Q90" s="3">
        <f>$C$15+SUM(L$24:L90)</f>
        <v>3573.7834249527268</v>
      </c>
      <c r="R90">
        <f t="shared" ref="R90:R122" si="12">$C$15+$C$16</f>
        <v>816.4</v>
      </c>
      <c r="S90">
        <f t="shared" ref="S90:S122" si="13">$C$15+$C$17</f>
        <v>1329.8</v>
      </c>
      <c r="T90">
        <f t="shared" ref="T90:T105" si="14">N90-2017</f>
        <v>68</v>
      </c>
      <c r="V90">
        <f t="shared" ref="V90:V105" si="15">S90-R90</f>
        <v>513.4</v>
      </c>
    </row>
    <row r="91" spans="2:22" x14ac:dyDescent="0.3">
      <c r="B91">
        <v>68</v>
      </c>
      <c r="C91">
        <v>69</v>
      </c>
      <c r="D91" s="1">
        <v>84.690937959999999</v>
      </c>
      <c r="E91" s="1">
        <v>72.609976680000003</v>
      </c>
      <c r="F91" s="1">
        <v>97.01425983</v>
      </c>
      <c r="G91">
        <v>2086</v>
      </c>
      <c r="I91">
        <v>2086</v>
      </c>
      <c r="J91" s="2">
        <f t="shared" si="11"/>
        <v>48.29483239041322</v>
      </c>
      <c r="K91" s="2">
        <f t="shared" si="9"/>
        <v>41.405689181157015</v>
      </c>
      <c r="L91" s="2">
        <f t="shared" si="10"/>
        <v>55.322181225371892</v>
      </c>
      <c r="N91">
        <v>2086</v>
      </c>
      <c r="O91" s="3">
        <f>$C$15+SUM(J$24:J91)</f>
        <v>2962.5006802631406</v>
      </c>
      <c r="P91" s="3">
        <f>$C$15+SUM(K$24:K91)</f>
        <v>2423.6155269885116</v>
      </c>
      <c r="Q91" s="3">
        <f>$C$15+SUM(L$24:L91)</f>
        <v>3629.1056061780987</v>
      </c>
      <c r="R91">
        <f t="shared" si="12"/>
        <v>816.4</v>
      </c>
      <c r="S91">
        <f t="shared" si="13"/>
        <v>1329.8</v>
      </c>
      <c r="T91">
        <f t="shared" si="14"/>
        <v>69</v>
      </c>
      <c r="V91">
        <f t="shared" si="15"/>
        <v>513.4</v>
      </c>
    </row>
    <row r="92" spans="2:22" x14ac:dyDescent="0.3">
      <c r="B92">
        <v>69</v>
      </c>
      <c r="C92">
        <v>70</v>
      </c>
      <c r="D92" s="1">
        <v>85.063109269999998</v>
      </c>
      <c r="E92" s="1">
        <v>73.022892990000003</v>
      </c>
      <c r="F92" s="1">
        <v>97.307671229999997</v>
      </c>
      <c r="G92">
        <v>2087</v>
      </c>
      <c r="I92">
        <v>2087</v>
      </c>
      <c r="J92" s="2">
        <f t="shared" si="11"/>
        <v>48.507062310991728</v>
      </c>
      <c r="K92" s="2">
        <f t="shared" ref="K92:K122" si="16">$C$13*$C$9*(E92/100)/10^12</f>
        <v>41.641153853801647</v>
      </c>
      <c r="L92" s="2">
        <f t="shared" si="10"/>
        <v>55.489498469999987</v>
      </c>
      <c r="N92">
        <v>2087</v>
      </c>
      <c r="O92" s="3">
        <f>$C$15+SUM(J$24:J92)</f>
        <v>3011.0077425741324</v>
      </c>
      <c r="P92" s="3">
        <f>$C$15+SUM(K$24:K92)</f>
        <v>2465.2566808423135</v>
      </c>
      <c r="Q92" s="3">
        <f>$C$15+SUM(L$24:L92)</f>
        <v>3684.5951046480986</v>
      </c>
      <c r="R92">
        <f t="shared" si="12"/>
        <v>816.4</v>
      </c>
      <c r="S92">
        <f t="shared" si="13"/>
        <v>1329.8</v>
      </c>
      <c r="T92">
        <f t="shared" si="14"/>
        <v>70</v>
      </c>
      <c r="V92">
        <f t="shared" si="15"/>
        <v>513.4</v>
      </c>
    </row>
    <row r="93" spans="2:22" x14ac:dyDescent="0.3">
      <c r="B93">
        <v>70</v>
      </c>
      <c r="C93">
        <v>71</v>
      </c>
      <c r="D93" s="1">
        <v>85.430001379999993</v>
      </c>
      <c r="E93" s="1">
        <v>73.429952119999996</v>
      </c>
      <c r="F93" s="1">
        <v>97.596920620000006</v>
      </c>
      <c r="G93">
        <v>2088</v>
      </c>
      <c r="I93">
        <v>2088</v>
      </c>
      <c r="J93" s="2">
        <f t="shared" si="11"/>
        <v>48.716281778677683</v>
      </c>
      <c r="K93" s="2">
        <f t="shared" si="16"/>
        <v>41.873278481652882</v>
      </c>
      <c r="L93" s="2">
        <f t="shared" si="10"/>
        <v>55.65444233702479</v>
      </c>
      <c r="N93">
        <v>2088</v>
      </c>
      <c r="O93" s="3">
        <f>$C$15+SUM(J$24:J93)</f>
        <v>3059.7240243528099</v>
      </c>
      <c r="P93" s="3">
        <f>$C$15+SUM(K$24:K93)</f>
        <v>2507.1299593239664</v>
      </c>
      <c r="Q93" s="3">
        <f>$C$15+SUM(L$24:L93)</f>
        <v>3740.2495469851233</v>
      </c>
      <c r="R93">
        <f t="shared" si="12"/>
        <v>816.4</v>
      </c>
      <c r="S93">
        <f t="shared" si="13"/>
        <v>1329.8</v>
      </c>
      <c r="T93">
        <f t="shared" si="14"/>
        <v>71</v>
      </c>
      <c r="V93">
        <f t="shared" si="15"/>
        <v>513.4</v>
      </c>
    </row>
    <row r="94" spans="2:22" x14ac:dyDescent="0.3">
      <c r="B94">
        <v>71</v>
      </c>
      <c r="C94">
        <v>72</v>
      </c>
      <c r="D94" s="1">
        <v>85.791761960000002</v>
      </c>
      <c r="E94" s="1">
        <v>73.831317940000005</v>
      </c>
      <c r="F94" s="1">
        <v>97.882124430000005</v>
      </c>
      <c r="G94">
        <v>2089</v>
      </c>
      <c r="I94">
        <v>2089</v>
      </c>
      <c r="J94" s="2">
        <f t="shared" si="11"/>
        <v>48.922575001983461</v>
      </c>
      <c r="K94" s="2">
        <f t="shared" si="16"/>
        <v>42.102156511239663</v>
      </c>
      <c r="L94" s="2">
        <f t="shared" si="10"/>
        <v>55.81707922041322</v>
      </c>
      <c r="N94">
        <v>2089</v>
      </c>
      <c r="O94" s="3">
        <f>$C$15+SUM(J$24:J94)</f>
        <v>3108.6465993547936</v>
      </c>
      <c r="P94" s="3">
        <f>$C$15+SUM(K$24:K94)</f>
        <v>2549.2321158352061</v>
      </c>
      <c r="Q94" s="3">
        <f>$C$15+SUM(L$24:L94)</f>
        <v>3796.0666262055365</v>
      </c>
      <c r="R94">
        <f t="shared" si="12"/>
        <v>816.4</v>
      </c>
      <c r="S94">
        <f t="shared" si="13"/>
        <v>1329.8</v>
      </c>
      <c r="T94">
        <f t="shared" si="14"/>
        <v>72</v>
      </c>
      <c r="V94">
        <f t="shared" si="15"/>
        <v>513.4</v>
      </c>
    </row>
    <row r="95" spans="2:22" x14ac:dyDescent="0.3">
      <c r="B95">
        <v>72</v>
      </c>
      <c r="C95">
        <v>73</v>
      </c>
      <c r="D95" s="1">
        <v>86.148532590000002</v>
      </c>
      <c r="E95" s="1">
        <v>74.227147500000001</v>
      </c>
      <c r="F95" s="1">
        <v>98.163394269999998</v>
      </c>
      <c r="G95">
        <v>2090</v>
      </c>
      <c r="I95">
        <v>2090</v>
      </c>
      <c r="J95" s="2">
        <f t="shared" si="11"/>
        <v>49.126022716611565</v>
      </c>
      <c r="K95" s="2">
        <f t="shared" si="16"/>
        <v>42.327877499999992</v>
      </c>
      <c r="L95" s="2">
        <f t="shared" si="10"/>
        <v>55.977472765537179</v>
      </c>
      <c r="N95">
        <v>2090</v>
      </c>
      <c r="O95" s="3">
        <f>$C$15+SUM(J$24:J95)</f>
        <v>3157.7726220714053</v>
      </c>
      <c r="P95" s="3">
        <f>$C$15+SUM(K$24:K95)</f>
        <v>2591.5599933352059</v>
      </c>
      <c r="Q95" s="3">
        <f>$C$15+SUM(L$24:L95)</f>
        <v>3852.0440989710737</v>
      </c>
      <c r="R95">
        <f t="shared" si="12"/>
        <v>816.4</v>
      </c>
      <c r="S95">
        <f t="shared" si="13"/>
        <v>1329.8</v>
      </c>
      <c r="T95">
        <f t="shared" si="14"/>
        <v>73</v>
      </c>
      <c r="V95">
        <f t="shared" si="15"/>
        <v>513.4</v>
      </c>
    </row>
    <row r="96" spans="2:22" x14ac:dyDescent="0.3">
      <c r="B96">
        <v>73</v>
      </c>
      <c r="C96">
        <v>74</v>
      </c>
      <c r="D96" s="1">
        <v>86.500449029999999</v>
      </c>
      <c r="E96" s="1">
        <v>74.617591450000006</v>
      </c>
      <c r="F96" s="1">
        <v>98.440837189999996</v>
      </c>
      <c r="G96">
        <v>2091</v>
      </c>
      <c r="I96">
        <v>2091</v>
      </c>
      <c r="J96" s="2">
        <f t="shared" si="11"/>
        <v>49.326702339421487</v>
      </c>
      <c r="K96" s="2">
        <f t="shared" si="16"/>
        <v>42.550527355785128</v>
      </c>
      <c r="L96" s="2">
        <f t="shared" si="10"/>
        <v>56.13568401743801</v>
      </c>
      <c r="N96">
        <v>2091</v>
      </c>
      <c r="O96" s="3">
        <f>$C$15+SUM(J$24:J96)</f>
        <v>3207.0993244108267</v>
      </c>
      <c r="P96" s="3">
        <f>$C$15+SUM(K$24:K96)</f>
        <v>2634.1105206909911</v>
      </c>
      <c r="Q96" s="3">
        <f>$C$15+SUM(L$24:L96)</f>
        <v>3908.1797829885118</v>
      </c>
      <c r="R96">
        <f t="shared" si="12"/>
        <v>816.4</v>
      </c>
      <c r="S96">
        <f t="shared" si="13"/>
        <v>1329.8</v>
      </c>
      <c r="T96">
        <f t="shared" si="14"/>
        <v>74</v>
      </c>
      <c r="V96">
        <f t="shared" si="15"/>
        <v>513.4</v>
      </c>
    </row>
    <row r="97" spans="2:22" x14ac:dyDescent="0.3">
      <c r="B97">
        <v>74</v>
      </c>
      <c r="C97">
        <v>75</v>
      </c>
      <c r="D97" s="1">
        <v>86.847641629999998</v>
      </c>
      <c r="E97" s="1">
        <v>75.002794390000005</v>
      </c>
      <c r="F97" s="1">
        <v>98.714555939999997</v>
      </c>
      <c r="G97">
        <v>2092</v>
      </c>
      <c r="I97">
        <v>2092</v>
      </c>
      <c r="J97" s="2">
        <f t="shared" si="11"/>
        <v>49.524688202231388</v>
      </c>
      <c r="K97" s="2">
        <f t="shared" si="16"/>
        <v>42.770188536446277</v>
      </c>
      <c r="L97" s="2">
        <f t="shared" si="10"/>
        <v>56.291771569090898</v>
      </c>
      <c r="N97">
        <v>2092</v>
      </c>
      <c r="O97" s="3">
        <f>$C$15+SUM(J$24:J97)</f>
        <v>3256.6240126130583</v>
      </c>
      <c r="P97" s="3">
        <f>$C$15+SUM(K$24:K97)</f>
        <v>2676.8807092274374</v>
      </c>
      <c r="Q97" s="3">
        <f>$C$15+SUM(L$24:L97)</f>
        <v>3964.4715545576028</v>
      </c>
      <c r="R97">
        <f t="shared" si="12"/>
        <v>816.4</v>
      </c>
      <c r="S97">
        <f t="shared" si="13"/>
        <v>1329.8</v>
      </c>
      <c r="T97">
        <f t="shared" si="14"/>
        <v>75</v>
      </c>
      <c r="V97">
        <f t="shared" si="15"/>
        <v>513.4</v>
      </c>
    </row>
    <row r="98" spans="2:22" x14ac:dyDescent="0.3">
      <c r="B98">
        <v>75</v>
      </c>
      <c r="C98">
        <v>76</v>
      </c>
      <c r="D98" s="1">
        <v>87.190235509999994</v>
      </c>
      <c r="E98" s="1">
        <v>75.382895149999996</v>
      </c>
      <c r="F98" s="1">
        <v>98.984649160000004</v>
      </c>
      <c r="G98">
        <v>2093</v>
      </c>
      <c r="I98">
        <v>2093</v>
      </c>
      <c r="J98" s="2">
        <f t="shared" si="11"/>
        <v>49.7200516544628</v>
      </c>
      <c r="K98" s="2">
        <f t="shared" si="16"/>
        <v>42.986940209504127</v>
      </c>
      <c r="L98" s="2">
        <f t="shared" si="10"/>
        <v>56.445791669752062</v>
      </c>
      <c r="N98">
        <v>2093</v>
      </c>
      <c r="O98" s="3">
        <f>$C$15+SUM(J$24:J98)</f>
        <v>3306.3440642675209</v>
      </c>
      <c r="P98" s="3">
        <f>$C$15+SUM(K$24:K98)</f>
        <v>2719.8676494369415</v>
      </c>
      <c r="Q98" s="3">
        <f>$C$15+SUM(L$24:L98)</f>
        <v>4020.9173462273548</v>
      </c>
      <c r="R98">
        <f t="shared" si="12"/>
        <v>816.4</v>
      </c>
      <c r="S98">
        <f t="shared" si="13"/>
        <v>1329.8</v>
      </c>
      <c r="T98">
        <f t="shared" si="14"/>
        <v>76</v>
      </c>
      <c r="V98">
        <f t="shared" si="15"/>
        <v>513.4</v>
      </c>
    </row>
    <row r="99" spans="2:22" x14ac:dyDescent="0.3">
      <c r="B99">
        <v>76</v>
      </c>
      <c r="C99">
        <v>77</v>
      </c>
      <c r="D99" s="1">
        <v>87.52835091</v>
      </c>
      <c r="E99" s="1">
        <v>75.758027130000002</v>
      </c>
      <c r="F99" s="1">
        <v>99.251211650000002</v>
      </c>
      <c r="G99">
        <v>2094</v>
      </c>
      <c r="I99">
        <v>2094</v>
      </c>
      <c r="J99" s="2">
        <f t="shared" si="11"/>
        <v>49.912861262727269</v>
      </c>
      <c r="K99" s="2">
        <f t="shared" si="16"/>
        <v>43.200858446033052</v>
      </c>
      <c r="L99" s="2">
        <f t="shared" si="10"/>
        <v>56.59779837892561</v>
      </c>
      <c r="N99">
        <v>2094</v>
      </c>
      <c r="O99" s="3">
        <f>$C$15+SUM(J$24:J99)</f>
        <v>3356.2569255302483</v>
      </c>
      <c r="P99" s="3">
        <f>$C$15+SUM(K$24:K99)</f>
        <v>2763.0685078829747</v>
      </c>
      <c r="Q99" s="3">
        <f>$C$15+SUM(L$24:L99)</f>
        <v>4077.5151446062805</v>
      </c>
      <c r="R99">
        <f t="shared" si="12"/>
        <v>816.4</v>
      </c>
      <c r="S99">
        <f t="shared" si="13"/>
        <v>1329.8</v>
      </c>
      <c r="T99">
        <f t="shared" si="14"/>
        <v>77</v>
      </c>
      <c r="V99">
        <f t="shared" si="15"/>
        <v>513.4</v>
      </c>
    </row>
    <row r="100" spans="2:22" x14ac:dyDescent="0.3">
      <c r="B100">
        <v>77</v>
      </c>
      <c r="C100">
        <v>78</v>
      </c>
      <c r="D100" s="1">
        <v>87.862103410000003</v>
      </c>
      <c r="E100" s="1">
        <v>76.128318570000005</v>
      </c>
      <c r="F100" s="1">
        <v>99.514334529999999</v>
      </c>
      <c r="G100">
        <v>2095</v>
      </c>
      <c r="I100">
        <v>2095</v>
      </c>
      <c r="J100" s="2">
        <f t="shared" si="11"/>
        <v>50.103182936280987</v>
      </c>
      <c r="K100" s="2">
        <f t="shared" si="16"/>
        <v>43.412016374628095</v>
      </c>
      <c r="L100" s="2">
        <f t="shared" si="10"/>
        <v>56.747843657603298</v>
      </c>
      <c r="N100">
        <v>2095</v>
      </c>
      <c r="O100" s="3">
        <f>$C$15+SUM(J$24:J100)</f>
        <v>3406.3601084665293</v>
      </c>
      <c r="P100" s="3">
        <f>$C$15+SUM(K$24:K100)</f>
        <v>2806.4805242576026</v>
      </c>
      <c r="Q100" s="3">
        <f>$C$15+SUM(L$24:L100)</f>
        <v>4134.2629882638839</v>
      </c>
      <c r="R100">
        <f t="shared" si="12"/>
        <v>816.4</v>
      </c>
      <c r="S100">
        <f t="shared" si="13"/>
        <v>1329.8</v>
      </c>
      <c r="T100">
        <f t="shared" si="14"/>
        <v>78</v>
      </c>
      <c r="V100">
        <f t="shared" si="15"/>
        <v>513.4</v>
      </c>
    </row>
    <row r="101" spans="2:22" x14ac:dyDescent="0.3">
      <c r="B101">
        <v>78</v>
      </c>
      <c r="C101">
        <v>79</v>
      </c>
      <c r="D101" s="1">
        <v>88.191604170000005</v>
      </c>
      <c r="E101" s="1">
        <v>76.493892779999996</v>
      </c>
      <c r="F101" s="1">
        <v>99.774105430000006</v>
      </c>
      <c r="G101">
        <v>2096</v>
      </c>
      <c r="I101">
        <v>2096</v>
      </c>
      <c r="J101" s="2">
        <f t="shared" si="11"/>
        <v>50.291080063884287</v>
      </c>
      <c r="K101" s="2">
        <f t="shared" si="16"/>
        <v>43.620484312561977</v>
      </c>
      <c r="L101" s="2">
        <f t="shared" si="10"/>
        <v>56.895977476611563</v>
      </c>
      <c r="N101">
        <v>2096</v>
      </c>
      <c r="O101" s="3">
        <f>$C$15+SUM(J$24:J101)</f>
        <v>3456.6511885304135</v>
      </c>
      <c r="P101" s="3">
        <f>$C$15+SUM(K$24:K101)</f>
        <v>2850.1010085701646</v>
      </c>
      <c r="Q101" s="3">
        <f>$C$15+SUM(L$24:L101)</f>
        <v>4191.1589657404957</v>
      </c>
      <c r="R101">
        <f t="shared" si="12"/>
        <v>816.4</v>
      </c>
      <c r="S101">
        <f t="shared" si="13"/>
        <v>1329.8</v>
      </c>
      <c r="T101">
        <f t="shared" si="14"/>
        <v>79</v>
      </c>
      <c r="V101">
        <f t="shared" si="15"/>
        <v>513.4</v>
      </c>
    </row>
    <row r="102" spans="2:22" x14ac:dyDescent="0.3">
      <c r="B102">
        <v>79</v>
      </c>
      <c r="C102">
        <v>80</v>
      </c>
      <c r="D102" s="1">
        <v>88.516960159999996</v>
      </c>
      <c r="E102" s="1">
        <v>76.854868460000006</v>
      </c>
      <c r="F102" s="1">
        <v>100.0306087</v>
      </c>
      <c r="G102">
        <v>2097</v>
      </c>
      <c r="I102">
        <v>2097</v>
      </c>
      <c r="J102" s="2">
        <f t="shared" si="11"/>
        <v>50.476613644958661</v>
      </c>
      <c r="K102" s="2">
        <f t="shared" si="16"/>
        <v>43.826329948264451</v>
      </c>
      <c r="L102" s="2">
        <f t="shared" si="10"/>
        <v>57.042247936363623</v>
      </c>
      <c r="N102">
        <v>2097</v>
      </c>
      <c r="O102" s="3">
        <f>$C$15+SUM(J$24:J102)</f>
        <v>3507.1278021753724</v>
      </c>
      <c r="P102" s="3">
        <f>$C$15+SUM(K$24:K102)</f>
        <v>2893.9273385184292</v>
      </c>
      <c r="Q102" s="3">
        <f>$C$15+SUM(L$24:L102)</f>
        <v>4248.201213676859</v>
      </c>
      <c r="R102">
        <f t="shared" si="12"/>
        <v>816.4</v>
      </c>
      <c r="S102">
        <f t="shared" si="13"/>
        <v>1329.8</v>
      </c>
      <c r="T102">
        <f t="shared" si="14"/>
        <v>80</v>
      </c>
      <c r="V102">
        <f t="shared" si="15"/>
        <v>513.4</v>
      </c>
    </row>
    <row r="103" spans="2:22" x14ac:dyDescent="0.3">
      <c r="B103">
        <v>80</v>
      </c>
      <c r="C103">
        <v>81</v>
      </c>
      <c r="D103" s="1">
        <v>88.83827436</v>
      </c>
      <c r="E103" s="1">
        <v>77.211359849999994</v>
      </c>
      <c r="F103" s="1">
        <v>100.2839255</v>
      </c>
      <c r="G103">
        <v>2098</v>
      </c>
      <c r="I103">
        <v>2098</v>
      </c>
      <c r="J103" s="2">
        <f t="shared" si="11"/>
        <v>50.659842403636361</v>
      </c>
      <c r="K103" s="2">
        <f t="shared" si="16"/>
        <v>44.029618426859493</v>
      </c>
      <c r="L103" s="2">
        <f t="shared" si="10"/>
        <v>57.186701318181811</v>
      </c>
      <c r="N103">
        <v>2098</v>
      </c>
      <c r="O103" s="3">
        <f>$C$15+SUM(J$24:J103)</f>
        <v>3557.7876445790089</v>
      </c>
      <c r="P103" s="3">
        <f>$C$15+SUM(K$24:K103)</f>
        <v>2937.9569569452888</v>
      </c>
      <c r="Q103" s="3">
        <f>$C$15+SUM(L$24:L103)</f>
        <v>4305.3879149950408</v>
      </c>
      <c r="R103">
        <f t="shared" si="12"/>
        <v>816.4</v>
      </c>
      <c r="S103">
        <f t="shared" si="13"/>
        <v>1329.8</v>
      </c>
      <c r="T103">
        <f t="shared" si="14"/>
        <v>81</v>
      </c>
      <c r="V103">
        <f t="shared" si="15"/>
        <v>513.4</v>
      </c>
    </row>
    <row r="104" spans="2:22" x14ac:dyDescent="0.3">
      <c r="B104">
        <v>81</v>
      </c>
      <c r="C104">
        <v>82</v>
      </c>
      <c r="D104" s="1">
        <v>89.155645939999999</v>
      </c>
      <c r="E104" s="1">
        <v>77.56347701</v>
      </c>
      <c r="F104" s="1">
        <v>100.53413399999999</v>
      </c>
      <c r="G104">
        <v>2099</v>
      </c>
      <c r="I104">
        <v>2099</v>
      </c>
      <c r="J104" s="2">
        <f t="shared" si="11"/>
        <v>50.840822891404947</v>
      </c>
      <c r="K104" s="2">
        <f t="shared" si="16"/>
        <v>44.2304125098347</v>
      </c>
      <c r="L104" s="2">
        <f t="shared" si="10"/>
        <v>57.329382198347091</v>
      </c>
      <c r="N104">
        <v>2099</v>
      </c>
      <c r="O104" s="3">
        <f>$C$15+SUM(J$24:J104)</f>
        <v>3608.6284674704139</v>
      </c>
      <c r="P104" s="3">
        <f>$C$15+SUM(K$24:K104)</f>
        <v>2982.1873694551236</v>
      </c>
      <c r="Q104" s="3">
        <f>$C$15+SUM(L$24:L104)</f>
        <v>4362.7172971933887</v>
      </c>
      <c r="R104">
        <f t="shared" si="12"/>
        <v>816.4</v>
      </c>
      <c r="S104">
        <f t="shared" si="13"/>
        <v>1329.8</v>
      </c>
      <c r="T104">
        <f t="shared" si="14"/>
        <v>82</v>
      </c>
      <c r="V104">
        <f t="shared" si="15"/>
        <v>513.4</v>
      </c>
    </row>
    <row r="105" spans="2:22" x14ac:dyDescent="0.3">
      <c r="B105">
        <v>82</v>
      </c>
      <c r="C105">
        <v>83</v>
      </c>
      <c r="D105" s="1">
        <v>89.469170509999998</v>
      </c>
      <c r="E105" s="1">
        <v>77.911325969999993</v>
      </c>
      <c r="F105" s="1">
        <v>100.78130969999999</v>
      </c>
      <c r="G105">
        <v>2100</v>
      </c>
      <c r="I105">
        <v>2100</v>
      </c>
      <c r="J105" s="2">
        <f t="shared" si="11"/>
        <v>51.019609629669411</v>
      </c>
      <c r="K105" s="2">
        <f t="shared" si="16"/>
        <v>44.428772660578502</v>
      </c>
      <c r="L105" s="2">
        <f t="shared" si="10"/>
        <v>57.470333630578494</v>
      </c>
      <c r="N105">
        <v>2100</v>
      </c>
      <c r="O105" s="3">
        <f>$C$15+SUM(J$24:J105)</f>
        <v>3659.6480771000834</v>
      </c>
      <c r="P105" s="3">
        <f>$C$15+SUM(K$24:K105)</f>
        <v>3026.6161421157021</v>
      </c>
      <c r="Q105" s="3">
        <f>$C$15+SUM(L$24:L105)</f>
        <v>4420.1876308239662</v>
      </c>
      <c r="R105">
        <f t="shared" si="12"/>
        <v>816.4</v>
      </c>
      <c r="S105">
        <f t="shared" si="13"/>
        <v>1329.8</v>
      </c>
      <c r="T105">
        <f t="shared" si="14"/>
        <v>83</v>
      </c>
      <c r="V105">
        <f t="shared" si="15"/>
        <v>513.4</v>
      </c>
    </row>
    <row r="106" spans="2:22" x14ac:dyDescent="0.3">
      <c r="B106">
        <v>83</v>
      </c>
      <c r="C106">
        <v>84</v>
      </c>
      <c r="D106" s="1">
        <v>89.778940199999994</v>
      </c>
      <c r="E106" s="1">
        <v>78.255008979999999</v>
      </c>
      <c r="F106" s="1">
        <v>101.025525</v>
      </c>
      <c r="G106">
        <v>2101</v>
      </c>
      <c r="I106">
        <v>2101</v>
      </c>
      <c r="J106" s="2">
        <f t="shared" si="11"/>
        <v>51.19625515537188</v>
      </c>
      <c r="K106" s="2">
        <f t="shared" si="16"/>
        <v>44.624757186942141</v>
      </c>
      <c r="L106" s="2">
        <f t="shared" si="10"/>
        <v>57.609596900826432</v>
      </c>
      <c r="N106">
        <v>2101</v>
      </c>
      <c r="O106" s="3">
        <f>$C$15+SUM(J$24:J106)</f>
        <v>3710.8443322554554</v>
      </c>
      <c r="P106" s="3">
        <f>$C$15+SUM(K$24:K106)</f>
        <v>3071.2408993026443</v>
      </c>
      <c r="Q106" s="3">
        <f>$C$15+SUM(L$24:L106)</f>
        <v>4477.7972277247936</v>
      </c>
      <c r="R106">
        <f t="shared" si="12"/>
        <v>816.4</v>
      </c>
      <c r="S106">
        <f t="shared" si="13"/>
        <v>1329.8</v>
      </c>
      <c r="T106">
        <f t="shared" ref="T106:T122" si="17">N106-2017</f>
        <v>84</v>
      </c>
      <c r="V106">
        <f t="shared" ref="V106:V122" si="18">S106-R106</f>
        <v>513.4</v>
      </c>
    </row>
    <row r="107" spans="2:22" x14ac:dyDescent="0.3">
      <c r="B107">
        <v>84</v>
      </c>
      <c r="C107">
        <v>85</v>
      </c>
      <c r="D107" s="1">
        <v>90.085043889999994</v>
      </c>
      <c r="E107" s="1">
        <v>78.594624629999998</v>
      </c>
      <c r="F107" s="1">
        <v>101.26685019999999</v>
      </c>
      <c r="G107">
        <v>2102</v>
      </c>
      <c r="I107">
        <v>2102</v>
      </c>
      <c r="J107" s="2">
        <f t="shared" si="11"/>
        <v>51.370810152148749</v>
      </c>
      <c r="K107" s="2">
        <f t="shared" si="16"/>
        <v>44.818422309669415</v>
      </c>
      <c r="L107" s="2">
        <f t="shared" si="10"/>
        <v>57.747212097520645</v>
      </c>
      <c r="N107">
        <v>2102</v>
      </c>
      <c r="O107" s="3">
        <f>$C$15+SUM(J$24:J107)</f>
        <v>3762.2151424076042</v>
      </c>
      <c r="P107" s="3">
        <f>$C$15+SUM(K$24:K107)</f>
        <v>3116.0593216123139</v>
      </c>
      <c r="Q107" s="3">
        <f>$C$15+SUM(L$24:L107)</f>
        <v>4535.5444398223135</v>
      </c>
      <c r="R107">
        <f t="shared" si="12"/>
        <v>816.4</v>
      </c>
      <c r="S107">
        <f t="shared" si="13"/>
        <v>1329.8</v>
      </c>
      <c r="T107">
        <f t="shared" si="17"/>
        <v>85</v>
      </c>
      <c r="V107">
        <f t="shared" si="18"/>
        <v>513.4</v>
      </c>
    </row>
    <row r="108" spans="2:22" x14ac:dyDescent="0.3">
      <c r="B108">
        <v>85</v>
      </c>
      <c r="C108">
        <v>86</v>
      </c>
      <c r="D108" s="1">
        <v>90.387567340000004</v>
      </c>
      <c r="E108" s="1">
        <v>78.930268080000005</v>
      </c>
      <c r="F108" s="1">
        <v>101.5053528</v>
      </c>
      <c r="G108">
        <v>2103</v>
      </c>
      <c r="I108">
        <v>2103</v>
      </c>
      <c r="J108" s="2">
        <f t="shared" si="11"/>
        <v>51.543323524462807</v>
      </c>
      <c r="K108" s="2">
        <f t="shared" si="16"/>
        <v>45.009822293553718</v>
      </c>
      <c r="L108" s="2">
        <f t="shared" si="10"/>
        <v>57.883217712396679</v>
      </c>
      <c r="N108">
        <v>2103</v>
      </c>
      <c r="O108" s="3">
        <f>$C$15+SUM(J$24:J108)</f>
        <v>3813.7584659320669</v>
      </c>
      <c r="P108" s="3">
        <f>$C$15+SUM(K$24:K108)</f>
        <v>3161.0691439058673</v>
      </c>
      <c r="Q108" s="3">
        <f>$C$15+SUM(L$24:L108)</f>
        <v>4593.4276575347103</v>
      </c>
      <c r="R108">
        <f t="shared" si="12"/>
        <v>816.4</v>
      </c>
      <c r="S108">
        <f t="shared" si="13"/>
        <v>1329.8</v>
      </c>
      <c r="T108">
        <f t="shared" si="17"/>
        <v>86</v>
      </c>
      <c r="V108">
        <f t="shared" si="18"/>
        <v>513.4</v>
      </c>
    </row>
    <row r="109" spans="2:22" x14ac:dyDescent="0.3">
      <c r="B109">
        <v>86</v>
      </c>
      <c r="C109">
        <v>87</v>
      </c>
      <c r="D109" s="1">
        <v>90.686593329999994</v>
      </c>
      <c r="E109" s="1">
        <v>79.262031179999994</v>
      </c>
      <c r="F109" s="1">
        <v>101.7410981</v>
      </c>
      <c r="G109">
        <v>2104</v>
      </c>
      <c r="I109">
        <v>2104</v>
      </c>
      <c r="J109" s="2">
        <f t="shared" si="11"/>
        <v>51.713842477438007</v>
      </c>
      <c r="K109" s="2">
        <f t="shared" si="16"/>
        <v>45.199009515867758</v>
      </c>
      <c r="L109" s="2">
        <f t="shared" si="10"/>
        <v>58.017650982644618</v>
      </c>
      <c r="N109">
        <v>2104</v>
      </c>
      <c r="O109" s="3">
        <f>$C$15+SUM(J$24:J109)</f>
        <v>3865.4723084095049</v>
      </c>
      <c r="P109" s="3">
        <f>$C$15+SUM(K$24:K109)</f>
        <v>3206.268153421735</v>
      </c>
      <c r="Q109" s="3">
        <f>$C$15+SUM(L$24:L109)</f>
        <v>4651.4453085173554</v>
      </c>
      <c r="R109">
        <f t="shared" si="12"/>
        <v>816.4</v>
      </c>
      <c r="S109">
        <f t="shared" si="13"/>
        <v>1329.8</v>
      </c>
      <c r="T109">
        <f t="shared" si="17"/>
        <v>87</v>
      </c>
      <c r="V109">
        <f t="shared" si="18"/>
        <v>513.4</v>
      </c>
    </row>
    <row r="110" spans="2:22" x14ac:dyDescent="0.3">
      <c r="B110">
        <v>87</v>
      </c>
      <c r="C110">
        <v>88</v>
      </c>
      <c r="D110" s="1">
        <v>90.982201799999999</v>
      </c>
      <c r="E110" s="1">
        <v>79.590002609999999</v>
      </c>
      <c r="F110" s="1">
        <v>101.97414910000001</v>
      </c>
      <c r="G110">
        <v>2105</v>
      </c>
      <c r="I110">
        <v>2105</v>
      </c>
      <c r="J110" s="2">
        <f t="shared" si="11"/>
        <v>51.882412596694202</v>
      </c>
      <c r="K110" s="2">
        <f t="shared" si="16"/>
        <v>45.386034546198339</v>
      </c>
      <c r="L110" s="2">
        <f t="shared" si="10"/>
        <v>58.150547833884289</v>
      </c>
      <c r="N110">
        <v>2105</v>
      </c>
      <c r="O110" s="3">
        <f>$C$15+SUM(J$24:J110)</f>
        <v>3917.3547210061993</v>
      </c>
      <c r="P110" s="3">
        <f>$C$15+SUM(K$24:K110)</f>
        <v>3251.6541879679335</v>
      </c>
      <c r="Q110" s="3">
        <f>$C$15+SUM(L$24:L110)</f>
        <v>4709.5958563512395</v>
      </c>
      <c r="R110">
        <f t="shared" si="12"/>
        <v>816.4</v>
      </c>
      <c r="S110">
        <f t="shared" si="13"/>
        <v>1329.8</v>
      </c>
      <c r="T110">
        <f t="shared" si="17"/>
        <v>88</v>
      </c>
      <c r="V110">
        <f t="shared" si="18"/>
        <v>513.4</v>
      </c>
    </row>
    <row r="111" spans="2:22" x14ac:dyDescent="0.3">
      <c r="B111">
        <v>88</v>
      </c>
      <c r="C111">
        <v>89</v>
      </c>
      <c r="D111" s="1">
        <v>91.27446999</v>
      </c>
      <c r="E111" s="1">
        <v>79.914268070000006</v>
      </c>
      <c r="F111" s="1">
        <v>102.2045667</v>
      </c>
      <c r="G111">
        <v>2106</v>
      </c>
      <c r="I111">
        <v>2106</v>
      </c>
      <c r="J111" s="2">
        <f t="shared" si="11"/>
        <v>52.049077928181802</v>
      </c>
      <c r="K111" s="2">
        <f t="shared" si="16"/>
        <v>45.570946254793384</v>
      </c>
      <c r="L111" s="2">
        <f t="shared" si="10"/>
        <v>58.281942994214866</v>
      </c>
      <c r="N111">
        <v>2106</v>
      </c>
      <c r="O111" s="3">
        <f>$C$15+SUM(J$24:J111)</f>
        <v>3969.403798934381</v>
      </c>
      <c r="P111" s="3">
        <f>$C$15+SUM(K$24:K111)</f>
        <v>3297.2251342227269</v>
      </c>
      <c r="Q111" s="3">
        <f>$C$15+SUM(L$24:L111)</f>
        <v>4767.8777993454542</v>
      </c>
      <c r="R111">
        <f t="shared" si="12"/>
        <v>816.4</v>
      </c>
      <c r="S111">
        <f t="shared" si="13"/>
        <v>1329.8</v>
      </c>
      <c r="T111">
        <f t="shared" si="17"/>
        <v>89</v>
      </c>
      <c r="V111">
        <f t="shared" si="18"/>
        <v>513.4</v>
      </c>
    </row>
    <row r="112" spans="2:22" x14ac:dyDescent="0.3">
      <c r="B112">
        <v>89</v>
      </c>
      <c r="C112">
        <v>90</v>
      </c>
      <c r="D112" s="1">
        <v>91.56347255</v>
      </c>
      <c r="E112" s="1">
        <v>80.234910380000002</v>
      </c>
      <c r="F112" s="1">
        <v>102.4324098</v>
      </c>
      <c r="G112">
        <v>2107</v>
      </c>
      <c r="I112">
        <v>2107</v>
      </c>
      <c r="J112" s="2">
        <f t="shared" si="11"/>
        <v>52.213881040909087</v>
      </c>
      <c r="K112" s="2">
        <f t="shared" si="16"/>
        <v>45.75379186958677</v>
      </c>
      <c r="L112" s="2">
        <f t="shared" si="10"/>
        <v>58.411870051239667</v>
      </c>
      <c r="N112">
        <v>2107</v>
      </c>
      <c r="O112" s="3">
        <f>$C$15+SUM(J$24:J112)</f>
        <v>4021.6176799752902</v>
      </c>
      <c r="P112" s="3">
        <f>$C$15+SUM(K$24:K112)</f>
        <v>3342.9789260923135</v>
      </c>
      <c r="Q112" s="3">
        <f>$C$15+SUM(L$24:L112)</f>
        <v>4826.2896693966941</v>
      </c>
      <c r="R112">
        <f t="shared" si="12"/>
        <v>816.4</v>
      </c>
      <c r="S112">
        <f t="shared" si="13"/>
        <v>1329.8</v>
      </c>
      <c r="T112">
        <f t="shared" si="17"/>
        <v>90</v>
      </c>
      <c r="V112">
        <f t="shared" si="18"/>
        <v>513.4</v>
      </c>
    </row>
    <row r="113" spans="2:22" x14ac:dyDescent="0.3">
      <c r="B113">
        <v>90</v>
      </c>
      <c r="C113">
        <v>91</v>
      </c>
      <c r="D113" s="1">
        <v>91.849281649999995</v>
      </c>
      <c r="E113" s="1">
        <v>80.552009609999999</v>
      </c>
      <c r="F113" s="1">
        <v>102.6577351</v>
      </c>
      <c r="G113">
        <v>2108</v>
      </c>
      <c r="I113">
        <v>2108</v>
      </c>
      <c r="J113" s="2">
        <f t="shared" si="11"/>
        <v>52.376863089669406</v>
      </c>
      <c r="K113" s="2">
        <f t="shared" si="16"/>
        <v>45.934617050330573</v>
      </c>
      <c r="L113" s="2">
        <f t="shared" si="10"/>
        <v>58.540361338016524</v>
      </c>
      <c r="N113">
        <v>2108</v>
      </c>
      <c r="O113" s="3">
        <f>$C$15+SUM(J$24:J113)</f>
        <v>4073.9945430649595</v>
      </c>
      <c r="P113" s="3">
        <f>$C$15+SUM(K$24:K113)</f>
        <v>3388.9135431426439</v>
      </c>
      <c r="Q113" s="3">
        <f>$C$15+SUM(L$24:L113)</f>
        <v>4884.8300307347108</v>
      </c>
      <c r="R113">
        <f t="shared" si="12"/>
        <v>816.4</v>
      </c>
      <c r="S113">
        <f t="shared" si="13"/>
        <v>1329.8</v>
      </c>
      <c r="T113">
        <f t="shared" si="17"/>
        <v>91</v>
      </c>
      <c r="V113">
        <f t="shared" si="18"/>
        <v>513.4</v>
      </c>
    </row>
    <row r="114" spans="2:22" x14ac:dyDescent="0.3">
      <c r="B114">
        <v>91</v>
      </c>
      <c r="C114">
        <v>92</v>
      </c>
      <c r="D114" s="1">
        <v>92.131967079999995</v>
      </c>
      <c r="E114" s="1">
        <v>80.865643199999994</v>
      </c>
      <c r="F114" s="1">
        <v>102.8805979</v>
      </c>
      <c r="G114">
        <v>2109</v>
      </c>
      <c r="I114">
        <v>2109</v>
      </c>
      <c r="J114" s="2">
        <f t="shared" si="11"/>
        <v>52.538063872066111</v>
      </c>
      <c r="K114" s="2">
        <f t="shared" si="16"/>
        <v>46.113465957024779</v>
      </c>
      <c r="L114" s="2">
        <f t="shared" si="10"/>
        <v>58.667448389256187</v>
      </c>
      <c r="N114">
        <v>2109</v>
      </c>
      <c r="O114" s="3">
        <f>$C$15+SUM(J$24:J114)</f>
        <v>4126.5326069370258</v>
      </c>
      <c r="P114" s="3">
        <f>$C$15+SUM(K$24:K114)</f>
        <v>3435.0270090996687</v>
      </c>
      <c r="Q114" s="3">
        <f>$C$15+SUM(L$24:L114)</f>
        <v>4943.4974791239674</v>
      </c>
      <c r="R114">
        <f t="shared" si="12"/>
        <v>816.4</v>
      </c>
      <c r="S114">
        <f t="shared" si="13"/>
        <v>1329.8</v>
      </c>
      <c r="T114">
        <f t="shared" si="17"/>
        <v>92</v>
      </c>
      <c r="V114">
        <f t="shared" si="18"/>
        <v>513.4</v>
      </c>
    </row>
    <row r="115" spans="2:22" x14ac:dyDescent="0.3">
      <c r="B115">
        <v>92</v>
      </c>
      <c r="C115">
        <v>93</v>
      </c>
      <c r="D115" s="1">
        <v>92.411596399999993</v>
      </c>
      <c r="E115" s="1">
        <v>81.175886090000006</v>
      </c>
      <c r="F115" s="1">
        <v>103.10105129999999</v>
      </c>
      <c r="G115">
        <v>2110</v>
      </c>
      <c r="I115">
        <v>2110</v>
      </c>
      <c r="J115" s="2">
        <f t="shared" si="11"/>
        <v>52.697521914049581</v>
      </c>
      <c r="K115" s="2">
        <f t="shared" si="16"/>
        <v>46.290381324049577</v>
      </c>
      <c r="L115" s="2">
        <f t="shared" si="10"/>
        <v>58.79316148512396</v>
      </c>
      <c r="N115">
        <v>2110</v>
      </c>
      <c r="O115" s="3">
        <f>$C$15+SUM(J$24:J115)</f>
        <v>4179.2301288510753</v>
      </c>
      <c r="P115" s="3">
        <f>$C$15+SUM(K$24:K115)</f>
        <v>3481.3173904237183</v>
      </c>
      <c r="Q115" s="3">
        <f>$C$15+SUM(L$24:L115)</f>
        <v>5002.2906406090915</v>
      </c>
      <c r="R115">
        <f t="shared" si="12"/>
        <v>816.4</v>
      </c>
      <c r="S115">
        <f t="shared" si="13"/>
        <v>1329.8</v>
      </c>
      <c r="T115">
        <f t="shared" si="17"/>
        <v>93</v>
      </c>
      <c r="V115">
        <f t="shared" si="18"/>
        <v>513.4</v>
      </c>
    </row>
    <row r="116" spans="2:22" x14ac:dyDescent="0.3">
      <c r="B116">
        <v>93</v>
      </c>
      <c r="C116">
        <v>94</v>
      </c>
      <c r="D116" s="1">
        <v>92.688234969999996</v>
      </c>
      <c r="E116" s="1">
        <v>81.482810810000004</v>
      </c>
      <c r="F116" s="1">
        <v>103.31914690000001</v>
      </c>
      <c r="G116">
        <v>2111</v>
      </c>
      <c r="I116">
        <v>2111</v>
      </c>
      <c r="J116" s="2">
        <f t="shared" si="11"/>
        <v>52.855274487024779</v>
      </c>
      <c r="K116" s="2">
        <f t="shared" si="16"/>
        <v>46.465404511487598</v>
      </c>
      <c r="L116" s="2">
        <f t="shared" si="10"/>
        <v>58.91753005041322</v>
      </c>
      <c r="N116">
        <v>2111</v>
      </c>
      <c r="O116" s="3">
        <f>$C$15+SUM(J$24:J116)</f>
        <v>4232.0854033381001</v>
      </c>
      <c r="P116" s="3">
        <f>$C$15+SUM(K$24:K116)</f>
        <v>3527.7827949352059</v>
      </c>
      <c r="Q116" s="3">
        <f>$C$15+SUM(L$24:L116)</f>
        <v>5061.2081706595045</v>
      </c>
      <c r="R116">
        <f t="shared" si="12"/>
        <v>816.4</v>
      </c>
      <c r="S116">
        <f t="shared" si="13"/>
        <v>1329.8</v>
      </c>
      <c r="T116">
        <f t="shared" si="17"/>
        <v>94</v>
      </c>
      <c r="V116">
        <f t="shared" si="18"/>
        <v>513.4</v>
      </c>
    </row>
    <row r="117" spans="2:22" x14ac:dyDescent="0.3">
      <c r="B117">
        <v>94</v>
      </c>
      <c r="C117">
        <v>95</v>
      </c>
      <c r="D117" s="1">
        <v>92.961946100000006</v>
      </c>
      <c r="E117" s="1">
        <v>81.786487589999993</v>
      </c>
      <c r="F117" s="1">
        <v>103.53493450000001</v>
      </c>
      <c r="G117">
        <v>2112</v>
      </c>
      <c r="I117">
        <v>2112</v>
      </c>
      <c r="J117" s="2">
        <f t="shared" si="11"/>
        <v>53.011357693388419</v>
      </c>
      <c r="K117" s="2">
        <f t="shared" si="16"/>
        <v>46.638575567851227</v>
      </c>
      <c r="L117" s="2">
        <f t="shared" si="10"/>
        <v>59.040582483471063</v>
      </c>
      <c r="N117">
        <v>2112</v>
      </c>
      <c r="O117" s="3">
        <f>$C$15+SUM(J$24:J117)</f>
        <v>4285.0967610314892</v>
      </c>
      <c r="P117" s="3">
        <f>$C$15+SUM(K$24:K117)</f>
        <v>3574.421370503057</v>
      </c>
      <c r="Q117" s="3">
        <f>$C$15+SUM(L$24:L117)</f>
        <v>5120.2487531429751</v>
      </c>
      <c r="R117">
        <f t="shared" si="12"/>
        <v>816.4</v>
      </c>
      <c r="S117">
        <f t="shared" si="13"/>
        <v>1329.8</v>
      </c>
      <c r="T117">
        <f t="shared" si="17"/>
        <v>95</v>
      </c>
      <c r="V117">
        <f t="shared" si="18"/>
        <v>513.4</v>
      </c>
    </row>
    <row r="118" spans="2:22" x14ac:dyDescent="0.3">
      <c r="B118">
        <v>95</v>
      </c>
      <c r="C118">
        <v>96</v>
      </c>
      <c r="D118" s="1">
        <v>93.232791090000006</v>
      </c>
      <c r="E118" s="1">
        <v>82.086984450000003</v>
      </c>
      <c r="F118" s="1">
        <v>103.7484625</v>
      </c>
      <c r="G118">
        <v>2113</v>
      </c>
      <c r="I118">
        <v>2113</v>
      </c>
      <c r="J118" s="2">
        <f t="shared" si="11"/>
        <v>53.165806489338841</v>
      </c>
      <c r="K118" s="2">
        <f t="shared" si="16"/>
        <v>46.809933281404952</v>
      </c>
      <c r="L118" s="2">
        <f t="shared" si="10"/>
        <v>59.162346384297514</v>
      </c>
      <c r="N118">
        <v>2113</v>
      </c>
      <c r="O118" s="3">
        <f>$C$15+SUM(J$24:J118)</f>
        <v>4338.2625675208274</v>
      </c>
      <c r="P118" s="3">
        <f>$C$15+SUM(K$24:K118)</f>
        <v>3621.2313037844619</v>
      </c>
      <c r="Q118" s="3">
        <f>$C$15+SUM(L$24:L118)</f>
        <v>5179.4110995272731</v>
      </c>
      <c r="R118">
        <f t="shared" si="12"/>
        <v>816.4</v>
      </c>
      <c r="S118">
        <f t="shared" si="13"/>
        <v>1329.8</v>
      </c>
      <c r="T118">
        <f t="shared" si="17"/>
        <v>96</v>
      </c>
      <c r="V118">
        <f t="shared" si="18"/>
        <v>513.4</v>
      </c>
    </row>
    <row r="119" spans="2:22" x14ac:dyDescent="0.3">
      <c r="B119">
        <v>96</v>
      </c>
      <c r="C119">
        <v>97</v>
      </c>
      <c r="D119" s="1">
        <v>93.500829339999996</v>
      </c>
      <c r="E119" s="1">
        <v>82.384367299999994</v>
      </c>
      <c r="F119" s="1">
        <v>103.9597778</v>
      </c>
      <c r="G119">
        <v>2114</v>
      </c>
      <c r="I119">
        <v>2114</v>
      </c>
      <c r="J119" s="2">
        <f t="shared" si="11"/>
        <v>53.31865474760329</v>
      </c>
      <c r="K119" s="2">
        <f t="shared" si="16"/>
        <v>46.979515237190071</v>
      </c>
      <c r="L119" s="2">
        <f t="shared" si="10"/>
        <v>59.282848497520654</v>
      </c>
      <c r="N119">
        <v>2114</v>
      </c>
      <c r="O119" s="3">
        <f>$C$15+SUM(J$24:J119)</f>
        <v>4391.5812222684308</v>
      </c>
      <c r="P119" s="3">
        <f>$C$15+SUM(K$24:K119)</f>
        <v>3668.2108190216522</v>
      </c>
      <c r="Q119" s="3">
        <f>$C$15+SUM(L$24:L119)</f>
        <v>5238.6939480247938</v>
      </c>
      <c r="R119">
        <f t="shared" si="12"/>
        <v>816.4</v>
      </c>
      <c r="S119">
        <f t="shared" si="13"/>
        <v>1329.8</v>
      </c>
      <c r="T119">
        <f t="shared" si="17"/>
        <v>97</v>
      </c>
      <c r="V119">
        <f t="shared" si="18"/>
        <v>513.4</v>
      </c>
    </row>
    <row r="120" spans="2:22" x14ac:dyDescent="0.3">
      <c r="B120">
        <v>97</v>
      </c>
      <c r="C120">
        <v>98</v>
      </c>
      <c r="D120" s="1">
        <v>93.766118430000006</v>
      </c>
      <c r="E120" s="1">
        <v>82.67870001</v>
      </c>
      <c r="F120" s="1">
        <v>104.1689257</v>
      </c>
      <c r="G120">
        <v>2115</v>
      </c>
      <c r="I120">
        <v>2115</v>
      </c>
      <c r="J120" s="2">
        <f t="shared" si="11"/>
        <v>53.469935303057845</v>
      </c>
      <c r="K120" s="2">
        <f t="shared" si="16"/>
        <v>47.147357856942143</v>
      </c>
      <c r="L120" s="2">
        <f t="shared" si="10"/>
        <v>59.402114655371889</v>
      </c>
      <c r="N120">
        <v>2115</v>
      </c>
      <c r="O120" s="3">
        <f>$C$15+SUM(J$24:J120)</f>
        <v>4445.0511575714891</v>
      </c>
      <c r="P120" s="3">
        <f>$C$15+SUM(K$24:K120)</f>
        <v>3715.3581768785943</v>
      </c>
      <c r="Q120" s="3">
        <f>$C$15+SUM(L$24:L120)</f>
        <v>5298.0960626801661</v>
      </c>
      <c r="R120">
        <f t="shared" si="12"/>
        <v>816.4</v>
      </c>
      <c r="S120">
        <f t="shared" si="13"/>
        <v>1329.8</v>
      </c>
      <c r="T120">
        <f t="shared" si="17"/>
        <v>98</v>
      </c>
      <c r="V120">
        <f t="shared" si="18"/>
        <v>513.4</v>
      </c>
    </row>
    <row r="121" spans="2:22" x14ac:dyDescent="0.3">
      <c r="B121">
        <v>98</v>
      </c>
      <c r="C121">
        <v>99</v>
      </c>
      <c r="D121" s="1">
        <v>94.028714190000002</v>
      </c>
      <c r="E121" s="1">
        <v>82.970044529999996</v>
      </c>
      <c r="F121" s="1">
        <v>104.37595020000001</v>
      </c>
      <c r="G121">
        <v>2116</v>
      </c>
      <c r="I121">
        <v>2116</v>
      </c>
      <c r="J121" s="2">
        <f t="shared" si="11"/>
        <v>53.619679992644627</v>
      </c>
      <c r="K121" s="2">
        <f t="shared" si="16"/>
        <v>47.31349646752065</v>
      </c>
      <c r="L121" s="2">
        <f t="shared" si="10"/>
        <v>59.520169948760326</v>
      </c>
      <c r="N121">
        <v>2116</v>
      </c>
      <c r="O121" s="3">
        <f>$C$15+SUM(J$24:J121)</f>
        <v>4498.6708375641338</v>
      </c>
      <c r="P121" s="3">
        <f>$C$15+SUM(K$24:K121)</f>
        <v>3762.6716733461149</v>
      </c>
      <c r="Q121" s="3">
        <f>$C$15+SUM(L$24:L121)</f>
        <v>5357.6162326289268</v>
      </c>
      <c r="R121">
        <f t="shared" si="12"/>
        <v>816.4</v>
      </c>
      <c r="S121">
        <f t="shared" si="13"/>
        <v>1329.8</v>
      </c>
      <c r="T121">
        <f t="shared" si="17"/>
        <v>99</v>
      </c>
      <c r="V121">
        <f t="shared" si="18"/>
        <v>513.4</v>
      </c>
    </row>
    <row r="122" spans="2:22" x14ac:dyDescent="0.3">
      <c r="B122">
        <v>99</v>
      </c>
      <c r="C122">
        <v>100</v>
      </c>
      <c r="D122" s="1">
        <v>94.288670749999994</v>
      </c>
      <c r="E122" s="1">
        <v>83.258460900000003</v>
      </c>
      <c r="F122" s="1">
        <v>104.580894</v>
      </c>
      <c r="G122">
        <v>2117</v>
      </c>
      <c r="I122">
        <v>2117</v>
      </c>
      <c r="J122" s="2">
        <f t="shared" si="11"/>
        <v>53.76791968388428</v>
      </c>
      <c r="K122" s="2">
        <f t="shared" si="16"/>
        <v>47.477965306611566</v>
      </c>
      <c r="L122" s="2">
        <f t="shared" si="10"/>
        <v>59.63703872727271</v>
      </c>
      <c r="N122">
        <v>2117</v>
      </c>
      <c r="O122" s="3">
        <f>$C$15+SUM(J$24:J122)</f>
        <v>4552.4387572480182</v>
      </c>
      <c r="P122" s="3">
        <f>$C$15+SUM(K$24:K122)</f>
        <v>3810.1496386527265</v>
      </c>
      <c r="Q122" s="3">
        <f>$C$15+SUM(L$24:L122)</f>
        <v>5417.2532713561995</v>
      </c>
      <c r="R122">
        <f t="shared" si="12"/>
        <v>816.4</v>
      </c>
      <c r="S122">
        <f t="shared" si="13"/>
        <v>1329.8</v>
      </c>
      <c r="T122">
        <f t="shared" si="17"/>
        <v>100</v>
      </c>
      <c r="V122">
        <f t="shared" si="18"/>
        <v>513.4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D90F-D972-4AA7-AFE0-6CD5D2DE185D}">
  <dimension ref="B2:V122"/>
  <sheetViews>
    <sheetView workbookViewId="0"/>
  </sheetViews>
  <sheetFormatPr defaultRowHeight="14.4" x14ac:dyDescent="0.3"/>
  <cols>
    <col min="1" max="1" width="2.6640625" customWidth="1"/>
    <col min="2" max="2" width="40.77734375" customWidth="1"/>
    <col min="3" max="3" width="14.88671875" bestFit="1" customWidth="1"/>
    <col min="4" max="6" width="8.88671875" customWidth="1"/>
    <col min="10" max="10" width="8.44140625" customWidth="1"/>
    <col min="20" max="20" width="14.5546875" bestFit="1" customWidth="1"/>
    <col min="22" max="22" width="11.88671875" bestFit="1" customWidth="1"/>
  </cols>
  <sheetData>
    <row r="2" spans="2:11" x14ac:dyDescent="0.3">
      <c r="B2" s="5" t="s">
        <v>27</v>
      </c>
      <c r="E2" s="21"/>
    </row>
    <row r="4" spans="2:11" x14ac:dyDescent="0.3">
      <c r="B4" s="13" t="s">
        <v>3</v>
      </c>
      <c r="C4" s="8"/>
      <c r="E4" s="5" t="s">
        <v>44</v>
      </c>
      <c r="K4" s="5" t="s">
        <v>45</v>
      </c>
    </row>
    <row r="5" spans="2:11" x14ac:dyDescent="0.3">
      <c r="B5" t="s">
        <v>39</v>
      </c>
      <c r="C5" s="25">
        <v>17.188764275760757</v>
      </c>
    </row>
    <row r="6" spans="2:11" x14ac:dyDescent="0.3">
      <c r="B6" t="s">
        <v>0</v>
      </c>
      <c r="C6" s="2">
        <f>12/44</f>
        <v>0.27272727272727271</v>
      </c>
    </row>
    <row r="7" spans="2:11" x14ac:dyDescent="0.3">
      <c r="B7" t="s">
        <v>40</v>
      </c>
      <c r="C7" s="3">
        <f>C5*C6</f>
        <v>4.687844802480206</v>
      </c>
    </row>
    <row r="8" spans="2:11" x14ac:dyDescent="0.3">
      <c r="C8" s="1"/>
    </row>
    <row r="9" spans="2:11" x14ac:dyDescent="0.3">
      <c r="B9" t="s">
        <v>41</v>
      </c>
      <c r="C9" s="4">
        <v>314200000000</v>
      </c>
    </row>
    <row r="10" spans="2:11" x14ac:dyDescent="0.3">
      <c r="B10" t="s">
        <v>42</v>
      </c>
      <c r="C10" s="6">
        <v>3.3E-4</v>
      </c>
    </row>
    <row r="11" spans="2:11" x14ac:dyDescent="0.3">
      <c r="B11" t="s">
        <v>1</v>
      </c>
      <c r="C11" s="7">
        <f>C9*C10</f>
        <v>103686000</v>
      </c>
    </row>
    <row r="13" spans="2:11" x14ac:dyDescent="0.3">
      <c r="B13" s="8" t="s">
        <v>2</v>
      </c>
      <c r="C13" s="9">
        <f>C7*10^6*10^3/C11</f>
        <v>45.211936061572494</v>
      </c>
    </row>
    <row r="15" spans="2:11" x14ac:dyDescent="0.3">
      <c r="B15" s="10" t="s">
        <v>43</v>
      </c>
      <c r="C15" s="10">
        <v>585</v>
      </c>
    </row>
    <row r="16" spans="2:11" x14ac:dyDescent="0.3">
      <c r="B16" t="s">
        <v>10</v>
      </c>
      <c r="C16">
        <v>231.4</v>
      </c>
    </row>
    <row r="17" spans="2:22" x14ac:dyDescent="0.3">
      <c r="B17" s="8" t="s">
        <v>11</v>
      </c>
      <c r="C17" s="8">
        <v>744.8</v>
      </c>
    </row>
    <row r="22" spans="2:22" x14ac:dyDescent="0.3">
      <c r="B22" s="13" t="s">
        <v>36</v>
      </c>
      <c r="C22" s="8"/>
      <c r="D22" s="8"/>
      <c r="E22" s="8"/>
      <c r="F22" s="8"/>
      <c r="G22" s="8"/>
      <c r="I22" s="13" t="s">
        <v>37</v>
      </c>
      <c r="J22" s="8"/>
      <c r="K22" s="8"/>
      <c r="L22" s="8"/>
      <c r="N22" s="13" t="s">
        <v>38</v>
      </c>
      <c r="O22" s="8"/>
      <c r="P22" s="8"/>
      <c r="Q22" s="8"/>
      <c r="R22" s="8"/>
      <c r="S22" s="8"/>
    </row>
    <row r="23" spans="2:22" x14ac:dyDescent="0.3">
      <c r="C23" t="s">
        <v>4</v>
      </c>
      <c r="D23" t="s">
        <v>5</v>
      </c>
      <c r="E23" t="s">
        <v>6</v>
      </c>
      <c r="F23" t="s">
        <v>7</v>
      </c>
      <c r="G23" t="s">
        <v>8</v>
      </c>
      <c r="I23" t="s">
        <v>8</v>
      </c>
      <c r="J23" t="s">
        <v>5</v>
      </c>
      <c r="K23" t="s">
        <v>6</v>
      </c>
      <c r="L23" t="s">
        <v>7</v>
      </c>
      <c r="N23" t="s">
        <v>8</v>
      </c>
      <c r="O23" t="s">
        <v>5</v>
      </c>
      <c r="P23" t="s">
        <v>6</v>
      </c>
      <c r="Q23" t="s">
        <v>7</v>
      </c>
      <c r="R23" t="s">
        <v>9</v>
      </c>
      <c r="S23" t="s">
        <v>12</v>
      </c>
      <c r="T23" s="10" t="s">
        <v>13</v>
      </c>
      <c r="V23" t="s">
        <v>25</v>
      </c>
    </row>
    <row r="24" spans="2:22" x14ac:dyDescent="0.3">
      <c r="B24">
        <v>1</v>
      </c>
      <c r="C24">
        <v>2</v>
      </c>
      <c r="D24" s="1">
        <f>Replication!D24</f>
        <v>-6.8976035920000003</v>
      </c>
      <c r="E24" s="1">
        <f>Replication!E24</f>
        <v>-29.005598710000001</v>
      </c>
      <c r="F24" s="1">
        <f>Replication!F24</f>
        <v>24.807937299999999</v>
      </c>
      <c r="G24">
        <v>2019</v>
      </c>
      <c r="I24">
        <v>2019</v>
      </c>
      <c r="L24" s="2">
        <f t="shared" ref="L24:L55" si="0">$C$13*$C$9*(F24/100)/10^12</f>
        <v>3.5241139373351458</v>
      </c>
      <c r="N24">
        <v>2019</v>
      </c>
      <c r="O24" s="3">
        <f>$C$15+SUM(J$24:J24)</f>
        <v>585</v>
      </c>
      <c r="P24" s="3">
        <f>$C$15+SUM(K$24:K24)</f>
        <v>585</v>
      </c>
      <c r="Q24" s="3">
        <f>$C$15+SUM(L$24:L24)</f>
        <v>588.52411393733519</v>
      </c>
      <c r="R24">
        <f>$C$15+$C$16</f>
        <v>816.4</v>
      </c>
      <c r="S24">
        <f>$C$15+$C$17</f>
        <v>1329.8</v>
      </c>
      <c r="T24">
        <v>2</v>
      </c>
    </row>
    <row r="25" spans="2:22" x14ac:dyDescent="0.3">
      <c r="B25">
        <v>2</v>
      </c>
      <c r="C25">
        <v>3</v>
      </c>
      <c r="D25" s="1">
        <f>Replication!D25</f>
        <v>3.5899379200000001</v>
      </c>
      <c r="E25" s="1">
        <f>Replication!E25</f>
        <v>-17.369890269999999</v>
      </c>
      <c r="F25" s="1">
        <f>Replication!F25</f>
        <v>33.076076440000001</v>
      </c>
      <c r="G25">
        <v>2020</v>
      </c>
      <c r="I25">
        <v>2020</v>
      </c>
      <c r="J25" s="2">
        <f t="shared" ref="J25:J56" si="1">$C$13*$C$9*(D25/100)/10^12</f>
        <v>0.50997187331813942</v>
      </c>
      <c r="K25" s="2"/>
      <c r="L25" s="2">
        <f t="shared" si="0"/>
        <v>4.6986519098694544</v>
      </c>
      <c r="N25">
        <v>2020</v>
      </c>
      <c r="O25" s="3">
        <f>$C$15+SUM(J$24:J25)</f>
        <v>585.50997187331814</v>
      </c>
      <c r="P25" s="3">
        <f>$C$15+SUM(K$24:K25)</f>
        <v>585</v>
      </c>
      <c r="Q25" s="3">
        <f>$C$15+SUM(L$24:L25)</f>
        <v>593.22276584720464</v>
      </c>
      <c r="R25">
        <f t="shared" ref="R25:R88" si="2">$C$15+$C$16</f>
        <v>816.4</v>
      </c>
      <c r="S25">
        <f t="shared" ref="S25:S88" si="3">$C$15+$C$17</f>
        <v>1329.8</v>
      </c>
      <c r="T25">
        <f>N25-2017</f>
        <v>3</v>
      </c>
      <c r="V25">
        <f>S25-R25</f>
        <v>513.4</v>
      </c>
    </row>
    <row r="26" spans="2:22" x14ac:dyDescent="0.3">
      <c r="B26">
        <v>3</v>
      </c>
      <c r="C26">
        <v>4</v>
      </c>
      <c r="D26" s="1">
        <f>Replication!D26</f>
        <v>11.03096704</v>
      </c>
      <c r="E26" s="1">
        <f>Replication!E26</f>
        <v>-9.1142237599999998</v>
      </c>
      <c r="F26" s="1">
        <f>Replication!F26</f>
        <v>38.94241452</v>
      </c>
      <c r="G26">
        <v>2021</v>
      </c>
      <c r="I26">
        <v>2021</v>
      </c>
      <c r="J26" s="2">
        <f t="shared" si="1"/>
        <v>1.5670139849937714</v>
      </c>
      <c r="K26" s="2"/>
      <c r="L26" s="2">
        <f t="shared" si="0"/>
        <v>5.5319998637458099</v>
      </c>
      <c r="N26">
        <v>2021</v>
      </c>
      <c r="O26" s="3">
        <f>$C$15+SUM(J$24:J26)</f>
        <v>587.0769858583119</v>
      </c>
      <c r="P26" s="3">
        <f>$C$15+SUM(K$24:K26)</f>
        <v>585</v>
      </c>
      <c r="Q26" s="3">
        <f>$C$15+SUM(L$24:L26)</f>
        <v>598.75476571095044</v>
      </c>
      <c r="R26">
        <f t="shared" si="2"/>
        <v>816.4</v>
      </c>
      <c r="S26">
        <f t="shared" si="3"/>
        <v>1329.8</v>
      </c>
      <c r="T26">
        <f t="shared" ref="T26:T89" si="4">N26-2017</f>
        <v>4</v>
      </c>
      <c r="V26">
        <f t="shared" ref="V26:V89" si="5">S26-R26</f>
        <v>513.4</v>
      </c>
    </row>
    <row r="27" spans="2:22" x14ac:dyDescent="0.3">
      <c r="B27">
        <v>4</v>
      </c>
      <c r="C27">
        <v>5</v>
      </c>
      <c r="D27" s="1">
        <f>Replication!D27</f>
        <v>16.802677630000002</v>
      </c>
      <c r="E27" s="1">
        <f>Replication!E27</f>
        <v>-2.710631319</v>
      </c>
      <c r="F27" s="1">
        <f>Replication!F27</f>
        <v>43.49269984</v>
      </c>
      <c r="G27">
        <v>2022</v>
      </c>
      <c r="I27">
        <v>2022</v>
      </c>
      <c r="J27" s="2">
        <f t="shared" si="1"/>
        <v>2.3869195453195737</v>
      </c>
      <c r="K27" s="2"/>
      <c r="L27" s="2">
        <f t="shared" si="0"/>
        <v>6.1783947542659297</v>
      </c>
      <c r="N27">
        <v>2022</v>
      </c>
      <c r="O27" s="3">
        <f>$C$15+SUM(J$24:J27)</f>
        <v>589.46390540363143</v>
      </c>
      <c r="P27" s="3">
        <f>$C$15+SUM(K$24:K27)</f>
        <v>585</v>
      </c>
      <c r="Q27" s="3">
        <f>$C$15+SUM(L$24:L27)</f>
        <v>604.93316046521636</v>
      </c>
      <c r="R27">
        <f t="shared" si="2"/>
        <v>816.4</v>
      </c>
      <c r="S27">
        <f t="shared" si="3"/>
        <v>1329.8</v>
      </c>
      <c r="T27">
        <f t="shared" si="4"/>
        <v>5</v>
      </c>
      <c r="V27">
        <f t="shared" si="5"/>
        <v>513.4</v>
      </c>
    </row>
    <row r="28" spans="2:22" x14ac:dyDescent="0.3">
      <c r="B28">
        <v>5</v>
      </c>
      <c r="C28">
        <v>6</v>
      </c>
      <c r="D28" s="1">
        <f>Replication!D28</f>
        <v>21.51850855</v>
      </c>
      <c r="E28" s="1">
        <f>Replication!E28</f>
        <v>2.5214846710000001</v>
      </c>
      <c r="F28" s="1">
        <f>Replication!F28</f>
        <v>47.210553650000001</v>
      </c>
      <c r="G28">
        <v>2023</v>
      </c>
      <c r="I28">
        <v>2023</v>
      </c>
      <c r="J28" s="2">
        <f t="shared" si="1"/>
        <v>3.0568311655528295</v>
      </c>
      <c r="K28" s="2">
        <f t="shared" ref="K28:K59" si="6">$C$13*$C$9*(E28/100)/10^12</f>
        <v>0.35819178210548069</v>
      </c>
      <c r="L28" s="2">
        <f t="shared" si="0"/>
        <v>6.7065378348595583</v>
      </c>
      <c r="N28">
        <v>2023</v>
      </c>
      <c r="O28" s="3">
        <f>$C$15+SUM(J$24:J28)</f>
        <v>592.52073656918435</v>
      </c>
      <c r="P28" s="3">
        <f>$C$15+SUM(K$24:K28)</f>
        <v>585.35819178210545</v>
      </c>
      <c r="Q28" s="3">
        <f>$C$15+SUM(L$24:L28)</f>
        <v>611.63969830007591</v>
      </c>
      <c r="R28">
        <f t="shared" si="2"/>
        <v>816.4</v>
      </c>
      <c r="S28">
        <f t="shared" si="3"/>
        <v>1329.8</v>
      </c>
      <c r="T28">
        <f t="shared" si="4"/>
        <v>6</v>
      </c>
      <c r="V28">
        <f t="shared" si="5"/>
        <v>513.4</v>
      </c>
    </row>
    <row r="29" spans="2:22" x14ac:dyDescent="0.3">
      <c r="B29">
        <v>6</v>
      </c>
      <c r="C29">
        <v>7</v>
      </c>
      <c r="D29" s="1">
        <f>Replication!D29</f>
        <v>25.505686789999999</v>
      </c>
      <c r="E29" s="1">
        <f>Replication!E29</f>
        <v>6.9451757089999999</v>
      </c>
      <c r="F29" s="1">
        <f>Replication!F29</f>
        <v>50.353954270000003</v>
      </c>
      <c r="G29">
        <v>2024</v>
      </c>
      <c r="I29">
        <v>2024</v>
      </c>
      <c r="J29" s="2">
        <f t="shared" si="1"/>
        <v>3.6232333712784706</v>
      </c>
      <c r="K29" s="2">
        <f t="shared" si="6"/>
        <v>0.98660320756810393</v>
      </c>
      <c r="L29" s="2">
        <f t="shared" si="0"/>
        <v>7.1530764487559226</v>
      </c>
      <c r="N29">
        <v>2024</v>
      </c>
      <c r="O29" s="3">
        <f>$C$15+SUM(J$24:J29)</f>
        <v>596.14396994046274</v>
      </c>
      <c r="P29" s="3">
        <f>$C$15+SUM(K$24:K29)</f>
        <v>586.34479498967357</v>
      </c>
      <c r="Q29" s="3">
        <f>$C$15+SUM(L$24:L29)</f>
        <v>618.79277474883179</v>
      </c>
      <c r="R29">
        <f t="shared" si="2"/>
        <v>816.4</v>
      </c>
      <c r="S29">
        <f t="shared" si="3"/>
        <v>1329.8</v>
      </c>
      <c r="T29">
        <f t="shared" si="4"/>
        <v>7</v>
      </c>
      <c r="V29">
        <f t="shared" si="5"/>
        <v>513.4</v>
      </c>
    </row>
    <row r="30" spans="2:22" x14ac:dyDescent="0.3">
      <c r="B30">
        <v>7</v>
      </c>
      <c r="C30">
        <v>8</v>
      </c>
      <c r="D30" s="1">
        <f>Replication!D30</f>
        <v>28.95953767</v>
      </c>
      <c r="E30" s="1">
        <f>Replication!E30</f>
        <v>10.77715119</v>
      </c>
      <c r="F30" s="1">
        <f>Replication!F30</f>
        <v>53.07689173</v>
      </c>
      <c r="G30">
        <v>2025</v>
      </c>
      <c r="I30">
        <v>2025</v>
      </c>
      <c r="J30" s="2">
        <f t="shared" si="1"/>
        <v>4.1138732772284623</v>
      </c>
      <c r="K30" s="2">
        <f t="shared" si="6"/>
        <v>1.5309579451995412</v>
      </c>
      <c r="L30" s="2">
        <f t="shared" si="0"/>
        <v>7.5398857887359121</v>
      </c>
      <c r="N30">
        <v>2025</v>
      </c>
      <c r="O30" s="3">
        <f>$C$15+SUM(J$24:J30)</f>
        <v>600.25784321769129</v>
      </c>
      <c r="P30" s="3">
        <f>$C$15+SUM(K$24:K30)</f>
        <v>587.87575293487316</v>
      </c>
      <c r="Q30" s="3">
        <f>$C$15+SUM(L$24:L30)</f>
        <v>626.33266053756779</v>
      </c>
      <c r="R30">
        <f t="shared" si="2"/>
        <v>816.4</v>
      </c>
      <c r="S30">
        <f t="shared" si="3"/>
        <v>1329.8</v>
      </c>
      <c r="T30">
        <f t="shared" si="4"/>
        <v>8</v>
      </c>
      <c r="V30">
        <f t="shared" si="5"/>
        <v>513.4</v>
      </c>
    </row>
    <row r="31" spans="2:22" x14ac:dyDescent="0.3">
      <c r="B31">
        <v>8</v>
      </c>
      <c r="C31">
        <v>9</v>
      </c>
      <c r="D31" s="1">
        <f>Replication!D31</f>
        <v>32.00605006</v>
      </c>
      <c r="E31" s="1">
        <f>Replication!E31</f>
        <v>14.157193100000001</v>
      </c>
      <c r="F31" s="1">
        <f>Replication!F31</f>
        <v>55.478692789999997</v>
      </c>
      <c r="G31">
        <v>2026</v>
      </c>
      <c r="I31">
        <v>2026</v>
      </c>
      <c r="J31" s="2">
        <f t="shared" si="1"/>
        <v>4.5466483461118878</v>
      </c>
      <c r="K31" s="2">
        <f t="shared" si="6"/>
        <v>2.0111128512588983</v>
      </c>
      <c r="L31" s="2">
        <f t="shared" si="0"/>
        <v>7.8810758073938656</v>
      </c>
      <c r="N31">
        <v>2026</v>
      </c>
      <c r="O31" s="3">
        <f>$C$15+SUM(J$24:J31)</f>
        <v>604.80449156380314</v>
      </c>
      <c r="P31" s="3">
        <f>$C$15+SUM(K$24:K31)</f>
        <v>589.88686578613203</v>
      </c>
      <c r="Q31" s="3">
        <f>$C$15+SUM(L$24:L31)</f>
        <v>634.2137363449616</v>
      </c>
      <c r="R31">
        <f t="shared" si="2"/>
        <v>816.4</v>
      </c>
      <c r="S31">
        <f t="shared" si="3"/>
        <v>1329.8</v>
      </c>
      <c r="T31">
        <f t="shared" si="4"/>
        <v>9</v>
      </c>
      <c r="V31">
        <f t="shared" si="5"/>
        <v>513.4</v>
      </c>
    </row>
    <row r="32" spans="2:22" x14ac:dyDescent="0.3">
      <c r="B32">
        <v>9</v>
      </c>
      <c r="C32">
        <v>10</v>
      </c>
      <c r="D32" s="1">
        <f>Replication!D32</f>
        <v>34.731248260000001</v>
      </c>
      <c r="E32" s="1">
        <f>Replication!E32</f>
        <v>17.180743629999998</v>
      </c>
      <c r="F32" s="1">
        <f>Replication!F32</f>
        <v>57.62717705</v>
      </c>
      <c r="G32">
        <v>2027</v>
      </c>
      <c r="I32">
        <v>2027</v>
      </c>
      <c r="J32" s="2">
        <f t="shared" si="1"/>
        <v>4.9337788375542635</v>
      </c>
      <c r="K32" s="2">
        <f t="shared" si="6"/>
        <v>2.4406260523830419</v>
      </c>
      <c r="L32" s="2">
        <f t="shared" si="0"/>
        <v>8.1862806792560328</v>
      </c>
      <c r="N32">
        <v>2027</v>
      </c>
      <c r="O32" s="3">
        <f>$C$15+SUM(J$24:J32)</f>
        <v>609.73827040135734</v>
      </c>
      <c r="P32" s="3">
        <f>$C$15+SUM(K$24:K32)</f>
        <v>592.32749183851502</v>
      </c>
      <c r="Q32" s="3">
        <f>$C$15+SUM(L$24:L32)</f>
        <v>642.40001702421762</v>
      </c>
      <c r="R32">
        <f t="shared" si="2"/>
        <v>816.4</v>
      </c>
      <c r="S32">
        <f t="shared" si="3"/>
        <v>1329.8</v>
      </c>
      <c r="T32">
        <f t="shared" si="4"/>
        <v>10</v>
      </c>
      <c r="V32">
        <f t="shared" si="5"/>
        <v>513.4</v>
      </c>
    </row>
    <row r="33" spans="2:22" x14ac:dyDescent="0.3">
      <c r="B33">
        <v>10</v>
      </c>
      <c r="C33">
        <v>11</v>
      </c>
      <c r="D33" s="1">
        <f>Replication!D33</f>
        <v>37.196489900000003</v>
      </c>
      <c r="E33" s="1">
        <f>Replication!E33</f>
        <v>19.915877770000002</v>
      </c>
      <c r="F33" s="1">
        <f>Replication!F33</f>
        <v>59.570717469999998</v>
      </c>
      <c r="G33">
        <v>2028</v>
      </c>
      <c r="I33">
        <v>2028</v>
      </c>
      <c r="J33" s="2">
        <f t="shared" si="1"/>
        <v>5.2839809650976504</v>
      </c>
      <c r="K33" s="2">
        <f t="shared" si="6"/>
        <v>2.8291680027553201</v>
      </c>
      <c r="L33" s="2">
        <f t="shared" si="0"/>
        <v>8.4623720688411002</v>
      </c>
      <c r="N33">
        <v>2028</v>
      </c>
      <c r="O33" s="3">
        <f>$C$15+SUM(J$24:J33)</f>
        <v>615.02225136645507</v>
      </c>
      <c r="P33" s="3">
        <f>$C$15+SUM(K$24:K33)</f>
        <v>595.15665984127043</v>
      </c>
      <c r="Q33" s="3">
        <f>$C$15+SUM(L$24:L33)</f>
        <v>650.86238909305871</v>
      </c>
      <c r="R33">
        <f t="shared" si="2"/>
        <v>816.4</v>
      </c>
      <c r="S33">
        <f t="shared" si="3"/>
        <v>1329.8</v>
      </c>
      <c r="T33">
        <f t="shared" si="4"/>
        <v>11</v>
      </c>
      <c r="V33">
        <f t="shared" si="5"/>
        <v>513.4</v>
      </c>
    </row>
    <row r="34" spans="2:22" x14ac:dyDescent="0.3">
      <c r="B34">
        <v>11</v>
      </c>
      <c r="C34">
        <v>12</v>
      </c>
      <c r="D34" s="1">
        <f>Replication!D34</f>
        <v>39.447079189999997</v>
      </c>
      <c r="E34" s="1">
        <f>Replication!E34</f>
        <v>22.412859619999999</v>
      </c>
      <c r="F34" s="1">
        <f>Replication!F34</f>
        <v>61.345030870000002</v>
      </c>
      <c r="G34">
        <v>2029</v>
      </c>
      <c r="I34">
        <v>2029</v>
      </c>
      <c r="J34" s="2">
        <f t="shared" si="1"/>
        <v>5.6036904592080781</v>
      </c>
      <c r="K34" s="2">
        <f t="shared" si="6"/>
        <v>3.1838790144950146</v>
      </c>
      <c r="L34" s="2">
        <f t="shared" si="0"/>
        <v>8.714423761270222</v>
      </c>
      <c r="N34">
        <v>2029</v>
      </c>
      <c r="O34" s="3">
        <f>$C$15+SUM(J$24:J34)</f>
        <v>620.62594182566318</v>
      </c>
      <c r="P34" s="3">
        <f>$C$15+SUM(K$24:K34)</f>
        <v>598.34053885576543</v>
      </c>
      <c r="Q34" s="3">
        <f>$C$15+SUM(L$24:L34)</f>
        <v>659.57681285432898</v>
      </c>
      <c r="R34">
        <f t="shared" si="2"/>
        <v>816.4</v>
      </c>
      <c r="S34">
        <f t="shared" si="3"/>
        <v>1329.8</v>
      </c>
      <c r="T34">
        <f t="shared" si="4"/>
        <v>12</v>
      </c>
      <c r="V34">
        <f t="shared" si="5"/>
        <v>513.4</v>
      </c>
    </row>
    <row r="35" spans="2:22" x14ac:dyDescent="0.3">
      <c r="B35">
        <v>12</v>
      </c>
      <c r="C35">
        <v>13</v>
      </c>
      <c r="D35" s="1">
        <f>Replication!D35</f>
        <v>41.517420639999997</v>
      </c>
      <c r="E35" s="1">
        <f>Replication!E35</f>
        <v>24.709860249999998</v>
      </c>
      <c r="F35" s="1">
        <f>Replication!F35</f>
        <v>62.977240969999997</v>
      </c>
      <c r="G35">
        <v>2030</v>
      </c>
      <c r="I35">
        <v>2030</v>
      </c>
      <c r="J35" s="2">
        <f t="shared" si="1"/>
        <v>5.8977946836244968</v>
      </c>
      <c r="K35" s="2">
        <f t="shared" si="6"/>
        <v>3.5101815134234764</v>
      </c>
      <c r="L35" s="2">
        <f t="shared" si="0"/>
        <v>8.9462888410835735</v>
      </c>
      <c r="N35">
        <v>2030</v>
      </c>
      <c r="O35" s="3">
        <f>$C$15+SUM(J$24:J35)</f>
        <v>626.52373650928757</v>
      </c>
      <c r="P35" s="3">
        <f>$C$15+SUM(K$24:K35)</f>
        <v>601.85072036918882</v>
      </c>
      <c r="Q35" s="3">
        <f>$C$15+SUM(L$24:L35)</f>
        <v>668.52310169541249</v>
      </c>
      <c r="R35">
        <f t="shared" si="2"/>
        <v>816.4</v>
      </c>
      <c r="S35">
        <f t="shared" si="3"/>
        <v>1329.8</v>
      </c>
      <c r="T35">
        <f t="shared" si="4"/>
        <v>13</v>
      </c>
      <c r="V35">
        <f t="shared" si="5"/>
        <v>513.4</v>
      </c>
    </row>
    <row r="36" spans="2:22" x14ac:dyDescent="0.3">
      <c r="B36">
        <v>13</v>
      </c>
      <c r="C36">
        <v>14</v>
      </c>
      <c r="D36" s="1">
        <f>Replication!D36</f>
        <v>43.434257420000002</v>
      </c>
      <c r="E36" s="1">
        <f>Replication!E36</f>
        <v>26.83655065</v>
      </c>
      <c r="F36" s="1">
        <f>Replication!F36</f>
        <v>64.488431480000003</v>
      </c>
      <c r="G36">
        <v>2031</v>
      </c>
      <c r="I36">
        <v>2031</v>
      </c>
      <c r="J36" s="2">
        <f t="shared" si="1"/>
        <v>6.1700926635131612</v>
      </c>
      <c r="K36" s="2">
        <f t="shared" si="6"/>
        <v>3.8122904388211909</v>
      </c>
      <c r="L36" s="2">
        <f t="shared" si="0"/>
        <v>9.1609623737460275</v>
      </c>
      <c r="N36">
        <v>2031</v>
      </c>
      <c r="O36" s="3">
        <f>$C$15+SUM(J$24:J36)</f>
        <v>632.69382917280075</v>
      </c>
      <c r="P36" s="3">
        <f>$C$15+SUM(K$24:K36)</f>
        <v>605.66301080801009</v>
      </c>
      <c r="Q36" s="3">
        <f>$C$15+SUM(L$24:L36)</f>
        <v>677.68406406915858</v>
      </c>
      <c r="R36">
        <f t="shared" si="2"/>
        <v>816.4</v>
      </c>
      <c r="S36">
        <f t="shared" si="3"/>
        <v>1329.8</v>
      </c>
      <c r="T36">
        <f t="shared" si="4"/>
        <v>14</v>
      </c>
      <c r="V36">
        <f t="shared" si="5"/>
        <v>513.4</v>
      </c>
    </row>
    <row r="37" spans="2:22" x14ac:dyDescent="0.3">
      <c r="B37">
        <v>14</v>
      </c>
      <c r="C37">
        <v>15</v>
      </c>
      <c r="D37" s="1">
        <f>Replication!D37</f>
        <v>45.218789770000001</v>
      </c>
      <c r="E37" s="1">
        <f>Replication!E37</f>
        <v>28.81645206</v>
      </c>
      <c r="F37" s="1">
        <f>Replication!F37</f>
        <v>65.895316190000003</v>
      </c>
      <c r="G37">
        <v>2032</v>
      </c>
      <c r="I37">
        <v>2032</v>
      </c>
      <c r="J37" s="2">
        <f t="shared" si="1"/>
        <v>6.4235960181133214</v>
      </c>
      <c r="K37" s="2">
        <f t="shared" si="6"/>
        <v>4.0935471216785153</v>
      </c>
      <c r="L37" s="2">
        <f t="shared" si="0"/>
        <v>9.3608186517903391</v>
      </c>
      <c r="N37">
        <v>2032</v>
      </c>
      <c r="O37" s="3">
        <f>$C$15+SUM(J$24:J37)</f>
        <v>639.1174251909141</v>
      </c>
      <c r="P37" s="3">
        <f>$C$15+SUM(K$24:K37)</f>
        <v>609.7565579296886</v>
      </c>
      <c r="Q37" s="3">
        <f>$C$15+SUM(L$24:L37)</f>
        <v>687.04488272094886</v>
      </c>
      <c r="R37">
        <f t="shared" si="2"/>
        <v>816.4</v>
      </c>
      <c r="S37">
        <f t="shared" si="3"/>
        <v>1329.8</v>
      </c>
      <c r="T37">
        <f t="shared" si="4"/>
        <v>15</v>
      </c>
      <c r="V37">
        <f t="shared" si="5"/>
        <v>513.4</v>
      </c>
    </row>
    <row r="38" spans="2:22" x14ac:dyDescent="0.3">
      <c r="B38">
        <v>15</v>
      </c>
      <c r="C38">
        <v>16</v>
      </c>
      <c r="D38" s="1">
        <f>Replication!D38</f>
        <v>46.88810831</v>
      </c>
      <c r="E38" s="1">
        <f>Replication!E38</f>
        <v>30.66852613</v>
      </c>
      <c r="F38" s="1">
        <f>Replication!F38</f>
        <v>67.21136894</v>
      </c>
      <c r="G38">
        <v>2033</v>
      </c>
      <c r="I38">
        <v>2033</v>
      </c>
      <c r="J38" s="2">
        <f t="shared" si="1"/>
        <v>6.6607325708837104</v>
      </c>
      <c r="K38" s="2">
        <f t="shared" si="6"/>
        <v>4.3566451763105727</v>
      </c>
      <c r="L38" s="2">
        <f t="shared" si="0"/>
        <v>9.5477717137260179</v>
      </c>
      <c r="N38">
        <v>2033</v>
      </c>
      <c r="O38" s="3">
        <f>$C$15+SUM(J$24:J38)</f>
        <v>645.77815776179784</v>
      </c>
      <c r="P38" s="3">
        <f>$C$15+SUM(K$24:K38)</f>
        <v>614.1132031059991</v>
      </c>
      <c r="Q38" s="3">
        <f>$C$15+SUM(L$24:L38)</f>
        <v>696.59265443467496</v>
      </c>
      <c r="R38">
        <f t="shared" si="2"/>
        <v>816.4</v>
      </c>
      <c r="S38">
        <f t="shared" si="3"/>
        <v>1329.8</v>
      </c>
      <c r="T38">
        <f t="shared" si="4"/>
        <v>16</v>
      </c>
      <c r="V38">
        <f t="shared" si="5"/>
        <v>513.4</v>
      </c>
    </row>
    <row r="39" spans="2:22" x14ac:dyDescent="0.3">
      <c r="B39">
        <v>16</v>
      </c>
      <c r="C39">
        <v>17</v>
      </c>
      <c r="D39" s="1">
        <f>Replication!D39</f>
        <v>48.456192029999997</v>
      </c>
      <c r="E39" s="1">
        <f>Replication!E39</f>
        <v>32.408282300000003</v>
      </c>
      <c r="F39" s="1">
        <f>Replication!F39</f>
        <v>68.447610479999994</v>
      </c>
      <c r="G39">
        <v>2034</v>
      </c>
      <c r="I39">
        <v>2034</v>
      </c>
      <c r="J39" s="2">
        <f t="shared" si="1"/>
        <v>6.88348811987328</v>
      </c>
      <c r="K39" s="2">
        <f t="shared" si="6"/>
        <v>4.6037878102232197</v>
      </c>
      <c r="L39" s="2">
        <f t="shared" si="0"/>
        <v>9.7233871221472015</v>
      </c>
      <c r="N39">
        <v>2034</v>
      </c>
      <c r="O39" s="3">
        <f>$C$15+SUM(J$24:J39)</f>
        <v>652.66164588167112</v>
      </c>
      <c r="P39" s="3">
        <f>$C$15+SUM(K$24:K39)</f>
        <v>618.71699091622236</v>
      </c>
      <c r="Q39" s="3">
        <f>$C$15+SUM(L$24:L39)</f>
        <v>706.31604155682214</v>
      </c>
      <c r="R39">
        <f t="shared" si="2"/>
        <v>816.4</v>
      </c>
      <c r="S39">
        <f t="shared" si="3"/>
        <v>1329.8</v>
      </c>
      <c r="T39">
        <f t="shared" si="4"/>
        <v>17</v>
      </c>
      <c r="V39">
        <f t="shared" si="5"/>
        <v>513.4</v>
      </c>
    </row>
    <row r="40" spans="2:22" x14ac:dyDescent="0.3">
      <c r="B40">
        <v>17</v>
      </c>
      <c r="C40">
        <v>18</v>
      </c>
      <c r="D40" s="1">
        <f>Replication!D40</f>
        <v>49.934620700000004</v>
      </c>
      <c r="E40" s="1">
        <f>Replication!E40</f>
        <v>34.04856805</v>
      </c>
      <c r="F40" s="1">
        <f>Replication!F40</f>
        <v>69.613169999999997</v>
      </c>
      <c r="G40">
        <v>2035</v>
      </c>
      <c r="I40">
        <v>2035</v>
      </c>
      <c r="J40" s="2">
        <f t="shared" si="1"/>
        <v>7.0935076397671368</v>
      </c>
      <c r="K40" s="2">
        <f t="shared" si="6"/>
        <v>4.8368000837904876</v>
      </c>
      <c r="L40" s="2">
        <f t="shared" si="0"/>
        <v>9.8889617323839687</v>
      </c>
      <c r="N40">
        <v>2035</v>
      </c>
      <c r="O40" s="3">
        <f>$C$15+SUM(J$24:J40)</f>
        <v>659.75515352143827</v>
      </c>
      <c r="P40" s="3">
        <f>$C$15+SUM(K$24:K40)</f>
        <v>623.55379100001289</v>
      </c>
      <c r="Q40" s="3">
        <f>$C$15+SUM(L$24:L40)</f>
        <v>716.20500328920616</v>
      </c>
      <c r="R40">
        <f t="shared" si="2"/>
        <v>816.4</v>
      </c>
      <c r="S40">
        <f t="shared" si="3"/>
        <v>1329.8</v>
      </c>
      <c r="T40">
        <f t="shared" si="4"/>
        <v>18</v>
      </c>
      <c r="V40">
        <f t="shared" si="5"/>
        <v>513.4</v>
      </c>
    </row>
    <row r="41" spans="2:22" x14ac:dyDescent="0.3">
      <c r="B41">
        <v>18</v>
      </c>
      <c r="C41">
        <v>19</v>
      </c>
      <c r="D41" s="1">
        <f>Replication!D41</f>
        <v>51.333094240000001</v>
      </c>
      <c r="E41" s="1">
        <f>Replication!E41</f>
        <v>35.600145259999998</v>
      </c>
      <c r="F41" s="1">
        <f>Replication!F41</f>
        <v>70.715694729999996</v>
      </c>
      <c r="G41">
        <v>2036</v>
      </c>
      <c r="I41">
        <v>2036</v>
      </c>
      <c r="J41" s="2">
        <f t="shared" si="1"/>
        <v>7.2921690614609265</v>
      </c>
      <c r="K41" s="2">
        <f t="shared" si="6"/>
        <v>5.0572107855948882</v>
      </c>
      <c r="L41" s="2">
        <f t="shared" si="0"/>
        <v>10.045581878600224</v>
      </c>
      <c r="N41">
        <v>2036</v>
      </c>
      <c r="O41" s="3">
        <f>$C$15+SUM(J$24:J41)</f>
        <v>667.04732258289914</v>
      </c>
      <c r="P41" s="3">
        <f>$C$15+SUM(K$24:K41)</f>
        <v>628.61100178560775</v>
      </c>
      <c r="Q41" s="3">
        <f>$C$15+SUM(L$24:L41)</f>
        <v>726.25058516780632</v>
      </c>
      <c r="R41">
        <f t="shared" si="2"/>
        <v>816.4</v>
      </c>
      <c r="S41">
        <f t="shared" si="3"/>
        <v>1329.8</v>
      </c>
      <c r="T41">
        <f t="shared" si="4"/>
        <v>19</v>
      </c>
      <c r="V41">
        <f t="shared" si="5"/>
        <v>513.4</v>
      </c>
    </row>
    <row r="42" spans="2:22" x14ac:dyDescent="0.3">
      <c r="B42">
        <v>19</v>
      </c>
      <c r="C42">
        <v>20</v>
      </c>
      <c r="D42" s="1">
        <f>Replication!D42</f>
        <v>52.659818899999998</v>
      </c>
      <c r="E42" s="1">
        <f>Replication!E42</f>
        <v>37.072118570000001</v>
      </c>
      <c r="F42" s="1">
        <f>Replication!F42</f>
        <v>71.76165426</v>
      </c>
      <c r="G42">
        <v>2037</v>
      </c>
      <c r="I42">
        <v>2037</v>
      </c>
      <c r="J42" s="2">
        <f t="shared" si="1"/>
        <v>7.4806381312095125</v>
      </c>
      <c r="K42" s="2">
        <f t="shared" si="6"/>
        <v>5.2663132834940729</v>
      </c>
      <c r="L42" s="2">
        <f t="shared" si="0"/>
        <v>10.194166604246137</v>
      </c>
      <c r="N42">
        <v>2037</v>
      </c>
      <c r="O42" s="3">
        <f>$C$15+SUM(J$24:J42)</f>
        <v>674.52796071410864</v>
      </c>
      <c r="P42" s="3">
        <f>$C$15+SUM(K$24:K42)</f>
        <v>633.87731506910177</v>
      </c>
      <c r="Q42" s="3">
        <f>$C$15+SUM(L$24:L42)</f>
        <v>736.44475177205243</v>
      </c>
      <c r="R42">
        <f t="shared" si="2"/>
        <v>816.4</v>
      </c>
      <c r="S42">
        <f t="shared" si="3"/>
        <v>1329.8</v>
      </c>
      <c r="T42">
        <f t="shared" si="4"/>
        <v>20</v>
      </c>
      <c r="V42">
        <f t="shared" si="5"/>
        <v>513.4</v>
      </c>
    </row>
    <row r="43" spans="2:22" x14ac:dyDescent="0.3">
      <c r="B43">
        <v>20</v>
      </c>
      <c r="C43">
        <v>21</v>
      </c>
      <c r="D43" s="1">
        <f>Replication!D43</f>
        <v>53.921798930000001</v>
      </c>
      <c r="E43" s="1">
        <f>Replication!E43</f>
        <v>38.472259080000001</v>
      </c>
      <c r="F43" s="1">
        <f>Replication!F43</f>
        <v>72.756570620000005</v>
      </c>
      <c r="G43">
        <v>2038</v>
      </c>
      <c r="I43">
        <v>2038</v>
      </c>
      <c r="J43" s="2">
        <f t="shared" si="1"/>
        <v>7.6599098440722191</v>
      </c>
      <c r="K43" s="2">
        <f t="shared" si="6"/>
        <v>5.4652115081166635</v>
      </c>
      <c r="L43" s="2">
        <f t="shared" si="0"/>
        <v>10.335500346280336</v>
      </c>
      <c r="N43">
        <v>2038</v>
      </c>
      <c r="O43" s="3">
        <f>$C$15+SUM(J$24:J43)</f>
        <v>682.18787055818086</v>
      </c>
      <c r="P43" s="3">
        <f>$C$15+SUM(K$24:K43)</f>
        <v>639.34252657721845</v>
      </c>
      <c r="Q43" s="3">
        <f>$C$15+SUM(L$24:L43)</f>
        <v>746.78025211833278</v>
      </c>
      <c r="R43">
        <f t="shared" si="2"/>
        <v>816.4</v>
      </c>
      <c r="S43">
        <f t="shared" si="3"/>
        <v>1329.8</v>
      </c>
      <c r="T43">
        <f t="shared" si="4"/>
        <v>21</v>
      </c>
      <c r="V43">
        <f t="shared" si="5"/>
        <v>513.4</v>
      </c>
    </row>
    <row r="44" spans="2:22" x14ac:dyDescent="0.3">
      <c r="B44">
        <v>21</v>
      </c>
      <c r="C44">
        <v>22</v>
      </c>
      <c r="D44" s="1">
        <f>Replication!D44</f>
        <v>55.125060529999999</v>
      </c>
      <c r="E44" s="1">
        <f>Replication!E44</f>
        <v>39.807252720000001</v>
      </c>
      <c r="F44" s="1">
        <f>Replication!F44</f>
        <v>73.705194689999999</v>
      </c>
      <c r="G44">
        <v>2039</v>
      </c>
      <c r="I44">
        <v>2039</v>
      </c>
      <c r="J44" s="2">
        <f t="shared" si="1"/>
        <v>7.8308402573323406</v>
      </c>
      <c r="K44" s="2">
        <f t="shared" si="6"/>
        <v>5.6548552352869104</v>
      </c>
      <c r="L44" s="2">
        <f t="shared" si="0"/>
        <v>10.470257995251762</v>
      </c>
      <c r="N44">
        <v>2039</v>
      </c>
      <c r="O44" s="3">
        <f>$C$15+SUM(J$24:J44)</f>
        <v>690.01871081551326</v>
      </c>
      <c r="P44" s="3">
        <f>$C$15+SUM(K$24:K44)</f>
        <v>644.99738181250541</v>
      </c>
      <c r="Q44" s="3">
        <f>$C$15+SUM(L$24:L44)</f>
        <v>757.2505101135846</v>
      </c>
      <c r="R44">
        <f t="shared" si="2"/>
        <v>816.4</v>
      </c>
      <c r="S44">
        <f t="shared" si="3"/>
        <v>1329.8</v>
      </c>
      <c r="T44">
        <f t="shared" si="4"/>
        <v>22</v>
      </c>
      <c r="V44">
        <f t="shared" si="5"/>
        <v>513.4</v>
      </c>
    </row>
    <row r="45" spans="2:22" x14ac:dyDescent="0.3">
      <c r="B45">
        <v>22</v>
      </c>
      <c r="C45">
        <v>23</v>
      </c>
      <c r="D45" s="1">
        <f>Replication!D45</f>
        <v>56.274825819999997</v>
      </c>
      <c r="E45" s="1">
        <f>Replication!E45</f>
        <v>41.082893310000003</v>
      </c>
      <c r="F45" s="1">
        <f>Replication!F45</f>
        <v>74.611643479999998</v>
      </c>
      <c r="G45">
        <v>2040</v>
      </c>
      <c r="I45">
        <v>2040</v>
      </c>
      <c r="J45" s="2">
        <f t="shared" si="1"/>
        <v>7.9941712039626012</v>
      </c>
      <c r="K45" s="2">
        <f t="shared" si="6"/>
        <v>5.836067511337343</v>
      </c>
      <c r="L45" s="2">
        <f t="shared" si="0"/>
        <v>10.599024396734064</v>
      </c>
      <c r="N45">
        <v>2040</v>
      </c>
      <c r="O45" s="3">
        <f>$C$15+SUM(J$24:J45)</f>
        <v>698.0128820194758</v>
      </c>
      <c r="P45" s="3">
        <f>$C$15+SUM(K$24:K45)</f>
        <v>650.83344932384273</v>
      </c>
      <c r="Q45" s="3">
        <f>$C$15+SUM(L$24:L45)</f>
        <v>767.84953451031856</v>
      </c>
      <c r="R45">
        <f t="shared" si="2"/>
        <v>816.4</v>
      </c>
      <c r="S45">
        <f t="shared" si="3"/>
        <v>1329.8</v>
      </c>
      <c r="T45">
        <f t="shared" si="4"/>
        <v>23</v>
      </c>
      <c r="V45">
        <f t="shared" si="5"/>
        <v>513.4</v>
      </c>
    </row>
    <row r="46" spans="2:22" x14ac:dyDescent="0.3">
      <c r="B46">
        <v>23</v>
      </c>
      <c r="C46">
        <v>24</v>
      </c>
      <c r="D46" s="1">
        <f>Replication!D46</f>
        <v>57.37564982</v>
      </c>
      <c r="E46" s="1">
        <f>Replication!E46</f>
        <v>42.304234559999998</v>
      </c>
      <c r="F46" s="1">
        <f>Replication!F46</f>
        <v>75.479508080000002</v>
      </c>
      <c r="G46">
        <v>2041</v>
      </c>
      <c r="I46">
        <v>2041</v>
      </c>
      <c r="J46" s="2">
        <f t="shared" si="1"/>
        <v>8.1505497514427674</v>
      </c>
      <c r="K46" s="2">
        <f t="shared" si="6"/>
        <v>6.0095662456060452</v>
      </c>
      <c r="L46" s="2">
        <f t="shared" si="0"/>
        <v>10.722309686260324</v>
      </c>
      <c r="N46">
        <v>2041</v>
      </c>
      <c r="O46" s="3">
        <f>$C$15+SUM(J$24:J46)</f>
        <v>706.16343177091858</v>
      </c>
      <c r="P46" s="3">
        <f>$C$15+SUM(K$24:K46)</f>
        <v>656.84301556944877</v>
      </c>
      <c r="Q46" s="3">
        <f>$C$15+SUM(L$24:L46)</f>
        <v>778.57184419657892</v>
      </c>
      <c r="R46">
        <f t="shared" si="2"/>
        <v>816.4</v>
      </c>
      <c r="S46">
        <f t="shared" si="3"/>
        <v>1329.8</v>
      </c>
      <c r="T46">
        <f t="shared" si="4"/>
        <v>24</v>
      </c>
      <c r="V46">
        <f t="shared" si="5"/>
        <v>513.4</v>
      </c>
    </row>
    <row r="47" spans="2:22" x14ac:dyDescent="0.3">
      <c r="B47">
        <v>24</v>
      </c>
      <c r="C47">
        <v>25</v>
      </c>
      <c r="D47" s="1">
        <f>Replication!D47</f>
        <v>58.431529480000002</v>
      </c>
      <c r="E47" s="1">
        <f>Replication!E47</f>
        <v>43.475711009999998</v>
      </c>
      <c r="F47" s="1">
        <f>Replication!F47</f>
        <v>76.311939589999994</v>
      </c>
      <c r="G47">
        <v>2042</v>
      </c>
      <c r="I47">
        <v>2042</v>
      </c>
      <c r="J47" s="2">
        <f t="shared" si="1"/>
        <v>8.300543690114754</v>
      </c>
      <c r="K47" s="2">
        <f t="shared" si="6"/>
        <v>6.175981390677574</v>
      </c>
      <c r="L47" s="2">
        <f t="shared" si="0"/>
        <v>10.840561496186817</v>
      </c>
      <c r="N47">
        <v>2042</v>
      </c>
      <c r="O47" s="3">
        <f>$C$15+SUM(J$24:J47)</f>
        <v>714.46397546103333</v>
      </c>
      <c r="P47" s="3">
        <f>$C$15+SUM(K$24:K47)</f>
        <v>663.01899696012629</v>
      </c>
      <c r="Q47" s="3">
        <f>$C$15+SUM(L$24:L47)</f>
        <v>789.41240569276579</v>
      </c>
      <c r="R47">
        <f t="shared" si="2"/>
        <v>816.4</v>
      </c>
      <c r="S47">
        <f t="shared" si="3"/>
        <v>1329.8</v>
      </c>
      <c r="T47">
        <f t="shared" si="4"/>
        <v>25</v>
      </c>
      <c r="V47">
        <f t="shared" si="5"/>
        <v>513.4</v>
      </c>
    </row>
    <row r="48" spans="2:22" x14ac:dyDescent="0.3">
      <c r="B48">
        <v>25</v>
      </c>
      <c r="C48">
        <v>26</v>
      </c>
      <c r="D48" s="1">
        <f>Replication!D48</f>
        <v>59.44599127</v>
      </c>
      <c r="E48" s="1">
        <f>Replication!E48</f>
        <v>44.601235189999997</v>
      </c>
      <c r="F48" s="1">
        <f>Replication!F48</f>
        <v>77.111718179999997</v>
      </c>
      <c r="G48">
        <v>2043</v>
      </c>
      <c r="I48">
        <v>2043</v>
      </c>
      <c r="J48" s="2">
        <f t="shared" si="1"/>
        <v>8.4446539758591879</v>
      </c>
      <c r="K48" s="2">
        <f t="shared" si="6"/>
        <v>6.3358687445345074</v>
      </c>
      <c r="L48" s="2">
        <f t="shared" si="0"/>
        <v>10.954174766073677</v>
      </c>
      <c r="N48">
        <v>2043</v>
      </c>
      <c r="O48" s="3">
        <f>$C$15+SUM(J$24:J48)</f>
        <v>722.90862943689251</v>
      </c>
      <c r="P48" s="3">
        <f>$C$15+SUM(K$24:K48)</f>
        <v>669.35486570466082</v>
      </c>
      <c r="Q48" s="3">
        <f>$C$15+SUM(L$24:L48)</f>
        <v>800.36658045883939</v>
      </c>
      <c r="R48">
        <f t="shared" si="2"/>
        <v>816.4</v>
      </c>
      <c r="S48">
        <f t="shared" si="3"/>
        <v>1329.8</v>
      </c>
      <c r="T48">
        <f t="shared" si="4"/>
        <v>26</v>
      </c>
      <c r="V48">
        <f t="shared" si="5"/>
        <v>513.4</v>
      </c>
    </row>
    <row r="49" spans="2:22" x14ac:dyDescent="0.3">
      <c r="B49">
        <v>26</v>
      </c>
      <c r="C49">
        <v>27</v>
      </c>
      <c r="D49" s="1">
        <f>Replication!D49</f>
        <v>60.422162210000003</v>
      </c>
      <c r="E49" s="1">
        <f>Replication!E49</f>
        <v>45.684276480000001</v>
      </c>
      <c r="F49" s="1">
        <f>Replication!F49</f>
        <v>77.881309139999999</v>
      </c>
      <c r="G49">
        <v>2044</v>
      </c>
      <c r="I49">
        <v>2044</v>
      </c>
      <c r="J49" s="2">
        <f t="shared" si="1"/>
        <v>8.5833248203261956</v>
      </c>
      <c r="K49" s="2">
        <f t="shared" si="6"/>
        <v>6.4897211530859611</v>
      </c>
      <c r="L49" s="2">
        <f t="shared" si="0"/>
        <v>11.063499704918277</v>
      </c>
      <c r="N49">
        <v>2044</v>
      </c>
      <c r="O49" s="3">
        <f>$C$15+SUM(J$24:J49)</f>
        <v>731.49195425721871</v>
      </c>
      <c r="P49" s="3">
        <f>$C$15+SUM(K$24:K49)</f>
        <v>675.84458685774678</v>
      </c>
      <c r="Q49" s="3">
        <f>$C$15+SUM(L$24:L49)</f>
        <v>811.43008016375768</v>
      </c>
      <c r="R49">
        <f t="shared" si="2"/>
        <v>816.4</v>
      </c>
      <c r="S49">
        <f t="shared" si="3"/>
        <v>1329.8</v>
      </c>
      <c r="T49">
        <f t="shared" si="4"/>
        <v>27</v>
      </c>
      <c r="V49">
        <f t="shared" si="5"/>
        <v>513.4</v>
      </c>
    </row>
    <row r="50" spans="2:22" x14ac:dyDescent="0.3">
      <c r="B50">
        <v>27</v>
      </c>
      <c r="C50">
        <v>28</v>
      </c>
      <c r="D50" s="1">
        <f>Replication!D50</f>
        <v>61.362828049999997</v>
      </c>
      <c r="E50" s="1">
        <f>Replication!E50</f>
        <v>46.727925599999999</v>
      </c>
      <c r="F50" s="1">
        <f>Replication!F50</f>
        <v>78.622908690000003</v>
      </c>
      <c r="G50">
        <v>2045</v>
      </c>
      <c r="I50">
        <v>2045</v>
      </c>
      <c r="J50" s="2">
        <f t="shared" si="1"/>
        <v>8.7169519557478505</v>
      </c>
      <c r="K50" s="2">
        <f t="shared" si="6"/>
        <v>6.6379776713527807</v>
      </c>
      <c r="L50" s="2">
        <f t="shared" si="0"/>
        <v>11.168848298736131</v>
      </c>
      <c r="N50">
        <v>2045</v>
      </c>
      <c r="O50" s="3">
        <f>$C$15+SUM(J$24:J50)</f>
        <v>740.20890621296655</v>
      </c>
      <c r="P50" s="3">
        <f>$C$15+SUM(K$24:K50)</f>
        <v>682.48256452909959</v>
      </c>
      <c r="Q50" s="11">
        <f>$C$15+SUM(L$24:L50)</f>
        <v>822.59892846249386</v>
      </c>
      <c r="R50">
        <f t="shared" si="2"/>
        <v>816.4</v>
      </c>
      <c r="S50">
        <f t="shared" si="3"/>
        <v>1329.8</v>
      </c>
      <c r="T50" s="12">
        <f t="shared" si="4"/>
        <v>28</v>
      </c>
      <c r="V50">
        <f t="shared" si="5"/>
        <v>513.4</v>
      </c>
    </row>
    <row r="51" spans="2:22" x14ac:dyDescent="0.3">
      <c r="B51">
        <v>28</v>
      </c>
      <c r="C51">
        <v>29</v>
      </c>
      <c r="D51" s="1">
        <f>Replication!D51</f>
        <v>62.270481179999997</v>
      </c>
      <c r="E51" s="1">
        <f>Replication!E51</f>
        <v>47.7349478</v>
      </c>
      <c r="F51" s="1">
        <f>Replication!F51</f>
        <v>79.338481770000001</v>
      </c>
      <c r="G51">
        <v>2046</v>
      </c>
      <c r="I51">
        <v>2046</v>
      </c>
      <c r="J51" s="2">
        <f t="shared" si="1"/>
        <v>8.8458894408364976</v>
      </c>
      <c r="K51" s="2">
        <f t="shared" si="6"/>
        <v>6.7810311194210282</v>
      </c>
      <c r="L51" s="2">
        <f t="shared" si="0"/>
        <v>11.270499678853486</v>
      </c>
      <c r="N51">
        <v>2046</v>
      </c>
      <c r="O51" s="3">
        <f>$C$15+SUM(J$24:J51)</f>
        <v>749.05479565380301</v>
      </c>
      <c r="P51" s="3">
        <f>$C$15+SUM(K$24:K51)</f>
        <v>689.26359564852066</v>
      </c>
      <c r="Q51" s="3">
        <f>$C$15+SUM(L$24:L51)</f>
        <v>833.86942814134727</v>
      </c>
      <c r="R51">
        <f t="shared" si="2"/>
        <v>816.4</v>
      </c>
      <c r="S51">
        <f t="shared" si="3"/>
        <v>1329.8</v>
      </c>
      <c r="T51">
        <f t="shared" si="4"/>
        <v>29</v>
      </c>
      <c r="V51">
        <f t="shared" si="5"/>
        <v>513.4</v>
      </c>
    </row>
    <row r="52" spans="2:22" x14ac:dyDescent="0.3">
      <c r="B52">
        <v>29</v>
      </c>
      <c r="C52">
        <v>30</v>
      </c>
      <c r="D52" s="1">
        <f>Replication!D52</f>
        <v>63.147360409999997</v>
      </c>
      <c r="E52" s="1">
        <f>Replication!E52</f>
        <v>48.707827000000002</v>
      </c>
      <c r="F52" s="1">
        <f>Replication!F52</f>
        <v>80.029793400000003</v>
      </c>
      <c r="G52">
        <v>2047</v>
      </c>
      <c r="I52">
        <v>2047</v>
      </c>
      <c r="J52" s="2">
        <f t="shared" si="1"/>
        <v>8.9704553117685695</v>
      </c>
      <c r="K52" s="2">
        <f t="shared" si="6"/>
        <v>6.9192343527895472</v>
      </c>
      <c r="L52" s="2">
        <f t="shared" si="0"/>
        <v>11.368704576780445</v>
      </c>
      <c r="N52">
        <v>2047</v>
      </c>
      <c r="O52" s="3">
        <f>$C$15+SUM(J$24:J52)</f>
        <v>758.02525096557167</v>
      </c>
      <c r="P52" s="3">
        <f>$C$15+SUM(K$24:K52)</f>
        <v>696.18283000131021</v>
      </c>
      <c r="Q52" s="3">
        <f>$C$15+SUM(L$24:L52)</f>
        <v>845.23813271812776</v>
      </c>
      <c r="R52">
        <f t="shared" si="2"/>
        <v>816.4</v>
      </c>
      <c r="S52">
        <f t="shared" si="3"/>
        <v>1329.8</v>
      </c>
      <c r="T52">
        <f t="shared" si="4"/>
        <v>30</v>
      </c>
      <c r="V52">
        <f t="shared" si="5"/>
        <v>513.4</v>
      </c>
    </row>
    <row r="53" spans="2:22" x14ac:dyDescent="0.3">
      <c r="B53">
        <v>30</v>
      </c>
      <c r="C53">
        <v>31</v>
      </c>
      <c r="D53" s="1">
        <f>Replication!D53</f>
        <v>63.995484259999998</v>
      </c>
      <c r="E53" s="1">
        <f>Replication!E53</f>
        <v>49.648802709999998</v>
      </c>
      <c r="F53" s="1">
        <f>Replication!F53</f>
        <v>80.698434950000006</v>
      </c>
      <c r="G53">
        <v>2048</v>
      </c>
      <c r="I53">
        <v>2048</v>
      </c>
      <c r="J53" s="2">
        <f t="shared" si="1"/>
        <v>9.090936311225601</v>
      </c>
      <c r="K53" s="2">
        <f t="shared" si="6"/>
        <v>7.0529055070738984</v>
      </c>
      <c r="L53" s="2">
        <f t="shared" si="0"/>
        <v>11.463689056019531</v>
      </c>
      <c r="N53">
        <v>2048</v>
      </c>
      <c r="O53" s="3">
        <f>$C$15+SUM(J$24:J53)</f>
        <v>767.11618727679729</v>
      </c>
      <c r="P53" s="3">
        <f>$C$15+SUM(K$24:K53)</f>
        <v>703.2357355083841</v>
      </c>
      <c r="Q53" s="3">
        <f>$C$15+SUM(L$24:L53)</f>
        <v>856.70182177414722</v>
      </c>
      <c r="R53">
        <f t="shared" si="2"/>
        <v>816.4</v>
      </c>
      <c r="S53">
        <f t="shared" si="3"/>
        <v>1329.8</v>
      </c>
      <c r="T53">
        <f t="shared" si="4"/>
        <v>31</v>
      </c>
      <c r="V53">
        <f t="shared" si="5"/>
        <v>513.4</v>
      </c>
    </row>
    <row r="54" spans="2:22" x14ac:dyDescent="0.3">
      <c r="B54">
        <v>31</v>
      </c>
      <c r="C54">
        <v>32</v>
      </c>
      <c r="D54" s="1">
        <f>Replication!D54</f>
        <v>64.816678940000003</v>
      </c>
      <c r="E54" s="1">
        <f>Replication!E54</f>
        <v>50.559901080000003</v>
      </c>
      <c r="F54" s="1">
        <f>Replication!F54</f>
        <v>81.345846159999994</v>
      </c>
      <c r="G54">
        <v>2049</v>
      </c>
      <c r="I54">
        <v>2049</v>
      </c>
      <c r="J54" s="2">
        <f t="shared" si="1"/>
        <v>9.2075918631184006</v>
      </c>
      <c r="K54" s="2">
        <f t="shared" si="6"/>
        <v>7.1823324088421625</v>
      </c>
      <c r="L54" s="2">
        <f t="shared" si="0"/>
        <v>11.555657640136678</v>
      </c>
      <c r="N54">
        <v>2049</v>
      </c>
      <c r="O54" s="3">
        <f>$C$15+SUM(J$24:J54)</f>
        <v>776.32377913991559</v>
      </c>
      <c r="P54" s="3">
        <f>$C$15+SUM(K$24:K54)</f>
        <v>710.41806791722627</v>
      </c>
      <c r="Q54" s="3">
        <f>$C$15+SUM(L$24:L54)</f>
        <v>868.25747941428403</v>
      </c>
      <c r="R54">
        <f t="shared" si="2"/>
        <v>816.4</v>
      </c>
      <c r="S54">
        <f t="shared" si="3"/>
        <v>1329.8</v>
      </c>
      <c r="T54">
        <f t="shared" si="4"/>
        <v>32</v>
      </c>
      <c r="V54">
        <f t="shared" si="5"/>
        <v>513.4</v>
      </c>
    </row>
    <row r="55" spans="2:22" x14ac:dyDescent="0.3">
      <c r="B55">
        <v>32</v>
      </c>
      <c r="C55">
        <v>33</v>
      </c>
      <c r="D55" s="1">
        <f>Replication!D55</f>
        <v>65.612602050000007</v>
      </c>
      <c r="E55" s="1">
        <f>Replication!E55</f>
        <v>51.442961150000002</v>
      </c>
      <c r="F55" s="1">
        <f>Replication!F55</f>
        <v>81.973333819999993</v>
      </c>
      <c r="G55">
        <v>2050</v>
      </c>
      <c r="I55">
        <v>2050</v>
      </c>
      <c r="J55" s="2">
        <f t="shared" si="1"/>
        <v>9.3206574393119563</v>
      </c>
      <c r="K55" s="2">
        <f t="shared" si="6"/>
        <v>7.3077763045823829</v>
      </c>
      <c r="L55" s="2">
        <f t="shared" si="0"/>
        <v>11.644795966365511</v>
      </c>
      <c r="N55">
        <v>2050</v>
      </c>
      <c r="O55" s="3">
        <f>$C$15+SUM(J$24:J55)</f>
        <v>785.64443657922766</v>
      </c>
      <c r="P55" s="3">
        <f>$C$15+SUM(K$24:K55)</f>
        <v>717.72584422180864</v>
      </c>
      <c r="Q55" s="3">
        <f>$C$15+SUM(L$24:L55)</f>
        <v>879.90227538064948</v>
      </c>
      <c r="R55">
        <f t="shared" si="2"/>
        <v>816.4</v>
      </c>
      <c r="S55">
        <f t="shared" si="3"/>
        <v>1329.8</v>
      </c>
      <c r="T55">
        <f t="shared" si="4"/>
        <v>33</v>
      </c>
      <c r="V55">
        <f t="shared" si="5"/>
        <v>513.4</v>
      </c>
    </row>
    <row r="56" spans="2:22" x14ac:dyDescent="0.3">
      <c r="B56">
        <v>33</v>
      </c>
      <c r="C56">
        <v>34</v>
      </c>
      <c r="D56" s="1">
        <f>Replication!D56</f>
        <v>66.384762670000001</v>
      </c>
      <c r="E56" s="1">
        <f>Replication!E56</f>
        <v>52.299657250000003</v>
      </c>
      <c r="F56" s="1">
        <f>Replication!F56</f>
        <v>82.582087689999994</v>
      </c>
      <c r="G56">
        <v>2051</v>
      </c>
      <c r="I56">
        <v>2051</v>
      </c>
      <c r="J56" s="2">
        <f t="shared" si="1"/>
        <v>9.4303474135285299</v>
      </c>
      <c r="K56" s="2">
        <f t="shared" si="6"/>
        <v>7.4294750427548095</v>
      </c>
      <c r="L56" s="2">
        <f t="shared" ref="L56:L87" si="7">$C$13*$C$9*(F56/100)/10^12</f>
        <v>11.731273047137305</v>
      </c>
      <c r="N56">
        <v>2051</v>
      </c>
      <c r="O56" s="3">
        <f>$C$15+SUM(J$24:J56)</f>
        <v>795.07478399275612</v>
      </c>
      <c r="P56" s="3">
        <f>$C$15+SUM(K$24:K56)</f>
        <v>725.15531926456345</v>
      </c>
      <c r="Q56" s="3">
        <f>$C$15+SUM(L$24:L56)</f>
        <v>891.63354842778676</v>
      </c>
      <c r="R56">
        <f t="shared" si="2"/>
        <v>816.4</v>
      </c>
      <c r="S56">
        <f t="shared" si="3"/>
        <v>1329.8</v>
      </c>
      <c r="T56">
        <f t="shared" si="4"/>
        <v>34</v>
      </c>
      <c r="V56">
        <f t="shared" si="5"/>
        <v>513.4</v>
      </c>
    </row>
    <row r="57" spans="2:22" x14ac:dyDescent="0.3">
      <c r="B57">
        <v>34</v>
      </c>
      <c r="C57">
        <v>35</v>
      </c>
      <c r="D57" s="1">
        <f>Replication!D57</f>
        <v>67.134538640000002</v>
      </c>
      <c r="E57" s="1">
        <f>Replication!E57</f>
        <v>53.131518040000003</v>
      </c>
      <c r="F57" s="1">
        <f>Replication!F57</f>
        <v>83.173194010000003</v>
      </c>
      <c r="G57">
        <v>2052</v>
      </c>
      <c r="I57">
        <v>2052</v>
      </c>
      <c r="J57" s="2">
        <f t="shared" ref="J57:J88" si="8">$C$13*$C$9*(D57/100)/10^12</f>
        <v>9.5368575160736544</v>
      </c>
      <c r="K57" s="2">
        <f t="shared" si="6"/>
        <v>7.5476457785362818</v>
      </c>
      <c r="L57" s="2">
        <f t="shared" si="7"/>
        <v>11.815243189256252</v>
      </c>
      <c r="N57">
        <v>2052</v>
      </c>
      <c r="O57" s="3">
        <f>$C$15+SUM(J$24:J57)</f>
        <v>804.61164150882973</v>
      </c>
      <c r="P57" s="3">
        <f>$C$15+SUM(K$24:K57)</f>
        <v>732.70296504309977</v>
      </c>
      <c r="Q57" s="3">
        <f>$C$15+SUM(L$24:L57)</f>
        <v>903.44879161704307</v>
      </c>
      <c r="R57">
        <f t="shared" si="2"/>
        <v>816.4</v>
      </c>
      <c r="S57">
        <f t="shared" si="3"/>
        <v>1329.8</v>
      </c>
      <c r="T57">
        <f t="shared" si="4"/>
        <v>35</v>
      </c>
      <c r="V57">
        <f t="shared" si="5"/>
        <v>513.4</v>
      </c>
    </row>
    <row r="58" spans="2:22" x14ac:dyDescent="0.3">
      <c r="B58">
        <v>35</v>
      </c>
      <c r="C58">
        <v>36</v>
      </c>
      <c r="D58" s="1">
        <f>Replication!D58</f>
        <v>67.863191330000006</v>
      </c>
      <c r="E58" s="1">
        <f>Replication!E58</f>
        <v>53.939942989999999</v>
      </c>
      <c r="F58" s="1">
        <f>Replication!F58</f>
        <v>83.747647220000005</v>
      </c>
      <c r="G58">
        <v>2053</v>
      </c>
      <c r="I58">
        <v>2053</v>
      </c>
      <c r="J58" s="2">
        <f t="shared" si="8"/>
        <v>9.640366932001827</v>
      </c>
      <c r="K58" s="2">
        <f t="shared" si="6"/>
        <v>7.6624873149015187</v>
      </c>
      <c r="L58" s="2">
        <f t="shared" si="7"/>
        <v>11.896847658794632</v>
      </c>
      <c r="N58">
        <v>2053</v>
      </c>
      <c r="O58" s="3">
        <f>$C$15+SUM(J$24:J58)</f>
        <v>814.25200844083156</v>
      </c>
      <c r="P58" s="3">
        <f>$C$15+SUM(K$24:K58)</f>
        <v>740.36545235800122</v>
      </c>
      <c r="Q58" s="3">
        <f>$C$15+SUM(L$24:L58)</f>
        <v>915.34563927583758</v>
      </c>
      <c r="R58">
        <f t="shared" si="2"/>
        <v>816.4</v>
      </c>
      <c r="S58">
        <f t="shared" si="3"/>
        <v>1329.8</v>
      </c>
      <c r="T58">
        <f t="shared" si="4"/>
        <v>36</v>
      </c>
      <c r="V58">
        <f t="shared" si="5"/>
        <v>513.4</v>
      </c>
    </row>
    <row r="59" spans="2:22" x14ac:dyDescent="0.3">
      <c r="B59">
        <v>36</v>
      </c>
      <c r="C59">
        <v>37</v>
      </c>
      <c r="D59" s="1">
        <f>Replication!D59</f>
        <v>68.571878400000003</v>
      </c>
      <c r="E59" s="1">
        <f>Replication!E59</f>
        <v>54.72621651</v>
      </c>
      <c r="F59" s="1">
        <f>Replication!F59</f>
        <v>84.306359979999996</v>
      </c>
      <c r="G59">
        <v>2054</v>
      </c>
      <c r="I59">
        <v>2054</v>
      </c>
      <c r="J59" s="2">
        <f t="shared" si="8"/>
        <v>9.7410401137498397</v>
      </c>
      <c r="K59" s="2">
        <f t="shared" si="6"/>
        <v>7.7741821098730286</v>
      </c>
      <c r="L59" s="2">
        <f t="shared" si="7"/>
        <v>11.976216104492977</v>
      </c>
      <c r="N59">
        <v>2054</v>
      </c>
      <c r="O59" s="11">
        <f>$C$15+SUM(J$24:J59)</f>
        <v>823.99304855458149</v>
      </c>
      <c r="P59" s="3">
        <f>$C$15+SUM(K$24:K59)</f>
        <v>748.1396344678742</v>
      </c>
      <c r="Q59" s="3">
        <f>$C$15+SUM(L$24:L59)</f>
        <v>927.32185538033059</v>
      </c>
      <c r="R59">
        <f t="shared" si="2"/>
        <v>816.4</v>
      </c>
      <c r="S59">
        <f t="shared" si="3"/>
        <v>1329.8</v>
      </c>
      <c r="T59" s="12">
        <f t="shared" si="4"/>
        <v>37</v>
      </c>
      <c r="V59">
        <f t="shared" si="5"/>
        <v>513.4</v>
      </c>
    </row>
    <row r="60" spans="2:22" x14ac:dyDescent="0.3">
      <c r="B60">
        <v>37</v>
      </c>
      <c r="C60">
        <v>38</v>
      </c>
      <c r="D60" s="1">
        <f>Replication!D60</f>
        <v>69.261664879999998</v>
      </c>
      <c r="E60" s="1">
        <f>Replication!E60</f>
        <v>55.491520209999997</v>
      </c>
      <c r="F60" s="1">
        <f>Replication!F60</f>
        <v>84.850171950000004</v>
      </c>
      <c r="G60">
        <v>2055</v>
      </c>
      <c r="I60">
        <v>2055</v>
      </c>
      <c r="J60" s="2">
        <f t="shared" si="8"/>
        <v>9.8390283551161755</v>
      </c>
      <c r="K60" s="2">
        <f t="shared" ref="K60:K91" si="9">$C$13*$C$9*(E60/100)/10^12</f>
        <v>7.8828980181264789</v>
      </c>
      <c r="L60" s="2">
        <f t="shared" si="7"/>
        <v>12.053467805010886</v>
      </c>
      <c r="N60">
        <v>2055</v>
      </c>
      <c r="O60" s="3">
        <f>$C$15+SUM(J$24:J60)</f>
        <v>833.83207690969766</v>
      </c>
      <c r="P60" s="3">
        <f>$C$15+SUM(K$24:K60)</f>
        <v>756.02253248600073</v>
      </c>
      <c r="Q60" s="3">
        <f>$C$15+SUM(L$24:L60)</f>
        <v>939.37532318534147</v>
      </c>
      <c r="R60">
        <f t="shared" si="2"/>
        <v>816.4</v>
      </c>
      <c r="S60">
        <f t="shared" si="3"/>
        <v>1329.8</v>
      </c>
      <c r="T60">
        <f t="shared" si="4"/>
        <v>38</v>
      </c>
      <c r="V60">
        <f t="shared" si="5"/>
        <v>513.4</v>
      </c>
    </row>
    <row r="61" spans="2:22" x14ac:dyDescent="0.3">
      <c r="B61">
        <v>38</v>
      </c>
      <c r="C61">
        <v>39</v>
      </c>
      <c r="D61" s="1">
        <f>Replication!D61</f>
        <v>69.933532779999993</v>
      </c>
      <c r="E61" s="1">
        <f>Replication!E61</f>
        <v>56.236943619999998</v>
      </c>
      <c r="F61" s="1">
        <f>Replication!F61</f>
        <v>85.379857319999999</v>
      </c>
      <c r="G61">
        <v>2056</v>
      </c>
      <c r="I61">
        <v>2056</v>
      </c>
      <c r="J61" s="2">
        <f t="shared" si="8"/>
        <v>9.934471156418244</v>
      </c>
      <c r="K61" s="2">
        <f t="shared" si="9"/>
        <v>7.9887898138299818</v>
      </c>
      <c r="L61" s="2">
        <f t="shared" si="7"/>
        <v>12.128712738607986</v>
      </c>
      <c r="N61">
        <v>2056</v>
      </c>
      <c r="O61" s="3">
        <f>$C$15+SUM(J$24:J61)</f>
        <v>843.76654806611589</v>
      </c>
      <c r="P61" s="3">
        <f>$C$15+SUM(K$24:K61)</f>
        <v>764.01132229983068</v>
      </c>
      <c r="Q61" s="3">
        <f>$C$15+SUM(L$24:L61)</f>
        <v>951.50403592394946</v>
      </c>
      <c r="R61">
        <f t="shared" si="2"/>
        <v>816.4</v>
      </c>
      <c r="S61">
        <f t="shared" si="3"/>
        <v>1329.8</v>
      </c>
      <c r="T61">
        <f t="shared" si="4"/>
        <v>39</v>
      </c>
      <c r="V61">
        <f t="shared" si="5"/>
        <v>513.4</v>
      </c>
    </row>
    <row r="62" spans="2:22" x14ac:dyDescent="0.3">
      <c r="B62">
        <v>39</v>
      </c>
      <c r="C62">
        <v>40</v>
      </c>
      <c r="D62" s="1">
        <f>Replication!D62</f>
        <v>70.588389530000001</v>
      </c>
      <c r="E62" s="1">
        <f>Replication!E62</f>
        <v>56.96349352</v>
      </c>
      <c r="F62" s="1">
        <f>Replication!F62</f>
        <v>85.896131479999994</v>
      </c>
      <c r="G62">
        <v>2057</v>
      </c>
      <c r="I62">
        <v>2057</v>
      </c>
      <c r="J62" s="2">
        <f t="shared" si="8"/>
        <v>10.027497423444201</v>
      </c>
      <c r="K62" s="2">
        <f t="shared" si="9"/>
        <v>8.0920005160256636</v>
      </c>
      <c r="L62" s="2">
        <f t="shared" si="7"/>
        <v>12.202052530656799</v>
      </c>
      <c r="N62">
        <v>2057</v>
      </c>
      <c r="O62" s="3">
        <f>$C$15+SUM(J$24:J62)</f>
        <v>853.79404548956006</v>
      </c>
      <c r="P62" s="3">
        <f>$C$15+SUM(K$24:K62)</f>
        <v>772.10332281585636</v>
      </c>
      <c r="Q62" s="3">
        <f>$C$15+SUM(L$24:L62)</f>
        <v>963.70608845460629</v>
      </c>
      <c r="R62">
        <f t="shared" si="2"/>
        <v>816.4</v>
      </c>
      <c r="S62">
        <f t="shared" si="3"/>
        <v>1329.8</v>
      </c>
      <c r="T62">
        <f t="shared" si="4"/>
        <v>40</v>
      </c>
      <c r="V62">
        <f t="shared" si="5"/>
        <v>513.4</v>
      </c>
    </row>
    <row r="63" spans="2:22" x14ac:dyDescent="0.3">
      <c r="B63">
        <v>40</v>
      </c>
      <c r="C63">
        <v>41</v>
      </c>
      <c r="D63" s="1">
        <f>Replication!D63</f>
        <v>71.227075310000004</v>
      </c>
      <c r="E63" s="1">
        <f>Replication!E63</f>
        <v>57.67210206</v>
      </c>
      <c r="F63" s="1">
        <f>Replication!F63</f>
        <v>86.399656820000004</v>
      </c>
      <c r="G63">
        <v>2058</v>
      </c>
      <c r="I63">
        <v>2058</v>
      </c>
      <c r="J63" s="2">
        <f t="shared" si="8"/>
        <v>10.118226508722717</v>
      </c>
      <c r="K63" s="2">
        <f t="shared" si="9"/>
        <v>8.192662542123605</v>
      </c>
      <c r="L63" s="2">
        <f t="shared" si="7"/>
        <v>12.273581277566985</v>
      </c>
      <c r="N63">
        <v>2058</v>
      </c>
      <c r="O63" s="3">
        <f>$C$15+SUM(J$24:J63)</f>
        <v>863.91227199828279</v>
      </c>
      <c r="P63" s="3">
        <f>$C$15+SUM(K$24:K63)</f>
        <v>780.29598535797993</v>
      </c>
      <c r="Q63" s="3">
        <f>$C$15+SUM(L$24:L63)</f>
        <v>975.97966973217319</v>
      </c>
      <c r="R63">
        <f t="shared" si="2"/>
        <v>816.4</v>
      </c>
      <c r="S63">
        <f t="shared" si="3"/>
        <v>1329.8</v>
      </c>
      <c r="T63">
        <f t="shared" si="4"/>
        <v>41</v>
      </c>
      <c r="V63">
        <f t="shared" si="5"/>
        <v>513.4</v>
      </c>
    </row>
    <row r="64" spans="2:22" x14ac:dyDescent="0.3">
      <c r="B64">
        <v>41</v>
      </c>
      <c r="C64">
        <v>42</v>
      </c>
      <c r="D64" s="1">
        <f>Replication!D64</f>
        <v>71.850369569999998</v>
      </c>
      <c r="E64" s="1">
        <f>Replication!E64</f>
        <v>58.36363403</v>
      </c>
      <c r="F64" s="1">
        <f>Replication!F64</f>
        <v>86.891047830000005</v>
      </c>
      <c r="G64">
        <v>2059</v>
      </c>
      <c r="I64">
        <v>2059</v>
      </c>
      <c r="J64" s="2">
        <f t="shared" si="8"/>
        <v>10.206769137727466</v>
      </c>
      <c r="K64" s="2">
        <f t="shared" si="9"/>
        <v>8.2908987406482542</v>
      </c>
      <c r="L64" s="2">
        <f t="shared" si="7"/>
        <v>12.343386271270438</v>
      </c>
      <c r="N64">
        <v>2059</v>
      </c>
      <c r="O64" s="3">
        <f>$C$15+SUM(J$24:J64)</f>
        <v>874.11904113601031</v>
      </c>
      <c r="P64" s="3">
        <f>$C$15+SUM(K$24:K64)</f>
        <v>788.58688409862816</v>
      </c>
      <c r="Q64" s="3">
        <f>$C$15+SUM(L$24:L64)</f>
        <v>988.32305600344364</v>
      </c>
      <c r="R64">
        <f t="shared" si="2"/>
        <v>816.4</v>
      </c>
      <c r="S64">
        <f t="shared" si="3"/>
        <v>1329.8</v>
      </c>
      <c r="T64">
        <f t="shared" si="4"/>
        <v>42</v>
      </c>
      <c r="V64">
        <f t="shared" si="5"/>
        <v>513.4</v>
      </c>
    </row>
    <row r="65" spans="2:22" x14ac:dyDescent="0.3">
      <c r="B65">
        <v>42</v>
      </c>
      <c r="C65">
        <v>43</v>
      </c>
      <c r="D65" s="1">
        <f>Replication!D65</f>
        <v>72.4589967</v>
      </c>
      <c r="E65" s="1">
        <f>Replication!E65</f>
        <v>59.038893139999999</v>
      </c>
      <c r="F65" s="1">
        <f>Replication!F65</f>
        <v>87.370875620000007</v>
      </c>
      <c r="G65">
        <v>2060</v>
      </c>
      <c r="I65">
        <v>2060</v>
      </c>
      <c r="J65" s="2">
        <f t="shared" si="8"/>
        <v>10.293228214334102</v>
      </c>
      <c r="K65" s="2">
        <f t="shared" si="9"/>
        <v>8.3868232833494947</v>
      </c>
      <c r="L65" s="2">
        <f t="shared" si="7"/>
        <v>12.411548641313987</v>
      </c>
      <c r="N65">
        <v>2060</v>
      </c>
      <c r="O65" s="3">
        <f>$C$15+SUM(J$24:J65)</f>
        <v>884.41226935034433</v>
      </c>
      <c r="P65" s="3">
        <f>$C$15+SUM(K$24:K65)</f>
        <v>796.97370738197765</v>
      </c>
      <c r="Q65" s="3">
        <f>$C$15+SUM(L$24:L65)</f>
        <v>1000.7346046447576</v>
      </c>
      <c r="R65">
        <f t="shared" si="2"/>
        <v>816.4</v>
      </c>
      <c r="S65">
        <f t="shared" si="3"/>
        <v>1329.8</v>
      </c>
      <c r="T65">
        <f t="shared" si="4"/>
        <v>43</v>
      </c>
      <c r="V65">
        <f t="shared" si="5"/>
        <v>513.4</v>
      </c>
    </row>
    <row r="66" spans="2:22" x14ac:dyDescent="0.3">
      <c r="B66">
        <v>43</v>
      </c>
      <c r="C66">
        <v>44</v>
      </c>
      <c r="D66" s="1">
        <f>Replication!D66</f>
        <v>73.053631170000003</v>
      </c>
      <c r="E66" s="1">
        <f>Replication!E66</f>
        <v>59.69862766</v>
      </c>
      <c r="F66" s="1">
        <f>Replication!F66</f>
        <v>87.839671899999999</v>
      </c>
      <c r="G66">
        <v>2061</v>
      </c>
      <c r="I66">
        <v>2061</v>
      </c>
      <c r="J66" s="2">
        <f t="shared" si="8"/>
        <v>10.37769955098759</v>
      </c>
      <c r="K66" s="2">
        <f t="shared" si="9"/>
        <v>8.4805424663979423</v>
      </c>
      <c r="L66" s="2">
        <f t="shared" si="7"/>
        <v>12.478143920241866</v>
      </c>
      <c r="N66">
        <v>2061</v>
      </c>
      <c r="O66" s="3">
        <f>$C$15+SUM(J$24:J66)</f>
        <v>894.78996890133192</v>
      </c>
      <c r="P66" s="3">
        <f>$C$15+SUM(K$24:K66)</f>
        <v>805.45424984837564</v>
      </c>
      <c r="Q66" s="3">
        <f>$C$15+SUM(L$24:L66)</f>
        <v>1013.2127485649994</v>
      </c>
      <c r="R66">
        <f t="shared" si="2"/>
        <v>816.4</v>
      </c>
      <c r="S66">
        <f t="shared" si="3"/>
        <v>1329.8</v>
      </c>
      <c r="T66">
        <f t="shared" si="4"/>
        <v>44</v>
      </c>
      <c r="V66">
        <f t="shared" si="5"/>
        <v>513.4</v>
      </c>
    </row>
    <row r="67" spans="2:22" x14ac:dyDescent="0.3">
      <c r="B67">
        <v>44</v>
      </c>
      <c r="C67">
        <v>45</v>
      </c>
      <c r="D67" s="1">
        <f>Replication!D67</f>
        <v>73.634901920000004</v>
      </c>
      <c r="E67" s="1">
        <f>Replication!E67</f>
        <v>60.343535430000003</v>
      </c>
      <c r="F67" s="1">
        <f>Replication!F67</f>
        <v>88.297932540000005</v>
      </c>
      <c r="G67">
        <v>2062</v>
      </c>
      <c r="I67">
        <v>2062</v>
      </c>
      <c r="J67" s="2">
        <f t="shared" si="8"/>
        <v>10.460272492327629</v>
      </c>
      <c r="K67" s="2">
        <f t="shared" si="9"/>
        <v>8.5721554220850198</v>
      </c>
      <c r="L67" s="2">
        <f t="shared" si="7"/>
        <v>12.543242549314751</v>
      </c>
      <c r="N67">
        <v>2062</v>
      </c>
      <c r="O67" s="3">
        <f>$C$15+SUM(J$24:J67)</f>
        <v>905.25024139365951</v>
      </c>
      <c r="P67" s="3">
        <f>$C$15+SUM(K$24:K67)</f>
        <v>814.0264052704606</v>
      </c>
      <c r="Q67" s="3">
        <f>$C$15+SUM(L$24:L67)</f>
        <v>1025.7559911143142</v>
      </c>
      <c r="R67">
        <f t="shared" si="2"/>
        <v>816.4</v>
      </c>
      <c r="S67">
        <f t="shared" si="3"/>
        <v>1329.8</v>
      </c>
      <c r="T67">
        <f t="shared" si="4"/>
        <v>45</v>
      </c>
      <c r="V67">
        <f t="shared" si="5"/>
        <v>513.4</v>
      </c>
    </row>
    <row r="68" spans="2:22" x14ac:dyDescent="0.3">
      <c r="B68">
        <v>45</v>
      </c>
      <c r="C68">
        <v>46</v>
      </c>
      <c r="D68" s="1">
        <f>Replication!D68</f>
        <v>74.20339645</v>
      </c>
      <c r="E68" s="1">
        <f>Replication!E68</f>
        <v>60.974268250000002</v>
      </c>
      <c r="F68" s="1">
        <f>Replication!F68</f>
        <v>88.746120689999998</v>
      </c>
      <c r="G68">
        <v>2063</v>
      </c>
      <c r="I68">
        <v>2063</v>
      </c>
      <c r="J68" s="2">
        <f t="shared" si="8"/>
        <v>10.541030496197292</v>
      </c>
      <c r="K68" s="2">
        <f t="shared" si="9"/>
        <v>8.6617547424483732</v>
      </c>
      <c r="L68" s="2">
        <f t="shared" si="7"/>
        <v>12.606910321724168</v>
      </c>
      <c r="N68">
        <v>2063</v>
      </c>
      <c r="O68" s="3">
        <f>$C$15+SUM(J$24:J68)</f>
        <v>915.79127188985683</v>
      </c>
      <c r="P68" s="11">
        <f>$C$15+SUM(K$24:K68)</f>
        <v>822.68816001290907</v>
      </c>
      <c r="Q68" s="3">
        <f>$C$15+SUM(L$24:L68)</f>
        <v>1038.3629014360383</v>
      </c>
      <c r="R68">
        <f t="shared" si="2"/>
        <v>816.4</v>
      </c>
      <c r="S68">
        <f t="shared" si="3"/>
        <v>1329.8</v>
      </c>
      <c r="T68" s="12">
        <f t="shared" si="4"/>
        <v>46</v>
      </c>
      <c r="V68">
        <f t="shared" si="5"/>
        <v>513.4</v>
      </c>
    </row>
    <row r="69" spans="2:22" x14ac:dyDescent="0.3">
      <c r="B69">
        <v>46</v>
      </c>
      <c r="C69">
        <v>47</v>
      </c>
      <c r="D69" s="1">
        <f>Replication!D69</f>
        <v>74.75966434</v>
      </c>
      <c r="E69" s="1">
        <f>Replication!E69</f>
        <v>61.591435869999998</v>
      </c>
      <c r="F69" s="1">
        <f>Replication!F69</f>
        <v>89.184669639999996</v>
      </c>
      <c r="G69">
        <v>2064</v>
      </c>
      <c r="I69">
        <v>2064</v>
      </c>
      <c r="J69" s="2">
        <f t="shared" si="8"/>
        <v>10.620051633679811</v>
      </c>
      <c r="K69" s="2">
        <f t="shared" si="9"/>
        <v>8.7494270460749224</v>
      </c>
      <c r="L69" s="2">
        <f t="shared" si="7"/>
        <v>12.669208788872369</v>
      </c>
      <c r="N69">
        <v>2064</v>
      </c>
      <c r="O69" s="3">
        <f>$C$15+SUM(J$24:J69)</f>
        <v>926.41132352353657</v>
      </c>
      <c r="P69" s="3">
        <f>$C$15+SUM(K$24:K69)</f>
        <v>831.43758705898392</v>
      </c>
      <c r="Q69" s="3">
        <f>$C$15+SUM(L$24:L69)</f>
        <v>1051.0321102249109</v>
      </c>
      <c r="R69">
        <f t="shared" si="2"/>
        <v>816.4</v>
      </c>
      <c r="S69">
        <f t="shared" si="3"/>
        <v>1329.8</v>
      </c>
      <c r="T69">
        <f t="shared" si="4"/>
        <v>47</v>
      </c>
      <c r="V69">
        <f t="shared" si="5"/>
        <v>513.4</v>
      </c>
    </row>
    <row r="70" spans="2:22" x14ac:dyDescent="0.3">
      <c r="B70">
        <v>47</v>
      </c>
      <c r="C70">
        <v>48</v>
      </c>
      <c r="D70" s="1">
        <f>Replication!D70</f>
        <v>75.304220450000003</v>
      </c>
      <c r="E70" s="1">
        <f>Replication!E70</f>
        <v>62.195609509999997</v>
      </c>
      <c r="F70" s="1">
        <f>Replication!F70</f>
        <v>89.613985290000002</v>
      </c>
      <c r="G70">
        <v>2065</v>
      </c>
      <c r="I70">
        <v>2065</v>
      </c>
      <c r="J70" s="2">
        <f t="shared" si="8"/>
        <v>10.697409043677458</v>
      </c>
      <c r="K70" s="2">
        <f t="shared" si="9"/>
        <v>8.8352534781376342</v>
      </c>
      <c r="L70" s="2">
        <f t="shared" si="7"/>
        <v>12.730195611250428</v>
      </c>
      <c r="N70">
        <v>2065</v>
      </c>
      <c r="O70" s="3">
        <f>$C$15+SUM(J$24:J70)</f>
        <v>937.10873256721402</v>
      </c>
      <c r="P70" s="3">
        <f>$C$15+SUM(K$24:K70)</f>
        <v>840.27284053712162</v>
      </c>
      <c r="Q70" s="3">
        <f>$C$15+SUM(L$24:L70)</f>
        <v>1063.7623058361612</v>
      </c>
      <c r="R70">
        <f t="shared" si="2"/>
        <v>816.4</v>
      </c>
      <c r="S70">
        <f t="shared" si="3"/>
        <v>1329.8</v>
      </c>
      <c r="T70">
        <f t="shared" si="4"/>
        <v>48</v>
      </c>
      <c r="V70">
        <f t="shared" si="5"/>
        <v>513.4</v>
      </c>
    </row>
    <row r="71" spans="2:22" x14ac:dyDescent="0.3">
      <c r="B71">
        <v>48</v>
      </c>
      <c r="C71">
        <v>49</v>
      </c>
      <c r="D71" s="1">
        <f>Replication!D71</f>
        <v>75.837547799999996</v>
      </c>
      <c r="E71" s="1">
        <f>Replication!E71</f>
        <v>62.787325070000001</v>
      </c>
      <c r="F71" s="1">
        <f>Replication!F71</f>
        <v>90.034448440000006</v>
      </c>
      <c r="G71">
        <v>2066</v>
      </c>
      <c r="I71">
        <v>2066</v>
      </c>
      <c r="J71" s="2">
        <f t="shared" si="8"/>
        <v>10.773171342032549</v>
      </c>
      <c r="K71" s="2">
        <f t="shared" si="9"/>
        <v>8.9193101663949879</v>
      </c>
      <c r="L71" s="2">
        <f t="shared" si="7"/>
        <v>12.789924883746243</v>
      </c>
      <c r="N71">
        <v>2066</v>
      </c>
      <c r="O71" s="3">
        <f>$C$15+SUM(J$24:J71)</f>
        <v>947.8819039092466</v>
      </c>
      <c r="P71" s="3">
        <f>$C$15+SUM(K$24:K71)</f>
        <v>849.19215070351652</v>
      </c>
      <c r="Q71" s="3">
        <f>$C$15+SUM(L$24:L71)</f>
        <v>1076.5522307199076</v>
      </c>
      <c r="R71">
        <f t="shared" si="2"/>
        <v>816.4</v>
      </c>
      <c r="S71">
        <f t="shared" si="3"/>
        <v>1329.8</v>
      </c>
      <c r="T71">
        <f t="shared" si="4"/>
        <v>49</v>
      </c>
      <c r="V71">
        <f t="shared" si="5"/>
        <v>513.4</v>
      </c>
    </row>
    <row r="72" spans="2:22" x14ac:dyDescent="0.3">
      <c r="B72">
        <v>49</v>
      </c>
      <c r="C72">
        <v>50</v>
      </c>
      <c r="D72" s="1">
        <f>Replication!D72</f>
        <v>76.360100119999998</v>
      </c>
      <c r="E72" s="1">
        <f>Replication!E72</f>
        <v>63.367085959999997</v>
      </c>
      <c r="F72" s="1">
        <f>Replication!F72</f>
        <v>90.446416799999994</v>
      </c>
      <c r="G72">
        <v>2067</v>
      </c>
      <c r="I72">
        <v>2067</v>
      </c>
      <c r="J72" s="2">
        <f t="shared" si="8"/>
        <v>10.847402983770005</v>
      </c>
      <c r="K72" s="2">
        <f t="shared" si="9"/>
        <v>9.0016686232091647</v>
      </c>
      <c r="L72" s="2">
        <f t="shared" si="7"/>
        <v>12.848447421176919</v>
      </c>
      <c r="N72">
        <v>2067</v>
      </c>
      <c r="O72" s="3">
        <f>$C$15+SUM(J$24:J72)</f>
        <v>958.72930689301666</v>
      </c>
      <c r="P72" s="3">
        <f>$C$15+SUM(K$24:K72)</f>
        <v>858.19381932672582</v>
      </c>
      <c r="Q72" s="3">
        <f>$C$15+SUM(L$24:L72)</f>
        <v>1089.4006781410844</v>
      </c>
      <c r="R72">
        <f t="shared" si="2"/>
        <v>816.4</v>
      </c>
      <c r="S72">
        <f t="shared" si="3"/>
        <v>1329.8</v>
      </c>
      <c r="T72">
        <f t="shared" si="4"/>
        <v>50</v>
      </c>
      <c r="V72">
        <f t="shared" si="5"/>
        <v>513.4</v>
      </c>
    </row>
    <row r="73" spans="2:22" x14ac:dyDescent="0.3">
      <c r="B73">
        <v>50</v>
      </c>
      <c r="C73">
        <v>51</v>
      </c>
      <c r="D73" s="1">
        <f>Replication!D73</f>
        <v>76.87230418</v>
      </c>
      <c r="E73" s="1">
        <f>Replication!E73</f>
        <v>63.935365679999997</v>
      </c>
      <c r="F73" s="1">
        <f>Replication!F73</f>
        <v>90.850226829999997</v>
      </c>
      <c r="G73">
        <v>2068</v>
      </c>
      <c r="I73">
        <v>2068</v>
      </c>
      <c r="J73" s="2">
        <f t="shared" si="8"/>
        <v>10.920164594087588</v>
      </c>
      <c r="K73" s="2">
        <f t="shared" si="9"/>
        <v>9.082396112050283</v>
      </c>
      <c r="L73" s="2">
        <f t="shared" si="7"/>
        <v>12.905811019671612</v>
      </c>
      <c r="N73">
        <v>2068</v>
      </c>
      <c r="O73" s="3">
        <f>$C$15+SUM(J$24:J73)</f>
        <v>969.64947148710417</v>
      </c>
      <c r="P73" s="3">
        <f>$C$15+SUM(K$24:K73)</f>
        <v>867.27621543877603</v>
      </c>
      <c r="Q73" s="3">
        <f>$C$15+SUM(L$24:L73)</f>
        <v>1102.306489160756</v>
      </c>
      <c r="R73">
        <f t="shared" si="2"/>
        <v>816.4</v>
      </c>
      <c r="S73">
        <f t="shared" si="3"/>
        <v>1329.8</v>
      </c>
      <c r="T73">
        <f t="shared" si="4"/>
        <v>51</v>
      </c>
      <c r="V73">
        <f t="shared" si="5"/>
        <v>513.4</v>
      </c>
    </row>
    <row r="74" spans="2:22" x14ac:dyDescent="0.3">
      <c r="B74">
        <v>51</v>
      </c>
      <c r="C74">
        <v>52</v>
      </c>
      <c r="D74" s="1">
        <f>Replication!D74</f>
        <v>77.374561900000003</v>
      </c>
      <c r="E74" s="1">
        <f>Replication!E74</f>
        <v>64.492610139999996</v>
      </c>
      <c r="F74" s="1">
        <f>Replication!F74</f>
        <v>91.246195389999997</v>
      </c>
      <c r="G74">
        <v>2069</v>
      </c>
      <c r="I74">
        <v>2069</v>
      </c>
      <c r="J74" s="2">
        <f t="shared" si="8"/>
        <v>10.991513268093879</v>
      </c>
      <c r="K74" s="2">
        <f t="shared" si="9"/>
        <v>9.1615559770660973</v>
      </c>
      <c r="L74" s="2">
        <f t="shared" si="7"/>
        <v>12.962060691063781</v>
      </c>
      <c r="N74">
        <v>2069</v>
      </c>
      <c r="O74" s="3">
        <f>$C$15+SUM(J$24:J74)</f>
        <v>980.64098475519802</v>
      </c>
      <c r="P74" s="3">
        <f>$C$15+SUM(K$24:K74)</f>
        <v>876.43777141584212</v>
      </c>
      <c r="Q74" s="3">
        <f>$C$15+SUM(L$24:L74)</f>
        <v>1115.2685498518199</v>
      </c>
      <c r="R74">
        <f t="shared" si="2"/>
        <v>816.4</v>
      </c>
      <c r="S74">
        <f t="shared" si="3"/>
        <v>1329.8</v>
      </c>
      <c r="T74">
        <f t="shared" si="4"/>
        <v>52</v>
      </c>
      <c r="V74">
        <f t="shared" si="5"/>
        <v>513.4</v>
      </c>
    </row>
    <row r="75" spans="2:22" x14ac:dyDescent="0.3">
      <c r="B75">
        <v>52</v>
      </c>
      <c r="C75">
        <v>53</v>
      </c>
      <c r="D75" s="1">
        <f>Replication!D75</f>
        <v>77.867252230000005</v>
      </c>
      <c r="E75" s="1">
        <f>Replication!E75</f>
        <v>65.039239769999995</v>
      </c>
      <c r="F75" s="1">
        <f>Replication!F75</f>
        <v>91.634621229999993</v>
      </c>
      <c r="G75">
        <v>2070</v>
      </c>
      <c r="I75">
        <v>2070</v>
      </c>
      <c r="J75" s="2">
        <f t="shared" si="8"/>
        <v>11.061502837873356</v>
      </c>
      <c r="K75" s="2">
        <f t="shared" si="9"/>
        <v>9.2392079428199487</v>
      </c>
      <c r="L75" s="2">
        <f t="shared" si="7"/>
        <v>13.017238874554479</v>
      </c>
      <c r="N75">
        <v>2070</v>
      </c>
      <c r="O75" s="3">
        <f>$C$15+SUM(J$24:J75)</f>
        <v>991.7024875930714</v>
      </c>
      <c r="P75" s="3">
        <f>$C$15+SUM(K$24:K75)</f>
        <v>885.67697935866204</v>
      </c>
      <c r="Q75" s="3">
        <f>$C$15+SUM(L$24:L75)</f>
        <v>1128.2857887263742</v>
      </c>
      <c r="R75">
        <f t="shared" si="2"/>
        <v>816.4</v>
      </c>
      <c r="S75">
        <f t="shared" si="3"/>
        <v>1329.8</v>
      </c>
      <c r="T75">
        <f t="shared" si="4"/>
        <v>53</v>
      </c>
      <c r="V75">
        <f t="shared" si="5"/>
        <v>513.4</v>
      </c>
    </row>
    <row r="76" spans="2:22" x14ac:dyDescent="0.3">
      <c r="B76">
        <v>53</v>
      </c>
      <c r="C76">
        <v>54</v>
      </c>
      <c r="D76" s="1">
        <f>Replication!D76</f>
        <v>78.350732840000006</v>
      </c>
      <c r="E76" s="1">
        <f>Replication!E76</f>
        <v>65.57565142</v>
      </c>
      <c r="F76" s="1">
        <f>Replication!F76</f>
        <v>92.015786349999999</v>
      </c>
      <c r="G76">
        <v>2071</v>
      </c>
      <c r="I76">
        <v>2071</v>
      </c>
      <c r="J76" s="2">
        <f t="shared" si="8"/>
        <v>11.130184112560885</v>
      </c>
      <c r="K76" s="2">
        <f t="shared" si="9"/>
        <v>9.3154083841969921</v>
      </c>
      <c r="L76" s="2">
        <f t="shared" si="7"/>
        <v>13.071385629908381</v>
      </c>
      <c r="N76">
        <v>2071</v>
      </c>
      <c r="O76" s="3">
        <f>$C$15+SUM(J$24:J76)</f>
        <v>1002.8326717056323</v>
      </c>
      <c r="P76" s="3">
        <f>$C$15+SUM(K$24:K76)</f>
        <v>894.99238774285914</v>
      </c>
      <c r="Q76" s="3">
        <f>$C$15+SUM(L$24:L76)</f>
        <v>1141.3571743562825</v>
      </c>
      <c r="R76">
        <f t="shared" si="2"/>
        <v>816.4</v>
      </c>
      <c r="S76">
        <f t="shared" si="3"/>
        <v>1329.8</v>
      </c>
      <c r="T76">
        <f t="shared" si="4"/>
        <v>54</v>
      </c>
      <c r="V76">
        <f t="shared" si="5"/>
        <v>513.4</v>
      </c>
    </row>
    <row r="77" spans="2:22" x14ac:dyDescent="0.3">
      <c r="B77">
        <v>54</v>
      </c>
      <c r="C77">
        <v>55</v>
      </c>
      <c r="D77" s="1">
        <f>Replication!D77</f>
        <v>78.825341750000007</v>
      </c>
      <c r="E77" s="1">
        <f>Replication!E77</f>
        <v>66.102220110000005</v>
      </c>
      <c r="F77" s="1">
        <f>Replication!F77</f>
        <v>92.389957219999999</v>
      </c>
      <c r="G77">
        <v>2072</v>
      </c>
      <c r="I77">
        <v>2072</v>
      </c>
      <c r="J77" s="2">
        <f t="shared" si="8"/>
        <v>11.197605109892834</v>
      </c>
      <c r="K77" s="2">
        <f t="shared" si="9"/>
        <v>9.3902105750020013</v>
      </c>
      <c r="L77" s="2">
        <f t="shared" si="7"/>
        <v>13.124538810761987</v>
      </c>
      <c r="N77">
        <v>2072</v>
      </c>
      <c r="O77" s="3">
        <f>$C$15+SUM(J$24:J77)</f>
        <v>1014.0302768155251</v>
      </c>
      <c r="P77" s="3">
        <f>$C$15+SUM(K$24:K77)</f>
        <v>904.38259831786104</v>
      </c>
      <c r="Q77" s="3">
        <f>$C$15+SUM(L$24:L77)</f>
        <v>1154.4817131670447</v>
      </c>
      <c r="R77">
        <f t="shared" si="2"/>
        <v>816.4</v>
      </c>
      <c r="S77">
        <f t="shared" si="3"/>
        <v>1329.8</v>
      </c>
      <c r="T77">
        <f t="shared" si="4"/>
        <v>55</v>
      </c>
      <c r="V77">
        <f t="shared" si="5"/>
        <v>513.4</v>
      </c>
    </row>
    <row r="78" spans="2:22" x14ac:dyDescent="0.3">
      <c r="B78">
        <v>55</v>
      </c>
      <c r="C78">
        <v>56</v>
      </c>
      <c r="D78" s="1">
        <f>Replication!D78</f>
        <v>79.291398689999994</v>
      </c>
      <c r="E78" s="1">
        <f>Replication!E78</f>
        <v>66.619300539999998</v>
      </c>
      <c r="F78" s="1">
        <f>Replication!F78</f>
        <v>92.757385900000003</v>
      </c>
      <c r="G78">
        <v>2073</v>
      </c>
      <c r="I78">
        <v>2073</v>
      </c>
      <c r="J78" s="2">
        <f t="shared" si="8"/>
        <v>11.2638112494031</v>
      </c>
      <c r="K78" s="2">
        <f t="shared" si="9"/>
        <v>9.46366490246381</v>
      </c>
      <c r="L78" s="2">
        <f t="shared" si="7"/>
        <v>13.176734223726234</v>
      </c>
      <c r="N78">
        <v>2073</v>
      </c>
      <c r="O78" s="3">
        <f>$C$15+SUM(J$24:J78)</f>
        <v>1025.2940880649282</v>
      </c>
      <c r="P78" s="3">
        <f>$C$15+SUM(K$24:K78)</f>
        <v>913.84626322032489</v>
      </c>
      <c r="Q78" s="3">
        <f>$C$15+SUM(L$24:L78)</f>
        <v>1167.658447390771</v>
      </c>
      <c r="R78">
        <f t="shared" si="2"/>
        <v>816.4</v>
      </c>
      <c r="S78">
        <f t="shared" si="3"/>
        <v>1329.8</v>
      </c>
      <c r="T78">
        <f t="shared" si="4"/>
        <v>56</v>
      </c>
      <c r="V78">
        <f t="shared" si="5"/>
        <v>513.4</v>
      </c>
    </row>
    <row r="79" spans="2:22" x14ac:dyDescent="0.3">
      <c r="B79">
        <v>56</v>
      </c>
      <c r="C79">
        <v>57</v>
      </c>
      <c r="D79" s="1">
        <f>Replication!D79</f>
        <v>79.749206389999998</v>
      </c>
      <c r="E79" s="1">
        <f>Replication!E79</f>
        <v>67.127228639999998</v>
      </c>
      <c r="F79" s="1">
        <f>Replication!F79</f>
        <v>93.118311079999998</v>
      </c>
      <c r="G79">
        <v>2074</v>
      </c>
      <c r="I79">
        <v>2074</v>
      </c>
      <c r="J79" s="2">
        <f t="shared" si="8"/>
        <v>11.328845535675232</v>
      </c>
      <c r="K79" s="2">
        <f t="shared" si="9"/>
        <v>9.5358190874219524</v>
      </c>
      <c r="L79" s="2">
        <f t="shared" si="7"/>
        <v>13.228005776124634</v>
      </c>
      <c r="N79">
        <v>2074</v>
      </c>
      <c r="O79" s="3">
        <f>$C$15+SUM(J$24:J79)</f>
        <v>1036.6229336006033</v>
      </c>
      <c r="P79" s="3">
        <f>$C$15+SUM(K$24:K79)</f>
        <v>923.38208230774683</v>
      </c>
      <c r="Q79" s="3">
        <f>$C$15+SUM(L$24:L79)</f>
        <v>1180.8864531668955</v>
      </c>
      <c r="R79">
        <f t="shared" si="2"/>
        <v>816.4</v>
      </c>
      <c r="S79">
        <f t="shared" si="3"/>
        <v>1329.8</v>
      </c>
      <c r="T79">
        <f t="shared" si="4"/>
        <v>57</v>
      </c>
      <c r="V79">
        <f t="shared" si="5"/>
        <v>513.4</v>
      </c>
    </row>
    <row r="80" spans="2:22" x14ac:dyDescent="0.3">
      <c r="B80">
        <v>57</v>
      </c>
      <c r="C80">
        <v>58</v>
      </c>
      <c r="D80" s="1">
        <f>Replication!D80</f>
        <v>80.19905181</v>
      </c>
      <c r="E80" s="1">
        <f>Replication!E80</f>
        <v>67.62632275</v>
      </c>
      <c r="F80" s="1">
        <f>Replication!F80</f>
        <v>93.472958980000001</v>
      </c>
      <c r="G80">
        <v>2075</v>
      </c>
      <c r="I80">
        <v>2075</v>
      </c>
      <c r="J80" s="2">
        <f t="shared" si="8"/>
        <v>11.392748733071189</v>
      </c>
      <c r="K80" s="2">
        <f t="shared" si="9"/>
        <v>9.6067183519526189</v>
      </c>
      <c r="L80" s="2">
        <f t="shared" si="7"/>
        <v>13.27838560384359</v>
      </c>
      <c r="N80">
        <v>2075</v>
      </c>
      <c r="O80" s="3">
        <f>$C$15+SUM(J$24:J80)</f>
        <v>1048.0156823336747</v>
      </c>
      <c r="P80" s="3">
        <f>$C$15+SUM(K$24:K80)</f>
        <v>932.98880065969945</v>
      </c>
      <c r="Q80" s="3">
        <f>$C$15+SUM(L$24:L80)</f>
        <v>1194.1648387707392</v>
      </c>
      <c r="R80">
        <f t="shared" si="2"/>
        <v>816.4</v>
      </c>
      <c r="S80">
        <f t="shared" si="3"/>
        <v>1329.8</v>
      </c>
      <c r="T80">
        <f t="shared" si="4"/>
        <v>58</v>
      </c>
      <c r="V80">
        <f t="shared" si="5"/>
        <v>513.4</v>
      </c>
    </row>
    <row r="81" spans="2:22" x14ac:dyDescent="0.3">
      <c r="B81">
        <v>58</v>
      </c>
      <c r="C81">
        <v>59</v>
      </c>
      <c r="D81" s="1">
        <f>Replication!D81</f>
        <v>80.641207199999997</v>
      </c>
      <c r="E81" s="1">
        <f>Replication!E81</f>
        <v>68.116884909999996</v>
      </c>
      <c r="F81" s="1">
        <f>Replication!F81</f>
        <v>93.821544220000007</v>
      </c>
      <c r="G81">
        <v>2076</v>
      </c>
      <c r="I81">
        <v>2076</v>
      </c>
      <c r="J81" s="2">
        <f t="shared" si="8"/>
        <v>11.455559516310586</v>
      </c>
      <c r="K81" s="2">
        <f t="shared" si="9"/>
        <v>9.6764056026207825</v>
      </c>
      <c r="L81" s="2">
        <f t="shared" si="7"/>
        <v>13.327904194921025</v>
      </c>
      <c r="N81">
        <v>2076</v>
      </c>
      <c r="O81" s="3">
        <f>$C$15+SUM(J$24:J81)</f>
        <v>1059.4712418499853</v>
      </c>
      <c r="P81" s="3">
        <f>$C$15+SUM(K$24:K81)</f>
        <v>942.66520626232023</v>
      </c>
      <c r="Q81" s="3">
        <f>$C$15+SUM(L$24:L81)</f>
        <v>1207.4927429656602</v>
      </c>
      <c r="R81">
        <f t="shared" si="2"/>
        <v>816.4</v>
      </c>
      <c r="S81">
        <f t="shared" si="3"/>
        <v>1329.8</v>
      </c>
      <c r="T81">
        <f t="shared" si="4"/>
        <v>59</v>
      </c>
      <c r="V81">
        <f t="shared" si="5"/>
        <v>513.4</v>
      </c>
    </row>
    <row r="82" spans="2:22" x14ac:dyDescent="0.3">
      <c r="B82">
        <v>59</v>
      </c>
      <c r="C82">
        <v>60</v>
      </c>
      <c r="D82" s="1">
        <f>Replication!D82</f>
        <v>81.07593104</v>
      </c>
      <c r="E82" s="1">
        <f>Replication!E82</f>
        <v>68.599201949999994</v>
      </c>
      <c r="F82" s="1">
        <f>Replication!F82</f>
        <v>94.164270610000003</v>
      </c>
      <c r="G82">
        <v>2077</v>
      </c>
      <c r="I82">
        <v>2077</v>
      </c>
      <c r="J82" s="2">
        <f t="shared" si="8"/>
        <v>11.517314604003262</v>
      </c>
      <c r="K82" s="2">
        <f t="shared" si="9"/>
        <v>9.7449215853211371</v>
      </c>
      <c r="L82" s="2">
        <f t="shared" si="7"/>
        <v>13.376590501770549</v>
      </c>
      <c r="N82">
        <v>2077</v>
      </c>
      <c r="O82" s="3">
        <f>$C$15+SUM(J$24:J82)</f>
        <v>1070.9885564539884</v>
      </c>
      <c r="P82" s="3">
        <f>$C$15+SUM(K$24:K82)</f>
        <v>952.41012784764143</v>
      </c>
      <c r="Q82" s="3">
        <f>$C$15+SUM(L$24:L82)</f>
        <v>1220.8693334674308</v>
      </c>
      <c r="R82">
        <f t="shared" si="2"/>
        <v>816.4</v>
      </c>
      <c r="S82">
        <f t="shared" si="3"/>
        <v>1329.8</v>
      </c>
      <c r="T82">
        <f t="shared" si="4"/>
        <v>60</v>
      </c>
      <c r="V82">
        <f t="shared" si="5"/>
        <v>513.4</v>
      </c>
    </row>
    <row r="83" spans="2:22" x14ac:dyDescent="0.3">
      <c r="B83">
        <v>60</v>
      </c>
      <c r="C83">
        <v>61</v>
      </c>
      <c r="D83" s="1">
        <f>Replication!D83</f>
        <v>81.503469039999999</v>
      </c>
      <c r="E83" s="1">
        <f>Replication!E83</f>
        <v>69.073546429999993</v>
      </c>
      <c r="F83" s="1">
        <f>Replication!F83</f>
        <v>94.50133185</v>
      </c>
      <c r="G83">
        <v>2078</v>
      </c>
      <c r="I83">
        <v>2078</v>
      </c>
      <c r="J83" s="2">
        <f t="shared" si="8"/>
        <v>11.578048900705163</v>
      </c>
      <c r="K83" s="2">
        <f t="shared" si="9"/>
        <v>9.8123050188106244</v>
      </c>
      <c r="L83" s="2">
        <f t="shared" si="7"/>
        <v>13.424472040620596</v>
      </c>
      <c r="N83">
        <v>2078</v>
      </c>
      <c r="O83" s="3">
        <f>$C$15+SUM(J$24:J83)</f>
        <v>1082.5666053546936</v>
      </c>
      <c r="P83" s="3">
        <f>$C$15+SUM(K$24:K83)</f>
        <v>962.22243286645198</v>
      </c>
      <c r="Q83" s="3">
        <f>$C$15+SUM(L$24:L83)</f>
        <v>1234.2938055080513</v>
      </c>
      <c r="R83">
        <f t="shared" si="2"/>
        <v>816.4</v>
      </c>
      <c r="S83">
        <f t="shared" si="3"/>
        <v>1329.8</v>
      </c>
      <c r="T83">
        <f t="shared" si="4"/>
        <v>61</v>
      </c>
      <c r="V83">
        <f t="shared" si="5"/>
        <v>513.4</v>
      </c>
    </row>
    <row r="84" spans="2:22" x14ac:dyDescent="0.3">
      <c r="B84">
        <v>61</v>
      </c>
      <c r="C84">
        <v>62</v>
      </c>
      <c r="D84" s="1">
        <f>Replication!D84</f>
        <v>81.924054889999994</v>
      </c>
      <c r="E84" s="1">
        <f>Replication!E84</f>
        <v>69.540177659999998</v>
      </c>
      <c r="F84" s="1">
        <f>Replication!F84</f>
        <v>94.832912160000006</v>
      </c>
      <c r="G84">
        <v>2079</v>
      </c>
      <c r="I84">
        <v>2079</v>
      </c>
      <c r="J84" s="2">
        <f t="shared" si="8"/>
        <v>11.63779560346029</v>
      </c>
      <c r="K84" s="2">
        <f t="shared" si="9"/>
        <v>9.8785927396054891</v>
      </c>
      <c r="L84" s="2">
        <f t="shared" si="7"/>
        <v>13.471574981009635</v>
      </c>
      <c r="N84">
        <v>2079</v>
      </c>
      <c r="O84" s="3">
        <f>$C$15+SUM(J$24:J84)</f>
        <v>1094.2044009581539</v>
      </c>
      <c r="P84" s="3">
        <f>$C$15+SUM(K$24:K84)</f>
        <v>972.10102560605742</v>
      </c>
      <c r="Q84" s="3">
        <f>$C$15+SUM(L$24:L84)</f>
        <v>1247.765380489061</v>
      </c>
      <c r="R84">
        <f t="shared" si="2"/>
        <v>816.4</v>
      </c>
      <c r="S84">
        <f t="shared" si="3"/>
        <v>1329.8</v>
      </c>
      <c r="T84">
        <f t="shared" si="4"/>
        <v>62</v>
      </c>
      <c r="V84">
        <f t="shared" si="5"/>
        <v>513.4</v>
      </c>
    </row>
    <row r="85" spans="2:22" x14ac:dyDescent="0.3">
      <c r="B85">
        <v>62</v>
      </c>
      <c r="C85">
        <v>63</v>
      </c>
      <c r="D85" s="1">
        <f>Replication!D85</f>
        <v>82.337911079999998</v>
      </c>
      <c r="E85" s="1">
        <f>Replication!E85</f>
        <v>69.999342459999994</v>
      </c>
      <c r="F85" s="1">
        <f>Replication!F85</f>
        <v>95.159186969999993</v>
      </c>
      <c r="G85">
        <v>2080</v>
      </c>
      <c r="I85">
        <v>2080</v>
      </c>
      <c r="J85" s="2">
        <f t="shared" si="8"/>
        <v>11.696586318286526</v>
      </c>
      <c r="K85" s="2">
        <f t="shared" si="9"/>
        <v>9.9438198099437241</v>
      </c>
      <c r="L85" s="2">
        <f t="shared" si="7"/>
        <v>13.517924243804746</v>
      </c>
      <c r="N85">
        <v>2080</v>
      </c>
      <c r="O85" s="3">
        <f>$C$15+SUM(J$24:J85)</f>
        <v>1105.9009872764404</v>
      </c>
      <c r="P85" s="3">
        <f>$C$15+SUM(K$24:K85)</f>
        <v>982.04484541600118</v>
      </c>
      <c r="Q85" s="3">
        <f>$C$15+SUM(L$24:L85)</f>
        <v>1261.2833047328659</v>
      </c>
      <c r="R85">
        <f t="shared" si="2"/>
        <v>816.4</v>
      </c>
      <c r="S85">
        <f t="shared" si="3"/>
        <v>1329.8</v>
      </c>
      <c r="T85">
        <f t="shared" si="4"/>
        <v>63</v>
      </c>
      <c r="V85">
        <f t="shared" si="5"/>
        <v>513.4</v>
      </c>
    </row>
    <row r="86" spans="2:22" x14ac:dyDescent="0.3">
      <c r="B86">
        <v>63</v>
      </c>
      <c r="C86">
        <v>64</v>
      </c>
      <c r="D86" s="1">
        <f>Replication!D86</f>
        <v>82.745249569999999</v>
      </c>
      <c r="E86" s="1">
        <f>Replication!E86</f>
        <v>70.451276019999995</v>
      </c>
      <c r="F86" s="1">
        <f>Replication!F86</f>
        <v>95.480323369999994</v>
      </c>
      <c r="G86">
        <v>2081</v>
      </c>
      <c r="I86">
        <v>2081</v>
      </c>
      <c r="J86" s="2">
        <f t="shared" si="8"/>
        <v>11.75445115535309</v>
      </c>
      <c r="K86" s="2">
        <f t="shared" si="9"/>
        <v>10.008019639953192</v>
      </c>
      <c r="L86" s="2">
        <f t="shared" si="7"/>
        <v>13.563543565126784</v>
      </c>
      <c r="N86">
        <v>2081</v>
      </c>
      <c r="O86" s="3">
        <f>$C$15+SUM(J$24:J86)</f>
        <v>1117.6554384317935</v>
      </c>
      <c r="P86" s="3">
        <f>$C$15+SUM(K$24:K86)</f>
        <v>992.05286505595438</v>
      </c>
      <c r="Q86" s="3">
        <f>$C$15+SUM(L$24:L86)</f>
        <v>1274.8468482979924</v>
      </c>
      <c r="R86">
        <f t="shared" si="2"/>
        <v>816.4</v>
      </c>
      <c r="S86">
        <f t="shared" si="3"/>
        <v>1329.8</v>
      </c>
      <c r="T86">
        <f t="shared" si="4"/>
        <v>64</v>
      </c>
      <c r="V86">
        <f t="shared" si="5"/>
        <v>513.4</v>
      </c>
    </row>
    <row r="87" spans="2:22" x14ac:dyDescent="0.3">
      <c r="B87">
        <v>64</v>
      </c>
      <c r="C87">
        <v>65</v>
      </c>
      <c r="D87" s="1">
        <f>Replication!D87</f>
        <v>83.146272490000001</v>
      </c>
      <c r="E87" s="1">
        <f>Replication!E87</f>
        <v>70.896202579999994</v>
      </c>
      <c r="F87" s="1">
        <f>Replication!F87</f>
        <v>95.796480709999997</v>
      </c>
      <c r="G87">
        <v>2082</v>
      </c>
      <c r="I87">
        <v>2082</v>
      </c>
      <c r="J87" s="2">
        <f t="shared" si="8"/>
        <v>11.811418828419679</v>
      </c>
      <c r="K87" s="2">
        <f t="shared" si="9"/>
        <v>10.071224084249598</v>
      </c>
      <c r="L87" s="2">
        <f t="shared" si="7"/>
        <v>13.608455581583902</v>
      </c>
      <c r="N87">
        <v>2082</v>
      </c>
      <c r="O87" s="3">
        <f>$C$15+SUM(J$24:J87)</f>
        <v>1129.4668572602131</v>
      </c>
      <c r="P87" s="3">
        <f>$C$15+SUM(K$24:K87)</f>
        <v>1002.124089140204</v>
      </c>
      <c r="Q87" s="3">
        <f>$C$15+SUM(L$24:L87)</f>
        <v>1288.4553038795766</v>
      </c>
      <c r="R87">
        <f t="shared" si="2"/>
        <v>816.4</v>
      </c>
      <c r="S87">
        <f t="shared" si="3"/>
        <v>1329.8</v>
      </c>
      <c r="T87">
        <f t="shared" si="4"/>
        <v>65</v>
      </c>
      <c r="V87">
        <f t="shared" si="5"/>
        <v>513.4</v>
      </c>
    </row>
    <row r="88" spans="2:22" x14ac:dyDescent="0.3">
      <c r="B88">
        <v>65</v>
      </c>
      <c r="C88">
        <v>66</v>
      </c>
      <c r="D88" s="1">
        <f>Replication!D88</f>
        <v>83.541172680000003</v>
      </c>
      <c r="E88" s="1">
        <f>Replication!E88</f>
        <v>71.334336100000002</v>
      </c>
      <c r="F88" s="1">
        <f>Replication!F88</f>
        <v>96.107811040000001</v>
      </c>
      <c r="G88">
        <v>2083</v>
      </c>
      <c r="I88">
        <v>2083</v>
      </c>
      <c r="J88" s="2">
        <f t="shared" si="8"/>
        <v>11.867516731546646</v>
      </c>
      <c r="K88" s="2">
        <f t="shared" si="9"/>
        <v>10.133463537113975</v>
      </c>
      <c r="L88" s="2">
        <f t="shared" ref="L88:L122" si="10">$C$13*$C$9*(F88/100)/10^12</f>
        <v>13.652681892776174</v>
      </c>
      <c r="N88">
        <v>2083</v>
      </c>
      <c r="O88" s="3">
        <f>$C$15+SUM(J$24:J88)</f>
        <v>1141.33437399176</v>
      </c>
      <c r="P88" s="3">
        <f>$C$15+SUM(K$24:K88)</f>
        <v>1012.257552677318</v>
      </c>
      <c r="Q88" s="3">
        <f>$C$15+SUM(L$24:L88)</f>
        <v>1302.1079857723525</v>
      </c>
      <c r="R88">
        <f t="shared" si="2"/>
        <v>816.4</v>
      </c>
      <c r="S88">
        <f t="shared" si="3"/>
        <v>1329.8</v>
      </c>
      <c r="T88">
        <f t="shared" si="4"/>
        <v>66</v>
      </c>
      <c r="V88">
        <f t="shared" si="5"/>
        <v>513.4</v>
      </c>
    </row>
    <row r="89" spans="2:22" x14ac:dyDescent="0.3">
      <c r="B89">
        <v>66</v>
      </c>
      <c r="C89">
        <v>67</v>
      </c>
      <c r="D89" s="1">
        <f>Replication!D89</f>
        <v>83.930134289999998</v>
      </c>
      <c r="E89" s="1">
        <f>Replication!E89</f>
        <v>71.765880890000005</v>
      </c>
      <c r="F89" s="1">
        <f>Replication!F89</f>
        <v>96.414459530000002</v>
      </c>
      <c r="G89">
        <v>2084</v>
      </c>
      <c r="I89">
        <v>2084</v>
      </c>
      <c r="J89" s="2">
        <f t="shared" ref="J89:J122" si="11">$C$13*$C$9*(D89/100)/10^12</f>
        <v>11.922771024328551</v>
      </c>
      <c r="K89" s="2">
        <f t="shared" si="9"/>
        <v>10.194767021987879</v>
      </c>
      <c r="L89" s="2">
        <f t="shared" si="10"/>
        <v>13.696243120959052</v>
      </c>
      <c r="N89">
        <v>2084</v>
      </c>
      <c r="O89" s="3">
        <f>$C$15+SUM(J$24:J89)</f>
        <v>1153.2571450160885</v>
      </c>
      <c r="P89" s="3">
        <f>$C$15+SUM(K$24:K89)</f>
        <v>1022.4523196993059</v>
      </c>
      <c r="Q89" s="3">
        <f>$C$15+SUM(L$24:L89)</f>
        <v>1315.8042288933116</v>
      </c>
      <c r="R89">
        <f t="shared" ref="R89:R122" si="12">$C$15+$C$16</f>
        <v>816.4</v>
      </c>
      <c r="S89">
        <f t="shared" ref="S89:S122" si="13">$C$15+$C$17</f>
        <v>1329.8</v>
      </c>
      <c r="T89">
        <f t="shared" si="4"/>
        <v>67</v>
      </c>
      <c r="V89">
        <f t="shared" si="5"/>
        <v>513.4</v>
      </c>
    </row>
    <row r="90" spans="2:22" x14ac:dyDescent="0.3">
      <c r="B90">
        <v>67</v>
      </c>
      <c r="C90">
        <v>68</v>
      </c>
      <c r="D90" s="1">
        <f>Replication!D90</f>
        <v>84.313333299999996</v>
      </c>
      <c r="E90" s="1">
        <f>Replication!E90</f>
        <v>72.191032190000001</v>
      </c>
      <c r="F90" s="1">
        <f>Replication!F90</f>
        <v>96.716564910000002</v>
      </c>
      <c r="G90">
        <v>2085</v>
      </c>
      <c r="I90">
        <v>2085</v>
      </c>
      <c r="J90" s="2">
        <f t="shared" si="11"/>
        <v>11.977206705763219</v>
      </c>
      <c r="K90" s="2">
        <f t="shared" si="9"/>
        <v>10.255162273865841</v>
      </c>
      <c r="L90" s="2">
        <f t="shared" si="10"/>
        <v>13.739158973547969</v>
      </c>
      <c r="N90">
        <v>2085</v>
      </c>
      <c r="O90" s="3">
        <f>$C$15+SUM(J$24:J90)</f>
        <v>1165.2343517218517</v>
      </c>
      <c r="P90" s="3">
        <f>$C$15+SUM(K$24:K90)</f>
        <v>1032.7074819731718</v>
      </c>
      <c r="Q90" s="3">
        <f>$C$15+SUM(L$24:L90)</f>
        <v>1329.5433878668596</v>
      </c>
      <c r="R90">
        <f t="shared" si="12"/>
        <v>816.4</v>
      </c>
      <c r="S90">
        <f t="shared" si="13"/>
        <v>1329.8</v>
      </c>
      <c r="T90">
        <f t="shared" ref="T90:T105" si="14">N90-2017</f>
        <v>68</v>
      </c>
      <c r="V90">
        <f t="shared" ref="V90:V105" si="15">S90-R90</f>
        <v>513.4</v>
      </c>
    </row>
    <row r="91" spans="2:22" x14ac:dyDescent="0.3">
      <c r="B91">
        <v>68</v>
      </c>
      <c r="C91">
        <v>69</v>
      </c>
      <c r="D91" s="1">
        <f>Replication!D91</f>
        <v>84.690937959999999</v>
      </c>
      <c r="E91" s="1">
        <f>Replication!E91</f>
        <v>72.609976680000003</v>
      </c>
      <c r="F91" s="1">
        <f>Replication!F91</f>
        <v>97.01425983</v>
      </c>
      <c r="G91">
        <v>2086</v>
      </c>
      <c r="I91">
        <v>2086</v>
      </c>
      <c r="J91" s="2">
        <f t="shared" si="11"/>
        <v>12.03084767675635</v>
      </c>
      <c r="K91" s="2">
        <f t="shared" si="9"/>
        <v>10.314675811743848</v>
      </c>
      <c r="L91" s="2">
        <f t="shared" si="10"/>
        <v>13.781448294258476</v>
      </c>
      <c r="N91">
        <v>2086</v>
      </c>
      <c r="O91" s="3">
        <f>$C$15+SUM(J$24:J91)</f>
        <v>1177.265199398608</v>
      </c>
      <c r="P91" s="3">
        <f>$C$15+SUM(K$24:K91)</f>
        <v>1043.0221577849156</v>
      </c>
      <c r="Q91" s="3">
        <f>$C$15+SUM(L$24:L91)</f>
        <v>1343.3248361611181</v>
      </c>
      <c r="R91">
        <f t="shared" si="12"/>
        <v>816.4</v>
      </c>
      <c r="S91">
        <f t="shared" si="13"/>
        <v>1329.8</v>
      </c>
      <c r="T91">
        <f t="shared" si="14"/>
        <v>69</v>
      </c>
      <c r="V91">
        <f t="shared" si="15"/>
        <v>513.4</v>
      </c>
    </row>
    <row r="92" spans="2:22" x14ac:dyDescent="0.3">
      <c r="B92">
        <v>69</v>
      </c>
      <c r="C92">
        <v>70</v>
      </c>
      <c r="D92" s="1">
        <f>Replication!D92</f>
        <v>85.063109269999998</v>
      </c>
      <c r="E92" s="1">
        <f>Replication!E92</f>
        <v>73.022892990000003</v>
      </c>
      <c r="F92" s="1">
        <f>Replication!F92</f>
        <v>97.307671229999997</v>
      </c>
      <c r="G92">
        <v>2087</v>
      </c>
      <c r="I92">
        <v>2087</v>
      </c>
      <c r="J92" s="2">
        <f t="shared" si="11"/>
        <v>12.083716808308344</v>
      </c>
      <c r="K92" s="2">
        <f t="shared" ref="K92:K122" si="16">$C$13*$C$9*(E92/100)/10^12</f>
        <v>10.373333011067871</v>
      </c>
      <c r="L92" s="2">
        <f t="shared" si="10"/>
        <v>13.823129115666912</v>
      </c>
      <c r="N92">
        <v>2087</v>
      </c>
      <c r="O92" s="3">
        <f>$C$15+SUM(J$24:J92)</f>
        <v>1189.3489162069163</v>
      </c>
      <c r="P92" s="3">
        <f>$C$15+SUM(K$24:K92)</f>
        <v>1053.3954907959833</v>
      </c>
      <c r="Q92" s="3">
        <f>$C$15+SUM(L$24:L92)</f>
        <v>1357.147965276785</v>
      </c>
      <c r="R92">
        <f t="shared" si="12"/>
        <v>816.4</v>
      </c>
      <c r="S92">
        <f t="shared" si="13"/>
        <v>1329.8</v>
      </c>
      <c r="T92">
        <f t="shared" si="14"/>
        <v>70</v>
      </c>
      <c r="V92">
        <f t="shared" si="15"/>
        <v>513.4</v>
      </c>
    </row>
    <row r="93" spans="2:22" x14ac:dyDescent="0.3">
      <c r="B93">
        <v>70</v>
      </c>
      <c r="C93">
        <v>71</v>
      </c>
      <c r="D93" s="1">
        <f>Replication!D93</f>
        <v>85.430001379999993</v>
      </c>
      <c r="E93" s="1">
        <f>Replication!E93</f>
        <v>73.429952119999996</v>
      </c>
      <c r="F93" s="1">
        <f>Replication!F93</f>
        <v>97.596920620000006</v>
      </c>
      <c r="G93">
        <v>2088</v>
      </c>
      <c r="I93">
        <v>2088</v>
      </c>
      <c r="J93" s="2">
        <f t="shared" si="11"/>
        <v>12.13583599833666</v>
      </c>
      <c r="K93" s="2">
        <f t="shared" si="16"/>
        <v>10.431158163397344</v>
      </c>
      <c r="L93" s="2">
        <f t="shared" si="10"/>
        <v>13.864218698986068</v>
      </c>
      <c r="N93">
        <v>2088</v>
      </c>
      <c r="O93" s="3">
        <f>$C$15+SUM(J$24:J93)</f>
        <v>1201.4847522052532</v>
      </c>
      <c r="P93" s="3">
        <f>$C$15+SUM(K$24:K93)</f>
        <v>1063.8266489593807</v>
      </c>
      <c r="Q93" s="3">
        <f>$C$15+SUM(L$24:L93)</f>
        <v>1371.0121839757712</v>
      </c>
      <c r="R93">
        <f t="shared" si="12"/>
        <v>816.4</v>
      </c>
      <c r="S93">
        <f t="shared" si="13"/>
        <v>1329.8</v>
      </c>
      <c r="T93">
        <f t="shared" si="14"/>
        <v>71</v>
      </c>
      <c r="V93">
        <f t="shared" si="15"/>
        <v>513.4</v>
      </c>
    </row>
    <row r="94" spans="2:22" x14ac:dyDescent="0.3">
      <c r="B94">
        <v>71</v>
      </c>
      <c r="C94">
        <v>72</v>
      </c>
      <c r="D94" s="1">
        <f>Replication!D94</f>
        <v>85.791761960000002</v>
      </c>
      <c r="E94" s="1">
        <f>Replication!E94</f>
        <v>73.831317940000005</v>
      </c>
      <c r="F94" s="1">
        <f>Replication!F94</f>
        <v>97.882124430000005</v>
      </c>
      <c r="G94">
        <v>2089</v>
      </c>
      <c r="I94">
        <v>2089</v>
      </c>
      <c r="J94" s="2">
        <f t="shared" si="11"/>
        <v>12.187226224236516</v>
      </c>
      <c r="K94" s="2">
        <f t="shared" si="16"/>
        <v>10.488174547433109</v>
      </c>
      <c r="L94" s="2">
        <f t="shared" si="10"/>
        <v>13.904733583784736</v>
      </c>
      <c r="N94">
        <v>2089</v>
      </c>
      <c r="O94" s="3">
        <f>$C$15+SUM(J$24:J94)</f>
        <v>1213.6719784294896</v>
      </c>
      <c r="P94" s="3">
        <f>$C$15+SUM(K$24:K94)</f>
        <v>1074.3148235068138</v>
      </c>
      <c r="Q94" s="3">
        <f>$C$15+SUM(L$24:L94)</f>
        <v>1384.9169175595557</v>
      </c>
      <c r="R94">
        <f t="shared" si="12"/>
        <v>816.4</v>
      </c>
      <c r="S94">
        <f t="shared" si="13"/>
        <v>1329.8</v>
      </c>
      <c r="T94">
        <f t="shared" si="14"/>
        <v>72</v>
      </c>
      <c r="V94">
        <f t="shared" si="15"/>
        <v>513.4</v>
      </c>
    </row>
    <row r="95" spans="2:22" x14ac:dyDescent="0.3">
      <c r="B95">
        <v>72</v>
      </c>
      <c r="C95">
        <v>73</v>
      </c>
      <c r="D95" s="1">
        <f>Replication!D95</f>
        <v>86.148532590000002</v>
      </c>
      <c r="E95" s="1">
        <f>Replication!E95</f>
        <v>74.227147500000001</v>
      </c>
      <c r="F95" s="1">
        <f>Replication!F95</f>
        <v>98.163394269999998</v>
      </c>
      <c r="G95">
        <v>2090</v>
      </c>
      <c r="I95">
        <v>2090</v>
      </c>
      <c r="J95" s="2">
        <f t="shared" si="11"/>
        <v>12.237907598282671</v>
      </c>
      <c r="K95" s="2">
        <f t="shared" si="16"/>
        <v>10.544404473054746</v>
      </c>
      <c r="L95" s="2">
        <f t="shared" si="10"/>
        <v>13.944689624922264</v>
      </c>
      <c r="N95">
        <v>2090</v>
      </c>
      <c r="O95" s="3">
        <f>$C$15+SUM(J$24:J95)</f>
        <v>1225.9098860277722</v>
      </c>
      <c r="P95" s="3">
        <f>$C$15+SUM(K$24:K95)</f>
        <v>1084.8592279798686</v>
      </c>
      <c r="Q95" s="3">
        <f>$C$15+SUM(L$24:L95)</f>
        <v>1398.8616071844781</v>
      </c>
      <c r="R95">
        <f t="shared" si="12"/>
        <v>816.4</v>
      </c>
      <c r="S95">
        <f t="shared" si="13"/>
        <v>1329.8</v>
      </c>
      <c r="T95">
        <f t="shared" si="14"/>
        <v>73</v>
      </c>
      <c r="V95">
        <f t="shared" si="15"/>
        <v>513.4</v>
      </c>
    </row>
    <row r="96" spans="2:22" x14ac:dyDescent="0.3">
      <c r="B96">
        <v>73</v>
      </c>
      <c r="C96">
        <v>74</v>
      </c>
      <c r="D96" s="1">
        <f>Replication!D96</f>
        <v>86.500449029999999</v>
      </c>
      <c r="E96" s="1">
        <f>Replication!E96</f>
        <v>74.617591450000006</v>
      </c>
      <c r="F96" s="1">
        <f>Replication!F96</f>
        <v>98.440837189999996</v>
      </c>
      <c r="G96">
        <v>2091</v>
      </c>
      <c r="I96">
        <v>2091</v>
      </c>
      <c r="J96" s="2">
        <f t="shared" si="11"/>
        <v>12.287899405984529</v>
      </c>
      <c r="K96" s="2">
        <f t="shared" si="16"/>
        <v>10.599869340984061</v>
      </c>
      <c r="L96" s="2">
        <f t="shared" si="10"/>
        <v>13.984102029483081</v>
      </c>
      <c r="N96">
        <v>2091</v>
      </c>
      <c r="O96" s="3">
        <f>$C$15+SUM(J$24:J96)</f>
        <v>1238.1977854337567</v>
      </c>
      <c r="P96" s="3">
        <f>$C$15+SUM(K$24:K96)</f>
        <v>1095.4590973208526</v>
      </c>
      <c r="Q96" s="3">
        <f>$C$15+SUM(L$24:L96)</f>
        <v>1412.8457092139611</v>
      </c>
      <c r="R96">
        <f t="shared" si="12"/>
        <v>816.4</v>
      </c>
      <c r="S96">
        <f t="shared" si="13"/>
        <v>1329.8</v>
      </c>
      <c r="T96">
        <f t="shared" si="14"/>
        <v>74</v>
      </c>
      <c r="V96">
        <f t="shared" si="15"/>
        <v>513.4</v>
      </c>
    </row>
    <row r="97" spans="2:22" x14ac:dyDescent="0.3">
      <c r="B97">
        <v>74</v>
      </c>
      <c r="C97">
        <v>75</v>
      </c>
      <c r="D97" s="1">
        <f>Replication!D97</f>
        <v>86.847641629999998</v>
      </c>
      <c r="E97" s="1">
        <f>Replication!E97</f>
        <v>75.002794390000005</v>
      </c>
      <c r="F97" s="1">
        <f>Replication!F97</f>
        <v>98.714555939999997</v>
      </c>
      <c r="G97">
        <v>2092</v>
      </c>
      <c r="I97">
        <v>2092</v>
      </c>
      <c r="J97" s="2">
        <f t="shared" si="11"/>
        <v>12.337220164329061</v>
      </c>
      <c r="K97" s="2">
        <f t="shared" si="16"/>
        <v>10.654589692504638</v>
      </c>
      <c r="L97" s="2">
        <f t="shared" si="10"/>
        <v>14.022985393711227</v>
      </c>
      <c r="N97">
        <v>2092</v>
      </c>
      <c r="O97" s="3">
        <f>$C$15+SUM(J$24:J97)</f>
        <v>1250.5350055980857</v>
      </c>
      <c r="P97" s="3">
        <f>$C$15+SUM(K$24:K97)</f>
        <v>1106.1136870133573</v>
      </c>
      <c r="Q97" s="3">
        <f>$C$15+SUM(L$24:L97)</f>
        <v>1426.8686946076723</v>
      </c>
      <c r="R97">
        <f t="shared" si="12"/>
        <v>816.4</v>
      </c>
      <c r="S97">
        <f t="shared" si="13"/>
        <v>1329.8</v>
      </c>
      <c r="T97">
        <f t="shared" si="14"/>
        <v>75</v>
      </c>
      <c r="V97">
        <f t="shared" si="15"/>
        <v>513.4</v>
      </c>
    </row>
    <row r="98" spans="2:22" x14ac:dyDescent="0.3">
      <c r="B98">
        <v>75</v>
      </c>
      <c r="C98">
        <v>76</v>
      </c>
      <c r="D98" s="1">
        <f>Replication!D98</f>
        <v>87.190235509999994</v>
      </c>
      <c r="E98" s="1">
        <f>Replication!E98</f>
        <v>75.382895149999996</v>
      </c>
      <c r="F98" s="1">
        <f>Replication!F98</f>
        <v>98.984649160000004</v>
      </c>
      <c r="G98">
        <v>2093</v>
      </c>
      <c r="I98">
        <v>2093</v>
      </c>
      <c r="J98" s="2">
        <f t="shared" si="11"/>
        <v>12.385887647350865</v>
      </c>
      <c r="K98" s="2">
        <f t="shared" si="16"/>
        <v>10.70858524923751</v>
      </c>
      <c r="L98" s="2">
        <f t="shared" si="10"/>
        <v>14.06135373000099</v>
      </c>
      <c r="N98">
        <v>2093</v>
      </c>
      <c r="O98" s="3">
        <f>$C$15+SUM(J$24:J98)</f>
        <v>1262.9208932454367</v>
      </c>
      <c r="P98" s="3">
        <f>$C$15+SUM(K$24:K98)</f>
        <v>1116.8222722625949</v>
      </c>
      <c r="Q98" s="3">
        <f>$C$15+SUM(L$24:L98)</f>
        <v>1440.9300483376733</v>
      </c>
      <c r="R98">
        <f t="shared" si="12"/>
        <v>816.4</v>
      </c>
      <c r="S98">
        <f t="shared" si="13"/>
        <v>1329.8</v>
      </c>
      <c r="T98">
        <f t="shared" si="14"/>
        <v>76</v>
      </c>
      <c r="V98">
        <f t="shared" si="15"/>
        <v>513.4</v>
      </c>
    </row>
    <row r="99" spans="2:22" x14ac:dyDescent="0.3">
      <c r="B99">
        <v>76</v>
      </c>
      <c r="C99">
        <v>77</v>
      </c>
      <c r="D99" s="1">
        <f>Replication!D99</f>
        <v>87.52835091</v>
      </c>
      <c r="E99" s="1">
        <f>Replication!E99</f>
        <v>75.758027130000002</v>
      </c>
      <c r="F99" s="1">
        <f>Replication!F99</f>
        <v>99.251211650000002</v>
      </c>
      <c r="G99">
        <v>2094</v>
      </c>
      <c r="I99">
        <v>2094</v>
      </c>
      <c r="J99" s="2">
        <f t="shared" si="11"/>
        <v>12.433918935851731</v>
      </c>
      <c r="K99" s="2">
        <f t="shared" si="16"/>
        <v>10.761874961440151</v>
      </c>
      <c r="L99" s="2">
        <f t="shared" si="10"/>
        <v>14.09922050525198</v>
      </c>
      <c r="N99">
        <v>2094</v>
      </c>
      <c r="O99" s="3">
        <f>$C$15+SUM(J$24:J99)</f>
        <v>1275.3548121812883</v>
      </c>
      <c r="P99" s="3">
        <f>$C$15+SUM(K$24:K99)</f>
        <v>1127.584147224035</v>
      </c>
      <c r="Q99" s="3">
        <f>$C$15+SUM(L$24:L99)</f>
        <v>1455.0292688429254</v>
      </c>
      <c r="R99">
        <f t="shared" si="12"/>
        <v>816.4</v>
      </c>
      <c r="S99">
        <f t="shared" si="13"/>
        <v>1329.8</v>
      </c>
      <c r="T99">
        <f t="shared" si="14"/>
        <v>77</v>
      </c>
      <c r="V99">
        <f t="shared" si="15"/>
        <v>513.4</v>
      </c>
    </row>
    <row r="100" spans="2:22" x14ac:dyDescent="0.3">
      <c r="B100">
        <v>77</v>
      </c>
      <c r="C100">
        <v>78</v>
      </c>
      <c r="D100" s="1">
        <f>Replication!D100</f>
        <v>87.862103410000003</v>
      </c>
      <c r="E100" s="1">
        <f>Replication!E100</f>
        <v>76.128318570000005</v>
      </c>
      <c r="F100" s="1">
        <f>Replication!F100</f>
        <v>99.514334529999999</v>
      </c>
      <c r="G100">
        <v>2095</v>
      </c>
      <c r="I100">
        <v>2095</v>
      </c>
      <c r="J100" s="2">
        <f t="shared" si="11"/>
        <v>12.481330448652935</v>
      </c>
      <c r="K100" s="2">
        <f t="shared" si="16"/>
        <v>10.814477046361572</v>
      </c>
      <c r="L100" s="2">
        <f t="shared" si="10"/>
        <v>14.13659866359809</v>
      </c>
      <c r="N100">
        <v>2095</v>
      </c>
      <c r="O100" s="3">
        <f>$C$15+SUM(J$24:J100)</f>
        <v>1287.8361426299412</v>
      </c>
      <c r="P100" s="3">
        <f>$C$15+SUM(K$24:K100)</f>
        <v>1138.3986242703968</v>
      </c>
      <c r="Q100" s="3">
        <f>$C$15+SUM(L$24:L100)</f>
        <v>1469.1658675065235</v>
      </c>
      <c r="R100">
        <f t="shared" si="12"/>
        <v>816.4</v>
      </c>
      <c r="S100">
        <f t="shared" si="13"/>
        <v>1329.8</v>
      </c>
      <c r="T100">
        <f t="shared" si="14"/>
        <v>78</v>
      </c>
      <c r="V100">
        <f t="shared" si="15"/>
        <v>513.4</v>
      </c>
    </row>
    <row r="101" spans="2:22" x14ac:dyDescent="0.3">
      <c r="B101">
        <v>78</v>
      </c>
      <c r="C101">
        <v>79</v>
      </c>
      <c r="D101" s="1">
        <f>Replication!D101</f>
        <v>88.191604170000005</v>
      </c>
      <c r="E101" s="1">
        <f>Replication!E101</f>
        <v>76.493892779999996</v>
      </c>
      <c r="F101" s="1">
        <f>Replication!F101</f>
        <v>99.774105430000006</v>
      </c>
      <c r="G101">
        <v>2096</v>
      </c>
      <c r="I101">
        <v>2096</v>
      </c>
      <c r="J101" s="2">
        <f t="shared" si="11"/>
        <v>12.528137976688672</v>
      </c>
      <c r="K101" s="2">
        <f t="shared" si="16"/>
        <v>10.866409020915185</v>
      </c>
      <c r="L101" s="2">
        <f t="shared" si="10"/>
        <v>14.17350065339811</v>
      </c>
      <c r="N101">
        <v>2096</v>
      </c>
      <c r="O101" s="3">
        <f>$C$15+SUM(J$24:J101)</f>
        <v>1300.36428060663</v>
      </c>
      <c r="P101" s="3">
        <f>$C$15+SUM(K$24:K101)</f>
        <v>1149.2650332913117</v>
      </c>
      <c r="Q101" s="3">
        <f>$C$15+SUM(L$24:L101)</f>
        <v>1483.3393681599216</v>
      </c>
      <c r="R101">
        <f t="shared" si="12"/>
        <v>816.4</v>
      </c>
      <c r="S101">
        <f t="shared" si="13"/>
        <v>1329.8</v>
      </c>
      <c r="T101">
        <f t="shared" si="14"/>
        <v>79</v>
      </c>
      <c r="V101">
        <f t="shared" si="15"/>
        <v>513.4</v>
      </c>
    </row>
    <row r="102" spans="2:22" x14ac:dyDescent="0.3">
      <c r="B102">
        <v>79</v>
      </c>
      <c r="C102">
        <v>80</v>
      </c>
      <c r="D102" s="1">
        <f>Replication!D102</f>
        <v>88.516960159999996</v>
      </c>
      <c r="E102" s="1">
        <f>Replication!E102</f>
        <v>76.854868460000006</v>
      </c>
      <c r="F102" s="1">
        <f>Replication!F102</f>
        <v>100.0306087</v>
      </c>
      <c r="G102">
        <v>2097</v>
      </c>
      <c r="I102">
        <v>2097</v>
      </c>
      <c r="J102" s="2">
        <f t="shared" si="11"/>
        <v>12.57435671567889</v>
      </c>
      <c r="K102" s="2">
        <f t="shared" si="16"/>
        <v>10.917687747136693</v>
      </c>
      <c r="L102" s="2">
        <f t="shared" si="10"/>
        <v>14.209938457067462</v>
      </c>
      <c r="N102">
        <v>2097</v>
      </c>
      <c r="O102" s="3">
        <f>$C$15+SUM(J$24:J102)</f>
        <v>1312.9386373223088</v>
      </c>
      <c r="P102" s="3">
        <f>$C$15+SUM(K$24:K102)</f>
        <v>1160.1827210384486</v>
      </c>
      <c r="Q102" s="3">
        <f>$C$15+SUM(L$24:L102)</f>
        <v>1497.549306616989</v>
      </c>
      <c r="R102">
        <f t="shared" si="12"/>
        <v>816.4</v>
      </c>
      <c r="S102">
        <f t="shared" si="13"/>
        <v>1329.8</v>
      </c>
      <c r="T102">
        <f t="shared" si="14"/>
        <v>80</v>
      </c>
      <c r="V102">
        <f t="shared" si="15"/>
        <v>513.4</v>
      </c>
    </row>
    <row r="103" spans="2:22" x14ac:dyDescent="0.3">
      <c r="B103">
        <v>80</v>
      </c>
      <c r="C103">
        <v>81</v>
      </c>
      <c r="D103" s="1">
        <f>Replication!D103</f>
        <v>88.83827436</v>
      </c>
      <c r="E103" s="1">
        <f>Replication!E103</f>
        <v>77.211359849999994</v>
      </c>
      <c r="F103" s="1">
        <f>Replication!F103</f>
        <v>100.2839255</v>
      </c>
      <c r="G103">
        <v>2098</v>
      </c>
      <c r="I103">
        <v>2098</v>
      </c>
      <c r="J103" s="2">
        <f t="shared" si="11"/>
        <v>12.620001294540502</v>
      </c>
      <c r="K103" s="2">
        <f t="shared" si="16"/>
        <v>10.968329453492466</v>
      </c>
      <c r="L103" s="2">
        <f t="shared" si="10"/>
        <v>14.245923603863249</v>
      </c>
      <c r="N103">
        <v>2098</v>
      </c>
      <c r="O103" s="3">
        <f>$C$15+SUM(J$24:J103)</f>
        <v>1325.5586386168493</v>
      </c>
      <c r="P103" s="3">
        <f>$C$15+SUM(K$24:K103)</f>
        <v>1171.1510504919411</v>
      </c>
      <c r="Q103" s="3">
        <f>$C$15+SUM(L$24:L103)</f>
        <v>1511.7952302208523</v>
      </c>
      <c r="R103">
        <f t="shared" si="12"/>
        <v>816.4</v>
      </c>
      <c r="S103">
        <f t="shared" si="13"/>
        <v>1329.8</v>
      </c>
      <c r="T103">
        <f t="shared" si="14"/>
        <v>81</v>
      </c>
      <c r="V103">
        <f t="shared" si="15"/>
        <v>513.4</v>
      </c>
    </row>
    <row r="104" spans="2:22" x14ac:dyDescent="0.3">
      <c r="B104">
        <v>81</v>
      </c>
      <c r="C104">
        <v>82</v>
      </c>
      <c r="D104" s="1">
        <f>Replication!D104</f>
        <v>89.155645939999999</v>
      </c>
      <c r="E104" s="1">
        <f>Replication!E104</f>
        <v>77.56347701</v>
      </c>
      <c r="F104" s="1">
        <f>Replication!F104</f>
        <v>100.53413399999999</v>
      </c>
      <c r="G104">
        <v>2099</v>
      </c>
      <c r="I104">
        <v>2099</v>
      </c>
      <c r="J104" s="2">
        <f t="shared" si="11"/>
        <v>12.665085800957407</v>
      </c>
      <c r="K104" s="2">
        <f t="shared" si="16"/>
        <v>11.018349774655196</v>
      </c>
      <c r="L104" s="2">
        <f t="shared" si="10"/>
        <v>14.28146719829541</v>
      </c>
      <c r="N104">
        <v>2099</v>
      </c>
      <c r="O104" s="3">
        <f>$C$15+SUM(J$24:J104)</f>
        <v>1338.2237244178068</v>
      </c>
      <c r="P104" s="3">
        <f>$C$15+SUM(K$24:K104)</f>
        <v>1182.1694002665963</v>
      </c>
      <c r="Q104" s="3">
        <f>$C$15+SUM(L$24:L104)</f>
        <v>1526.0766974191479</v>
      </c>
      <c r="R104">
        <f t="shared" si="12"/>
        <v>816.4</v>
      </c>
      <c r="S104">
        <f t="shared" si="13"/>
        <v>1329.8</v>
      </c>
      <c r="T104">
        <f t="shared" si="14"/>
        <v>82</v>
      </c>
      <c r="V104">
        <f t="shared" si="15"/>
        <v>513.4</v>
      </c>
    </row>
    <row r="105" spans="2:22" x14ac:dyDescent="0.3">
      <c r="B105">
        <v>82</v>
      </c>
      <c r="C105">
        <v>83</v>
      </c>
      <c r="D105" s="1">
        <f>Replication!D105</f>
        <v>89.469170509999998</v>
      </c>
      <c r="E105" s="1">
        <f>Replication!E105</f>
        <v>77.911325969999993</v>
      </c>
      <c r="F105" s="1">
        <f>Replication!F105</f>
        <v>100.78130969999999</v>
      </c>
      <c r="G105">
        <v>2100</v>
      </c>
      <c r="I105">
        <v>2100</v>
      </c>
      <c r="J105" s="2">
        <f t="shared" si="11"/>
        <v>12.709623816894508</v>
      </c>
      <c r="K105" s="2">
        <f t="shared" si="16"/>
        <v>11.067763772812288</v>
      </c>
      <c r="L105" s="2">
        <f t="shared" si="10"/>
        <v>14.316579965584634</v>
      </c>
      <c r="N105">
        <v>2100</v>
      </c>
      <c r="O105" s="3">
        <f>$C$15+SUM(J$24:J105)</f>
        <v>1350.933348234701</v>
      </c>
      <c r="P105" s="3">
        <f>$C$15+SUM(K$24:K105)</f>
        <v>1193.2371640394085</v>
      </c>
      <c r="Q105" s="3">
        <f>$C$15+SUM(L$24:L105)</f>
        <v>1540.3932773847323</v>
      </c>
      <c r="R105">
        <f t="shared" si="12"/>
        <v>816.4</v>
      </c>
      <c r="S105">
        <f t="shared" si="13"/>
        <v>1329.8</v>
      </c>
      <c r="T105">
        <f t="shared" si="14"/>
        <v>83</v>
      </c>
      <c r="V105">
        <f t="shared" si="15"/>
        <v>513.4</v>
      </c>
    </row>
    <row r="106" spans="2:22" x14ac:dyDescent="0.3">
      <c r="B106">
        <v>83</v>
      </c>
      <c r="C106">
        <v>84</v>
      </c>
      <c r="D106" s="1">
        <f>Replication!D106</f>
        <v>89.778940199999994</v>
      </c>
      <c r="E106" s="1">
        <f>Replication!E106</f>
        <v>78.255008979999999</v>
      </c>
      <c r="F106" s="1">
        <f>Replication!F106</f>
        <v>101.025525</v>
      </c>
      <c r="G106">
        <v>2101</v>
      </c>
      <c r="I106">
        <v>2101</v>
      </c>
      <c r="J106" s="2">
        <f t="shared" si="11"/>
        <v>12.753628429962156</v>
      </c>
      <c r="K106" s="2">
        <f t="shared" si="16"/>
        <v>11.116585973179841</v>
      </c>
      <c r="L106" s="2">
        <f t="shared" si="10"/>
        <v>14.351272190578305</v>
      </c>
      <c r="N106">
        <v>2101</v>
      </c>
      <c r="O106" s="3">
        <f>$C$15+SUM(J$24:J106)</f>
        <v>1363.6869766646632</v>
      </c>
      <c r="P106" s="3">
        <f>$C$15+SUM(K$24:K106)</f>
        <v>1204.3537500125885</v>
      </c>
      <c r="Q106" s="3">
        <f>$C$15+SUM(L$24:L106)</f>
        <v>1554.7445495753109</v>
      </c>
      <c r="R106">
        <f t="shared" si="12"/>
        <v>816.4</v>
      </c>
      <c r="S106">
        <f t="shared" si="13"/>
        <v>1329.8</v>
      </c>
      <c r="T106">
        <f t="shared" ref="T106:T122" si="17">N106-2017</f>
        <v>84</v>
      </c>
      <c r="V106">
        <f t="shared" ref="V106:V122" si="18">S106-R106</f>
        <v>513.4</v>
      </c>
    </row>
    <row r="107" spans="2:22" x14ac:dyDescent="0.3">
      <c r="B107">
        <v>84</v>
      </c>
      <c r="C107">
        <v>85</v>
      </c>
      <c r="D107" s="1">
        <f>Replication!D107</f>
        <v>90.085043889999994</v>
      </c>
      <c r="E107" s="1">
        <f>Replication!E107</f>
        <v>78.594624629999998</v>
      </c>
      <c r="F107" s="1">
        <f>Replication!F107</f>
        <v>101.26685019999999</v>
      </c>
      <c r="G107">
        <v>2102</v>
      </c>
      <c r="I107">
        <v>2102</v>
      </c>
      <c r="J107" s="2">
        <f t="shared" si="11"/>
        <v>12.797112266089021</v>
      </c>
      <c r="K107" s="2">
        <f t="shared" si="16"/>
        <v>11.164830381049342</v>
      </c>
      <c r="L107" s="2">
        <f t="shared" si="10"/>
        <v>14.385553859806411</v>
      </c>
      <c r="N107">
        <v>2102</v>
      </c>
      <c r="O107" s="3">
        <f>$C$15+SUM(J$24:J107)</f>
        <v>1376.4840889307525</v>
      </c>
      <c r="P107" s="3">
        <f>$C$15+SUM(K$24:K107)</f>
        <v>1215.5185803936379</v>
      </c>
      <c r="Q107" s="3">
        <f>$C$15+SUM(L$24:L107)</f>
        <v>1569.1301034351172</v>
      </c>
      <c r="R107">
        <f t="shared" si="12"/>
        <v>816.4</v>
      </c>
      <c r="S107">
        <f t="shared" si="13"/>
        <v>1329.8</v>
      </c>
      <c r="T107">
        <f t="shared" si="17"/>
        <v>85</v>
      </c>
      <c r="V107">
        <f t="shared" si="18"/>
        <v>513.4</v>
      </c>
    </row>
    <row r="108" spans="2:22" x14ac:dyDescent="0.3">
      <c r="B108">
        <v>85</v>
      </c>
      <c r="C108">
        <v>86</v>
      </c>
      <c r="D108" s="1">
        <f>Replication!D108</f>
        <v>90.387567340000004</v>
      </c>
      <c r="E108" s="1">
        <f>Replication!E108</f>
        <v>78.930268080000005</v>
      </c>
      <c r="F108" s="1">
        <f>Replication!F108</f>
        <v>101.5053528</v>
      </c>
      <c r="G108">
        <v>2103</v>
      </c>
      <c r="I108">
        <v>2103</v>
      </c>
      <c r="J108" s="2">
        <f t="shared" si="11"/>
        <v>12.840087507989354</v>
      </c>
      <c r="K108" s="2">
        <f t="shared" si="16"/>
        <v>11.212510514460526</v>
      </c>
      <c r="L108" s="2">
        <f t="shared" si="10"/>
        <v>14.419434562042412</v>
      </c>
      <c r="N108">
        <v>2103</v>
      </c>
      <c r="O108" s="3">
        <f>$C$15+SUM(J$24:J108)</f>
        <v>1389.3241764387417</v>
      </c>
      <c r="P108" s="3">
        <f>$C$15+SUM(K$24:K108)</f>
        <v>1226.7310909080984</v>
      </c>
      <c r="Q108" s="3">
        <f>$C$15+SUM(L$24:L108)</f>
        <v>1583.5495379971596</v>
      </c>
      <c r="R108">
        <f t="shared" si="12"/>
        <v>816.4</v>
      </c>
      <c r="S108">
        <f t="shared" si="13"/>
        <v>1329.8</v>
      </c>
      <c r="T108">
        <f t="shared" si="17"/>
        <v>86</v>
      </c>
      <c r="V108">
        <f t="shared" si="18"/>
        <v>513.4</v>
      </c>
    </row>
    <row r="109" spans="2:22" x14ac:dyDescent="0.3">
      <c r="B109">
        <v>86</v>
      </c>
      <c r="C109">
        <v>87</v>
      </c>
      <c r="D109" s="1">
        <f>Replication!D109</f>
        <v>90.686593329999994</v>
      </c>
      <c r="E109" s="1">
        <f>Replication!E109</f>
        <v>79.262031179999994</v>
      </c>
      <c r="F109" s="1">
        <f>Replication!F109</f>
        <v>101.7410981</v>
      </c>
      <c r="G109">
        <v>2104</v>
      </c>
      <c r="I109">
        <v>2104</v>
      </c>
      <c r="J109" s="2">
        <f t="shared" si="11"/>
        <v>12.882565915050806</v>
      </c>
      <c r="K109" s="2">
        <f t="shared" si="16"/>
        <v>11.259639421248091</v>
      </c>
      <c r="L109" s="2">
        <f t="shared" si="10"/>
        <v>14.452923573536781</v>
      </c>
      <c r="N109">
        <v>2104</v>
      </c>
      <c r="O109" s="3">
        <f>$C$15+SUM(J$24:J109)</f>
        <v>1402.2067423537924</v>
      </c>
      <c r="P109" s="3">
        <f>$C$15+SUM(K$24:K109)</f>
        <v>1237.9907303293464</v>
      </c>
      <c r="Q109" s="3">
        <f>$C$15+SUM(L$24:L109)</f>
        <v>1598.0024615706964</v>
      </c>
      <c r="R109">
        <f t="shared" si="12"/>
        <v>816.4</v>
      </c>
      <c r="S109">
        <f t="shared" si="13"/>
        <v>1329.8</v>
      </c>
      <c r="T109">
        <f t="shared" si="17"/>
        <v>87</v>
      </c>
      <c r="V109">
        <f t="shared" si="18"/>
        <v>513.4</v>
      </c>
    </row>
    <row r="110" spans="2:22" x14ac:dyDescent="0.3">
      <c r="B110">
        <v>87</v>
      </c>
      <c r="C110">
        <v>88</v>
      </c>
      <c r="D110" s="1">
        <f>Replication!D110</f>
        <v>90.982201799999999</v>
      </c>
      <c r="E110" s="1">
        <f>Replication!E110</f>
        <v>79.590002609999999</v>
      </c>
      <c r="F110" s="1">
        <f>Replication!F110</f>
        <v>101.97414910000001</v>
      </c>
      <c r="G110">
        <v>2105</v>
      </c>
      <c r="I110">
        <v>2105</v>
      </c>
      <c r="J110" s="2">
        <f t="shared" si="11"/>
        <v>12.924558843222279</v>
      </c>
      <c r="K110" s="2">
        <f t="shared" si="16"/>
        <v>11.306229698929531</v>
      </c>
      <c r="L110" s="2">
        <f t="shared" si="10"/>
        <v>14.48602984381141</v>
      </c>
      <c r="N110">
        <v>2105</v>
      </c>
      <c r="O110" s="3">
        <f>$C$15+SUM(J$24:J110)</f>
        <v>1415.1313011970146</v>
      </c>
      <c r="P110" s="3">
        <f>$C$15+SUM(K$24:K110)</f>
        <v>1249.2969600282759</v>
      </c>
      <c r="Q110" s="3">
        <f>$C$15+SUM(L$24:L110)</f>
        <v>1612.4884914145077</v>
      </c>
      <c r="R110">
        <f t="shared" si="12"/>
        <v>816.4</v>
      </c>
      <c r="S110">
        <f t="shared" si="13"/>
        <v>1329.8</v>
      </c>
      <c r="T110">
        <f t="shared" si="17"/>
        <v>88</v>
      </c>
      <c r="V110">
        <f t="shared" si="18"/>
        <v>513.4</v>
      </c>
    </row>
    <row r="111" spans="2:22" x14ac:dyDescent="0.3">
      <c r="B111">
        <v>88</v>
      </c>
      <c r="C111">
        <v>89</v>
      </c>
      <c r="D111" s="1">
        <f>Replication!D111</f>
        <v>91.27446999</v>
      </c>
      <c r="E111" s="1">
        <f>Replication!E111</f>
        <v>79.914268070000006</v>
      </c>
      <c r="F111" s="1">
        <f>Replication!F111</f>
        <v>102.2045667</v>
      </c>
      <c r="G111">
        <v>2106</v>
      </c>
      <c r="I111">
        <v>2106</v>
      </c>
      <c r="J111" s="2">
        <f t="shared" si="11"/>
        <v>12.966077264901726</v>
      </c>
      <c r="K111" s="2">
        <f t="shared" si="16"/>
        <v>11.352293521695739</v>
      </c>
      <c r="L111" s="2">
        <f t="shared" si="10"/>
        <v>14.518762024070803</v>
      </c>
      <c r="N111">
        <v>2106</v>
      </c>
      <c r="O111" s="3">
        <f>$C$15+SUM(J$24:J111)</f>
        <v>1428.0973784619164</v>
      </c>
      <c r="P111" s="3">
        <f>$C$15+SUM(K$24:K111)</f>
        <v>1260.6492535499717</v>
      </c>
      <c r="Q111" s="3">
        <f>$C$15+SUM(L$24:L111)</f>
        <v>1627.0072534385786</v>
      </c>
      <c r="R111">
        <f t="shared" si="12"/>
        <v>816.4</v>
      </c>
      <c r="S111">
        <f t="shared" si="13"/>
        <v>1329.8</v>
      </c>
      <c r="T111">
        <f t="shared" si="17"/>
        <v>89</v>
      </c>
      <c r="V111">
        <f t="shared" si="18"/>
        <v>513.4</v>
      </c>
    </row>
    <row r="112" spans="2:22" x14ac:dyDescent="0.3">
      <c r="B112">
        <v>89</v>
      </c>
      <c r="C112">
        <v>90</v>
      </c>
      <c r="D112" s="1">
        <f>Replication!D112</f>
        <v>91.56347255</v>
      </c>
      <c r="E112" s="1">
        <f>Replication!E112</f>
        <v>80.234910380000002</v>
      </c>
      <c r="F112" s="1">
        <f>Replication!F112</f>
        <v>102.4324098</v>
      </c>
      <c r="G112">
        <v>2107</v>
      </c>
      <c r="I112">
        <v>2107</v>
      </c>
      <c r="J112" s="2">
        <f t="shared" si="11"/>
        <v>13.007131784562318</v>
      </c>
      <c r="K112" s="2">
        <f t="shared" si="16"/>
        <v>11.397842654616609</v>
      </c>
      <c r="L112" s="2">
        <f t="shared" si="10"/>
        <v>14.551128481407652</v>
      </c>
      <c r="N112">
        <v>2107</v>
      </c>
      <c r="O112" s="3">
        <f>$C$15+SUM(J$24:J112)</f>
        <v>1441.1045102464789</v>
      </c>
      <c r="P112" s="3">
        <f>$C$15+SUM(K$24:K112)</f>
        <v>1272.0470962045883</v>
      </c>
      <c r="Q112" s="3">
        <f>$C$15+SUM(L$24:L112)</f>
        <v>1641.5583819199862</v>
      </c>
      <c r="R112">
        <f t="shared" si="12"/>
        <v>816.4</v>
      </c>
      <c r="S112">
        <f t="shared" si="13"/>
        <v>1329.8</v>
      </c>
      <c r="T112">
        <f t="shared" si="17"/>
        <v>90</v>
      </c>
      <c r="V112">
        <f t="shared" si="18"/>
        <v>513.4</v>
      </c>
    </row>
    <row r="113" spans="2:22" x14ac:dyDescent="0.3">
      <c r="B113">
        <v>90</v>
      </c>
      <c r="C113">
        <v>91</v>
      </c>
      <c r="D113" s="1">
        <f>Replication!D113</f>
        <v>91.849281649999995</v>
      </c>
      <c r="E113" s="1">
        <f>Replication!E113</f>
        <v>80.552009609999999</v>
      </c>
      <c r="F113" s="1">
        <f>Replication!F113</f>
        <v>102.6577351</v>
      </c>
      <c r="G113">
        <v>2108</v>
      </c>
      <c r="I113">
        <v>2108</v>
      </c>
      <c r="J113" s="2">
        <f t="shared" si="11"/>
        <v>13.047732654378576</v>
      </c>
      <c r="K113" s="2">
        <f t="shared" si="16"/>
        <v>11.442888472108304</v>
      </c>
      <c r="L113" s="2">
        <f t="shared" si="10"/>
        <v>14.58313727039166</v>
      </c>
      <c r="N113">
        <v>2108</v>
      </c>
      <c r="O113" s="3">
        <f>$C$15+SUM(J$24:J113)</f>
        <v>1454.1522429008573</v>
      </c>
      <c r="P113" s="3">
        <f>$C$15+SUM(K$24:K113)</f>
        <v>1283.4899846766966</v>
      </c>
      <c r="Q113" s="3">
        <f>$C$15+SUM(L$24:L113)</f>
        <v>1656.1415191903779</v>
      </c>
      <c r="R113">
        <f t="shared" si="12"/>
        <v>816.4</v>
      </c>
      <c r="S113">
        <f t="shared" si="13"/>
        <v>1329.8</v>
      </c>
      <c r="T113">
        <f t="shared" si="17"/>
        <v>91</v>
      </c>
      <c r="V113">
        <f t="shared" si="18"/>
        <v>513.4</v>
      </c>
    </row>
    <row r="114" spans="2:22" x14ac:dyDescent="0.3">
      <c r="B114">
        <v>91</v>
      </c>
      <c r="C114">
        <v>92</v>
      </c>
      <c r="D114" s="1">
        <f>Replication!D114</f>
        <v>92.131967079999995</v>
      </c>
      <c r="E114" s="1">
        <f>Replication!E114</f>
        <v>80.865643199999994</v>
      </c>
      <c r="F114" s="1">
        <f>Replication!F114</f>
        <v>102.8805979</v>
      </c>
      <c r="G114">
        <v>2109</v>
      </c>
      <c r="I114">
        <v>2109</v>
      </c>
      <c r="J114" s="2">
        <f t="shared" si="11"/>
        <v>13.087889788431982</v>
      </c>
      <c r="K114" s="2">
        <f t="shared" si="16"/>
        <v>11.487441974979962</v>
      </c>
      <c r="L114" s="2">
        <f t="shared" si="10"/>
        <v>14.614796246714272</v>
      </c>
      <c r="N114">
        <v>2109</v>
      </c>
      <c r="O114" s="3">
        <f>$C$15+SUM(J$24:J114)</f>
        <v>1467.2401326892896</v>
      </c>
      <c r="P114" s="3">
        <f>$C$15+SUM(K$24:K114)</f>
        <v>1294.9774266516765</v>
      </c>
      <c r="Q114" s="3">
        <f>$C$15+SUM(L$24:L114)</f>
        <v>1670.7563154370923</v>
      </c>
      <c r="R114">
        <f t="shared" si="12"/>
        <v>816.4</v>
      </c>
      <c r="S114">
        <f t="shared" si="13"/>
        <v>1329.8</v>
      </c>
      <c r="T114">
        <f t="shared" si="17"/>
        <v>92</v>
      </c>
      <c r="V114">
        <f t="shared" si="18"/>
        <v>513.4</v>
      </c>
    </row>
    <row r="115" spans="2:22" x14ac:dyDescent="0.3">
      <c r="B115">
        <v>92</v>
      </c>
      <c r="C115">
        <v>93</v>
      </c>
      <c r="D115" s="1">
        <f>Replication!D115</f>
        <v>92.411596399999993</v>
      </c>
      <c r="E115" s="1">
        <f>Replication!E115</f>
        <v>81.175886090000006</v>
      </c>
      <c r="F115" s="1">
        <f>Replication!F115</f>
        <v>103.10105129999999</v>
      </c>
      <c r="G115">
        <v>2110</v>
      </c>
      <c r="I115">
        <v>2110</v>
      </c>
      <c r="J115" s="2">
        <f t="shared" si="11"/>
        <v>13.127612784019348</v>
      </c>
      <c r="K115" s="2">
        <f t="shared" si="16"/>
        <v>11.531513808900963</v>
      </c>
      <c r="L115" s="2">
        <f t="shared" si="10"/>
        <v>14.646112953543941</v>
      </c>
      <c r="N115">
        <v>2110</v>
      </c>
      <c r="O115" s="3">
        <f>$C$15+SUM(J$24:J115)</f>
        <v>1480.3677454733088</v>
      </c>
      <c r="P115" s="3">
        <f>$C$15+SUM(K$24:K115)</f>
        <v>1306.5089404605776</v>
      </c>
      <c r="Q115" s="3">
        <f>$C$15+SUM(L$24:L115)</f>
        <v>1685.4024283906363</v>
      </c>
      <c r="R115">
        <f t="shared" si="12"/>
        <v>816.4</v>
      </c>
      <c r="S115">
        <f t="shared" si="13"/>
        <v>1329.8</v>
      </c>
      <c r="T115">
        <f t="shared" si="17"/>
        <v>93</v>
      </c>
      <c r="V115">
        <f t="shared" si="18"/>
        <v>513.4</v>
      </c>
    </row>
    <row r="116" spans="2:22" x14ac:dyDescent="0.3">
      <c r="B116">
        <v>93</v>
      </c>
      <c r="C116">
        <v>94</v>
      </c>
      <c r="D116" s="1">
        <f>Replication!D116</f>
        <v>92.688234969999996</v>
      </c>
      <c r="E116" s="1">
        <f>Replication!E116</f>
        <v>81.482810810000004</v>
      </c>
      <c r="F116" s="1">
        <f>Replication!F116</f>
        <v>103.31914690000001</v>
      </c>
      <c r="G116">
        <v>2111</v>
      </c>
      <c r="I116">
        <v>2111</v>
      </c>
      <c r="J116" s="2">
        <f t="shared" si="11"/>
        <v>13.1669109259145</v>
      </c>
      <c r="K116" s="2">
        <f t="shared" si="16"/>
        <v>11.575114277185953</v>
      </c>
      <c r="L116" s="2">
        <f t="shared" si="10"/>
        <v>14.677094720965272</v>
      </c>
      <c r="N116">
        <v>2111</v>
      </c>
      <c r="O116" s="3">
        <f>$C$15+SUM(J$24:J116)</f>
        <v>1493.5346563992234</v>
      </c>
      <c r="P116" s="3">
        <f>$C$15+SUM(K$24:K116)</f>
        <v>1318.0840547377636</v>
      </c>
      <c r="Q116" s="3">
        <f>$C$15+SUM(L$24:L116)</f>
        <v>1700.0795231116015</v>
      </c>
      <c r="R116">
        <f t="shared" si="12"/>
        <v>816.4</v>
      </c>
      <c r="S116">
        <f t="shared" si="13"/>
        <v>1329.8</v>
      </c>
      <c r="T116">
        <f t="shared" si="17"/>
        <v>94</v>
      </c>
      <c r="V116">
        <f t="shared" si="18"/>
        <v>513.4</v>
      </c>
    </row>
    <row r="117" spans="2:22" x14ac:dyDescent="0.3">
      <c r="B117">
        <v>94</v>
      </c>
      <c r="C117">
        <v>95</v>
      </c>
      <c r="D117" s="1">
        <f>Replication!D117</f>
        <v>92.961946100000006</v>
      </c>
      <c r="E117" s="1">
        <f>Replication!E117</f>
        <v>81.786487589999993</v>
      </c>
      <c r="F117" s="1">
        <f>Replication!F117</f>
        <v>103.53493450000001</v>
      </c>
      <c r="G117">
        <v>2112</v>
      </c>
      <c r="I117">
        <v>2112</v>
      </c>
      <c r="J117" s="2">
        <f t="shared" si="11"/>
        <v>13.205793207676669</v>
      </c>
      <c r="K117" s="2">
        <f t="shared" si="16"/>
        <v>11.618253356421009</v>
      </c>
      <c r="L117" s="2">
        <f t="shared" si="10"/>
        <v>14.707748623362228</v>
      </c>
      <c r="N117">
        <v>2112</v>
      </c>
      <c r="O117" s="3">
        <f>$C$15+SUM(J$24:J117)</f>
        <v>1506.7404496069</v>
      </c>
      <c r="P117" s="3">
        <f>$C$15+SUM(K$24:K117)</f>
        <v>1329.7023080941847</v>
      </c>
      <c r="Q117" s="3">
        <f>$C$15+SUM(L$24:L117)</f>
        <v>1714.7872717349637</v>
      </c>
      <c r="R117">
        <f t="shared" si="12"/>
        <v>816.4</v>
      </c>
      <c r="S117">
        <f t="shared" si="13"/>
        <v>1329.8</v>
      </c>
      <c r="T117">
        <f t="shared" si="17"/>
        <v>95</v>
      </c>
      <c r="V117">
        <f t="shared" si="18"/>
        <v>513.4</v>
      </c>
    </row>
    <row r="118" spans="2:22" x14ac:dyDescent="0.3">
      <c r="B118">
        <v>95</v>
      </c>
      <c r="C118">
        <v>96</v>
      </c>
      <c r="D118" s="1">
        <f>Replication!D118</f>
        <v>93.232791090000006</v>
      </c>
      <c r="E118" s="1">
        <f>Replication!E118</f>
        <v>82.086984450000003</v>
      </c>
      <c r="F118" s="1">
        <f>Replication!F118</f>
        <v>103.7484625</v>
      </c>
      <c r="G118">
        <v>2113</v>
      </c>
      <c r="I118">
        <v>2113</v>
      </c>
      <c r="J118" s="2">
        <f t="shared" si="11"/>
        <v>13.244268337332709</v>
      </c>
      <c r="K118" s="2">
        <f t="shared" si="16"/>
        <v>11.660940709248665</v>
      </c>
      <c r="L118" s="2">
        <f t="shared" si="10"/>
        <v>14.73808153624053</v>
      </c>
      <c r="N118">
        <v>2113</v>
      </c>
      <c r="O118" s="3">
        <f>$C$15+SUM(J$24:J118)</f>
        <v>1519.9847179442327</v>
      </c>
      <c r="P118" s="3">
        <f>$C$15+SUM(K$24:K118)</f>
        <v>1341.3632488034332</v>
      </c>
      <c r="Q118" s="3">
        <f>$C$15+SUM(L$24:L118)</f>
        <v>1729.5253532712043</v>
      </c>
      <c r="R118">
        <f t="shared" si="12"/>
        <v>816.4</v>
      </c>
      <c r="S118">
        <f t="shared" si="13"/>
        <v>1329.8</v>
      </c>
      <c r="T118">
        <f t="shared" si="17"/>
        <v>96</v>
      </c>
      <c r="V118">
        <f t="shared" si="18"/>
        <v>513.4</v>
      </c>
    </row>
    <row r="119" spans="2:22" x14ac:dyDescent="0.3">
      <c r="B119">
        <v>96</v>
      </c>
      <c r="C119">
        <v>97</v>
      </c>
      <c r="D119" s="1">
        <f>Replication!D119</f>
        <v>93.500829339999996</v>
      </c>
      <c r="E119" s="1">
        <f>Replication!E119</f>
        <v>82.384367299999994</v>
      </c>
      <c r="F119" s="1">
        <f>Replication!F119</f>
        <v>103.9597778</v>
      </c>
      <c r="G119">
        <v>2114</v>
      </c>
      <c r="I119">
        <v>2114</v>
      </c>
      <c r="J119" s="2">
        <f t="shared" si="11"/>
        <v>13.282344753003263</v>
      </c>
      <c r="K119" s="2">
        <f t="shared" si="16"/>
        <v>11.70318569857349</v>
      </c>
      <c r="L119" s="2">
        <f t="shared" si="10"/>
        <v>14.768100122022034</v>
      </c>
      <c r="N119">
        <v>2114</v>
      </c>
      <c r="O119" s="3">
        <f>$C$15+SUM(J$24:J119)</f>
        <v>1533.267062697236</v>
      </c>
      <c r="P119" s="3">
        <f>$C$15+SUM(K$24:K119)</f>
        <v>1353.0664345020068</v>
      </c>
      <c r="Q119" s="3">
        <f>$C$15+SUM(L$24:L119)</f>
        <v>1744.2934533932264</v>
      </c>
      <c r="R119">
        <f t="shared" si="12"/>
        <v>816.4</v>
      </c>
      <c r="S119">
        <f t="shared" si="13"/>
        <v>1329.8</v>
      </c>
      <c r="T119">
        <f t="shared" si="17"/>
        <v>97</v>
      </c>
      <c r="V119">
        <f t="shared" si="18"/>
        <v>513.4</v>
      </c>
    </row>
    <row r="120" spans="2:22" x14ac:dyDescent="0.3">
      <c r="B120">
        <v>97</v>
      </c>
      <c r="C120">
        <v>98</v>
      </c>
      <c r="D120" s="1">
        <f>Replication!D120</f>
        <v>93.766118430000006</v>
      </c>
      <c r="E120" s="1">
        <f>Replication!E120</f>
        <v>82.67870001</v>
      </c>
      <c r="F120" s="1">
        <f>Replication!F120</f>
        <v>104.1689257</v>
      </c>
      <c r="G120">
        <v>2115</v>
      </c>
      <c r="I120">
        <v>2115</v>
      </c>
      <c r="J120" s="2">
        <f t="shared" si="11"/>
        <v>13.320030634267241</v>
      </c>
      <c r="K120" s="2">
        <f t="shared" si="16"/>
        <v>11.744997397506019</v>
      </c>
      <c r="L120" s="2">
        <f t="shared" si="10"/>
        <v>14.797810815839144</v>
      </c>
      <c r="N120">
        <v>2115</v>
      </c>
      <c r="O120" s="3">
        <f>$C$15+SUM(J$24:J120)</f>
        <v>1546.5870933315032</v>
      </c>
      <c r="P120" s="3">
        <f>$C$15+SUM(K$24:K120)</f>
        <v>1364.8114318995129</v>
      </c>
      <c r="Q120" s="3">
        <f>$C$15+SUM(L$24:L120)</f>
        <v>1759.0912642090655</v>
      </c>
      <c r="R120">
        <f t="shared" si="12"/>
        <v>816.4</v>
      </c>
      <c r="S120">
        <f t="shared" si="13"/>
        <v>1329.8</v>
      </c>
      <c r="T120">
        <f t="shared" si="17"/>
        <v>98</v>
      </c>
      <c r="V120">
        <f t="shared" si="18"/>
        <v>513.4</v>
      </c>
    </row>
    <row r="121" spans="2:22" x14ac:dyDescent="0.3">
      <c r="B121">
        <v>98</v>
      </c>
      <c r="C121">
        <v>99</v>
      </c>
      <c r="D121" s="1">
        <f>Replication!D121</f>
        <v>94.028714190000002</v>
      </c>
      <c r="E121" s="1">
        <f>Replication!E121</f>
        <v>82.970044529999996</v>
      </c>
      <c r="F121" s="1">
        <f>Replication!F121</f>
        <v>104.37595020000001</v>
      </c>
      <c r="G121">
        <v>2116</v>
      </c>
      <c r="I121">
        <v>2116</v>
      </c>
      <c r="J121" s="2">
        <f t="shared" si="11"/>
        <v>13.357333912105707</v>
      </c>
      <c r="K121" s="2">
        <f t="shared" si="16"/>
        <v>11.786384606409445</v>
      </c>
      <c r="L121" s="2">
        <f t="shared" si="10"/>
        <v>14.827219868151602</v>
      </c>
      <c r="N121">
        <v>2116</v>
      </c>
      <c r="O121" s="3">
        <f>$C$15+SUM(J$24:J121)</f>
        <v>1559.944427243609</v>
      </c>
      <c r="P121" s="3">
        <f>$C$15+SUM(K$24:K121)</f>
        <v>1376.5978165059223</v>
      </c>
      <c r="Q121" s="3">
        <f>$C$15+SUM(L$24:L121)</f>
        <v>1773.918484077217</v>
      </c>
      <c r="R121">
        <f t="shared" si="12"/>
        <v>816.4</v>
      </c>
      <c r="S121">
        <f t="shared" si="13"/>
        <v>1329.8</v>
      </c>
      <c r="T121">
        <f t="shared" si="17"/>
        <v>99</v>
      </c>
      <c r="V121">
        <f t="shared" si="18"/>
        <v>513.4</v>
      </c>
    </row>
    <row r="122" spans="2:22" x14ac:dyDescent="0.3">
      <c r="B122">
        <v>99</v>
      </c>
      <c r="C122">
        <v>100</v>
      </c>
      <c r="D122" s="1">
        <f>Replication!D122</f>
        <v>94.288670749999994</v>
      </c>
      <c r="E122" s="1">
        <f>Replication!E122</f>
        <v>83.258460900000003</v>
      </c>
      <c r="F122" s="1">
        <f>Replication!F122</f>
        <v>104.580894</v>
      </c>
      <c r="G122">
        <v>2117</v>
      </c>
      <c r="I122">
        <v>2117</v>
      </c>
      <c r="J122" s="2">
        <f t="shared" si="11"/>
        <v>13.394262276004694</v>
      </c>
      <c r="K122" s="2">
        <f t="shared" si="16"/>
        <v>11.827355854320196</v>
      </c>
      <c r="L122" s="2">
        <f t="shared" si="10"/>
        <v>14.856333344746464</v>
      </c>
      <c r="N122">
        <v>2117</v>
      </c>
      <c r="O122" s="3">
        <f>$C$15+SUM(J$24:J122)</f>
        <v>1573.3386895196136</v>
      </c>
      <c r="P122" s="3">
        <f>$C$15+SUM(K$24:K122)</f>
        <v>1388.4251723602424</v>
      </c>
      <c r="Q122" s="3">
        <f>$C$15+SUM(L$24:L122)</f>
        <v>1788.7748174219635</v>
      </c>
      <c r="R122">
        <f t="shared" si="12"/>
        <v>816.4</v>
      </c>
      <c r="S122">
        <f t="shared" si="13"/>
        <v>1329.8</v>
      </c>
      <c r="T122">
        <f t="shared" si="17"/>
        <v>100</v>
      </c>
      <c r="V122">
        <f t="shared" si="18"/>
        <v>513.4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F9C24-1E38-4334-AB92-83D4FF96DEF5}">
  <dimension ref="B2:Y122"/>
  <sheetViews>
    <sheetView workbookViewId="0"/>
  </sheetViews>
  <sheetFormatPr defaultRowHeight="14.4" x14ac:dyDescent="0.3"/>
  <cols>
    <col min="1" max="1" width="2.6640625" customWidth="1"/>
    <col min="2" max="2" width="40.77734375" customWidth="1"/>
    <col min="3" max="3" width="14.88671875" bestFit="1" customWidth="1"/>
    <col min="4" max="6" width="8.88671875" customWidth="1"/>
    <col min="13" max="13" width="8.44140625" customWidth="1"/>
    <col min="23" max="23" width="14.5546875" bestFit="1" customWidth="1"/>
    <col min="25" max="25" width="11.88671875" bestFit="1" customWidth="1"/>
  </cols>
  <sheetData>
    <row r="2" spans="2:11" x14ac:dyDescent="0.3">
      <c r="B2" s="5" t="s">
        <v>61</v>
      </c>
      <c r="E2" s="21"/>
    </row>
    <row r="4" spans="2:11" x14ac:dyDescent="0.3">
      <c r="B4" s="13" t="s">
        <v>3</v>
      </c>
      <c r="C4" s="8"/>
      <c r="E4" s="5" t="s">
        <v>44</v>
      </c>
      <c r="K4" s="5" t="s">
        <v>45</v>
      </c>
    </row>
    <row r="5" spans="2:11" x14ac:dyDescent="0.3">
      <c r="B5" t="s">
        <v>39</v>
      </c>
      <c r="C5" s="25">
        <f>'Uneconomical rig removal'!C5*'Grid intensities'!T40/'Grid intensities'!Q40</f>
        <v>15.662725603426214</v>
      </c>
    </row>
    <row r="6" spans="2:11" x14ac:dyDescent="0.3">
      <c r="B6" t="s">
        <v>0</v>
      </c>
      <c r="C6" s="2">
        <f>12/44</f>
        <v>0.27272727272727271</v>
      </c>
    </row>
    <row r="7" spans="2:11" x14ac:dyDescent="0.3">
      <c r="B7" t="s">
        <v>40</v>
      </c>
      <c r="C7" s="3">
        <f>C5*C6</f>
        <v>4.2716524372980578</v>
      </c>
    </row>
    <row r="8" spans="2:11" x14ac:dyDescent="0.3">
      <c r="C8" s="1"/>
    </row>
    <row r="9" spans="2:11" x14ac:dyDescent="0.3">
      <c r="B9" t="s">
        <v>41</v>
      </c>
      <c r="C9" s="4">
        <v>314200000000</v>
      </c>
    </row>
    <row r="10" spans="2:11" x14ac:dyDescent="0.3">
      <c r="B10" t="s">
        <v>42</v>
      </c>
      <c r="C10" s="6">
        <v>3.3E-4</v>
      </c>
    </row>
    <row r="11" spans="2:11" x14ac:dyDescent="0.3">
      <c r="B11" t="s">
        <v>1</v>
      </c>
      <c r="C11" s="7">
        <f>C9*C10</f>
        <v>103686000</v>
      </c>
    </row>
    <row r="13" spans="2:11" x14ac:dyDescent="0.3">
      <c r="B13" s="8" t="s">
        <v>2</v>
      </c>
      <c r="C13" s="9">
        <f>C7*10^6*10^3/C11</f>
        <v>41.197967298362919</v>
      </c>
    </row>
    <row r="15" spans="2:11" x14ac:dyDescent="0.3">
      <c r="B15" s="10" t="s">
        <v>43</v>
      </c>
      <c r="C15" s="10">
        <v>585</v>
      </c>
    </row>
    <row r="16" spans="2:11" x14ac:dyDescent="0.3">
      <c r="B16" t="s">
        <v>10</v>
      </c>
      <c r="C16">
        <v>231.4</v>
      </c>
    </row>
    <row r="17" spans="2:25" x14ac:dyDescent="0.3">
      <c r="B17" s="8" t="s">
        <v>11</v>
      </c>
      <c r="C17" s="8">
        <v>744.8</v>
      </c>
    </row>
    <row r="22" spans="2:25" x14ac:dyDescent="0.3">
      <c r="B22" s="13" t="s">
        <v>36</v>
      </c>
      <c r="C22" s="8"/>
      <c r="D22" s="8"/>
      <c r="E22" s="8"/>
      <c r="F22" s="8"/>
      <c r="G22" s="8"/>
      <c r="I22" s="13" t="s">
        <v>23</v>
      </c>
      <c r="J22" s="13"/>
      <c r="L22" s="13" t="s">
        <v>37</v>
      </c>
      <c r="M22" s="8"/>
      <c r="N22" s="8"/>
      <c r="O22" s="8"/>
      <c r="Q22" s="13" t="s">
        <v>38</v>
      </c>
      <c r="R22" s="8"/>
      <c r="S22" s="8"/>
      <c r="T22" s="8"/>
      <c r="U22" s="8"/>
      <c r="V22" s="8"/>
    </row>
    <row r="23" spans="2:25" x14ac:dyDescent="0.3">
      <c r="C23" t="s">
        <v>4</v>
      </c>
      <c r="D23" t="s">
        <v>5</v>
      </c>
      <c r="E23" t="s">
        <v>6</v>
      </c>
      <c r="F23" t="s">
        <v>7</v>
      </c>
      <c r="G23" t="s">
        <v>8</v>
      </c>
      <c r="I23" t="s">
        <v>8</v>
      </c>
      <c r="L23" t="s">
        <v>8</v>
      </c>
      <c r="M23" t="s">
        <v>5</v>
      </c>
      <c r="N23" t="s">
        <v>6</v>
      </c>
      <c r="O23" t="s">
        <v>7</v>
      </c>
      <c r="Q23" t="s">
        <v>8</v>
      </c>
      <c r="R23" t="s">
        <v>5</v>
      </c>
      <c r="S23" t="s">
        <v>6</v>
      </c>
      <c r="T23" t="s">
        <v>7</v>
      </c>
      <c r="U23" t="s">
        <v>9</v>
      </c>
      <c r="V23" t="s">
        <v>12</v>
      </c>
      <c r="W23" s="10" t="s">
        <v>13</v>
      </c>
      <c r="Y23" t="s">
        <v>25</v>
      </c>
    </row>
    <row r="24" spans="2:25" x14ac:dyDescent="0.3">
      <c r="B24">
        <v>1</v>
      </c>
      <c r="C24">
        <v>2</v>
      </c>
      <c r="D24" s="1">
        <f>Replication!D24</f>
        <v>-6.8976035920000003</v>
      </c>
      <c r="E24" s="1">
        <f>Replication!E24</f>
        <v>-29.005598710000001</v>
      </c>
      <c r="F24" s="1">
        <f>Replication!F24</f>
        <v>24.807937299999999</v>
      </c>
      <c r="G24">
        <v>2019</v>
      </c>
      <c r="I24">
        <v>2019</v>
      </c>
      <c r="J24" s="2">
        <f t="array" ref="J24:J65">TRANSPOSE('Grid intensities'!V41:BK41)</f>
        <v>0.96521946777627654</v>
      </c>
      <c r="L24">
        <v>2019</v>
      </c>
      <c r="O24" s="2">
        <f>$C$13*J25*$C$9*(F24/100)/10^12</f>
        <v>3.0437060641728468</v>
      </c>
      <c r="Q24">
        <v>2019</v>
      </c>
      <c r="R24" s="3">
        <f>$C$15+SUM(M$24:M24)</f>
        <v>585</v>
      </c>
      <c r="S24" s="3">
        <f>$C$15+SUM(N$24:N24)</f>
        <v>585</v>
      </c>
      <c r="T24" s="3">
        <f>$C$15+SUM(O$24:O24)</f>
        <v>588.04370606417285</v>
      </c>
      <c r="U24">
        <f>$C$15+$C$16</f>
        <v>816.4</v>
      </c>
      <c r="V24">
        <f>$C$15+$C$17</f>
        <v>1329.8</v>
      </c>
      <c r="W24">
        <v>2</v>
      </c>
    </row>
    <row r="25" spans="2:25" x14ac:dyDescent="0.3">
      <c r="B25">
        <v>2</v>
      </c>
      <c r="C25">
        <v>3</v>
      </c>
      <c r="D25" s="1">
        <f>Replication!D25</f>
        <v>3.5899379200000001</v>
      </c>
      <c r="E25" s="1">
        <f>Replication!E25</f>
        <v>-17.369890269999999</v>
      </c>
      <c r="F25" s="1">
        <f>Replication!F25</f>
        <v>33.076076440000001</v>
      </c>
      <c r="G25">
        <v>2020</v>
      </c>
      <c r="I25">
        <v>2020</v>
      </c>
      <c r="J25" s="2">
        <v>0.94782920166441498</v>
      </c>
      <c r="L25">
        <v>2020</v>
      </c>
      <c r="M25" s="2">
        <f t="shared" ref="M25:M56" si="0">$C$13*J25*$C$9*(D25/100)/10^12</f>
        <v>0.4404524118620719</v>
      </c>
      <c r="N25" s="2"/>
      <c r="O25" s="2">
        <f t="shared" ref="O25:O56" si="1">$C$13*J25*$C$9*(F25/100)/10^12</f>
        <v>4.0581307999142933</v>
      </c>
      <c r="Q25">
        <v>2020</v>
      </c>
      <c r="R25" s="3">
        <f>$C$15+SUM(M$24:M25)</f>
        <v>585.44045241186211</v>
      </c>
      <c r="S25" s="3">
        <f>$C$15+SUM(N$24:N25)</f>
        <v>585</v>
      </c>
      <c r="T25" s="3">
        <f>$C$15+SUM(O$24:O25)</f>
        <v>592.10183686408709</v>
      </c>
      <c r="U25">
        <f>$C$15+$C$16</f>
        <v>816.4</v>
      </c>
      <c r="V25">
        <f>$C$15+$C$17</f>
        <v>1329.8</v>
      </c>
      <c r="W25">
        <f>Q25-2017</f>
        <v>3</v>
      </c>
      <c r="Y25">
        <f>V25-U25</f>
        <v>513.4</v>
      </c>
    </row>
    <row r="26" spans="2:25" x14ac:dyDescent="0.3">
      <c r="B26">
        <v>3</v>
      </c>
      <c r="C26">
        <v>4</v>
      </c>
      <c r="D26" s="1">
        <f>Replication!D26</f>
        <v>11.03096704</v>
      </c>
      <c r="E26" s="1">
        <f>Replication!E26</f>
        <v>-9.1142237599999998</v>
      </c>
      <c r="F26" s="1">
        <f>Replication!F26</f>
        <v>38.94241452</v>
      </c>
      <c r="G26">
        <v>2021</v>
      </c>
      <c r="I26">
        <v>2021</v>
      </c>
      <c r="J26" s="2">
        <v>0.93043893555255308</v>
      </c>
      <c r="L26">
        <v>2021</v>
      </c>
      <c r="M26" s="2">
        <f t="shared" si="0"/>
        <v>1.3285669114895378</v>
      </c>
      <c r="N26" s="2"/>
      <c r="O26" s="2">
        <f t="shared" si="1"/>
        <v>4.6902146654208243</v>
      </c>
      <c r="Q26">
        <v>2021</v>
      </c>
      <c r="R26" s="3">
        <f>$C$15+SUM(M$24:M26)</f>
        <v>586.76901932335159</v>
      </c>
      <c r="S26" s="3">
        <f>$C$15+SUM(N$24:N26)</f>
        <v>585</v>
      </c>
      <c r="T26" s="3">
        <f>$C$15+SUM(O$24:O26)</f>
        <v>596.79205152950794</v>
      </c>
      <c r="U26">
        <f t="shared" ref="U26:U89" si="2">$C$15+$C$16</f>
        <v>816.4</v>
      </c>
      <c r="V26">
        <f t="shared" ref="V26:V89" si="3">$C$15+$C$17</f>
        <v>1329.8</v>
      </c>
      <c r="W26">
        <f t="shared" ref="W26:W89" si="4">Q26-2017</f>
        <v>4</v>
      </c>
      <c r="Y26">
        <f t="shared" ref="Y26:Y89" si="5">V26-U26</f>
        <v>513.4</v>
      </c>
    </row>
    <row r="27" spans="2:25" x14ac:dyDescent="0.3">
      <c r="B27">
        <v>4</v>
      </c>
      <c r="C27">
        <v>5</v>
      </c>
      <c r="D27" s="1">
        <f>Replication!D27</f>
        <v>16.802677630000002</v>
      </c>
      <c r="E27" s="1">
        <f>Replication!E27</f>
        <v>-2.710631319</v>
      </c>
      <c r="F27" s="1">
        <f>Replication!F27</f>
        <v>43.49269984</v>
      </c>
      <c r="G27">
        <v>2022</v>
      </c>
      <c r="I27">
        <v>2022</v>
      </c>
      <c r="J27" s="2">
        <v>0.9130486694406913</v>
      </c>
      <c r="L27">
        <v>2022</v>
      </c>
      <c r="M27" s="2">
        <f t="shared" si="0"/>
        <v>1.985886357880047</v>
      </c>
      <c r="N27" s="2"/>
      <c r="O27" s="2">
        <f t="shared" si="1"/>
        <v>5.1403449605804106</v>
      </c>
      <c r="Q27">
        <v>2022</v>
      </c>
      <c r="R27" s="3">
        <f>$C$15+SUM(M$24:M27)</f>
        <v>588.75490568123166</v>
      </c>
      <c r="S27" s="3">
        <f>$C$15+SUM(N$24:N27)</f>
        <v>585</v>
      </c>
      <c r="T27" s="3">
        <f>$C$15+SUM(O$24:O27)</f>
        <v>601.93239649008842</v>
      </c>
      <c r="U27">
        <f t="shared" si="2"/>
        <v>816.4</v>
      </c>
      <c r="V27">
        <f t="shared" si="3"/>
        <v>1329.8</v>
      </c>
      <c r="W27">
        <f t="shared" si="4"/>
        <v>5</v>
      </c>
      <c r="Y27">
        <f t="shared" si="5"/>
        <v>513.4</v>
      </c>
    </row>
    <row r="28" spans="2:25" x14ac:dyDescent="0.3">
      <c r="B28">
        <v>5</v>
      </c>
      <c r="C28">
        <v>6</v>
      </c>
      <c r="D28" s="1">
        <f>Replication!D28</f>
        <v>21.51850855</v>
      </c>
      <c r="E28" s="1">
        <f>Replication!E28</f>
        <v>2.5214846710000001</v>
      </c>
      <c r="F28" s="1">
        <f>Replication!F28</f>
        <v>47.210553650000001</v>
      </c>
      <c r="G28">
        <v>2023</v>
      </c>
      <c r="I28">
        <v>2023</v>
      </c>
      <c r="J28" s="2">
        <v>0.89565840332882984</v>
      </c>
      <c r="L28">
        <v>2023</v>
      </c>
      <c r="M28" s="2">
        <f t="shared" si="0"/>
        <v>2.494804629133295</v>
      </c>
      <c r="N28" s="2">
        <f t="shared" ref="N28:N59" si="6">$C$13*J28*$C$9*(E28/100)/10^12</f>
        <v>0.2923349271573677</v>
      </c>
      <c r="O28" s="2">
        <f t="shared" si="1"/>
        <v>5.4734791454664169</v>
      </c>
      <c r="Q28">
        <v>2023</v>
      </c>
      <c r="R28" s="3">
        <f>$C$15+SUM(M$24:M28)</f>
        <v>591.249710310365</v>
      </c>
      <c r="S28" s="3">
        <f>$C$15+SUM(N$24:N28)</f>
        <v>585.29233492715741</v>
      </c>
      <c r="T28" s="3">
        <f>$C$15+SUM(O$24:O28)</f>
        <v>607.40587563555482</v>
      </c>
      <c r="U28">
        <f t="shared" si="2"/>
        <v>816.4</v>
      </c>
      <c r="V28">
        <f t="shared" si="3"/>
        <v>1329.8</v>
      </c>
      <c r="W28">
        <f t="shared" si="4"/>
        <v>6</v>
      </c>
      <c r="Y28">
        <f t="shared" si="5"/>
        <v>513.4</v>
      </c>
    </row>
    <row r="29" spans="2:25" x14ac:dyDescent="0.3">
      <c r="B29">
        <v>6</v>
      </c>
      <c r="C29">
        <v>7</v>
      </c>
      <c r="D29" s="1">
        <f>Replication!D29</f>
        <v>25.505686789999999</v>
      </c>
      <c r="E29" s="1">
        <f>Replication!E29</f>
        <v>6.9451757089999999</v>
      </c>
      <c r="F29" s="1">
        <f>Replication!F29</f>
        <v>50.353954270000003</v>
      </c>
      <c r="G29">
        <v>2024</v>
      </c>
      <c r="I29">
        <v>2024</v>
      </c>
      <c r="J29" s="2">
        <v>0.87826813721696784</v>
      </c>
      <c r="L29">
        <v>2024</v>
      </c>
      <c r="M29" s="2">
        <f t="shared" si="0"/>
        <v>2.8996535975515263</v>
      </c>
      <c r="N29" s="2">
        <f t="shared" si="6"/>
        <v>0.78957308211457589</v>
      </c>
      <c r="O29" s="2">
        <f t="shared" si="1"/>
        <v>5.7245674602730645</v>
      </c>
      <c r="Q29">
        <v>2024</v>
      </c>
      <c r="R29" s="3">
        <f>$C$15+SUM(M$24:M29)</f>
        <v>594.1493639079165</v>
      </c>
      <c r="S29" s="3">
        <f>$C$15+SUM(N$24:N29)</f>
        <v>586.08190800927196</v>
      </c>
      <c r="T29" s="3">
        <f>$C$15+SUM(O$24:O29)</f>
        <v>613.1304430958279</v>
      </c>
      <c r="U29">
        <f t="shared" si="2"/>
        <v>816.4</v>
      </c>
      <c r="V29">
        <f t="shared" si="3"/>
        <v>1329.8</v>
      </c>
      <c r="W29">
        <f t="shared" si="4"/>
        <v>7</v>
      </c>
      <c r="Y29">
        <f t="shared" si="5"/>
        <v>513.4</v>
      </c>
    </row>
    <row r="30" spans="2:25" x14ac:dyDescent="0.3">
      <c r="B30">
        <v>7</v>
      </c>
      <c r="C30">
        <v>8</v>
      </c>
      <c r="D30" s="1">
        <f>Replication!D30</f>
        <v>28.95953767</v>
      </c>
      <c r="E30" s="1">
        <f>Replication!E30</f>
        <v>10.77715119</v>
      </c>
      <c r="F30" s="1">
        <f>Replication!F30</f>
        <v>53.07689173</v>
      </c>
      <c r="G30">
        <v>2025</v>
      </c>
      <c r="I30">
        <v>2025</v>
      </c>
      <c r="J30" s="2">
        <v>0.8608778711051065</v>
      </c>
      <c r="L30">
        <v>2025</v>
      </c>
      <c r="M30" s="2">
        <f t="shared" si="0"/>
        <v>3.2271201706705241</v>
      </c>
      <c r="N30" s="2">
        <f t="shared" si="6"/>
        <v>1.2009570865367629</v>
      </c>
      <c r="O30" s="2">
        <f t="shared" si="1"/>
        <v>5.9146492547710103</v>
      </c>
      <c r="Q30">
        <v>2025</v>
      </c>
      <c r="R30" s="3">
        <f>$C$15+SUM(M$24:M30)</f>
        <v>597.37648407858705</v>
      </c>
      <c r="S30" s="3">
        <f>$C$15+SUM(N$24:N30)</f>
        <v>587.28286509580869</v>
      </c>
      <c r="T30" s="3">
        <f>$C$15+SUM(O$24:O30)</f>
        <v>619.04509235059891</v>
      </c>
      <c r="U30">
        <f t="shared" si="2"/>
        <v>816.4</v>
      </c>
      <c r="V30">
        <f t="shared" si="3"/>
        <v>1329.8</v>
      </c>
      <c r="W30">
        <f t="shared" si="4"/>
        <v>8</v>
      </c>
      <c r="Y30">
        <f t="shared" si="5"/>
        <v>513.4</v>
      </c>
    </row>
    <row r="31" spans="2:25" x14ac:dyDescent="0.3">
      <c r="B31">
        <v>8</v>
      </c>
      <c r="C31">
        <v>9</v>
      </c>
      <c r="D31" s="1">
        <f>Replication!D31</f>
        <v>32.00605006</v>
      </c>
      <c r="E31" s="1">
        <f>Replication!E31</f>
        <v>14.157193100000001</v>
      </c>
      <c r="F31" s="1">
        <f>Replication!F31</f>
        <v>55.478692789999997</v>
      </c>
      <c r="G31">
        <v>2026</v>
      </c>
      <c r="I31">
        <v>2026</v>
      </c>
      <c r="J31" s="2">
        <v>0.8423070679363851</v>
      </c>
      <c r="L31">
        <v>2026</v>
      </c>
      <c r="M31" s="2">
        <f t="shared" si="0"/>
        <v>3.4896710802059299</v>
      </c>
      <c r="N31" s="2">
        <f t="shared" si="6"/>
        <v>1.5435815180363104</v>
      </c>
      <c r="O31" s="2">
        <f t="shared" si="1"/>
        <v>6.0489310437856698</v>
      </c>
      <c r="Q31">
        <v>2026</v>
      </c>
      <c r="R31" s="3">
        <f>$C$15+SUM(M$24:M31)</f>
        <v>600.86615515879294</v>
      </c>
      <c r="S31" s="3">
        <f>$C$15+SUM(N$24:N31)</f>
        <v>588.82644661384506</v>
      </c>
      <c r="T31" s="3">
        <f>$C$15+SUM(O$24:O31)</f>
        <v>625.09402339438452</v>
      </c>
      <c r="U31">
        <f t="shared" si="2"/>
        <v>816.4</v>
      </c>
      <c r="V31">
        <f t="shared" si="3"/>
        <v>1329.8</v>
      </c>
      <c r="W31">
        <f t="shared" si="4"/>
        <v>9</v>
      </c>
      <c r="Y31">
        <f t="shared" si="5"/>
        <v>513.4</v>
      </c>
    </row>
    <row r="32" spans="2:25" x14ac:dyDescent="0.3">
      <c r="B32">
        <v>9</v>
      </c>
      <c r="C32">
        <v>10</v>
      </c>
      <c r="D32" s="1">
        <f>Replication!D32</f>
        <v>34.731248260000001</v>
      </c>
      <c r="E32" s="1">
        <f>Replication!E32</f>
        <v>17.180743629999998</v>
      </c>
      <c r="F32" s="1">
        <f>Replication!F32</f>
        <v>57.62717705</v>
      </c>
      <c r="G32">
        <v>2027</v>
      </c>
      <c r="I32">
        <v>2027</v>
      </c>
      <c r="J32" s="2">
        <v>0.82373626476766393</v>
      </c>
      <c r="L32">
        <v>2027</v>
      </c>
      <c r="M32" s="2">
        <f t="shared" si="0"/>
        <v>3.7033140916053715</v>
      </c>
      <c r="N32" s="2">
        <f t="shared" si="6"/>
        <v>1.8319436581413044</v>
      </c>
      <c r="O32" s="2">
        <f t="shared" si="1"/>
        <v>6.1446549582984291</v>
      </c>
      <c r="Q32">
        <v>2027</v>
      </c>
      <c r="R32" s="3">
        <f>$C$15+SUM(M$24:M32)</f>
        <v>604.56946925039836</v>
      </c>
      <c r="S32" s="3">
        <f>$C$15+SUM(N$24:N32)</f>
        <v>590.65839027198638</v>
      </c>
      <c r="T32" s="3">
        <f>$C$15+SUM(O$24:O32)</f>
        <v>631.238678352683</v>
      </c>
      <c r="U32">
        <f t="shared" si="2"/>
        <v>816.4</v>
      </c>
      <c r="V32">
        <f t="shared" si="3"/>
        <v>1329.8</v>
      </c>
      <c r="W32">
        <f t="shared" si="4"/>
        <v>10</v>
      </c>
      <c r="Y32">
        <f t="shared" si="5"/>
        <v>513.4</v>
      </c>
    </row>
    <row r="33" spans="2:25" x14ac:dyDescent="0.3">
      <c r="B33">
        <v>10</v>
      </c>
      <c r="C33">
        <v>11</v>
      </c>
      <c r="D33" s="1">
        <f>Replication!D33</f>
        <v>37.196489900000003</v>
      </c>
      <c r="E33" s="1">
        <f>Replication!E33</f>
        <v>19.915877770000002</v>
      </c>
      <c r="F33" s="1">
        <f>Replication!F33</f>
        <v>59.570717469999998</v>
      </c>
      <c r="G33">
        <v>2028</v>
      </c>
      <c r="I33">
        <v>2028</v>
      </c>
      <c r="J33" s="2">
        <v>0.80516546159894242</v>
      </c>
      <c r="L33">
        <v>2028</v>
      </c>
      <c r="M33" s="2">
        <f t="shared" si="0"/>
        <v>3.8767613347955625</v>
      </c>
      <c r="N33" s="2">
        <f t="shared" si="6"/>
        <v>2.0757094310463549</v>
      </c>
      <c r="O33" s="2">
        <f t="shared" si="1"/>
        <v>6.2086894434016617</v>
      </c>
      <c r="Q33">
        <v>2028</v>
      </c>
      <c r="R33" s="3">
        <f>$C$15+SUM(M$24:M33)</f>
        <v>608.44623058519392</v>
      </c>
      <c r="S33" s="3">
        <f>$C$15+SUM(N$24:N33)</f>
        <v>592.73409970303271</v>
      </c>
      <c r="T33" s="3">
        <f>$C$15+SUM(O$24:O33)</f>
        <v>637.44736779608468</v>
      </c>
      <c r="U33">
        <f t="shared" si="2"/>
        <v>816.4</v>
      </c>
      <c r="V33">
        <f t="shared" si="3"/>
        <v>1329.8</v>
      </c>
      <c r="W33">
        <f t="shared" si="4"/>
        <v>11</v>
      </c>
      <c r="Y33">
        <f t="shared" si="5"/>
        <v>513.4</v>
      </c>
    </row>
    <row r="34" spans="2:25" x14ac:dyDescent="0.3">
      <c r="B34">
        <v>11</v>
      </c>
      <c r="C34">
        <v>12</v>
      </c>
      <c r="D34" s="1">
        <f>Replication!D34</f>
        <v>39.447079189999997</v>
      </c>
      <c r="E34" s="1">
        <f>Replication!E34</f>
        <v>22.412859619999999</v>
      </c>
      <c r="F34" s="1">
        <f>Replication!F34</f>
        <v>61.345030870000002</v>
      </c>
      <c r="G34">
        <v>2029</v>
      </c>
      <c r="I34">
        <v>2029</v>
      </c>
      <c r="J34" s="2">
        <v>0.78659465843022125</v>
      </c>
      <c r="L34">
        <v>2029</v>
      </c>
      <c r="M34" s="2">
        <f t="shared" si="0"/>
        <v>4.0165003956257079</v>
      </c>
      <c r="N34" s="2">
        <f t="shared" si="6"/>
        <v>2.2820766804365644</v>
      </c>
      <c r="O34" s="2">
        <f t="shared" si="1"/>
        <v>6.246149165373132</v>
      </c>
      <c r="Q34">
        <v>2029</v>
      </c>
      <c r="R34" s="3">
        <f>$C$15+SUM(M$24:M34)</f>
        <v>612.46273098081963</v>
      </c>
      <c r="S34" s="3">
        <f>$C$15+SUM(N$24:N34)</f>
        <v>595.0161763834692</v>
      </c>
      <c r="T34" s="3">
        <f>$C$15+SUM(O$24:O34)</f>
        <v>643.69351696145782</v>
      </c>
      <c r="U34">
        <f t="shared" si="2"/>
        <v>816.4</v>
      </c>
      <c r="V34">
        <f t="shared" si="3"/>
        <v>1329.8</v>
      </c>
      <c r="W34">
        <f t="shared" si="4"/>
        <v>12</v>
      </c>
      <c r="Y34">
        <f t="shared" si="5"/>
        <v>513.4</v>
      </c>
    </row>
    <row r="35" spans="2:25" x14ac:dyDescent="0.3">
      <c r="B35">
        <v>12</v>
      </c>
      <c r="C35">
        <v>13</v>
      </c>
      <c r="D35" s="1">
        <f>Replication!D35</f>
        <v>41.517420639999997</v>
      </c>
      <c r="E35" s="1">
        <f>Replication!E35</f>
        <v>24.709860249999998</v>
      </c>
      <c r="F35" s="1">
        <f>Replication!F35</f>
        <v>62.977240969999997</v>
      </c>
      <c r="G35">
        <v>2030</v>
      </c>
      <c r="I35">
        <v>2030</v>
      </c>
      <c r="J35" s="2">
        <v>0.76802385526149974</v>
      </c>
      <c r="L35">
        <v>2030</v>
      </c>
      <c r="M35" s="2">
        <f t="shared" si="0"/>
        <v>4.1274996309788241</v>
      </c>
      <c r="N35" s="2">
        <f t="shared" si="6"/>
        <v>2.4565576929206197</v>
      </c>
      <c r="O35" s="2">
        <f t="shared" si="1"/>
        <v>6.2609510623909372</v>
      </c>
      <c r="Q35">
        <v>2030</v>
      </c>
      <c r="R35" s="3">
        <f>$C$15+SUM(M$24:M35)</f>
        <v>616.59023061179835</v>
      </c>
      <c r="S35" s="3">
        <f>$C$15+SUM(N$24:N35)</f>
        <v>597.47273407638988</v>
      </c>
      <c r="T35" s="3">
        <f>$C$15+SUM(O$24:O35)</f>
        <v>649.95446802384868</v>
      </c>
      <c r="U35">
        <f t="shared" si="2"/>
        <v>816.4</v>
      </c>
      <c r="V35">
        <f t="shared" si="3"/>
        <v>1329.8</v>
      </c>
      <c r="W35">
        <f t="shared" si="4"/>
        <v>13</v>
      </c>
      <c r="Y35">
        <f t="shared" si="5"/>
        <v>513.4</v>
      </c>
    </row>
    <row r="36" spans="2:25" x14ac:dyDescent="0.3">
      <c r="B36">
        <v>13</v>
      </c>
      <c r="C36">
        <v>14</v>
      </c>
      <c r="D36" s="1">
        <f>Replication!D36</f>
        <v>43.434257420000002</v>
      </c>
      <c r="E36" s="1">
        <f>Replication!E36</f>
        <v>26.83655065</v>
      </c>
      <c r="F36" s="1">
        <f>Replication!F36</f>
        <v>64.488431480000003</v>
      </c>
      <c r="G36">
        <v>2031</v>
      </c>
      <c r="I36">
        <v>2031</v>
      </c>
      <c r="J36" s="2">
        <v>0.75322575964392824</v>
      </c>
      <c r="L36">
        <v>2031</v>
      </c>
      <c r="M36" s="2">
        <f t="shared" si="0"/>
        <v>4.234864648043339</v>
      </c>
      <c r="N36" s="2">
        <f t="shared" si="6"/>
        <v>2.6165788567338994</v>
      </c>
      <c r="O36" s="2">
        <f t="shared" si="1"/>
        <v>6.2876585189796295</v>
      </c>
      <c r="Q36">
        <v>2031</v>
      </c>
      <c r="R36" s="3">
        <f>$C$15+SUM(M$24:M36)</f>
        <v>620.82509525984176</v>
      </c>
      <c r="S36" s="3">
        <f>$C$15+SUM(N$24:N36)</f>
        <v>600.08931293312378</v>
      </c>
      <c r="T36" s="3">
        <f>$C$15+SUM(O$24:O36)</f>
        <v>656.24212654282837</v>
      </c>
      <c r="U36">
        <f t="shared" si="2"/>
        <v>816.4</v>
      </c>
      <c r="V36">
        <f t="shared" si="3"/>
        <v>1329.8</v>
      </c>
      <c r="W36">
        <f t="shared" si="4"/>
        <v>14</v>
      </c>
      <c r="Y36">
        <f t="shared" si="5"/>
        <v>513.4</v>
      </c>
    </row>
    <row r="37" spans="2:25" x14ac:dyDescent="0.3">
      <c r="B37">
        <v>14</v>
      </c>
      <c r="C37">
        <v>15</v>
      </c>
      <c r="D37" s="1">
        <f>Replication!D37</f>
        <v>45.218789770000001</v>
      </c>
      <c r="E37" s="1">
        <f>Replication!E37</f>
        <v>28.81645206</v>
      </c>
      <c r="F37" s="1">
        <f>Replication!F37</f>
        <v>65.895316190000003</v>
      </c>
      <c r="G37">
        <v>2032</v>
      </c>
      <c r="I37">
        <v>2032</v>
      </c>
      <c r="J37" s="2">
        <v>0.73842766402635673</v>
      </c>
      <c r="L37">
        <v>2032</v>
      </c>
      <c r="M37" s="2">
        <f t="shared" si="0"/>
        <v>4.3222398437248213</v>
      </c>
      <c r="N37" s="2">
        <f t="shared" si="6"/>
        <v>2.7544217322496949</v>
      </c>
      <c r="O37" s="2">
        <f t="shared" si="1"/>
        <v>6.2986064554125116</v>
      </c>
      <c r="Q37">
        <v>2032</v>
      </c>
      <c r="R37" s="3">
        <f>$C$15+SUM(M$24:M37)</f>
        <v>625.14733510356655</v>
      </c>
      <c r="S37" s="3">
        <f>$C$15+SUM(N$24:N37)</f>
        <v>602.8437346653734</v>
      </c>
      <c r="T37" s="3">
        <f>$C$15+SUM(O$24:O37)</f>
        <v>662.54073299824086</v>
      </c>
      <c r="U37">
        <f t="shared" si="2"/>
        <v>816.4</v>
      </c>
      <c r="V37">
        <f t="shared" si="3"/>
        <v>1329.8</v>
      </c>
      <c r="W37">
        <f t="shared" si="4"/>
        <v>15</v>
      </c>
      <c r="Y37">
        <f t="shared" si="5"/>
        <v>513.4</v>
      </c>
    </row>
    <row r="38" spans="2:25" x14ac:dyDescent="0.3">
      <c r="B38">
        <v>15</v>
      </c>
      <c r="C38">
        <v>16</v>
      </c>
      <c r="D38" s="1">
        <f>Replication!D38</f>
        <v>46.88810831</v>
      </c>
      <c r="E38" s="1">
        <f>Replication!E38</f>
        <v>30.66852613</v>
      </c>
      <c r="F38" s="1">
        <f>Replication!F38</f>
        <v>67.21136894</v>
      </c>
      <c r="G38">
        <v>2033</v>
      </c>
      <c r="I38">
        <v>2033</v>
      </c>
      <c r="J38" s="2">
        <v>0.72362956840878534</v>
      </c>
      <c r="L38">
        <v>2033</v>
      </c>
      <c r="M38" s="2">
        <f t="shared" si="0"/>
        <v>4.3919863854015482</v>
      </c>
      <c r="N38" s="2">
        <f t="shared" si="6"/>
        <v>2.8727059819251561</v>
      </c>
      <c r="O38" s="2">
        <f t="shared" si="1"/>
        <v>6.2956563608202538</v>
      </c>
      <c r="Q38">
        <v>2033</v>
      </c>
      <c r="R38" s="3">
        <f>$C$15+SUM(M$24:M38)</f>
        <v>629.53932148896808</v>
      </c>
      <c r="S38" s="3">
        <f>$C$15+SUM(N$24:N38)</f>
        <v>605.71644064729867</v>
      </c>
      <c r="T38" s="3">
        <f>$C$15+SUM(O$24:O38)</f>
        <v>668.83638935906106</v>
      </c>
      <c r="U38">
        <f t="shared" si="2"/>
        <v>816.4</v>
      </c>
      <c r="V38">
        <f t="shared" si="3"/>
        <v>1329.8</v>
      </c>
      <c r="W38">
        <f t="shared" si="4"/>
        <v>16</v>
      </c>
      <c r="Y38">
        <f t="shared" si="5"/>
        <v>513.4</v>
      </c>
    </row>
    <row r="39" spans="2:25" x14ac:dyDescent="0.3">
      <c r="B39">
        <v>16</v>
      </c>
      <c r="C39">
        <v>17</v>
      </c>
      <c r="D39" s="1">
        <f>Replication!D39</f>
        <v>48.456192029999997</v>
      </c>
      <c r="E39" s="1">
        <f>Replication!E39</f>
        <v>32.408282300000003</v>
      </c>
      <c r="F39" s="1">
        <f>Replication!F39</f>
        <v>68.447610479999994</v>
      </c>
      <c r="G39">
        <v>2034</v>
      </c>
      <c r="I39">
        <v>2034</v>
      </c>
      <c r="J39" s="2">
        <v>0.70883147279121383</v>
      </c>
      <c r="L39">
        <v>2034</v>
      </c>
      <c r="M39" s="2">
        <f t="shared" si="0"/>
        <v>4.4460489859505019</v>
      </c>
      <c r="N39" s="2">
        <f t="shared" si="6"/>
        <v>2.9735892281239296</v>
      </c>
      <c r="O39" s="2">
        <f t="shared" si="1"/>
        <v>6.28034140563354</v>
      </c>
      <c r="Q39">
        <v>2034</v>
      </c>
      <c r="R39" s="3">
        <f>$C$15+SUM(M$24:M39)</f>
        <v>633.98537047491857</v>
      </c>
      <c r="S39" s="3">
        <f>$C$15+SUM(N$24:N39)</f>
        <v>608.69002987542251</v>
      </c>
      <c r="T39" s="3">
        <f>$C$15+SUM(O$24:O39)</f>
        <v>675.11673076469469</v>
      </c>
      <c r="U39">
        <f t="shared" si="2"/>
        <v>816.4</v>
      </c>
      <c r="V39">
        <f t="shared" si="3"/>
        <v>1329.8</v>
      </c>
      <c r="W39">
        <f t="shared" si="4"/>
        <v>17</v>
      </c>
      <c r="Y39">
        <f t="shared" si="5"/>
        <v>513.4</v>
      </c>
    </row>
    <row r="40" spans="2:25" x14ac:dyDescent="0.3">
      <c r="B40">
        <v>17</v>
      </c>
      <c r="C40">
        <v>18</v>
      </c>
      <c r="D40" s="1">
        <f>Replication!D40</f>
        <v>49.934620700000004</v>
      </c>
      <c r="E40" s="1">
        <f>Replication!E40</f>
        <v>34.04856805</v>
      </c>
      <c r="F40" s="1">
        <f>Replication!F40</f>
        <v>69.613169999999997</v>
      </c>
      <c r="G40">
        <v>2035</v>
      </c>
      <c r="I40">
        <v>2035</v>
      </c>
      <c r="J40" s="2">
        <v>0.69403337717364266</v>
      </c>
      <c r="L40">
        <v>2035</v>
      </c>
      <c r="M40" s="2">
        <f t="shared" si="0"/>
        <v>4.4860497075922012</v>
      </c>
      <c r="N40" s="2">
        <f t="shared" si="6"/>
        <v>3.0588711119344829</v>
      </c>
      <c r="O40" s="2">
        <f t="shared" si="1"/>
        <v>6.2539403833514289</v>
      </c>
      <c r="Q40">
        <v>2035</v>
      </c>
      <c r="R40" s="3">
        <f>$C$15+SUM(M$24:M40)</f>
        <v>638.47142018251077</v>
      </c>
      <c r="S40" s="3">
        <f>$C$15+SUM(N$24:N40)</f>
        <v>611.74890098735705</v>
      </c>
      <c r="T40" s="3">
        <f>$C$15+SUM(O$24:O40)</f>
        <v>681.37067114804609</v>
      </c>
      <c r="U40">
        <f t="shared" si="2"/>
        <v>816.4</v>
      </c>
      <c r="V40">
        <f t="shared" si="3"/>
        <v>1329.8</v>
      </c>
      <c r="W40">
        <f t="shared" si="4"/>
        <v>18</v>
      </c>
      <c r="Y40">
        <f t="shared" si="5"/>
        <v>513.4</v>
      </c>
    </row>
    <row r="41" spans="2:25" x14ac:dyDescent="0.3">
      <c r="B41">
        <v>18</v>
      </c>
      <c r="C41">
        <v>19</v>
      </c>
      <c r="D41" s="1">
        <f>Replication!D41</f>
        <v>51.333094240000001</v>
      </c>
      <c r="E41" s="1">
        <f>Replication!E41</f>
        <v>35.600145259999998</v>
      </c>
      <c r="F41" s="1">
        <f>Replication!F41</f>
        <v>70.715694729999996</v>
      </c>
      <c r="G41">
        <v>2036</v>
      </c>
      <c r="I41">
        <v>2036</v>
      </c>
      <c r="J41" s="2">
        <v>0.68354567723810389</v>
      </c>
      <c r="L41">
        <v>2036</v>
      </c>
      <c r="M41" s="2">
        <f t="shared" si="0"/>
        <v>4.5419981575301289</v>
      </c>
      <c r="N41" s="2">
        <f t="shared" si="6"/>
        <v>3.1499327397398083</v>
      </c>
      <c r="O41" s="2">
        <f t="shared" si="1"/>
        <v>6.2569880099268111</v>
      </c>
      <c r="Q41">
        <v>2036</v>
      </c>
      <c r="R41" s="3">
        <f>$C$15+SUM(M$24:M41)</f>
        <v>643.01341834004097</v>
      </c>
      <c r="S41" s="3">
        <f>$C$15+SUM(N$24:N41)</f>
        <v>614.89883372709687</v>
      </c>
      <c r="T41" s="3">
        <f>$C$15+SUM(O$24:O41)</f>
        <v>687.62765915797286</v>
      </c>
      <c r="U41">
        <f t="shared" si="2"/>
        <v>816.4</v>
      </c>
      <c r="V41">
        <f t="shared" si="3"/>
        <v>1329.8</v>
      </c>
      <c r="W41">
        <f t="shared" si="4"/>
        <v>19</v>
      </c>
      <c r="Y41">
        <f t="shared" si="5"/>
        <v>513.4</v>
      </c>
    </row>
    <row r="42" spans="2:25" x14ac:dyDescent="0.3">
      <c r="B42">
        <v>19</v>
      </c>
      <c r="C42">
        <v>20</v>
      </c>
      <c r="D42" s="1">
        <f>Replication!D42</f>
        <v>52.659818899999998</v>
      </c>
      <c r="E42" s="1">
        <f>Replication!E42</f>
        <v>37.072118570000001</v>
      </c>
      <c r="F42" s="1">
        <f>Replication!F42</f>
        <v>71.76165426</v>
      </c>
      <c r="G42">
        <v>2037</v>
      </c>
      <c r="I42">
        <v>2037</v>
      </c>
      <c r="J42" s="2">
        <v>0.67305797730256511</v>
      </c>
      <c r="L42">
        <v>2037</v>
      </c>
      <c r="M42" s="2">
        <f t="shared" si="0"/>
        <v>4.5878985550629414</v>
      </c>
      <c r="N42" s="2">
        <f t="shared" si="6"/>
        <v>3.2298462617847146</v>
      </c>
      <c r="O42" s="2">
        <f t="shared" si="1"/>
        <v>6.2521139792294349</v>
      </c>
      <c r="Q42">
        <v>2037</v>
      </c>
      <c r="R42" s="3">
        <f>$C$15+SUM(M$24:M42)</f>
        <v>647.60131689510388</v>
      </c>
      <c r="S42" s="3">
        <f>$C$15+SUM(N$24:N42)</f>
        <v>618.12867998888157</v>
      </c>
      <c r="T42" s="3">
        <f>$C$15+SUM(O$24:O42)</f>
        <v>693.87977313720228</v>
      </c>
      <c r="U42">
        <f t="shared" si="2"/>
        <v>816.4</v>
      </c>
      <c r="V42">
        <f t="shared" si="3"/>
        <v>1329.8</v>
      </c>
      <c r="W42">
        <f t="shared" si="4"/>
        <v>20</v>
      </c>
      <c r="Y42">
        <f t="shared" si="5"/>
        <v>513.4</v>
      </c>
    </row>
    <row r="43" spans="2:25" x14ac:dyDescent="0.3">
      <c r="B43">
        <v>20</v>
      </c>
      <c r="C43">
        <v>21</v>
      </c>
      <c r="D43" s="1">
        <f>Replication!D43</f>
        <v>53.921798930000001</v>
      </c>
      <c r="E43" s="1">
        <f>Replication!E43</f>
        <v>38.472259080000001</v>
      </c>
      <c r="F43" s="1">
        <f>Replication!F43</f>
        <v>72.756570620000005</v>
      </c>
      <c r="G43">
        <v>2038</v>
      </c>
      <c r="I43">
        <v>2038</v>
      </c>
      <c r="J43" s="2">
        <v>0.66257027736702623</v>
      </c>
      <c r="L43">
        <v>2038</v>
      </c>
      <c r="M43" s="2">
        <f t="shared" si="0"/>
        <v>4.6246438373599288</v>
      </c>
      <c r="N43" s="2">
        <f t="shared" si="6"/>
        <v>3.2996023759260833</v>
      </c>
      <c r="O43" s="2">
        <f t="shared" si="1"/>
        <v>6.2400222659861004</v>
      </c>
      <c r="Q43">
        <v>2038</v>
      </c>
      <c r="R43" s="3">
        <f>$C$15+SUM(M$24:M43)</f>
        <v>652.22596073246382</v>
      </c>
      <c r="S43" s="3">
        <f>$C$15+SUM(N$24:N43)</f>
        <v>621.42828236480761</v>
      </c>
      <c r="T43" s="3">
        <f>$C$15+SUM(O$24:O43)</f>
        <v>700.11979540318839</v>
      </c>
      <c r="U43">
        <f t="shared" si="2"/>
        <v>816.4</v>
      </c>
      <c r="V43">
        <f t="shared" si="3"/>
        <v>1329.8</v>
      </c>
      <c r="W43">
        <f t="shared" si="4"/>
        <v>21</v>
      </c>
      <c r="Y43">
        <f t="shared" si="5"/>
        <v>513.4</v>
      </c>
    </row>
    <row r="44" spans="2:25" x14ac:dyDescent="0.3">
      <c r="B44">
        <v>21</v>
      </c>
      <c r="C44">
        <v>22</v>
      </c>
      <c r="D44" s="1">
        <f>Replication!D44</f>
        <v>55.125060529999999</v>
      </c>
      <c r="E44" s="1">
        <f>Replication!E44</f>
        <v>39.807252720000001</v>
      </c>
      <c r="F44" s="1">
        <f>Replication!F44</f>
        <v>73.705194689999999</v>
      </c>
      <c r="G44">
        <v>2039</v>
      </c>
      <c r="I44">
        <v>2039</v>
      </c>
      <c r="J44" s="2">
        <v>0.65208257743148756</v>
      </c>
      <c r="L44">
        <v>2039</v>
      </c>
      <c r="M44" s="2">
        <f t="shared" si="0"/>
        <v>4.6530063511264359</v>
      </c>
      <c r="N44" s="2">
        <f t="shared" si="6"/>
        <v>3.3600579835418656</v>
      </c>
      <c r="O44" s="2">
        <f t="shared" si="1"/>
        <v>6.2213217673827463</v>
      </c>
      <c r="Q44">
        <v>2039</v>
      </c>
      <c r="R44" s="3">
        <f>$C$15+SUM(M$24:M44)</f>
        <v>656.87896708359028</v>
      </c>
      <c r="S44" s="3">
        <f>$C$15+SUM(N$24:N44)</f>
        <v>624.78834034834949</v>
      </c>
      <c r="T44" s="3">
        <f>$C$15+SUM(O$24:O44)</f>
        <v>706.34111717057112</v>
      </c>
      <c r="U44">
        <f t="shared" si="2"/>
        <v>816.4</v>
      </c>
      <c r="V44">
        <f t="shared" si="3"/>
        <v>1329.8</v>
      </c>
      <c r="W44">
        <f t="shared" si="4"/>
        <v>22</v>
      </c>
      <c r="Y44">
        <f t="shared" si="5"/>
        <v>513.4</v>
      </c>
    </row>
    <row r="45" spans="2:25" x14ac:dyDescent="0.3">
      <c r="B45">
        <v>22</v>
      </c>
      <c r="C45">
        <v>23</v>
      </c>
      <c r="D45" s="1">
        <f>Replication!D45</f>
        <v>56.274825819999997</v>
      </c>
      <c r="E45" s="1">
        <f>Replication!E45</f>
        <v>41.082893310000003</v>
      </c>
      <c r="F45" s="1">
        <f>Replication!F45</f>
        <v>74.611643479999998</v>
      </c>
      <c r="G45">
        <v>2040</v>
      </c>
      <c r="I45">
        <v>2040</v>
      </c>
      <c r="J45" s="2">
        <v>0.64159487749594868</v>
      </c>
      <c r="L45">
        <v>2040</v>
      </c>
      <c r="M45" s="2">
        <f t="shared" si="0"/>
        <v>4.6736589397760291</v>
      </c>
      <c r="N45" s="2">
        <f t="shared" si="6"/>
        <v>3.411959589253978</v>
      </c>
      <c r="O45" s="2">
        <f t="shared" si="1"/>
        <v>6.1965429387033844</v>
      </c>
      <c r="Q45">
        <v>2040</v>
      </c>
      <c r="R45" s="3">
        <f>$C$15+SUM(M$24:M45)</f>
        <v>661.55262602336632</v>
      </c>
      <c r="S45" s="3">
        <f>$C$15+SUM(N$24:N45)</f>
        <v>628.20029993760352</v>
      </c>
      <c r="T45" s="3">
        <f>$C$15+SUM(O$24:O45)</f>
        <v>712.53766010927461</v>
      </c>
      <c r="U45">
        <f t="shared" si="2"/>
        <v>816.4</v>
      </c>
      <c r="V45">
        <f t="shared" si="3"/>
        <v>1329.8</v>
      </c>
      <c r="W45">
        <f t="shared" si="4"/>
        <v>23</v>
      </c>
      <c r="Y45">
        <f t="shared" si="5"/>
        <v>513.4</v>
      </c>
    </row>
    <row r="46" spans="2:25" x14ac:dyDescent="0.3">
      <c r="B46">
        <v>23</v>
      </c>
      <c r="C46">
        <v>24</v>
      </c>
      <c r="D46" s="1">
        <f>Replication!D46</f>
        <v>57.37564982</v>
      </c>
      <c r="E46" s="1">
        <f>Replication!E46</f>
        <v>42.304234559999998</v>
      </c>
      <c r="F46" s="1">
        <f>Replication!F46</f>
        <v>75.479508080000002</v>
      </c>
      <c r="G46">
        <v>2041</v>
      </c>
      <c r="I46">
        <v>2041</v>
      </c>
      <c r="J46" s="2">
        <v>0.63154124536081657</v>
      </c>
      <c r="L46">
        <v>2041</v>
      </c>
      <c r="M46" s="2">
        <f t="shared" si="0"/>
        <v>4.6904153847864265</v>
      </c>
      <c r="N46" s="2">
        <f t="shared" si="6"/>
        <v>3.458338742033225</v>
      </c>
      <c r="O46" s="2">
        <f t="shared" si="1"/>
        <v>6.1703919179166418</v>
      </c>
      <c r="Q46">
        <v>2041</v>
      </c>
      <c r="R46" s="3">
        <f>$C$15+SUM(M$24:M46)</f>
        <v>666.24304140815275</v>
      </c>
      <c r="S46" s="3">
        <f>$C$15+SUM(N$24:N46)</f>
        <v>631.65863867963674</v>
      </c>
      <c r="T46" s="3">
        <f>$C$15+SUM(O$24:O46)</f>
        <v>718.70805202719123</v>
      </c>
      <c r="U46">
        <f t="shared" si="2"/>
        <v>816.4</v>
      </c>
      <c r="V46">
        <f t="shared" si="3"/>
        <v>1329.8</v>
      </c>
      <c r="W46">
        <f t="shared" si="4"/>
        <v>24</v>
      </c>
      <c r="Y46">
        <f t="shared" si="5"/>
        <v>513.4</v>
      </c>
    </row>
    <row r="47" spans="2:25" x14ac:dyDescent="0.3">
      <c r="B47">
        <v>24</v>
      </c>
      <c r="C47">
        <v>25</v>
      </c>
      <c r="D47" s="1">
        <f>Replication!D47</f>
        <v>58.431529480000002</v>
      </c>
      <c r="E47" s="1">
        <f>Replication!E47</f>
        <v>43.475711009999998</v>
      </c>
      <c r="F47" s="1">
        <f>Replication!F47</f>
        <v>76.311939589999994</v>
      </c>
      <c r="G47">
        <v>2042</v>
      </c>
      <c r="I47">
        <v>2042</v>
      </c>
      <c r="J47" s="2">
        <v>0.62148761322568424</v>
      </c>
      <c r="L47">
        <v>2042</v>
      </c>
      <c r="M47" s="2">
        <f t="shared" si="0"/>
        <v>4.7006909680770486</v>
      </c>
      <c r="N47" s="2">
        <f t="shared" si="6"/>
        <v>3.4975275145824383</v>
      </c>
      <c r="O47" s="2">
        <f t="shared" si="1"/>
        <v>6.1391315336001426</v>
      </c>
      <c r="Q47">
        <v>2042</v>
      </c>
      <c r="R47" s="3">
        <f>$C$15+SUM(M$24:M47)</f>
        <v>670.94373237622972</v>
      </c>
      <c r="S47" s="3">
        <f>$C$15+SUM(N$24:N47)</f>
        <v>635.15616619421917</v>
      </c>
      <c r="T47" s="3">
        <f>$C$15+SUM(O$24:O47)</f>
        <v>724.84718356079134</v>
      </c>
      <c r="U47">
        <f t="shared" si="2"/>
        <v>816.4</v>
      </c>
      <c r="V47">
        <f t="shared" si="3"/>
        <v>1329.8</v>
      </c>
      <c r="W47">
        <f t="shared" si="4"/>
        <v>25</v>
      </c>
      <c r="Y47">
        <f t="shared" si="5"/>
        <v>513.4</v>
      </c>
    </row>
    <row r="48" spans="2:25" x14ac:dyDescent="0.3">
      <c r="B48">
        <v>25</v>
      </c>
      <c r="C48">
        <v>26</v>
      </c>
      <c r="D48" s="1">
        <f>Replication!D48</f>
        <v>59.44599127</v>
      </c>
      <c r="E48" s="1">
        <f>Replication!E48</f>
        <v>44.601235189999997</v>
      </c>
      <c r="F48" s="1">
        <f>Replication!F48</f>
        <v>77.111718179999997</v>
      </c>
      <c r="G48">
        <v>2043</v>
      </c>
      <c r="I48">
        <v>2043</v>
      </c>
      <c r="J48" s="2">
        <v>0.61143398109055225</v>
      </c>
      <c r="L48">
        <v>2043</v>
      </c>
      <c r="M48" s="2">
        <f t="shared" si="0"/>
        <v>4.7049402666256235</v>
      </c>
      <c r="N48" s="2">
        <f t="shared" si="6"/>
        <v>3.5300302493663964</v>
      </c>
      <c r="O48" s="2">
        <f t="shared" si="1"/>
        <v>6.1031201623996258</v>
      </c>
      <c r="Q48">
        <v>2043</v>
      </c>
      <c r="R48" s="3">
        <f>$C$15+SUM(M$24:M48)</f>
        <v>675.64867264285544</v>
      </c>
      <c r="S48" s="3">
        <f>$C$15+SUM(N$24:N48)</f>
        <v>638.68619644358557</v>
      </c>
      <c r="T48" s="3">
        <f>$C$15+SUM(O$24:O48)</f>
        <v>730.95030372319093</v>
      </c>
      <c r="U48">
        <f t="shared" si="2"/>
        <v>816.4</v>
      </c>
      <c r="V48">
        <f t="shared" si="3"/>
        <v>1329.8</v>
      </c>
      <c r="W48">
        <f t="shared" si="4"/>
        <v>26</v>
      </c>
      <c r="Y48">
        <f t="shared" si="5"/>
        <v>513.4</v>
      </c>
    </row>
    <row r="49" spans="2:25" x14ac:dyDescent="0.3">
      <c r="B49">
        <v>26</v>
      </c>
      <c r="C49">
        <v>27</v>
      </c>
      <c r="D49" s="1">
        <f>Replication!D49</f>
        <v>60.422162210000003</v>
      </c>
      <c r="E49" s="1">
        <f>Replication!E49</f>
        <v>45.684276480000001</v>
      </c>
      <c r="F49" s="1">
        <f>Replication!F49</f>
        <v>77.881309139999999</v>
      </c>
      <c r="G49">
        <v>2044</v>
      </c>
      <c r="I49">
        <v>2044</v>
      </c>
      <c r="J49" s="2">
        <v>0.60138034895541992</v>
      </c>
      <c r="L49">
        <v>2044</v>
      </c>
      <c r="M49" s="2">
        <f t="shared" si="0"/>
        <v>4.7035684050450701</v>
      </c>
      <c r="N49" s="2">
        <f t="shared" si="6"/>
        <v>3.5562964250079196</v>
      </c>
      <c r="O49" s="2">
        <f t="shared" si="1"/>
        <v>6.0626771968419408</v>
      </c>
      <c r="Q49">
        <v>2044</v>
      </c>
      <c r="R49" s="3">
        <f>$C$15+SUM(M$24:M49)</f>
        <v>680.35224104790052</v>
      </c>
      <c r="S49" s="3">
        <f>$C$15+SUM(N$24:N49)</f>
        <v>642.24249286859344</v>
      </c>
      <c r="T49" s="3">
        <f>$C$15+SUM(O$24:O49)</f>
        <v>737.01298092003287</v>
      </c>
      <c r="U49">
        <f t="shared" si="2"/>
        <v>816.4</v>
      </c>
      <c r="V49">
        <f t="shared" si="3"/>
        <v>1329.8</v>
      </c>
      <c r="W49">
        <f t="shared" si="4"/>
        <v>27</v>
      </c>
      <c r="Y49">
        <f t="shared" si="5"/>
        <v>513.4</v>
      </c>
    </row>
    <row r="50" spans="2:25" x14ac:dyDescent="0.3">
      <c r="B50">
        <v>27</v>
      </c>
      <c r="C50">
        <v>28</v>
      </c>
      <c r="D50" s="1">
        <f>Replication!D50</f>
        <v>61.362828049999997</v>
      </c>
      <c r="E50" s="1">
        <f>Replication!E50</f>
        <v>46.727925599999999</v>
      </c>
      <c r="F50" s="1">
        <f>Replication!F50</f>
        <v>78.622908690000003</v>
      </c>
      <c r="G50">
        <v>2045</v>
      </c>
      <c r="I50">
        <v>2045</v>
      </c>
      <c r="J50" s="2">
        <v>0.59132671682028759</v>
      </c>
      <c r="L50">
        <v>2045</v>
      </c>
      <c r="M50" s="2">
        <f t="shared" si="0"/>
        <v>4.6969381080823513</v>
      </c>
      <c r="N50" s="2">
        <f t="shared" si="6"/>
        <v>3.5767284761295626</v>
      </c>
      <c r="O50" s="2">
        <f t="shared" si="1"/>
        <v>6.0180886006987109</v>
      </c>
      <c r="Q50">
        <v>2045</v>
      </c>
      <c r="R50" s="3">
        <f>$C$15+SUM(M$24:M50)</f>
        <v>685.04917915598287</v>
      </c>
      <c r="S50" s="3">
        <f>$C$15+SUM(N$24:N50)</f>
        <v>645.81922134472302</v>
      </c>
      <c r="T50" s="3">
        <f>$C$15+SUM(O$24:O50)</f>
        <v>743.03106952073165</v>
      </c>
      <c r="U50">
        <f t="shared" si="2"/>
        <v>816.4</v>
      </c>
      <c r="V50">
        <f t="shared" si="3"/>
        <v>1329.8</v>
      </c>
      <c r="W50">
        <f t="shared" si="4"/>
        <v>28</v>
      </c>
      <c r="Y50">
        <f t="shared" si="5"/>
        <v>513.4</v>
      </c>
    </row>
    <row r="51" spans="2:25" x14ac:dyDescent="0.3">
      <c r="B51">
        <v>28</v>
      </c>
      <c r="C51">
        <v>29</v>
      </c>
      <c r="D51" s="1">
        <f>Replication!D51</f>
        <v>62.270481179999997</v>
      </c>
      <c r="E51" s="1">
        <f>Replication!E51</f>
        <v>47.7349478</v>
      </c>
      <c r="F51" s="1">
        <f>Replication!F51</f>
        <v>79.338481770000001</v>
      </c>
      <c r="G51">
        <v>2046</v>
      </c>
      <c r="I51">
        <v>2046</v>
      </c>
      <c r="J51" s="2">
        <v>0.58042502103036886</v>
      </c>
      <c r="L51">
        <v>2046</v>
      </c>
      <c r="M51" s="2">
        <f t="shared" si="0"/>
        <v>4.6785396742396594</v>
      </c>
      <c r="N51" s="2">
        <f t="shared" si="6"/>
        <v>3.5864480713501878</v>
      </c>
      <c r="O51" s="2">
        <f t="shared" si="1"/>
        <v>5.9609019815010358</v>
      </c>
      <c r="Q51">
        <v>2046</v>
      </c>
      <c r="R51" s="3">
        <f>$C$15+SUM(M$24:M51)</f>
        <v>689.72771883022244</v>
      </c>
      <c r="S51" s="3">
        <f>$C$15+SUM(N$24:N51)</f>
        <v>649.40566941607324</v>
      </c>
      <c r="T51" s="3">
        <f>$C$15+SUM(O$24:O51)</f>
        <v>748.99197150223267</v>
      </c>
      <c r="U51">
        <f t="shared" si="2"/>
        <v>816.4</v>
      </c>
      <c r="V51">
        <f t="shared" si="3"/>
        <v>1329.8</v>
      </c>
      <c r="W51">
        <f t="shared" si="4"/>
        <v>29</v>
      </c>
      <c r="Y51">
        <f t="shared" si="5"/>
        <v>513.4</v>
      </c>
    </row>
    <row r="52" spans="2:25" x14ac:dyDescent="0.3">
      <c r="B52">
        <v>29</v>
      </c>
      <c r="C52">
        <v>30</v>
      </c>
      <c r="D52" s="1">
        <f>Replication!D52</f>
        <v>63.147360409999997</v>
      </c>
      <c r="E52" s="1">
        <f>Replication!E52</f>
        <v>48.707827000000002</v>
      </c>
      <c r="F52" s="1">
        <f>Replication!F52</f>
        <v>80.029793400000003</v>
      </c>
      <c r="G52">
        <v>2047</v>
      </c>
      <c r="I52">
        <v>2047</v>
      </c>
      <c r="J52" s="2">
        <v>0.56952332524044991</v>
      </c>
      <c r="L52">
        <v>2047</v>
      </c>
      <c r="M52" s="2">
        <f t="shared" si="0"/>
        <v>4.6553108596432651</v>
      </c>
      <c r="N52" s="2">
        <f t="shared" si="6"/>
        <v>3.590808459933938</v>
      </c>
      <c r="O52" s="2">
        <f t="shared" si="1"/>
        <v>5.8999071994627315</v>
      </c>
      <c r="Q52">
        <v>2047</v>
      </c>
      <c r="R52" s="3">
        <f>$C$15+SUM(M$24:M52)</f>
        <v>694.38302968986579</v>
      </c>
      <c r="S52" s="3">
        <f>$C$15+SUM(N$24:N52)</f>
        <v>652.99647787600713</v>
      </c>
      <c r="T52" s="3">
        <f>$C$15+SUM(O$24:O52)</f>
        <v>754.8918787016953</v>
      </c>
      <c r="U52">
        <f t="shared" si="2"/>
        <v>816.4</v>
      </c>
      <c r="V52">
        <f t="shared" si="3"/>
        <v>1329.8</v>
      </c>
      <c r="W52">
        <f t="shared" si="4"/>
        <v>30</v>
      </c>
      <c r="Y52">
        <f t="shared" si="5"/>
        <v>513.4</v>
      </c>
    </row>
    <row r="53" spans="2:25" x14ac:dyDescent="0.3">
      <c r="B53">
        <v>30</v>
      </c>
      <c r="C53">
        <v>31</v>
      </c>
      <c r="D53" s="1">
        <f>Replication!D53</f>
        <v>63.995484259999998</v>
      </c>
      <c r="E53" s="1">
        <f>Replication!E53</f>
        <v>49.648802709999998</v>
      </c>
      <c r="F53" s="1">
        <f>Replication!F53</f>
        <v>80.698434950000006</v>
      </c>
      <c r="G53">
        <v>2048</v>
      </c>
      <c r="I53">
        <v>2048</v>
      </c>
      <c r="J53" s="2">
        <v>0.55862162945053095</v>
      </c>
      <c r="L53">
        <v>2048</v>
      </c>
      <c r="M53" s="2">
        <f t="shared" si="0"/>
        <v>4.6275279045510818</v>
      </c>
      <c r="N53" s="2">
        <f t="shared" si="6"/>
        <v>3.5901161249854159</v>
      </c>
      <c r="O53" s="2">
        <f t="shared" si="1"/>
        <v>5.8353220372165886</v>
      </c>
      <c r="Q53">
        <v>2048</v>
      </c>
      <c r="R53" s="3">
        <f>$C$15+SUM(M$24:M53)</f>
        <v>699.01055759441681</v>
      </c>
      <c r="S53" s="3">
        <f>$C$15+SUM(N$24:N53)</f>
        <v>656.58659400099259</v>
      </c>
      <c r="T53" s="3">
        <f>$C$15+SUM(O$24:O53)</f>
        <v>760.72720073891196</v>
      </c>
      <c r="U53">
        <f t="shared" si="2"/>
        <v>816.4</v>
      </c>
      <c r="V53">
        <f t="shared" si="3"/>
        <v>1329.8</v>
      </c>
      <c r="W53">
        <f t="shared" si="4"/>
        <v>31</v>
      </c>
      <c r="Y53">
        <f t="shared" si="5"/>
        <v>513.4</v>
      </c>
    </row>
    <row r="54" spans="2:25" x14ac:dyDescent="0.3">
      <c r="B54">
        <v>31</v>
      </c>
      <c r="C54">
        <v>32</v>
      </c>
      <c r="D54" s="1">
        <f>Replication!D54</f>
        <v>64.816678940000003</v>
      </c>
      <c r="E54" s="1">
        <f>Replication!E54</f>
        <v>50.559901080000003</v>
      </c>
      <c r="F54" s="1">
        <f>Replication!F54</f>
        <v>81.345846159999994</v>
      </c>
      <c r="G54">
        <v>2049</v>
      </c>
      <c r="I54">
        <v>2049</v>
      </c>
      <c r="J54" s="2">
        <v>0.54771993366061222</v>
      </c>
      <c r="L54">
        <v>2049</v>
      </c>
      <c r="M54" s="2">
        <f t="shared" si="0"/>
        <v>4.5954420208088704</v>
      </c>
      <c r="N54" s="2">
        <f t="shared" si="6"/>
        <v>3.5846497813633857</v>
      </c>
      <c r="O54" s="2">
        <f t="shared" si="1"/>
        <v>5.7673445442639606</v>
      </c>
      <c r="Q54">
        <v>2049</v>
      </c>
      <c r="R54" s="3">
        <f>$C$15+SUM(M$24:M54)</f>
        <v>703.60599961522576</v>
      </c>
      <c r="S54" s="3">
        <f>$C$15+SUM(N$24:N54)</f>
        <v>660.17124378235599</v>
      </c>
      <c r="T54" s="3">
        <f>$C$15+SUM(O$24:O54)</f>
        <v>766.49454528317597</v>
      </c>
      <c r="U54">
        <f t="shared" si="2"/>
        <v>816.4</v>
      </c>
      <c r="V54">
        <f t="shared" si="3"/>
        <v>1329.8</v>
      </c>
      <c r="W54">
        <f t="shared" si="4"/>
        <v>32</v>
      </c>
      <c r="Y54">
        <f t="shared" si="5"/>
        <v>513.4</v>
      </c>
    </row>
    <row r="55" spans="2:25" x14ac:dyDescent="0.3">
      <c r="B55">
        <v>32</v>
      </c>
      <c r="C55">
        <v>33</v>
      </c>
      <c r="D55" s="1">
        <f>Replication!D55</f>
        <v>65.612602050000007</v>
      </c>
      <c r="E55" s="1">
        <f>Replication!E55</f>
        <v>51.442961150000002</v>
      </c>
      <c r="F55" s="1">
        <f>Replication!F55</f>
        <v>81.973333819999993</v>
      </c>
      <c r="G55">
        <v>2050</v>
      </c>
      <c r="I55">
        <v>2050</v>
      </c>
      <c r="J55" s="2">
        <v>0.53681823787069316</v>
      </c>
      <c r="L55">
        <v>2050</v>
      </c>
      <c r="M55" s="2">
        <f t="shared" si="0"/>
        <v>4.5592823956137929</v>
      </c>
      <c r="N55" s="2">
        <f t="shared" si="6"/>
        <v>3.5746637051630126</v>
      </c>
      <c r="O55" s="2">
        <f t="shared" si="1"/>
        <v>5.6961554048792484</v>
      </c>
      <c r="Q55">
        <v>2050</v>
      </c>
      <c r="R55" s="3">
        <f>$C$15+SUM(M$24:M55)</f>
        <v>708.16528201083952</v>
      </c>
      <c r="S55" s="3">
        <f>$C$15+SUM(N$24:N55)</f>
        <v>663.74590748751893</v>
      </c>
      <c r="T55" s="3">
        <f>$C$15+SUM(O$24:O55)</f>
        <v>772.19070068805513</v>
      </c>
      <c r="U55">
        <f t="shared" si="2"/>
        <v>816.4</v>
      </c>
      <c r="V55">
        <f t="shared" si="3"/>
        <v>1329.8</v>
      </c>
      <c r="W55">
        <f t="shared" si="4"/>
        <v>33</v>
      </c>
      <c r="Y55">
        <f t="shared" si="5"/>
        <v>513.4</v>
      </c>
    </row>
    <row r="56" spans="2:25" x14ac:dyDescent="0.3">
      <c r="B56">
        <v>33</v>
      </c>
      <c r="C56">
        <v>34</v>
      </c>
      <c r="D56" s="1">
        <f>Replication!D56</f>
        <v>66.384762670000001</v>
      </c>
      <c r="E56" s="1">
        <f>Replication!E56</f>
        <v>52.299657250000003</v>
      </c>
      <c r="F56" s="1">
        <f>Replication!F56</f>
        <v>82.582087689999994</v>
      </c>
      <c r="G56">
        <v>2051</v>
      </c>
      <c r="I56">
        <v>2051</v>
      </c>
      <c r="J56" s="2">
        <v>0.52875822683633678</v>
      </c>
      <c r="L56">
        <v>2051</v>
      </c>
      <c r="M56" s="2">
        <f t="shared" si="0"/>
        <v>4.5436776588246071</v>
      </c>
      <c r="N56" s="2">
        <f t="shared" si="6"/>
        <v>3.5796284366080631</v>
      </c>
      <c r="O56" s="2">
        <f t="shared" si="1"/>
        <v>5.6522968790504766</v>
      </c>
      <c r="Q56">
        <v>2051</v>
      </c>
      <c r="R56" s="3">
        <f>$C$15+SUM(M$24:M56)</f>
        <v>712.70895966966407</v>
      </c>
      <c r="S56" s="3">
        <f>$C$15+SUM(N$24:N56)</f>
        <v>667.32553592412705</v>
      </c>
      <c r="T56" s="3">
        <f>$C$15+SUM(O$24:O56)</f>
        <v>777.84299756710561</v>
      </c>
      <c r="U56">
        <f t="shared" si="2"/>
        <v>816.4</v>
      </c>
      <c r="V56">
        <f t="shared" si="3"/>
        <v>1329.8</v>
      </c>
      <c r="W56">
        <f t="shared" si="4"/>
        <v>34</v>
      </c>
      <c r="Y56">
        <f t="shared" si="5"/>
        <v>513.4</v>
      </c>
    </row>
    <row r="57" spans="2:25" x14ac:dyDescent="0.3">
      <c r="B57">
        <v>34</v>
      </c>
      <c r="C57">
        <v>35</v>
      </c>
      <c r="D57" s="1">
        <f>Replication!D57</f>
        <v>67.134538640000002</v>
      </c>
      <c r="E57" s="1">
        <f>Replication!E57</f>
        <v>53.131518040000003</v>
      </c>
      <c r="F57" s="1">
        <f>Replication!F57</f>
        <v>83.173194010000003</v>
      </c>
      <c r="G57">
        <v>2052</v>
      </c>
      <c r="I57">
        <v>2052</v>
      </c>
      <c r="J57" s="2">
        <v>0.5206982158019805</v>
      </c>
      <c r="L57">
        <v>2052</v>
      </c>
      <c r="M57" s="2">
        <f t="shared" ref="M57:M88" si="7">$C$13*J57*$C$9*(D57/100)/10^12</f>
        <v>4.5249529467631628</v>
      </c>
      <c r="N57" s="2">
        <f t="shared" si="6"/>
        <v>3.5811316200488927</v>
      </c>
      <c r="O57" s="2">
        <f t="shared" ref="O57:O88" si="8">$C$13*J57*$C$9*(F57/100)/10^12</f>
        <v>5.6059786356082091</v>
      </c>
      <c r="Q57">
        <v>2052</v>
      </c>
      <c r="R57" s="3">
        <f>$C$15+SUM(M$24:M57)</f>
        <v>717.23391261642723</v>
      </c>
      <c r="S57" s="3">
        <f>$C$15+SUM(N$24:N57)</f>
        <v>670.90666754417589</v>
      </c>
      <c r="T57" s="3">
        <f>$C$15+SUM(O$24:O57)</f>
        <v>783.44897620271388</v>
      </c>
      <c r="U57">
        <f t="shared" si="2"/>
        <v>816.4</v>
      </c>
      <c r="V57">
        <f t="shared" si="3"/>
        <v>1329.8</v>
      </c>
      <c r="W57">
        <f t="shared" si="4"/>
        <v>35</v>
      </c>
      <c r="Y57">
        <f t="shared" si="5"/>
        <v>513.4</v>
      </c>
    </row>
    <row r="58" spans="2:25" x14ac:dyDescent="0.3">
      <c r="B58">
        <v>35</v>
      </c>
      <c r="C58">
        <v>36</v>
      </c>
      <c r="D58" s="1">
        <f>Replication!D58</f>
        <v>67.863191330000006</v>
      </c>
      <c r="E58" s="1">
        <f>Replication!E58</f>
        <v>53.939942989999999</v>
      </c>
      <c r="F58" s="1">
        <f>Replication!F58</f>
        <v>83.747647220000005</v>
      </c>
      <c r="G58">
        <v>2053</v>
      </c>
      <c r="I58">
        <v>2053</v>
      </c>
      <c r="J58" s="2">
        <v>0.51263820476762401</v>
      </c>
      <c r="L58">
        <v>2053</v>
      </c>
      <c r="M58" s="2">
        <f t="shared" si="7"/>
        <v>4.5032620244234014</v>
      </c>
      <c r="N58" s="2">
        <f t="shared" si="6"/>
        <v>3.579343854980924</v>
      </c>
      <c r="O58" s="2">
        <f t="shared" si="8"/>
        <v>5.5573218996836999</v>
      </c>
      <c r="Q58">
        <v>2053</v>
      </c>
      <c r="R58" s="3">
        <f>$C$15+SUM(M$24:M58)</f>
        <v>721.73717464085064</v>
      </c>
      <c r="S58" s="3">
        <f>$C$15+SUM(N$24:N58)</f>
        <v>674.48601139915684</v>
      </c>
      <c r="T58" s="3">
        <f>$C$15+SUM(O$24:O58)</f>
        <v>789.00629810239752</v>
      </c>
      <c r="U58">
        <f t="shared" si="2"/>
        <v>816.4</v>
      </c>
      <c r="V58">
        <f t="shared" si="3"/>
        <v>1329.8</v>
      </c>
      <c r="W58">
        <f t="shared" si="4"/>
        <v>36</v>
      </c>
      <c r="Y58">
        <f t="shared" si="5"/>
        <v>513.4</v>
      </c>
    </row>
    <row r="59" spans="2:25" x14ac:dyDescent="0.3">
      <c r="B59">
        <v>36</v>
      </c>
      <c r="C59">
        <v>37</v>
      </c>
      <c r="D59" s="1">
        <f>Replication!D59</f>
        <v>68.571878400000003</v>
      </c>
      <c r="E59" s="1">
        <f>Replication!E59</f>
        <v>54.72621651</v>
      </c>
      <c r="F59" s="1">
        <f>Replication!F59</f>
        <v>84.306359979999996</v>
      </c>
      <c r="G59">
        <v>2054</v>
      </c>
      <c r="I59">
        <v>2054</v>
      </c>
      <c r="J59" s="2">
        <v>0.50457819373326773</v>
      </c>
      <c r="L59">
        <v>2054</v>
      </c>
      <c r="M59" s="2">
        <f t="shared" si="7"/>
        <v>4.4787466189682847</v>
      </c>
      <c r="N59" s="2">
        <f t="shared" si="6"/>
        <v>3.5744223854175301</v>
      </c>
      <c r="O59" s="2">
        <f t="shared" si="8"/>
        <v>5.5064384049008064</v>
      </c>
      <c r="Q59">
        <v>2054</v>
      </c>
      <c r="R59" s="3">
        <f>$C$15+SUM(M$24:M59)</f>
        <v>726.21592125981897</v>
      </c>
      <c r="S59" s="3">
        <f>$C$15+SUM(N$24:N59)</f>
        <v>678.06043378457434</v>
      </c>
      <c r="T59" s="3">
        <f>$C$15+SUM(O$24:O59)</f>
        <v>794.51273650729831</v>
      </c>
      <c r="U59">
        <f t="shared" si="2"/>
        <v>816.4</v>
      </c>
      <c r="V59">
        <f t="shared" si="3"/>
        <v>1329.8</v>
      </c>
      <c r="W59">
        <f t="shared" si="4"/>
        <v>37</v>
      </c>
      <c r="Y59">
        <f t="shared" si="5"/>
        <v>513.4</v>
      </c>
    </row>
    <row r="60" spans="2:25" x14ac:dyDescent="0.3">
      <c r="B60">
        <v>37</v>
      </c>
      <c r="C60">
        <v>38</v>
      </c>
      <c r="D60" s="1">
        <f>Replication!D60</f>
        <v>69.261664879999998</v>
      </c>
      <c r="E60" s="1">
        <f>Replication!E60</f>
        <v>55.491520209999997</v>
      </c>
      <c r="F60" s="1">
        <f>Replication!F60</f>
        <v>84.850171950000004</v>
      </c>
      <c r="G60">
        <v>2055</v>
      </c>
      <c r="I60">
        <v>2055</v>
      </c>
      <c r="J60" s="2">
        <v>0.49651818269891129</v>
      </c>
      <c r="L60">
        <v>2055</v>
      </c>
      <c r="M60" s="2">
        <f t="shared" si="7"/>
        <v>4.4515376728695397</v>
      </c>
      <c r="N60" s="2">
        <f t="shared" ref="N60:N91" si="9">$C$13*J60*$C$9*(E60/100)/10^12</f>
        <v>3.5665124880783323</v>
      </c>
      <c r="O60" s="2">
        <f t="shared" si="8"/>
        <v>5.4534313842916591</v>
      </c>
      <c r="Q60">
        <v>2055</v>
      </c>
      <c r="R60" s="3">
        <f>$C$15+SUM(M$24:M60)</f>
        <v>730.66745893268853</v>
      </c>
      <c r="S60" s="3">
        <f>$C$15+SUM(N$24:N60)</f>
        <v>681.62694627265273</v>
      </c>
      <c r="T60" s="3">
        <f>$C$15+SUM(O$24:O60)</f>
        <v>799.96616789158998</v>
      </c>
      <c r="U60">
        <f t="shared" si="2"/>
        <v>816.4</v>
      </c>
      <c r="V60">
        <f t="shared" si="3"/>
        <v>1329.8</v>
      </c>
      <c r="W60">
        <f t="shared" si="4"/>
        <v>38</v>
      </c>
      <c r="Y60">
        <f t="shared" si="5"/>
        <v>513.4</v>
      </c>
    </row>
    <row r="61" spans="2:25" x14ac:dyDescent="0.3">
      <c r="B61">
        <v>38</v>
      </c>
      <c r="C61">
        <v>39</v>
      </c>
      <c r="D61" s="1">
        <f>Replication!D61</f>
        <v>69.933532779999993</v>
      </c>
      <c r="E61" s="1">
        <f>Replication!E61</f>
        <v>56.236943619999998</v>
      </c>
      <c r="F61" s="1">
        <f>Replication!F61</f>
        <v>85.379857319999999</v>
      </c>
      <c r="G61">
        <v>2056</v>
      </c>
      <c r="I61">
        <v>2056</v>
      </c>
      <c r="J61" s="2">
        <v>0.48799038139042206</v>
      </c>
      <c r="L61">
        <v>2056</v>
      </c>
      <c r="M61" s="2">
        <f t="shared" si="7"/>
        <v>4.4175217739776302</v>
      </c>
      <c r="N61" s="2">
        <f t="shared" si="9"/>
        <v>3.5523433904707482</v>
      </c>
      <c r="O61" s="2">
        <f t="shared" si="8"/>
        <v>5.3932264505600358</v>
      </c>
      <c r="Q61">
        <v>2056</v>
      </c>
      <c r="R61" s="3">
        <f>$C$15+SUM(M$24:M61)</f>
        <v>735.0849807066661</v>
      </c>
      <c r="S61" s="3">
        <f>$C$15+SUM(N$24:N61)</f>
        <v>685.17928966312343</v>
      </c>
      <c r="T61" s="3">
        <f>$C$15+SUM(O$24:O61)</f>
        <v>805.35939434215004</v>
      </c>
      <c r="U61">
        <f t="shared" si="2"/>
        <v>816.4</v>
      </c>
      <c r="V61">
        <f t="shared" si="3"/>
        <v>1329.8</v>
      </c>
      <c r="W61">
        <f t="shared" si="4"/>
        <v>39</v>
      </c>
      <c r="Y61">
        <f t="shared" si="5"/>
        <v>513.4</v>
      </c>
    </row>
    <row r="62" spans="2:25" x14ac:dyDescent="0.3">
      <c r="B62">
        <v>39</v>
      </c>
      <c r="C62">
        <v>40</v>
      </c>
      <c r="D62" s="1">
        <f>Replication!D62</f>
        <v>70.588389530000001</v>
      </c>
      <c r="E62" s="1">
        <f>Replication!E62</f>
        <v>56.96349352</v>
      </c>
      <c r="F62" s="1">
        <f>Replication!F62</f>
        <v>85.896131479999994</v>
      </c>
      <c r="G62">
        <v>2057</v>
      </c>
      <c r="I62">
        <v>2057</v>
      </c>
      <c r="J62" s="2">
        <v>0.4794625800819326</v>
      </c>
      <c r="L62">
        <v>2057</v>
      </c>
      <c r="M62" s="2">
        <f t="shared" si="7"/>
        <v>4.3809667891129509</v>
      </c>
      <c r="N62" s="2">
        <f t="shared" si="9"/>
        <v>3.5353572303404102</v>
      </c>
      <c r="O62" s="2">
        <f t="shared" si="8"/>
        <v>5.3310197588121611</v>
      </c>
      <c r="Q62">
        <v>2057</v>
      </c>
      <c r="R62" s="3">
        <f>$C$15+SUM(M$24:M62)</f>
        <v>739.46594749577912</v>
      </c>
      <c r="S62" s="3">
        <f>$C$15+SUM(N$24:N62)</f>
        <v>688.71464689346385</v>
      </c>
      <c r="T62" s="3">
        <f>$C$15+SUM(O$24:O62)</f>
        <v>810.69041410096224</v>
      </c>
      <c r="U62">
        <f t="shared" si="2"/>
        <v>816.4</v>
      </c>
      <c r="V62">
        <f t="shared" si="3"/>
        <v>1329.8</v>
      </c>
      <c r="W62">
        <f t="shared" si="4"/>
        <v>40</v>
      </c>
      <c r="Y62">
        <f t="shared" si="5"/>
        <v>513.4</v>
      </c>
    </row>
    <row r="63" spans="2:25" x14ac:dyDescent="0.3">
      <c r="B63">
        <v>40</v>
      </c>
      <c r="C63">
        <v>41</v>
      </c>
      <c r="D63" s="1">
        <f>Replication!D63</f>
        <v>71.227075310000004</v>
      </c>
      <c r="E63" s="1">
        <f>Replication!E63</f>
        <v>57.67210206</v>
      </c>
      <c r="F63" s="1">
        <f>Replication!F63</f>
        <v>86.399656820000004</v>
      </c>
      <c r="G63">
        <v>2058</v>
      </c>
      <c r="I63">
        <v>2058</v>
      </c>
      <c r="J63" s="2">
        <v>0.47093477877344303</v>
      </c>
      <c r="L63">
        <v>2058</v>
      </c>
      <c r="M63" s="2">
        <f t="shared" si="7"/>
        <v>4.3419802698246048</v>
      </c>
      <c r="N63" s="2">
        <f t="shared" si="9"/>
        <v>3.5156733331246888</v>
      </c>
      <c r="O63" s="2">
        <f t="shared" si="8"/>
        <v>5.2668961009464317</v>
      </c>
      <c r="Q63">
        <v>2058</v>
      </c>
      <c r="R63" s="3">
        <f>$C$15+SUM(M$24:M63)</f>
        <v>743.80792776560361</v>
      </c>
      <c r="S63" s="3">
        <f>$C$15+SUM(N$24:N63)</f>
        <v>692.23032022658856</v>
      </c>
      <c r="T63" s="3">
        <f>$C$15+SUM(O$24:O63)</f>
        <v>815.95731020190874</v>
      </c>
      <c r="U63">
        <f t="shared" si="2"/>
        <v>816.4</v>
      </c>
      <c r="V63">
        <f t="shared" si="3"/>
        <v>1329.8</v>
      </c>
      <c r="W63">
        <f t="shared" si="4"/>
        <v>41</v>
      </c>
      <c r="Y63">
        <f t="shared" si="5"/>
        <v>513.4</v>
      </c>
    </row>
    <row r="64" spans="2:25" x14ac:dyDescent="0.3">
      <c r="B64">
        <v>41</v>
      </c>
      <c r="C64">
        <v>42</v>
      </c>
      <c r="D64" s="1">
        <f>Replication!D64</f>
        <v>71.850369569999998</v>
      </c>
      <c r="E64" s="1">
        <f>Replication!E64</f>
        <v>58.36363403</v>
      </c>
      <c r="F64" s="1">
        <f>Replication!F64</f>
        <v>86.891047830000005</v>
      </c>
      <c r="G64">
        <v>2059</v>
      </c>
      <c r="I64">
        <v>2059</v>
      </c>
      <c r="J64" s="2">
        <v>0.46240697746495368</v>
      </c>
      <c r="L64">
        <v>2059</v>
      </c>
      <c r="M64" s="2">
        <f t="shared" si="7"/>
        <v>4.3006624228105688</v>
      </c>
      <c r="N64" s="2">
        <f t="shared" si="9"/>
        <v>3.4934028764730423</v>
      </c>
      <c r="O64" s="2">
        <f t="shared" si="8"/>
        <v>5.2009344769904269</v>
      </c>
      <c r="Q64">
        <v>2059</v>
      </c>
      <c r="R64" s="3">
        <f>$C$15+SUM(M$24:M64)</f>
        <v>748.10859018841427</v>
      </c>
      <c r="S64" s="3">
        <f>$C$15+SUM(N$24:N64)</f>
        <v>695.72372310306162</v>
      </c>
      <c r="T64" s="11">
        <f>$C$15+SUM(O$24:O64)</f>
        <v>821.15824467889911</v>
      </c>
      <c r="U64">
        <f t="shared" si="2"/>
        <v>816.4</v>
      </c>
      <c r="V64">
        <f t="shared" si="3"/>
        <v>1329.8</v>
      </c>
      <c r="W64" s="12">
        <f t="shared" si="4"/>
        <v>42</v>
      </c>
      <c r="Y64">
        <f t="shared" si="5"/>
        <v>513.4</v>
      </c>
    </row>
    <row r="65" spans="2:25" x14ac:dyDescent="0.3">
      <c r="B65">
        <v>42</v>
      </c>
      <c r="C65">
        <v>43</v>
      </c>
      <c r="D65" s="1">
        <f>Replication!D65</f>
        <v>72.4589967</v>
      </c>
      <c r="E65" s="1">
        <f>Replication!E65</f>
        <v>59.038893139999999</v>
      </c>
      <c r="F65" s="1">
        <f>Replication!F65</f>
        <v>87.370875620000007</v>
      </c>
      <c r="G65">
        <v>2060</v>
      </c>
      <c r="I65">
        <v>2060</v>
      </c>
      <c r="J65" s="2">
        <v>0.45387917615646445</v>
      </c>
      <c r="L65">
        <v>2060</v>
      </c>
      <c r="M65" s="2">
        <f t="shared" si="7"/>
        <v>4.2571067782321945</v>
      </c>
      <c r="N65" s="2">
        <f t="shared" si="9"/>
        <v>3.4686496309935824</v>
      </c>
      <c r="O65" s="2">
        <f t="shared" si="8"/>
        <v>5.133208625037228</v>
      </c>
      <c r="Q65">
        <v>2060</v>
      </c>
      <c r="R65" s="3">
        <f>$C$15+SUM(M$24:M65)</f>
        <v>752.3656969666464</v>
      </c>
      <c r="S65" s="3">
        <f>$C$15+SUM(N$24:N65)</f>
        <v>699.1923727340552</v>
      </c>
      <c r="T65" s="3">
        <f>$C$15+SUM(O$24:O65)</f>
        <v>826.29145330393635</v>
      </c>
      <c r="U65">
        <f t="shared" si="2"/>
        <v>816.4</v>
      </c>
      <c r="V65">
        <f t="shared" si="3"/>
        <v>1329.8</v>
      </c>
      <c r="W65">
        <f t="shared" si="4"/>
        <v>43</v>
      </c>
      <c r="Y65">
        <f t="shared" si="5"/>
        <v>513.4</v>
      </c>
    </row>
    <row r="66" spans="2:25" x14ac:dyDescent="0.3">
      <c r="B66">
        <v>43</v>
      </c>
      <c r="C66">
        <v>44</v>
      </c>
      <c r="D66" s="1">
        <f>Replication!D66</f>
        <v>73.053631170000003</v>
      </c>
      <c r="E66" s="1">
        <f>Replication!E66</f>
        <v>59.69862766</v>
      </c>
      <c r="F66" s="1">
        <f>Replication!F66</f>
        <v>87.839671899999999</v>
      </c>
      <c r="G66">
        <v>2061</v>
      </c>
      <c r="I66">
        <v>2061</v>
      </c>
      <c r="J66" s="2">
        <f>J65</f>
        <v>0.45387917615646445</v>
      </c>
      <c r="L66">
        <v>2061</v>
      </c>
      <c r="M66" s="2">
        <f t="shared" si="7"/>
        <v>4.2920427081801105</v>
      </c>
      <c r="N66" s="2">
        <f t="shared" si="9"/>
        <v>3.5074103153093477</v>
      </c>
      <c r="O66" s="2">
        <f t="shared" si="8"/>
        <v>5.1607513169331805</v>
      </c>
      <c r="Q66">
        <v>2061</v>
      </c>
      <c r="R66" s="3">
        <f>$C$15+SUM(M$24:M66)</f>
        <v>756.65773967482653</v>
      </c>
      <c r="S66" s="3">
        <f>$C$15+SUM(N$24:N66)</f>
        <v>702.69978304936456</v>
      </c>
      <c r="T66" s="3">
        <f>$C$15+SUM(O$24:O66)</f>
        <v>831.45220462086957</v>
      </c>
      <c r="U66">
        <f t="shared" si="2"/>
        <v>816.4</v>
      </c>
      <c r="V66">
        <f t="shared" si="3"/>
        <v>1329.8</v>
      </c>
      <c r="W66">
        <f t="shared" si="4"/>
        <v>44</v>
      </c>
      <c r="Y66">
        <f t="shared" si="5"/>
        <v>513.4</v>
      </c>
    </row>
    <row r="67" spans="2:25" x14ac:dyDescent="0.3">
      <c r="B67">
        <v>44</v>
      </c>
      <c r="C67">
        <v>45</v>
      </c>
      <c r="D67" s="1">
        <f>Replication!D67</f>
        <v>73.634901920000004</v>
      </c>
      <c r="E67" s="1">
        <f>Replication!E67</f>
        <v>60.343535430000003</v>
      </c>
      <c r="F67" s="1">
        <f>Replication!F67</f>
        <v>88.297932540000005</v>
      </c>
      <c r="G67">
        <v>2062</v>
      </c>
      <c r="I67">
        <v>2062</v>
      </c>
      <c r="J67" s="2">
        <f t="shared" ref="J67:J122" si="10">J66</f>
        <v>0.45387917615646445</v>
      </c>
      <c r="L67">
        <v>2062</v>
      </c>
      <c r="M67" s="2">
        <f t="shared" si="7"/>
        <v>4.3261934936244408</v>
      </c>
      <c r="N67" s="2">
        <f t="shared" si="9"/>
        <v>3.5452998992676861</v>
      </c>
      <c r="O67" s="2">
        <f t="shared" si="8"/>
        <v>5.1876750195179424</v>
      </c>
      <c r="Q67">
        <v>2062</v>
      </c>
      <c r="R67" s="3">
        <f>$C$15+SUM(M$24:M67)</f>
        <v>760.9839331684509</v>
      </c>
      <c r="S67" s="3">
        <f>$C$15+SUM(N$24:N67)</f>
        <v>706.24508294863222</v>
      </c>
      <c r="T67" s="3">
        <f>$C$15+SUM(O$24:O67)</f>
        <v>836.63987964038745</v>
      </c>
      <c r="U67">
        <f t="shared" si="2"/>
        <v>816.4</v>
      </c>
      <c r="V67">
        <f t="shared" si="3"/>
        <v>1329.8</v>
      </c>
      <c r="W67">
        <f t="shared" si="4"/>
        <v>45</v>
      </c>
      <c r="Y67">
        <f t="shared" si="5"/>
        <v>513.4</v>
      </c>
    </row>
    <row r="68" spans="2:25" x14ac:dyDescent="0.3">
      <c r="B68">
        <v>45</v>
      </c>
      <c r="C68">
        <v>46</v>
      </c>
      <c r="D68" s="1">
        <f>Replication!D68</f>
        <v>74.20339645</v>
      </c>
      <c r="E68" s="1">
        <f>Replication!E68</f>
        <v>60.974268250000002</v>
      </c>
      <c r="F68" s="1">
        <f>Replication!F68</f>
        <v>88.746120689999998</v>
      </c>
      <c r="G68">
        <v>2063</v>
      </c>
      <c r="I68">
        <v>2063</v>
      </c>
      <c r="J68" s="2">
        <f t="shared" si="10"/>
        <v>0.45387917615646445</v>
      </c>
      <c r="L68">
        <v>2063</v>
      </c>
      <c r="M68" s="2">
        <f t="shared" si="7"/>
        <v>4.3595936513311644</v>
      </c>
      <c r="N68" s="2">
        <f t="shared" si="9"/>
        <v>3.5823566773844533</v>
      </c>
      <c r="O68" s="2">
        <f t="shared" si="8"/>
        <v>5.2140069437534926</v>
      </c>
      <c r="Q68">
        <v>2063</v>
      </c>
      <c r="R68" s="3">
        <f>$C$15+SUM(M$24:M68)</f>
        <v>765.34352681978214</v>
      </c>
      <c r="S68" s="3">
        <f>$C$15+SUM(N$24:N68)</f>
        <v>709.82743962601671</v>
      </c>
      <c r="T68" s="3">
        <f>$C$15+SUM(O$24:O68)</f>
        <v>841.85388658414104</v>
      </c>
      <c r="U68">
        <f t="shared" si="2"/>
        <v>816.4</v>
      </c>
      <c r="V68">
        <f t="shared" si="3"/>
        <v>1329.8</v>
      </c>
      <c r="W68">
        <f t="shared" si="4"/>
        <v>46</v>
      </c>
      <c r="Y68">
        <f t="shared" si="5"/>
        <v>513.4</v>
      </c>
    </row>
    <row r="69" spans="2:25" x14ac:dyDescent="0.3">
      <c r="B69">
        <v>46</v>
      </c>
      <c r="C69">
        <v>47</v>
      </c>
      <c r="D69" s="1">
        <f>Replication!D69</f>
        <v>74.75966434</v>
      </c>
      <c r="E69" s="1">
        <f>Replication!E69</f>
        <v>61.591435869999998</v>
      </c>
      <c r="F69" s="1">
        <f>Replication!F69</f>
        <v>89.184669639999996</v>
      </c>
      <c r="G69">
        <v>2064</v>
      </c>
      <c r="I69">
        <v>2064</v>
      </c>
      <c r="J69" s="2">
        <f t="shared" si="10"/>
        <v>0.45387917615646445</v>
      </c>
      <c r="L69">
        <v>2064</v>
      </c>
      <c r="M69" s="2">
        <f t="shared" si="7"/>
        <v>4.3922754701926152</v>
      </c>
      <c r="N69" s="2">
        <f t="shared" si="9"/>
        <v>3.618616473656342</v>
      </c>
      <c r="O69" s="2">
        <f t="shared" si="8"/>
        <v>5.2397725462688189</v>
      </c>
      <c r="Q69">
        <v>2064</v>
      </c>
      <c r="R69" s="3">
        <f>$C$15+SUM(M$24:M69)</f>
        <v>769.7358022899748</v>
      </c>
      <c r="S69" s="3">
        <f>$C$15+SUM(N$24:N69)</f>
        <v>713.446056099673</v>
      </c>
      <c r="T69" s="3">
        <f>$C$15+SUM(O$24:O69)</f>
        <v>847.09365913040983</v>
      </c>
      <c r="U69">
        <f t="shared" si="2"/>
        <v>816.4</v>
      </c>
      <c r="V69">
        <f t="shared" si="3"/>
        <v>1329.8</v>
      </c>
      <c r="W69">
        <f t="shared" si="4"/>
        <v>47</v>
      </c>
      <c r="Y69">
        <f t="shared" si="5"/>
        <v>513.4</v>
      </c>
    </row>
    <row r="70" spans="2:25" x14ac:dyDescent="0.3">
      <c r="B70">
        <v>47</v>
      </c>
      <c r="C70">
        <v>48</v>
      </c>
      <c r="D70" s="1">
        <f>Replication!D70</f>
        <v>75.304220450000003</v>
      </c>
      <c r="E70" s="1">
        <f>Replication!E70</f>
        <v>62.195609509999997</v>
      </c>
      <c r="F70" s="1">
        <f>Replication!F70</f>
        <v>89.613985290000002</v>
      </c>
      <c r="G70">
        <v>2065</v>
      </c>
      <c r="I70">
        <v>2065</v>
      </c>
      <c r="J70" s="2">
        <f t="shared" si="10"/>
        <v>0.45387917615646445</v>
      </c>
      <c r="L70">
        <v>2065</v>
      </c>
      <c r="M70" s="2">
        <f t="shared" si="7"/>
        <v>4.4242691992337022</v>
      </c>
      <c r="N70" s="2">
        <f t="shared" si="9"/>
        <v>3.654112848367713</v>
      </c>
      <c r="O70" s="2">
        <f t="shared" si="8"/>
        <v>5.2649956744772197</v>
      </c>
      <c r="Q70">
        <v>2065</v>
      </c>
      <c r="R70" s="3">
        <f>$C$15+SUM(M$24:M70)</f>
        <v>774.16007148920846</v>
      </c>
      <c r="S70" s="3">
        <f>$C$15+SUM(N$24:N70)</f>
        <v>717.10016894804073</v>
      </c>
      <c r="T70" s="3">
        <f>$C$15+SUM(O$24:O70)</f>
        <v>852.35865480488701</v>
      </c>
      <c r="U70">
        <f t="shared" si="2"/>
        <v>816.4</v>
      </c>
      <c r="V70">
        <f t="shared" si="3"/>
        <v>1329.8</v>
      </c>
      <c r="W70">
        <f t="shared" si="4"/>
        <v>48</v>
      </c>
      <c r="Y70">
        <f t="shared" si="5"/>
        <v>513.4</v>
      </c>
    </row>
    <row r="71" spans="2:25" x14ac:dyDescent="0.3">
      <c r="B71">
        <v>48</v>
      </c>
      <c r="C71">
        <v>49</v>
      </c>
      <c r="D71" s="1">
        <f>Replication!D71</f>
        <v>75.837547799999996</v>
      </c>
      <c r="E71" s="1">
        <f>Replication!E71</f>
        <v>62.787325070000001</v>
      </c>
      <c r="F71" s="1">
        <f>Replication!F71</f>
        <v>90.034448440000006</v>
      </c>
      <c r="G71">
        <v>2066</v>
      </c>
      <c r="I71">
        <v>2066</v>
      </c>
      <c r="J71" s="2">
        <f t="shared" si="10"/>
        <v>0.45387917615646445</v>
      </c>
      <c r="L71">
        <v>2066</v>
      </c>
      <c r="M71" s="2">
        <f t="shared" si="7"/>
        <v>4.4556032168174911</v>
      </c>
      <c r="N71" s="2">
        <f t="shared" si="9"/>
        <v>3.6888772866843351</v>
      </c>
      <c r="O71" s="2">
        <f t="shared" si="8"/>
        <v>5.2896987011182421</v>
      </c>
      <c r="Q71">
        <v>2066</v>
      </c>
      <c r="R71" s="3">
        <f>$C$15+SUM(M$24:M71)</f>
        <v>778.61567470602586</v>
      </c>
      <c r="S71" s="3">
        <f>$C$15+SUM(N$24:N71)</f>
        <v>720.78904623472499</v>
      </c>
      <c r="T71" s="3">
        <f>$C$15+SUM(O$24:O71)</f>
        <v>857.64835350600526</v>
      </c>
      <c r="U71">
        <f t="shared" si="2"/>
        <v>816.4</v>
      </c>
      <c r="V71">
        <f t="shared" si="3"/>
        <v>1329.8</v>
      </c>
      <c r="W71">
        <f t="shared" si="4"/>
        <v>49</v>
      </c>
      <c r="Y71">
        <f t="shared" si="5"/>
        <v>513.4</v>
      </c>
    </row>
    <row r="72" spans="2:25" x14ac:dyDescent="0.3">
      <c r="B72">
        <v>49</v>
      </c>
      <c r="C72">
        <v>50</v>
      </c>
      <c r="D72" s="1">
        <f>Replication!D72</f>
        <v>76.360100119999998</v>
      </c>
      <c r="E72" s="1">
        <f>Replication!E72</f>
        <v>63.367085959999997</v>
      </c>
      <c r="F72" s="1">
        <f>Replication!F72</f>
        <v>90.446416799999994</v>
      </c>
      <c r="G72">
        <v>2067</v>
      </c>
      <c r="I72">
        <v>2067</v>
      </c>
      <c r="J72" s="2">
        <f t="shared" si="10"/>
        <v>0.45387917615646445</v>
      </c>
      <c r="L72">
        <v>2067</v>
      </c>
      <c r="M72" s="2">
        <f t="shared" si="7"/>
        <v>4.486304180462672</v>
      </c>
      <c r="N72" s="2">
        <f t="shared" si="9"/>
        <v>3.7229393649213764</v>
      </c>
      <c r="O72" s="2">
        <f t="shared" si="8"/>
        <v>5.3139026423490927</v>
      </c>
      <c r="Q72">
        <v>2067</v>
      </c>
      <c r="R72" s="3">
        <f>$C$15+SUM(M$24:M72)</f>
        <v>783.10197888648861</v>
      </c>
      <c r="S72" s="3">
        <f>$C$15+SUM(N$24:N72)</f>
        <v>724.51198559964644</v>
      </c>
      <c r="T72" s="3">
        <f>$C$15+SUM(O$24:O72)</f>
        <v>862.9622561483543</v>
      </c>
      <c r="U72">
        <f t="shared" si="2"/>
        <v>816.4</v>
      </c>
      <c r="V72">
        <f t="shared" si="3"/>
        <v>1329.8</v>
      </c>
      <c r="W72">
        <f t="shared" si="4"/>
        <v>50</v>
      </c>
      <c r="Y72">
        <f t="shared" si="5"/>
        <v>513.4</v>
      </c>
    </row>
    <row r="73" spans="2:25" x14ac:dyDescent="0.3">
      <c r="B73">
        <v>50</v>
      </c>
      <c r="C73">
        <v>51</v>
      </c>
      <c r="D73" s="1">
        <f>Replication!D73</f>
        <v>76.87230418</v>
      </c>
      <c r="E73" s="1">
        <f>Replication!E73</f>
        <v>63.935365679999997</v>
      </c>
      <c r="F73" s="1">
        <f>Replication!F73</f>
        <v>90.850226829999997</v>
      </c>
      <c r="G73">
        <v>2068</v>
      </c>
      <c r="I73">
        <v>2068</v>
      </c>
      <c r="J73" s="2">
        <f t="shared" si="10"/>
        <v>0.45387917615646445</v>
      </c>
      <c r="L73">
        <v>2068</v>
      </c>
      <c r="M73" s="2">
        <f t="shared" si="7"/>
        <v>4.5163971637355704</v>
      </c>
      <c r="N73" s="2">
        <f t="shared" si="9"/>
        <v>3.7563269021234182</v>
      </c>
      <c r="O73" s="2">
        <f t="shared" si="8"/>
        <v>5.3376272658482078</v>
      </c>
      <c r="Q73">
        <v>2068</v>
      </c>
      <c r="R73" s="3">
        <f>$C$15+SUM(M$24:M73)</f>
        <v>787.61837605022413</v>
      </c>
      <c r="S73" s="3">
        <f>$C$15+SUM(N$24:N73)</f>
        <v>728.26831250176986</v>
      </c>
      <c r="T73" s="3">
        <f>$C$15+SUM(O$24:O73)</f>
        <v>868.29988341420255</v>
      </c>
      <c r="U73">
        <f t="shared" si="2"/>
        <v>816.4</v>
      </c>
      <c r="V73">
        <f t="shared" si="3"/>
        <v>1329.8</v>
      </c>
      <c r="W73">
        <f t="shared" si="4"/>
        <v>51</v>
      </c>
      <c r="Y73">
        <f t="shared" si="5"/>
        <v>513.4</v>
      </c>
    </row>
    <row r="74" spans="2:25" x14ac:dyDescent="0.3">
      <c r="B74">
        <v>51</v>
      </c>
      <c r="C74">
        <v>52</v>
      </c>
      <c r="D74" s="1">
        <f>Replication!D74</f>
        <v>77.374561900000003</v>
      </c>
      <c r="E74" s="1">
        <f>Replication!E74</f>
        <v>64.492610139999996</v>
      </c>
      <c r="F74" s="1">
        <f>Replication!F74</f>
        <v>91.246195389999997</v>
      </c>
      <c r="G74">
        <v>2069</v>
      </c>
      <c r="I74">
        <v>2069</v>
      </c>
      <c r="J74" s="2">
        <f t="shared" si="10"/>
        <v>0.45387917615646445</v>
      </c>
      <c r="L74">
        <v>2069</v>
      </c>
      <c r="M74" s="2">
        <f t="shared" si="7"/>
        <v>4.5459057802167511</v>
      </c>
      <c r="N74" s="2">
        <f t="shared" si="9"/>
        <v>3.7890660963689595</v>
      </c>
      <c r="O74" s="2">
        <f t="shared" si="8"/>
        <v>5.3608911877559597</v>
      </c>
      <c r="Q74">
        <v>2069</v>
      </c>
      <c r="R74" s="3">
        <f>$C$15+SUM(M$24:M74)</f>
        <v>792.16428183044093</v>
      </c>
      <c r="S74" s="3">
        <f>$C$15+SUM(N$24:N74)</f>
        <v>732.05737859813883</v>
      </c>
      <c r="T74" s="3">
        <f>$C$15+SUM(O$24:O74)</f>
        <v>873.66077460195856</v>
      </c>
      <c r="U74">
        <f t="shared" si="2"/>
        <v>816.4</v>
      </c>
      <c r="V74">
        <f t="shared" si="3"/>
        <v>1329.8</v>
      </c>
      <c r="W74">
        <f t="shared" si="4"/>
        <v>52</v>
      </c>
      <c r="Y74">
        <f t="shared" si="5"/>
        <v>513.4</v>
      </c>
    </row>
    <row r="75" spans="2:25" x14ac:dyDescent="0.3">
      <c r="B75">
        <v>52</v>
      </c>
      <c r="C75">
        <v>53</v>
      </c>
      <c r="D75" s="1">
        <f>Replication!D75</f>
        <v>77.867252230000005</v>
      </c>
      <c r="E75" s="1">
        <f>Replication!E75</f>
        <v>65.039239769999995</v>
      </c>
      <c r="F75" s="1">
        <f>Replication!F75</f>
        <v>91.634621229999993</v>
      </c>
      <c r="G75">
        <v>2070</v>
      </c>
      <c r="I75">
        <v>2070</v>
      </c>
      <c r="J75" s="2">
        <f t="shared" si="10"/>
        <v>0.45387917615646445</v>
      </c>
      <c r="L75">
        <v>2070</v>
      </c>
      <c r="M75" s="2">
        <f t="shared" si="7"/>
        <v>4.5748522939546721</v>
      </c>
      <c r="N75" s="2">
        <f t="shared" si="9"/>
        <v>3.821181648737014</v>
      </c>
      <c r="O75" s="2">
        <f t="shared" si="8"/>
        <v>5.3837119602150478</v>
      </c>
      <c r="Q75">
        <v>2070</v>
      </c>
      <c r="R75" s="3">
        <f>$C$15+SUM(M$24:M75)</f>
        <v>796.7391341243956</v>
      </c>
      <c r="S75" s="3">
        <f>$C$15+SUM(N$24:N75)</f>
        <v>735.87856024687585</v>
      </c>
      <c r="T75" s="3">
        <f>$C$15+SUM(O$24:O75)</f>
        <v>879.04448656217357</v>
      </c>
      <c r="U75">
        <f t="shared" si="2"/>
        <v>816.4</v>
      </c>
      <c r="V75">
        <f t="shared" si="3"/>
        <v>1329.8</v>
      </c>
      <c r="W75">
        <f t="shared" si="4"/>
        <v>53</v>
      </c>
      <c r="Y75">
        <f t="shared" si="5"/>
        <v>513.4</v>
      </c>
    </row>
    <row r="76" spans="2:25" x14ac:dyDescent="0.3">
      <c r="B76">
        <v>53</v>
      </c>
      <c r="C76">
        <v>54</v>
      </c>
      <c r="D76" s="1">
        <f>Replication!D76</f>
        <v>78.350732840000006</v>
      </c>
      <c r="E76" s="1">
        <f>Replication!E76</f>
        <v>65.57565142</v>
      </c>
      <c r="F76" s="1">
        <f>Replication!F76</f>
        <v>92.015786349999999</v>
      </c>
      <c r="G76">
        <v>2071</v>
      </c>
      <c r="I76">
        <v>2071</v>
      </c>
      <c r="J76" s="2">
        <f t="shared" si="10"/>
        <v>0.45387917615646445</v>
      </c>
      <c r="L76">
        <v>2071</v>
      </c>
      <c r="M76" s="2">
        <f t="shared" si="7"/>
        <v>4.6032577187564589</v>
      </c>
      <c r="N76" s="2">
        <f t="shared" si="9"/>
        <v>3.8526968749358028</v>
      </c>
      <c r="O76" s="2">
        <f t="shared" si="8"/>
        <v>5.4061061512731436</v>
      </c>
      <c r="Q76">
        <v>2071</v>
      </c>
      <c r="R76" s="3">
        <f>$C$15+SUM(M$24:M76)</f>
        <v>801.34239184315197</v>
      </c>
      <c r="S76" s="3">
        <f>$C$15+SUM(N$24:N76)</f>
        <v>739.73125712181172</v>
      </c>
      <c r="T76" s="3">
        <f>$C$15+SUM(O$24:O76)</f>
        <v>884.45059271344667</v>
      </c>
      <c r="U76">
        <f t="shared" si="2"/>
        <v>816.4</v>
      </c>
      <c r="V76">
        <f t="shared" si="3"/>
        <v>1329.8</v>
      </c>
      <c r="W76">
        <f t="shared" si="4"/>
        <v>54</v>
      </c>
      <c r="Y76">
        <f t="shared" si="5"/>
        <v>513.4</v>
      </c>
    </row>
    <row r="77" spans="2:25" x14ac:dyDescent="0.3">
      <c r="B77">
        <v>54</v>
      </c>
      <c r="C77">
        <v>55</v>
      </c>
      <c r="D77" s="1">
        <f>Replication!D77</f>
        <v>78.825341750000007</v>
      </c>
      <c r="E77" s="1">
        <f>Replication!E77</f>
        <v>66.102220110000005</v>
      </c>
      <c r="F77" s="1">
        <f>Replication!F77</f>
        <v>92.389957219999999</v>
      </c>
      <c r="G77">
        <v>2072</v>
      </c>
      <c r="I77">
        <v>2072</v>
      </c>
      <c r="J77" s="2">
        <f t="shared" si="10"/>
        <v>0.45387917615646445</v>
      </c>
      <c r="L77">
        <v>2072</v>
      </c>
      <c r="M77" s="2">
        <f t="shared" si="7"/>
        <v>4.6311419139535808</v>
      </c>
      <c r="N77" s="2">
        <f t="shared" si="9"/>
        <v>3.8836338081186477</v>
      </c>
      <c r="O77" s="2">
        <f t="shared" si="8"/>
        <v>5.4280894165602547</v>
      </c>
      <c r="Q77">
        <v>2072</v>
      </c>
      <c r="R77" s="3">
        <f>$C$15+SUM(M$24:M77)</f>
        <v>805.97353375710554</v>
      </c>
      <c r="S77" s="3">
        <f>$C$15+SUM(N$24:N77)</f>
        <v>743.61489092993031</v>
      </c>
      <c r="T77" s="3">
        <f>$C$15+SUM(O$24:O77)</f>
        <v>889.87868213000695</v>
      </c>
      <c r="U77">
        <f t="shared" si="2"/>
        <v>816.4</v>
      </c>
      <c r="V77">
        <f t="shared" si="3"/>
        <v>1329.8</v>
      </c>
      <c r="W77">
        <f t="shared" si="4"/>
        <v>55</v>
      </c>
      <c r="Y77">
        <f t="shared" si="5"/>
        <v>513.4</v>
      </c>
    </row>
    <row r="78" spans="2:25" x14ac:dyDescent="0.3">
      <c r="B78">
        <v>55</v>
      </c>
      <c r="C78">
        <v>56</v>
      </c>
      <c r="D78" s="1">
        <f>Replication!D78</f>
        <v>79.291398689999994</v>
      </c>
      <c r="E78" s="1">
        <f>Replication!E78</f>
        <v>66.619300539999998</v>
      </c>
      <c r="F78" s="1">
        <f>Replication!F78</f>
        <v>92.757385900000003</v>
      </c>
      <c r="G78">
        <v>2073</v>
      </c>
      <c r="I78">
        <v>2073</v>
      </c>
      <c r="J78" s="2">
        <f t="shared" si="10"/>
        <v>0.45387917615646445</v>
      </c>
      <c r="L78">
        <v>2073</v>
      </c>
      <c r="M78" s="2">
        <f t="shared" si="7"/>
        <v>4.6585236643044814</v>
      </c>
      <c r="N78" s="2">
        <f t="shared" si="9"/>
        <v>3.914013287599408</v>
      </c>
      <c r="O78" s="2">
        <f t="shared" si="8"/>
        <v>5.4496765650909076</v>
      </c>
      <c r="Q78">
        <v>2073</v>
      </c>
      <c r="R78" s="3">
        <f>$C$15+SUM(M$24:M78)</f>
        <v>810.63205742141008</v>
      </c>
      <c r="S78" s="3">
        <f>$C$15+SUM(N$24:N78)</f>
        <v>747.52890421752977</v>
      </c>
      <c r="T78" s="3">
        <f>$C$15+SUM(O$24:O78)</f>
        <v>895.3283586950979</v>
      </c>
      <c r="U78">
        <f t="shared" si="2"/>
        <v>816.4</v>
      </c>
      <c r="V78">
        <f t="shared" si="3"/>
        <v>1329.8</v>
      </c>
      <c r="W78">
        <f t="shared" si="4"/>
        <v>56</v>
      </c>
      <c r="Y78">
        <f t="shared" si="5"/>
        <v>513.4</v>
      </c>
    </row>
    <row r="79" spans="2:25" x14ac:dyDescent="0.3">
      <c r="B79">
        <v>56</v>
      </c>
      <c r="C79">
        <v>57</v>
      </c>
      <c r="D79" s="1">
        <f>Replication!D79</f>
        <v>79.749206389999998</v>
      </c>
      <c r="E79" s="1">
        <f>Replication!E79</f>
        <v>67.127228639999998</v>
      </c>
      <c r="F79" s="1">
        <f>Replication!F79</f>
        <v>93.118311079999998</v>
      </c>
      <c r="G79">
        <v>2074</v>
      </c>
      <c r="I79">
        <v>2074</v>
      </c>
      <c r="J79" s="2">
        <f t="shared" si="10"/>
        <v>0.45387917615646445</v>
      </c>
      <c r="L79">
        <v>2074</v>
      </c>
      <c r="M79" s="2">
        <f t="shared" si="7"/>
        <v>4.6854207557845911</v>
      </c>
      <c r="N79" s="2">
        <f t="shared" si="9"/>
        <v>3.9438550499179947</v>
      </c>
      <c r="O79" s="2">
        <f t="shared" si="8"/>
        <v>5.470881620366157</v>
      </c>
      <c r="Q79">
        <v>2074</v>
      </c>
      <c r="R79" s="3">
        <f>$C$15+SUM(M$24:M79)</f>
        <v>815.31747817719474</v>
      </c>
      <c r="S79" s="3">
        <f>$C$15+SUM(N$24:N79)</f>
        <v>751.47275926744771</v>
      </c>
      <c r="T79" s="3">
        <f>$C$15+SUM(O$24:O79)</f>
        <v>900.79924031546398</v>
      </c>
      <c r="U79">
        <f t="shared" si="2"/>
        <v>816.4</v>
      </c>
      <c r="V79">
        <f t="shared" si="3"/>
        <v>1329.8</v>
      </c>
      <c r="W79">
        <f t="shared" si="4"/>
        <v>57</v>
      </c>
      <c r="Y79">
        <f t="shared" si="5"/>
        <v>513.4</v>
      </c>
    </row>
    <row r="80" spans="2:25" x14ac:dyDescent="0.3">
      <c r="B80">
        <v>57</v>
      </c>
      <c r="C80">
        <v>58</v>
      </c>
      <c r="D80" s="1">
        <f>Replication!D80</f>
        <v>80.19905181</v>
      </c>
      <c r="E80" s="1">
        <f>Replication!E80</f>
        <v>67.62632275</v>
      </c>
      <c r="F80" s="1">
        <f>Replication!F80</f>
        <v>93.472958980000001</v>
      </c>
      <c r="G80">
        <v>2075</v>
      </c>
      <c r="I80">
        <v>2075</v>
      </c>
      <c r="J80" s="2">
        <f t="shared" si="10"/>
        <v>0.45387917615646445</v>
      </c>
      <c r="L80">
        <v>2075</v>
      </c>
      <c r="M80" s="2">
        <f t="shared" si="7"/>
        <v>4.7118500478512138</v>
      </c>
      <c r="N80" s="2">
        <f t="shared" si="9"/>
        <v>3.9731777981676504</v>
      </c>
      <c r="O80" s="2">
        <f t="shared" si="8"/>
        <v>5.4917178732503453</v>
      </c>
      <c r="Q80">
        <v>2075</v>
      </c>
      <c r="R80" s="11">
        <f>$C$15+SUM(M$24:M80)</f>
        <v>820.0293282250459</v>
      </c>
      <c r="S80" s="3">
        <f>$C$15+SUM(N$24:N80)</f>
        <v>755.44593706561534</v>
      </c>
      <c r="T80" s="3">
        <f>$C$15+SUM(O$24:O80)</f>
        <v>906.29095818871428</v>
      </c>
      <c r="U80">
        <f t="shared" si="2"/>
        <v>816.4</v>
      </c>
      <c r="V80">
        <f t="shared" si="3"/>
        <v>1329.8</v>
      </c>
      <c r="W80" s="12">
        <f t="shared" si="4"/>
        <v>58</v>
      </c>
      <c r="Y80">
        <f t="shared" si="5"/>
        <v>513.4</v>
      </c>
    </row>
    <row r="81" spans="2:25" x14ac:dyDescent="0.3">
      <c r="B81">
        <v>58</v>
      </c>
      <c r="C81">
        <v>59</v>
      </c>
      <c r="D81" s="1">
        <f>Replication!D81</f>
        <v>80.641207199999997</v>
      </c>
      <c r="E81" s="1">
        <f>Replication!E81</f>
        <v>68.116884909999996</v>
      </c>
      <c r="F81" s="1">
        <f>Replication!F81</f>
        <v>93.821544220000007</v>
      </c>
      <c r="G81">
        <v>2076</v>
      </c>
      <c r="I81">
        <v>2076</v>
      </c>
      <c r="J81" s="2">
        <f t="shared" si="10"/>
        <v>0.45387917615646445</v>
      </c>
      <c r="L81">
        <v>2076</v>
      </c>
      <c r="M81" s="2">
        <f t="shared" si="7"/>
        <v>4.7378275357205828</v>
      </c>
      <c r="N81" s="2">
        <f t="shared" si="9"/>
        <v>4.0019992777849662</v>
      </c>
      <c r="O81" s="2">
        <f t="shared" si="8"/>
        <v>5.5121979330852859</v>
      </c>
      <c r="Q81">
        <v>2076</v>
      </c>
      <c r="R81" s="3">
        <f>$C$15+SUM(M$24:M81)</f>
        <v>824.76715576076651</v>
      </c>
      <c r="S81" s="3">
        <f>$C$15+SUM(N$24:N81)</f>
        <v>759.44793634340033</v>
      </c>
      <c r="T81" s="3">
        <f>$C$15+SUM(O$24:O81)</f>
        <v>911.8031561217997</v>
      </c>
      <c r="U81">
        <f t="shared" si="2"/>
        <v>816.4</v>
      </c>
      <c r="V81">
        <f t="shared" si="3"/>
        <v>1329.8</v>
      </c>
      <c r="W81">
        <f t="shared" si="4"/>
        <v>59</v>
      </c>
      <c r="Y81">
        <f t="shared" si="5"/>
        <v>513.4</v>
      </c>
    </row>
    <row r="82" spans="2:25" x14ac:dyDescent="0.3">
      <c r="B82">
        <v>59</v>
      </c>
      <c r="C82">
        <v>60</v>
      </c>
      <c r="D82" s="1">
        <f>Replication!D82</f>
        <v>81.07593104</v>
      </c>
      <c r="E82" s="1">
        <f>Replication!E82</f>
        <v>68.599201949999994</v>
      </c>
      <c r="F82" s="1">
        <f>Replication!F82</f>
        <v>94.164270610000003</v>
      </c>
      <c r="G82">
        <v>2077</v>
      </c>
      <c r="I82">
        <v>2077</v>
      </c>
      <c r="J82" s="2">
        <f t="shared" si="10"/>
        <v>0.45387917615646445</v>
      </c>
      <c r="L82">
        <v>2077</v>
      </c>
      <c r="M82" s="2">
        <f t="shared" si="7"/>
        <v>4.763368405594691</v>
      </c>
      <c r="N82" s="2">
        <f t="shared" si="9"/>
        <v>4.0303363405894927</v>
      </c>
      <c r="O82" s="2">
        <f t="shared" si="8"/>
        <v>5.5323337741042939</v>
      </c>
      <c r="Q82">
        <v>2077</v>
      </c>
      <c r="R82" s="3">
        <f>$C$15+SUM(M$24:M82)</f>
        <v>829.53052416636115</v>
      </c>
      <c r="S82" s="3">
        <f>$C$15+SUM(N$24:N82)</f>
        <v>763.47827268398987</v>
      </c>
      <c r="T82" s="3">
        <f>$C$15+SUM(O$24:O82)</f>
        <v>917.33548989590395</v>
      </c>
      <c r="U82">
        <f t="shared" si="2"/>
        <v>816.4</v>
      </c>
      <c r="V82">
        <f t="shared" si="3"/>
        <v>1329.8</v>
      </c>
      <c r="W82">
        <f t="shared" si="4"/>
        <v>60</v>
      </c>
      <c r="Y82">
        <f t="shared" si="5"/>
        <v>513.4</v>
      </c>
    </row>
    <row r="83" spans="2:25" x14ac:dyDescent="0.3">
      <c r="B83">
        <v>60</v>
      </c>
      <c r="C83">
        <v>61</v>
      </c>
      <c r="D83" s="1">
        <f>Replication!D83</f>
        <v>81.503469039999999</v>
      </c>
      <c r="E83" s="1">
        <f>Replication!E83</f>
        <v>69.073546429999993</v>
      </c>
      <c r="F83" s="1">
        <f>Replication!F83</f>
        <v>94.50133185</v>
      </c>
      <c r="G83">
        <v>2078</v>
      </c>
      <c r="I83">
        <v>2078</v>
      </c>
      <c r="J83" s="2">
        <f t="shared" si="10"/>
        <v>0.45387917615646445</v>
      </c>
      <c r="L83">
        <v>2078</v>
      </c>
      <c r="M83" s="2">
        <f t="shared" si="7"/>
        <v>4.7884870934132291</v>
      </c>
      <c r="N83" s="2">
        <f t="shared" si="9"/>
        <v>4.0582050000105667</v>
      </c>
      <c r="O83" s="2">
        <f t="shared" si="8"/>
        <v>5.5521367765585543</v>
      </c>
      <c r="Q83">
        <v>2078</v>
      </c>
      <c r="R83" s="3">
        <f>$C$15+SUM(M$24:M83)</f>
        <v>834.31901125977447</v>
      </c>
      <c r="S83" s="3">
        <f>$C$15+SUM(N$24:N83)</f>
        <v>767.53647768400037</v>
      </c>
      <c r="T83" s="3">
        <f>$C$15+SUM(O$24:O83)</f>
        <v>922.88762667246249</v>
      </c>
      <c r="U83">
        <f t="shared" si="2"/>
        <v>816.4</v>
      </c>
      <c r="V83">
        <f t="shared" si="3"/>
        <v>1329.8</v>
      </c>
      <c r="W83">
        <f t="shared" si="4"/>
        <v>61</v>
      </c>
      <c r="Y83">
        <f t="shared" si="5"/>
        <v>513.4</v>
      </c>
    </row>
    <row r="84" spans="2:25" x14ac:dyDescent="0.3">
      <c r="B84">
        <v>61</v>
      </c>
      <c r="C84">
        <v>62</v>
      </c>
      <c r="D84" s="1">
        <f>Replication!D84</f>
        <v>81.924054889999994</v>
      </c>
      <c r="E84" s="1">
        <f>Replication!E84</f>
        <v>69.540177659999998</v>
      </c>
      <c r="F84" s="1">
        <f>Replication!F84</f>
        <v>94.832912160000006</v>
      </c>
      <c r="G84">
        <v>2079</v>
      </c>
      <c r="I84">
        <v>2079</v>
      </c>
      <c r="J84" s="2">
        <f t="shared" si="10"/>
        <v>0.45387917615646445</v>
      </c>
      <c r="L84">
        <v>2079</v>
      </c>
      <c r="M84" s="2">
        <f t="shared" si="7"/>
        <v>4.8131973289175471</v>
      </c>
      <c r="N84" s="2">
        <f t="shared" si="9"/>
        <v>4.0856204910142928</v>
      </c>
      <c r="O84" s="2">
        <f t="shared" si="8"/>
        <v>5.5716177637308402</v>
      </c>
      <c r="Q84">
        <v>2079</v>
      </c>
      <c r="R84" s="3">
        <f>$C$15+SUM(M$24:M84)</f>
        <v>839.13220858869192</v>
      </c>
      <c r="S84" s="3">
        <f>$C$15+SUM(N$24:N84)</f>
        <v>771.62209817501468</v>
      </c>
      <c r="T84" s="3">
        <f>$C$15+SUM(O$24:O84)</f>
        <v>928.45924443619333</v>
      </c>
      <c r="U84">
        <f t="shared" si="2"/>
        <v>816.4</v>
      </c>
      <c r="V84">
        <f t="shared" si="3"/>
        <v>1329.8</v>
      </c>
      <c r="W84">
        <f t="shared" si="4"/>
        <v>62</v>
      </c>
      <c r="Y84">
        <f t="shared" si="5"/>
        <v>513.4</v>
      </c>
    </row>
    <row r="85" spans="2:25" x14ac:dyDescent="0.3">
      <c r="B85">
        <v>62</v>
      </c>
      <c r="C85">
        <v>63</v>
      </c>
      <c r="D85" s="1">
        <f>Replication!D85</f>
        <v>82.337911079999998</v>
      </c>
      <c r="E85" s="1">
        <f>Replication!E85</f>
        <v>69.999342459999994</v>
      </c>
      <c r="F85" s="1">
        <f>Replication!F85</f>
        <v>95.159186969999993</v>
      </c>
      <c r="G85">
        <v>2080</v>
      </c>
      <c r="I85">
        <v>2080</v>
      </c>
      <c r="J85" s="2">
        <f t="shared" si="10"/>
        <v>0.45387917615646445</v>
      </c>
      <c r="L85">
        <v>2080</v>
      </c>
      <c r="M85" s="2">
        <f t="shared" si="7"/>
        <v>4.8375121838272381</v>
      </c>
      <c r="N85" s="2">
        <f t="shared" si="9"/>
        <v>4.1125973147550168</v>
      </c>
      <c r="O85" s="2">
        <f t="shared" si="8"/>
        <v>5.5907870424743509</v>
      </c>
      <c r="Q85">
        <v>2080</v>
      </c>
      <c r="R85" s="3">
        <f>$C$15+SUM(M$24:M85)</f>
        <v>843.96972077251917</v>
      </c>
      <c r="S85" s="3">
        <f>$C$15+SUM(N$24:N85)</f>
        <v>775.73469548976971</v>
      </c>
      <c r="T85" s="3">
        <f>$C$15+SUM(O$24:O85)</f>
        <v>934.05003147866773</v>
      </c>
      <c r="U85">
        <f t="shared" si="2"/>
        <v>816.4</v>
      </c>
      <c r="V85">
        <f t="shared" si="3"/>
        <v>1329.8</v>
      </c>
      <c r="W85">
        <f t="shared" si="4"/>
        <v>63</v>
      </c>
      <c r="Y85">
        <f t="shared" si="5"/>
        <v>513.4</v>
      </c>
    </row>
    <row r="86" spans="2:25" x14ac:dyDescent="0.3">
      <c r="B86">
        <v>63</v>
      </c>
      <c r="C86">
        <v>64</v>
      </c>
      <c r="D86" s="1">
        <f>Replication!D86</f>
        <v>82.745249569999999</v>
      </c>
      <c r="E86" s="1">
        <f>Replication!E86</f>
        <v>70.451276019999995</v>
      </c>
      <c r="F86" s="1">
        <f>Replication!F86</f>
        <v>95.480323369999994</v>
      </c>
      <c r="G86">
        <v>2081</v>
      </c>
      <c r="I86">
        <v>2081</v>
      </c>
      <c r="J86" s="2">
        <f t="shared" si="10"/>
        <v>0.45387917615646445</v>
      </c>
      <c r="L86">
        <v>2081</v>
      </c>
      <c r="M86" s="2">
        <f t="shared" si="7"/>
        <v>4.8614441112039524</v>
      </c>
      <c r="N86" s="2">
        <f t="shared" si="9"/>
        <v>4.1391492891020008</v>
      </c>
      <c r="O86" s="2">
        <f t="shared" si="8"/>
        <v>5.6096544296510906</v>
      </c>
      <c r="Q86">
        <v>2081</v>
      </c>
      <c r="R86" s="3">
        <f>$C$15+SUM(M$24:M86)</f>
        <v>848.8311648837232</v>
      </c>
      <c r="S86" s="3">
        <f>$C$15+SUM(N$24:N86)</f>
        <v>779.87384477887167</v>
      </c>
      <c r="T86" s="3">
        <f>$C$15+SUM(O$24:O86)</f>
        <v>939.65968590831881</v>
      </c>
      <c r="U86">
        <f t="shared" si="2"/>
        <v>816.4</v>
      </c>
      <c r="V86">
        <f t="shared" si="3"/>
        <v>1329.8</v>
      </c>
      <c r="W86">
        <f t="shared" si="4"/>
        <v>64</v>
      </c>
      <c r="Y86">
        <f t="shared" si="5"/>
        <v>513.4</v>
      </c>
    </row>
    <row r="87" spans="2:25" x14ac:dyDescent="0.3">
      <c r="B87">
        <v>64</v>
      </c>
      <c r="C87">
        <v>65</v>
      </c>
      <c r="D87" s="1">
        <f>Replication!D87</f>
        <v>83.146272490000001</v>
      </c>
      <c r="E87" s="1">
        <f>Replication!E87</f>
        <v>70.896202579999994</v>
      </c>
      <c r="F87" s="1">
        <f>Replication!F87</f>
        <v>95.796480709999997</v>
      </c>
      <c r="G87">
        <v>2082</v>
      </c>
      <c r="I87">
        <v>2082</v>
      </c>
      <c r="J87" s="2">
        <f t="shared" si="10"/>
        <v>0.45387917615646445</v>
      </c>
      <c r="L87">
        <v>2082</v>
      </c>
      <c r="M87" s="2">
        <f t="shared" si="7"/>
        <v>4.8850049865777398</v>
      </c>
      <c r="N87" s="2">
        <f t="shared" si="9"/>
        <v>4.1652895885907393</v>
      </c>
      <c r="O87" s="2">
        <f t="shared" si="8"/>
        <v>5.628229287383034</v>
      </c>
      <c r="Q87">
        <v>2082</v>
      </c>
      <c r="R87" s="3">
        <f>$C$15+SUM(M$24:M87)</f>
        <v>853.71616987030086</v>
      </c>
      <c r="S87" s="3">
        <f>$C$15+SUM(N$24:N87)</f>
        <v>784.03913436746245</v>
      </c>
      <c r="T87" s="3">
        <f>$C$15+SUM(O$24:O87)</f>
        <v>945.28791519570177</v>
      </c>
      <c r="U87">
        <f t="shared" si="2"/>
        <v>816.4</v>
      </c>
      <c r="V87">
        <f t="shared" si="3"/>
        <v>1329.8</v>
      </c>
      <c r="W87">
        <f t="shared" si="4"/>
        <v>65</v>
      </c>
      <c r="Y87">
        <f t="shared" si="5"/>
        <v>513.4</v>
      </c>
    </row>
    <row r="88" spans="2:25" x14ac:dyDescent="0.3">
      <c r="B88">
        <v>65</v>
      </c>
      <c r="C88">
        <v>66</v>
      </c>
      <c r="D88" s="1">
        <f>Replication!D88</f>
        <v>83.541172680000003</v>
      </c>
      <c r="E88" s="1">
        <f>Replication!E88</f>
        <v>71.334336100000002</v>
      </c>
      <c r="F88" s="1">
        <f>Replication!F88</f>
        <v>96.107811040000001</v>
      </c>
      <c r="G88">
        <v>2083</v>
      </c>
      <c r="I88">
        <v>2083</v>
      </c>
      <c r="J88" s="2">
        <f t="shared" si="10"/>
        <v>0.45387917615646445</v>
      </c>
      <c r="L88">
        <v>2083</v>
      </c>
      <c r="M88" s="2">
        <f t="shared" si="7"/>
        <v>4.9082061396731183</v>
      </c>
      <c r="N88" s="2">
        <f t="shared" si="9"/>
        <v>4.191030783786764</v>
      </c>
      <c r="O88" s="2">
        <f t="shared" si="8"/>
        <v>5.6465205489029753</v>
      </c>
      <c r="Q88">
        <v>2083</v>
      </c>
      <c r="R88" s="3">
        <f>$C$15+SUM(M$24:M88)</f>
        <v>858.62437600997396</v>
      </c>
      <c r="S88" s="3">
        <f>$C$15+SUM(N$24:N88)</f>
        <v>788.23016515124914</v>
      </c>
      <c r="T88" s="3">
        <f>$C$15+SUM(O$24:O88)</f>
        <v>950.9344357446048</v>
      </c>
      <c r="U88">
        <f t="shared" si="2"/>
        <v>816.4</v>
      </c>
      <c r="V88">
        <f t="shared" si="3"/>
        <v>1329.8</v>
      </c>
      <c r="W88">
        <f t="shared" si="4"/>
        <v>66</v>
      </c>
      <c r="Y88">
        <f t="shared" si="5"/>
        <v>513.4</v>
      </c>
    </row>
    <row r="89" spans="2:25" x14ac:dyDescent="0.3">
      <c r="B89">
        <v>66</v>
      </c>
      <c r="C89">
        <v>67</v>
      </c>
      <c r="D89" s="1">
        <f>Replication!D89</f>
        <v>83.930134289999998</v>
      </c>
      <c r="E89" s="1">
        <f>Replication!E89</f>
        <v>71.765880890000005</v>
      </c>
      <c r="F89" s="1">
        <f>Replication!F89</f>
        <v>96.414459530000002</v>
      </c>
      <c r="G89">
        <v>2084</v>
      </c>
      <c r="I89">
        <v>2084</v>
      </c>
      <c r="J89" s="2">
        <f t="shared" si="10"/>
        <v>0.45387917615646445</v>
      </c>
      <c r="L89">
        <v>2084</v>
      </c>
      <c r="M89" s="2">
        <f t="shared" ref="M89:M105" si="11">$C$13*J89*$C$9*(D89/100)/10^12</f>
        <v>4.9310583896602216</v>
      </c>
      <c r="N89" s="2">
        <f t="shared" si="9"/>
        <v>4.2163848782993609</v>
      </c>
      <c r="O89" s="2">
        <f t="shared" ref="O89:O105" si="12">$C$13*J89*$C$9*(F89/100)/10^12</f>
        <v>5.6645367432303493</v>
      </c>
      <c r="Q89">
        <v>2084</v>
      </c>
      <c r="R89" s="3">
        <f>$C$15+SUM(M$24:M89)</f>
        <v>863.55543439963412</v>
      </c>
      <c r="S89" s="3">
        <f>$C$15+SUM(N$24:N89)</f>
        <v>792.44655002954858</v>
      </c>
      <c r="T89" s="3">
        <f>$C$15+SUM(O$24:O89)</f>
        <v>956.59897248783511</v>
      </c>
      <c r="U89">
        <f t="shared" si="2"/>
        <v>816.4</v>
      </c>
      <c r="V89">
        <f t="shared" si="3"/>
        <v>1329.8</v>
      </c>
      <c r="W89">
        <f t="shared" si="4"/>
        <v>67</v>
      </c>
      <c r="Y89">
        <f t="shared" si="5"/>
        <v>513.4</v>
      </c>
    </row>
    <row r="90" spans="2:25" x14ac:dyDescent="0.3">
      <c r="B90">
        <v>67</v>
      </c>
      <c r="C90">
        <v>68</v>
      </c>
      <c r="D90" s="1">
        <f>Replication!D90</f>
        <v>84.313333299999996</v>
      </c>
      <c r="E90" s="1">
        <f>Replication!E90</f>
        <v>72.191032190000001</v>
      </c>
      <c r="F90" s="1">
        <f>Replication!F90</f>
        <v>96.716564910000002</v>
      </c>
      <c r="G90">
        <v>2085</v>
      </c>
      <c r="I90">
        <v>2085</v>
      </c>
      <c r="J90" s="2">
        <f t="shared" si="10"/>
        <v>0.45387917615646445</v>
      </c>
      <c r="L90">
        <v>2085</v>
      </c>
      <c r="M90" s="2">
        <f t="shared" si="11"/>
        <v>4.9535720757058206</v>
      </c>
      <c r="N90" s="2">
        <f t="shared" si="9"/>
        <v>4.2413633428577073</v>
      </c>
      <c r="O90" s="2">
        <f t="shared" si="12"/>
        <v>5.6822860210220805</v>
      </c>
      <c r="Q90">
        <v>2085</v>
      </c>
      <c r="R90" s="3">
        <f>$C$15+SUM(M$24:M90)</f>
        <v>868.50900647534002</v>
      </c>
      <c r="S90" s="3">
        <f>$C$15+SUM(N$24:N90)</f>
        <v>796.68791337240623</v>
      </c>
      <c r="T90" s="3">
        <f>$C$15+SUM(O$24:O90)</f>
        <v>962.28125850885726</v>
      </c>
      <c r="U90">
        <f t="shared" ref="U90:U122" si="13">$C$15+$C$16</f>
        <v>816.4</v>
      </c>
      <c r="V90">
        <f t="shared" ref="V90:V122" si="14">$C$15+$C$17</f>
        <v>1329.8</v>
      </c>
      <c r="W90">
        <f t="shared" ref="W90:W105" si="15">Q90-2017</f>
        <v>68</v>
      </c>
      <c r="Y90">
        <f t="shared" ref="Y90:Y105" si="16">V90-U90</f>
        <v>513.4</v>
      </c>
    </row>
    <row r="91" spans="2:25" x14ac:dyDescent="0.3">
      <c r="B91">
        <v>68</v>
      </c>
      <c r="C91">
        <v>69</v>
      </c>
      <c r="D91" s="1">
        <f>Replication!D91</f>
        <v>84.690937959999999</v>
      </c>
      <c r="E91" s="1">
        <f>Replication!E91</f>
        <v>72.609976680000003</v>
      </c>
      <c r="F91" s="1">
        <f>Replication!F91</f>
        <v>97.01425983</v>
      </c>
      <c r="G91">
        <v>2086</v>
      </c>
      <c r="I91">
        <v>2086</v>
      </c>
      <c r="J91" s="2">
        <f t="shared" si="10"/>
        <v>0.45387917615646445</v>
      </c>
      <c r="L91">
        <v>2086</v>
      </c>
      <c r="M91" s="2">
        <f t="shared" si="11"/>
        <v>4.9757570828241713</v>
      </c>
      <c r="N91" s="2">
        <f t="shared" si="9"/>
        <v>4.2659771452743502</v>
      </c>
      <c r="O91" s="2">
        <f t="shared" si="12"/>
        <v>5.6997761757232874</v>
      </c>
      <c r="Q91">
        <v>2086</v>
      </c>
      <c r="R91" s="3">
        <f>$C$15+SUM(M$24:M91)</f>
        <v>873.4847635581641</v>
      </c>
      <c r="S91" s="3">
        <f>$C$15+SUM(N$24:N91)</f>
        <v>800.95389051768063</v>
      </c>
      <c r="T91" s="3">
        <f>$C$15+SUM(O$24:O91)</f>
        <v>967.98103468458044</v>
      </c>
      <c r="U91">
        <f t="shared" si="13"/>
        <v>816.4</v>
      </c>
      <c r="V91">
        <f t="shared" si="14"/>
        <v>1329.8</v>
      </c>
      <c r="W91">
        <f t="shared" si="15"/>
        <v>69</v>
      </c>
      <c r="Y91">
        <f t="shared" si="16"/>
        <v>513.4</v>
      </c>
    </row>
    <row r="92" spans="2:25" x14ac:dyDescent="0.3">
      <c r="B92">
        <v>69</v>
      </c>
      <c r="C92">
        <v>70</v>
      </c>
      <c r="D92" s="1">
        <f>Replication!D92</f>
        <v>85.063109269999998</v>
      </c>
      <c r="E92" s="1">
        <f>Replication!E92</f>
        <v>73.022892990000003</v>
      </c>
      <c r="F92" s="1">
        <f>Replication!F92</f>
        <v>97.307671229999997</v>
      </c>
      <c r="G92">
        <v>2087</v>
      </c>
      <c r="I92">
        <v>2087</v>
      </c>
      <c r="J92" s="2">
        <f t="shared" si="10"/>
        <v>0.45387917615646445</v>
      </c>
      <c r="L92">
        <v>2087</v>
      </c>
      <c r="M92" s="2">
        <f t="shared" si="11"/>
        <v>4.9976228700779508</v>
      </c>
      <c r="N92" s="2">
        <f t="shared" ref="N92:N105" si="17">$C$13*J92*$C$9*(E92/100)/10^12</f>
        <v>4.2902367804087076</v>
      </c>
      <c r="O92" s="2">
        <f t="shared" si="12"/>
        <v>5.7170146653055003</v>
      </c>
      <c r="Q92">
        <v>2087</v>
      </c>
      <c r="R92" s="3">
        <f>$C$15+SUM(M$24:M92)</f>
        <v>878.48238642824208</v>
      </c>
      <c r="S92" s="3">
        <f>$C$15+SUM(N$24:N92)</f>
        <v>805.24412729808932</v>
      </c>
      <c r="T92" s="3">
        <f>$C$15+SUM(O$24:O92)</f>
        <v>973.69804934988599</v>
      </c>
      <c r="U92">
        <f t="shared" si="13"/>
        <v>816.4</v>
      </c>
      <c r="V92">
        <f t="shared" si="14"/>
        <v>1329.8</v>
      </c>
      <c r="W92">
        <f t="shared" si="15"/>
        <v>70</v>
      </c>
      <c r="Y92">
        <f t="shared" si="16"/>
        <v>513.4</v>
      </c>
    </row>
    <row r="93" spans="2:25" x14ac:dyDescent="0.3">
      <c r="B93">
        <v>70</v>
      </c>
      <c r="C93">
        <v>71</v>
      </c>
      <c r="D93" s="1">
        <f>Replication!D93</f>
        <v>85.430001379999993</v>
      </c>
      <c r="E93" s="1">
        <f>Replication!E93</f>
        <v>73.429952119999996</v>
      </c>
      <c r="F93" s="1">
        <f>Replication!F93</f>
        <v>97.596920620000006</v>
      </c>
      <c r="G93">
        <v>2088</v>
      </c>
      <c r="I93">
        <v>2088</v>
      </c>
      <c r="J93" s="2">
        <f t="shared" si="10"/>
        <v>0.45387917615646445</v>
      </c>
      <c r="L93">
        <v>2088</v>
      </c>
      <c r="M93" s="2">
        <f t="shared" si="11"/>
        <v>5.0191784940790338</v>
      </c>
      <c r="N93" s="2">
        <f t="shared" si="17"/>
        <v>4.3141522948428772</v>
      </c>
      <c r="O93" s="2">
        <f t="shared" si="12"/>
        <v>5.7340086287172038</v>
      </c>
      <c r="Q93">
        <v>2088</v>
      </c>
      <c r="R93" s="3">
        <f>$C$15+SUM(M$24:M93)</f>
        <v>883.50156492232122</v>
      </c>
      <c r="S93" s="3">
        <f>$C$15+SUM(N$24:N93)</f>
        <v>809.55827959293219</v>
      </c>
      <c r="T93" s="3">
        <f>$C$15+SUM(O$24:O93)</f>
        <v>979.43205797860321</v>
      </c>
      <c r="U93">
        <f t="shared" si="13"/>
        <v>816.4</v>
      </c>
      <c r="V93">
        <f t="shared" si="14"/>
        <v>1329.8</v>
      </c>
      <c r="W93">
        <f t="shared" si="15"/>
        <v>71</v>
      </c>
      <c r="Y93">
        <f t="shared" si="16"/>
        <v>513.4</v>
      </c>
    </row>
    <row r="94" spans="2:25" x14ac:dyDescent="0.3">
      <c r="B94">
        <v>71</v>
      </c>
      <c r="C94">
        <v>72</v>
      </c>
      <c r="D94" s="1">
        <f>Replication!D94</f>
        <v>85.791761960000002</v>
      </c>
      <c r="E94" s="1">
        <f>Replication!E94</f>
        <v>73.831317940000005</v>
      </c>
      <c r="F94" s="1">
        <f>Replication!F94</f>
        <v>97.882124430000005</v>
      </c>
      <c r="G94">
        <v>2089</v>
      </c>
      <c r="I94">
        <v>2089</v>
      </c>
      <c r="J94" s="2">
        <f t="shared" si="10"/>
        <v>0.45387917615646445</v>
      </c>
      <c r="L94">
        <v>2089</v>
      </c>
      <c r="M94" s="2">
        <f t="shared" si="11"/>
        <v>5.0404326307267091</v>
      </c>
      <c r="N94" s="2">
        <f t="shared" si="17"/>
        <v>4.3377333162576104</v>
      </c>
      <c r="O94" s="2">
        <f t="shared" si="12"/>
        <v>5.7507649064470154</v>
      </c>
      <c r="Q94">
        <v>2089</v>
      </c>
      <c r="R94" s="3">
        <f>$C$15+SUM(M$24:M94)</f>
        <v>888.54199755304785</v>
      </c>
      <c r="S94" s="3">
        <f>$C$15+SUM(N$24:N94)</f>
        <v>813.89601290918984</v>
      </c>
      <c r="T94" s="3">
        <f>$C$15+SUM(O$24:O94)</f>
        <v>985.1828228850502</v>
      </c>
      <c r="U94">
        <f t="shared" si="13"/>
        <v>816.4</v>
      </c>
      <c r="V94">
        <f t="shared" si="14"/>
        <v>1329.8</v>
      </c>
      <c r="W94">
        <f t="shared" si="15"/>
        <v>72</v>
      </c>
      <c r="Y94">
        <f t="shared" si="16"/>
        <v>513.4</v>
      </c>
    </row>
    <row r="95" spans="2:25" x14ac:dyDescent="0.3">
      <c r="B95">
        <v>72</v>
      </c>
      <c r="C95">
        <v>73</v>
      </c>
      <c r="D95" s="1">
        <f>Replication!D95</f>
        <v>86.148532590000002</v>
      </c>
      <c r="E95" s="1">
        <f>Replication!E95</f>
        <v>74.227147500000001</v>
      </c>
      <c r="F95" s="1">
        <f>Replication!F95</f>
        <v>98.163394269999998</v>
      </c>
      <c r="G95">
        <v>2090</v>
      </c>
      <c r="I95">
        <v>2090</v>
      </c>
      <c r="J95" s="2">
        <f t="shared" si="10"/>
        <v>0.45387917615646445</v>
      </c>
      <c r="L95">
        <v>2090</v>
      </c>
      <c r="M95" s="2">
        <f t="shared" si="11"/>
        <v>5.0613935981209375</v>
      </c>
      <c r="N95" s="2">
        <f t="shared" si="17"/>
        <v>4.3609890716454105</v>
      </c>
      <c r="O95" s="2">
        <f t="shared" si="12"/>
        <v>5.7672900557991893</v>
      </c>
      <c r="Q95">
        <v>2090</v>
      </c>
      <c r="R95" s="3">
        <f>$C$15+SUM(M$24:M95)</f>
        <v>893.60339115116881</v>
      </c>
      <c r="S95" s="11">
        <f>$C$15+SUM(N$24:N95)</f>
        <v>818.25700198083518</v>
      </c>
      <c r="T95" s="3">
        <f>$C$15+SUM(O$24:O95)</f>
        <v>990.95011294084941</v>
      </c>
      <c r="U95">
        <f t="shared" si="13"/>
        <v>816.4</v>
      </c>
      <c r="V95">
        <f t="shared" si="14"/>
        <v>1329.8</v>
      </c>
      <c r="W95" s="12">
        <f t="shared" si="15"/>
        <v>73</v>
      </c>
      <c r="Y95">
        <f t="shared" si="16"/>
        <v>513.4</v>
      </c>
    </row>
    <row r="96" spans="2:25" x14ac:dyDescent="0.3">
      <c r="B96">
        <v>73</v>
      </c>
      <c r="C96">
        <v>74</v>
      </c>
      <c r="D96" s="1">
        <f>Replication!D96</f>
        <v>86.500449029999999</v>
      </c>
      <c r="E96" s="1">
        <f>Replication!E96</f>
        <v>74.617591450000006</v>
      </c>
      <c r="F96" s="1">
        <f>Replication!F96</f>
        <v>98.440837189999996</v>
      </c>
      <c r="G96">
        <v>2091</v>
      </c>
      <c r="I96">
        <v>2091</v>
      </c>
      <c r="J96" s="2">
        <f t="shared" si="10"/>
        <v>0.45387917615646445</v>
      </c>
      <c r="L96">
        <v>2091</v>
      </c>
      <c r="M96" s="2">
        <f t="shared" si="11"/>
        <v>5.0820693724253774</v>
      </c>
      <c r="N96" s="2">
        <f t="shared" si="17"/>
        <v>4.3839284119863571</v>
      </c>
      <c r="O96" s="2">
        <f t="shared" si="12"/>
        <v>5.7835903661691308</v>
      </c>
      <c r="Q96">
        <v>2091</v>
      </c>
      <c r="R96" s="3">
        <f>$C$15+SUM(M$24:M96)</f>
        <v>898.6854605235942</v>
      </c>
      <c r="S96" s="3">
        <f>$C$15+SUM(N$24:N96)</f>
        <v>822.64093039282159</v>
      </c>
      <c r="T96" s="3">
        <f>$C$15+SUM(O$24:O96)</f>
        <v>996.73370330701846</v>
      </c>
      <c r="U96">
        <f t="shared" si="13"/>
        <v>816.4</v>
      </c>
      <c r="V96">
        <f t="shared" si="14"/>
        <v>1329.8</v>
      </c>
      <c r="W96">
        <f t="shared" si="15"/>
        <v>74</v>
      </c>
      <c r="Y96">
        <f t="shared" si="16"/>
        <v>513.4</v>
      </c>
    </row>
    <row r="97" spans="2:25" x14ac:dyDescent="0.3">
      <c r="B97">
        <v>74</v>
      </c>
      <c r="C97">
        <v>75</v>
      </c>
      <c r="D97" s="1">
        <f>Replication!D97</f>
        <v>86.847641629999998</v>
      </c>
      <c r="E97" s="1">
        <f>Replication!E97</f>
        <v>75.002794390000005</v>
      </c>
      <c r="F97" s="1">
        <f>Replication!F97</f>
        <v>98.714555939999997</v>
      </c>
      <c r="G97">
        <v>2092</v>
      </c>
      <c r="I97">
        <v>2092</v>
      </c>
      <c r="J97" s="2">
        <f t="shared" si="10"/>
        <v>0.45387917615646445</v>
      </c>
      <c r="L97">
        <v>2092</v>
      </c>
      <c r="M97" s="2">
        <f t="shared" si="11"/>
        <v>5.1024676119556798</v>
      </c>
      <c r="N97" s="2">
        <f t="shared" si="17"/>
        <v>4.4065598328112738</v>
      </c>
      <c r="O97" s="2">
        <f t="shared" si="12"/>
        <v>5.7996718743188875</v>
      </c>
      <c r="Q97">
        <v>2092</v>
      </c>
      <c r="R97" s="3">
        <f>$C$15+SUM(M$24:M97)</f>
        <v>903.78792813554992</v>
      </c>
      <c r="S97" s="3">
        <f>$C$15+SUM(N$24:N97)</f>
        <v>827.04749022563283</v>
      </c>
      <c r="T97" s="3">
        <f>$C$15+SUM(O$24:O97)</f>
        <v>1002.5333751813374</v>
      </c>
      <c r="U97">
        <f t="shared" si="13"/>
        <v>816.4</v>
      </c>
      <c r="V97">
        <f t="shared" si="14"/>
        <v>1329.8</v>
      </c>
      <c r="W97">
        <f t="shared" si="15"/>
        <v>75</v>
      </c>
      <c r="Y97">
        <f t="shared" si="16"/>
        <v>513.4</v>
      </c>
    </row>
    <row r="98" spans="2:25" x14ac:dyDescent="0.3">
      <c r="B98">
        <v>75</v>
      </c>
      <c r="C98">
        <v>76</v>
      </c>
      <c r="D98" s="1">
        <f>Replication!D98</f>
        <v>87.190235509999994</v>
      </c>
      <c r="E98" s="1">
        <f>Replication!E98</f>
        <v>75.382895149999996</v>
      </c>
      <c r="F98" s="1">
        <f>Replication!F98</f>
        <v>98.984649160000004</v>
      </c>
      <c r="G98">
        <v>2093</v>
      </c>
      <c r="I98">
        <v>2093</v>
      </c>
      <c r="J98" s="2">
        <f t="shared" si="10"/>
        <v>0.45387917615646445</v>
      </c>
      <c r="L98">
        <v>2093</v>
      </c>
      <c r="M98" s="2">
        <f t="shared" si="11"/>
        <v>5.1225956677548412</v>
      </c>
      <c r="N98" s="2">
        <f t="shared" si="17"/>
        <v>4.4288914906522825</v>
      </c>
      <c r="O98" s="2">
        <f t="shared" si="12"/>
        <v>5.8155403755400279</v>
      </c>
      <c r="Q98">
        <v>2093</v>
      </c>
      <c r="R98" s="3">
        <f>$C$15+SUM(M$24:M98)</f>
        <v>908.91052380330473</v>
      </c>
      <c r="S98" s="3">
        <f>$C$15+SUM(N$24:N98)</f>
        <v>831.47638171628512</v>
      </c>
      <c r="T98" s="3">
        <f>$C$15+SUM(O$24:O98)</f>
        <v>1008.3489155568775</v>
      </c>
      <c r="U98">
        <f t="shared" si="13"/>
        <v>816.4</v>
      </c>
      <c r="V98">
        <f t="shared" si="14"/>
        <v>1329.8</v>
      </c>
      <c r="W98">
        <f t="shared" si="15"/>
        <v>76</v>
      </c>
      <c r="Y98">
        <f t="shared" si="16"/>
        <v>513.4</v>
      </c>
    </row>
    <row r="99" spans="2:25" x14ac:dyDescent="0.3">
      <c r="B99">
        <v>76</v>
      </c>
      <c r="C99">
        <v>77</v>
      </c>
      <c r="D99" s="1">
        <f>Replication!D99</f>
        <v>87.52835091</v>
      </c>
      <c r="E99" s="1">
        <f>Replication!E99</f>
        <v>75.758027130000002</v>
      </c>
      <c r="F99" s="1">
        <f>Replication!F99</f>
        <v>99.251211650000002</v>
      </c>
      <c r="G99">
        <v>2094</v>
      </c>
      <c r="I99">
        <v>2094</v>
      </c>
      <c r="J99" s="2">
        <f t="shared" si="10"/>
        <v>0.45387917615646445</v>
      </c>
      <c r="L99">
        <v>2094</v>
      </c>
      <c r="M99" s="2">
        <f t="shared" si="11"/>
        <v>5.142460604156379</v>
      </c>
      <c r="N99" s="2">
        <f t="shared" si="17"/>
        <v>4.4509312230184586</v>
      </c>
      <c r="O99" s="2">
        <f t="shared" si="12"/>
        <v>5.8312014395166631</v>
      </c>
      <c r="Q99">
        <v>2094</v>
      </c>
      <c r="R99" s="3">
        <f>$C$15+SUM(M$24:M99)</f>
        <v>914.05298440746105</v>
      </c>
      <c r="S99" s="3">
        <f>$C$15+SUM(N$24:N99)</f>
        <v>835.92731293930365</v>
      </c>
      <c r="T99" s="3">
        <f>$C$15+SUM(O$24:O99)</f>
        <v>1014.1801169963942</v>
      </c>
      <c r="U99">
        <f t="shared" si="13"/>
        <v>816.4</v>
      </c>
      <c r="V99">
        <f t="shared" si="14"/>
        <v>1329.8</v>
      </c>
      <c r="W99">
        <f t="shared" si="15"/>
        <v>77</v>
      </c>
      <c r="Y99">
        <f t="shared" si="16"/>
        <v>513.4</v>
      </c>
    </row>
    <row r="100" spans="2:25" x14ac:dyDescent="0.3">
      <c r="B100">
        <v>77</v>
      </c>
      <c r="C100">
        <v>78</v>
      </c>
      <c r="D100" s="1">
        <f>Replication!D100</f>
        <v>87.862103410000003</v>
      </c>
      <c r="E100" s="1">
        <f>Replication!E100</f>
        <v>76.128318570000005</v>
      </c>
      <c r="F100" s="1">
        <f>Replication!F100</f>
        <v>99.514334529999999</v>
      </c>
      <c r="G100">
        <v>2095</v>
      </c>
      <c r="I100">
        <v>2095</v>
      </c>
      <c r="J100" s="2">
        <f t="shared" si="10"/>
        <v>0.45387917615646445</v>
      </c>
      <c r="L100">
        <v>2095</v>
      </c>
      <c r="M100" s="2">
        <f t="shared" si="11"/>
        <v>5.1620692117097589</v>
      </c>
      <c r="N100" s="2">
        <f t="shared" si="17"/>
        <v>4.4726865642588578</v>
      </c>
      <c r="O100" s="2">
        <f t="shared" si="12"/>
        <v>5.8466604197257555</v>
      </c>
      <c r="Q100">
        <v>2095</v>
      </c>
      <c r="R100" s="3">
        <f>$C$15+SUM(M$24:M100)</f>
        <v>919.21505361917093</v>
      </c>
      <c r="S100" s="3">
        <f>$C$15+SUM(N$24:N100)</f>
        <v>840.39999950356241</v>
      </c>
      <c r="T100" s="3">
        <f>$C$15+SUM(O$24:O100)</f>
        <v>1020.0267774161199</v>
      </c>
      <c r="U100">
        <f t="shared" si="13"/>
        <v>816.4</v>
      </c>
      <c r="V100">
        <f t="shared" si="14"/>
        <v>1329.8</v>
      </c>
      <c r="W100">
        <f t="shared" si="15"/>
        <v>78</v>
      </c>
      <c r="Y100">
        <f t="shared" si="16"/>
        <v>513.4</v>
      </c>
    </row>
    <row r="101" spans="2:25" x14ac:dyDescent="0.3">
      <c r="B101">
        <v>78</v>
      </c>
      <c r="C101">
        <v>79</v>
      </c>
      <c r="D101" s="1">
        <f>Replication!D101</f>
        <v>88.191604170000005</v>
      </c>
      <c r="E101" s="1">
        <f>Replication!E101</f>
        <v>76.493892779999996</v>
      </c>
      <c r="F101" s="1">
        <f>Replication!F101</f>
        <v>99.774105430000006</v>
      </c>
      <c r="G101">
        <v>2096</v>
      </c>
      <c r="I101">
        <v>2096</v>
      </c>
      <c r="J101" s="2">
        <f t="shared" si="10"/>
        <v>0.45387917615646445</v>
      </c>
      <c r="L101">
        <v>2096</v>
      </c>
      <c r="M101" s="2">
        <f t="shared" si="11"/>
        <v>5.1814280212808645</v>
      </c>
      <c r="N101" s="2">
        <f t="shared" si="17"/>
        <v>4.4941647590754554</v>
      </c>
      <c r="O101" s="2">
        <f t="shared" si="12"/>
        <v>5.8619224645999912</v>
      </c>
      <c r="Q101">
        <v>2096</v>
      </c>
      <c r="R101" s="3">
        <f>$C$15+SUM(M$24:M101)</f>
        <v>924.39648164045173</v>
      </c>
      <c r="S101" s="3">
        <f>$C$15+SUM(N$24:N101)</f>
        <v>844.8941642626379</v>
      </c>
      <c r="T101" s="3">
        <f>$C$15+SUM(O$24:O101)</f>
        <v>1025.88869988072</v>
      </c>
      <c r="U101">
        <f t="shared" si="13"/>
        <v>816.4</v>
      </c>
      <c r="V101">
        <f t="shared" si="14"/>
        <v>1329.8</v>
      </c>
      <c r="W101">
        <f t="shared" si="15"/>
        <v>79</v>
      </c>
      <c r="Y101">
        <f t="shared" si="16"/>
        <v>513.4</v>
      </c>
    </row>
    <row r="102" spans="2:25" x14ac:dyDescent="0.3">
      <c r="B102">
        <v>79</v>
      </c>
      <c r="C102">
        <v>80</v>
      </c>
      <c r="D102" s="1">
        <f>Replication!D102</f>
        <v>88.516960159999996</v>
      </c>
      <c r="E102" s="1">
        <f>Replication!E102</f>
        <v>76.854868460000006</v>
      </c>
      <c r="F102" s="1">
        <f>Replication!F102</f>
        <v>100.0306087</v>
      </c>
      <c r="G102">
        <v>2097</v>
      </c>
      <c r="I102">
        <v>2097</v>
      </c>
      <c r="J102" s="2">
        <f t="shared" si="10"/>
        <v>0.45387917615646445</v>
      </c>
      <c r="L102">
        <v>2097</v>
      </c>
      <c r="M102" s="2">
        <f t="shared" si="11"/>
        <v>5.2005433175649403</v>
      </c>
      <c r="N102" s="2">
        <f t="shared" si="17"/>
        <v>4.5153727813237809</v>
      </c>
      <c r="O102" s="2">
        <f t="shared" si="12"/>
        <v>5.8769925298656842</v>
      </c>
      <c r="Q102">
        <v>2097</v>
      </c>
      <c r="R102" s="3">
        <f>$C$15+SUM(M$24:M102)</f>
        <v>929.59702495801662</v>
      </c>
      <c r="S102" s="3">
        <f>$C$15+SUM(N$24:N102)</f>
        <v>849.40953704396168</v>
      </c>
      <c r="T102" s="3">
        <f>$C$15+SUM(O$24:O102)</f>
        <v>1031.7656924105856</v>
      </c>
      <c r="U102">
        <f t="shared" si="13"/>
        <v>816.4</v>
      </c>
      <c r="V102">
        <f t="shared" si="14"/>
        <v>1329.8</v>
      </c>
      <c r="W102">
        <f t="shared" si="15"/>
        <v>80</v>
      </c>
      <c r="Y102">
        <f t="shared" si="16"/>
        <v>513.4</v>
      </c>
    </row>
    <row r="103" spans="2:25" x14ac:dyDescent="0.3">
      <c r="B103">
        <v>80</v>
      </c>
      <c r="C103">
        <v>81</v>
      </c>
      <c r="D103" s="1">
        <f>Replication!D103</f>
        <v>88.83827436</v>
      </c>
      <c r="E103" s="1">
        <f>Replication!E103</f>
        <v>77.211359849999994</v>
      </c>
      <c r="F103" s="1">
        <f>Replication!F103</f>
        <v>100.2839255</v>
      </c>
      <c r="G103">
        <v>2098</v>
      </c>
      <c r="I103">
        <v>2098</v>
      </c>
      <c r="J103" s="2">
        <f t="shared" si="10"/>
        <v>0.45387917615646445</v>
      </c>
      <c r="L103">
        <v>2098</v>
      </c>
      <c r="M103" s="2">
        <f t="shared" si="11"/>
        <v>5.2194211508369861</v>
      </c>
      <c r="N103" s="2">
        <f t="shared" si="17"/>
        <v>4.5363173428256989</v>
      </c>
      <c r="O103" s="2">
        <f t="shared" si="12"/>
        <v>5.8918753838304578</v>
      </c>
      <c r="Q103">
        <v>2098</v>
      </c>
      <c r="R103" s="3">
        <f>$C$15+SUM(M$24:M103)</f>
        <v>934.8164461088536</v>
      </c>
      <c r="S103" s="3">
        <f>$C$15+SUM(N$24:N103)</f>
        <v>853.94585438678746</v>
      </c>
      <c r="T103" s="3">
        <f>$C$15+SUM(O$24:O103)</f>
        <v>1037.6575677944161</v>
      </c>
      <c r="U103">
        <f t="shared" si="13"/>
        <v>816.4</v>
      </c>
      <c r="V103">
        <f t="shared" si="14"/>
        <v>1329.8</v>
      </c>
      <c r="W103">
        <f t="shared" si="15"/>
        <v>81</v>
      </c>
      <c r="Y103">
        <f t="shared" si="16"/>
        <v>513.4</v>
      </c>
    </row>
    <row r="104" spans="2:25" x14ac:dyDescent="0.3">
      <c r="B104">
        <v>81</v>
      </c>
      <c r="C104">
        <v>82</v>
      </c>
      <c r="D104" s="1">
        <f>Replication!D104</f>
        <v>89.155645939999999</v>
      </c>
      <c r="E104" s="1">
        <f>Replication!E104</f>
        <v>77.56347701</v>
      </c>
      <c r="F104" s="1">
        <f>Replication!F104</f>
        <v>100.53413399999999</v>
      </c>
      <c r="G104">
        <v>2099</v>
      </c>
      <c r="I104">
        <v>2099</v>
      </c>
      <c r="J104" s="2">
        <f t="shared" si="10"/>
        <v>0.45387917615646445</v>
      </c>
      <c r="L104">
        <v>2099</v>
      </c>
      <c r="M104" s="2">
        <f t="shared" si="11"/>
        <v>5.238067347527096</v>
      </c>
      <c r="N104" s="2">
        <f t="shared" si="17"/>
        <v>4.5570049098199563</v>
      </c>
      <c r="O104" s="2">
        <f t="shared" si="12"/>
        <v>5.9065756191336236</v>
      </c>
      <c r="Q104">
        <v>2099</v>
      </c>
      <c r="R104" s="3">
        <f>$C$15+SUM(M$24:M104)</f>
        <v>940.05451345638073</v>
      </c>
      <c r="S104" s="3">
        <f>$C$15+SUM(N$24:N104)</f>
        <v>858.50285929660731</v>
      </c>
      <c r="T104" s="3">
        <f>$C$15+SUM(O$24:O104)</f>
        <v>1043.5641434135496</v>
      </c>
      <c r="U104">
        <f t="shared" si="13"/>
        <v>816.4</v>
      </c>
      <c r="V104">
        <f t="shared" si="14"/>
        <v>1329.8</v>
      </c>
      <c r="W104">
        <f t="shared" si="15"/>
        <v>82</v>
      </c>
      <c r="Y104">
        <f t="shared" si="16"/>
        <v>513.4</v>
      </c>
    </row>
    <row r="105" spans="2:25" x14ac:dyDescent="0.3">
      <c r="B105">
        <v>82</v>
      </c>
      <c r="C105">
        <v>83</v>
      </c>
      <c r="D105" s="1">
        <f>Replication!D105</f>
        <v>89.469170509999998</v>
      </c>
      <c r="E105" s="1">
        <f>Replication!E105</f>
        <v>77.911325969999993</v>
      </c>
      <c r="F105" s="1">
        <f>Replication!F105</f>
        <v>100.78130969999999</v>
      </c>
      <c r="G105">
        <v>2100</v>
      </c>
      <c r="I105">
        <v>2100</v>
      </c>
      <c r="J105" s="2">
        <f t="shared" si="10"/>
        <v>0.45387917615646445</v>
      </c>
      <c r="L105">
        <v>2100</v>
      </c>
      <c r="M105" s="2">
        <f t="shared" si="11"/>
        <v>5.2564875249084553</v>
      </c>
      <c r="N105" s="2">
        <f t="shared" si="17"/>
        <v>4.5774417117749708</v>
      </c>
      <c r="O105" s="2">
        <f t="shared" si="12"/>
        <v>5.9210976715468098</v>
      </c>
      <c r="Q105">
        <v>2100</v>
      </c>
      <c r="R105" s="3">
        <f>$C$15+SUM(M$24:M105)</f>
        <v>945.31100098128923</v>
      </c>
      <c r="S105" s="3">
        <f>$C$15+SUM(N$24:N105)</f>
        <v>863.08030100838232</v>
      </c>
      <c r="T105" s="3">
        <f>$C$15+SUM(O$24:O105)</f>
        <v>1049.4852410850965</v>
      </c>
      <c r="U105">
        <f t="shared" si="13"/>
        <v>816.4</v>
      </c>
      <c r="V105">
        <f t="shared" si="14"/>
        <v>1329.8</v>
      </c>
      <c r="W105">
        <f t="shared" si="15"/>
        <v>83</v>
      </c>
      <c r="Y105">
        <f t="shared" si="16"/>
        <v>513.4</v>
      </c>
    </row>
    <row r="106" spans="2:25" x14ac:dyDescent="0.3">
      <c r="B106">
        <v>83</v>
      </c>
      <c r="C106">
        <v>84</v>
      </c>
      <c r="D106" s="1">
        <f>Replication!D106</f>
        <v>89.778940199999994</v>
      </c>
      <c r="E106" s="1">
        <f>Replication!E106</f>
        <v>78.255008979999999</v>
      </c>
      <c r="F106" s="1">
        <f>Replication!F106</f>
        <v>101.025525</v>
      </c>
      <c r="G106">
        <v>2101</v>
      </c>
      <c r="I106">
        <v>2101</v>
      </c>
      <c r="J106" s="2">
        <f t="shared" si="10"/>
        <v>0.45387917615646445</v>
      </c>
      <c r="L106">
        <v>2101</v>
      </c>
      <c r="M106" s="2">
        <f t="shared" ref="M106:M122" si="18">$C$13*J106*$C$9*(D106/100)/10^12</f>
        <v>5.2746870957974883</v>
      </c>
      <c r="N106" s="2">
        <f t="shared" ref="N106:N122" si="19">$C$13*J106*$C$9*(E106/100)/10^12</f>
        <v>4.5976337560768243</v>
      </c>
      <c r="O106" s="2">
        <f t="shared" ref="O106:O122" si="20">$C$13*J106*$C$9*(F106/100)/10^12</f>
        <v>5.9354457947106241</v>
      </c>
      <c r="Q106">
        <v>2101</v>
      </c>
      <c r="R106" s="3">
        <f>$C$15+SUM(M$24:M106)</f>
        <v>950.58568807708662</v>
      </c>
      <c r="S106" s="3">
        <f>$C$15+SUM(N$24:N106)</f>
        <v>867.67793476445922</v>
      </c>
      <c r="T106" s="3">
        <f>$C$15+SUM(O$24:O106)</f>
        <v>1055.4206868798071</v>
      </c>
      <c r="U106">
        <f t="shared" si="13"/>
        <v>816.4</v>
      </c>
      <c r="V106">
        <f t="shared" si="14"/>
        <v>1329.8</v>
      </c>
      <c r="W106">
        <f t="shared" ref="W106:W122" si="21">Q106-2017</f>
        <v>84</v>
      </c>
      <c r="Y106">
        <f t="shared" ref="Y106:Y122" si="22">V106-U106</f>
        <v>513.4</v>
      </c>
    </row>
    <row r="107" spans="2:25" x14ac:dyDescent="0.3">
      <c r="B107">
        <v>84</v>
      </c>
      <c r="C107">
        <v>85</v>
      </c>
      <c r="D107" s="1">
        <f>Replication!D107</f>
        <v>90.085043889999994</v>
      </c>
      <c r="E107" s="1">
        <f>Replication!E107</f>
        <v>78.594624629999998</v>
      </c>
      <c r="F107" s="1">
        <f>Replication!F107</f>
        <v>101.26685019999999</v>
      </c>
      <c r="G107">
        <v>2102</v>
      </c>
      <c r="I107">
        <v>2102</v>
      </c>
      <c r="J107" s="2">
        <f t="shared" si="10"/>
        <v>0.45387917615646445</v>
      </c>
      <c r="L107">
        <v>2102</v>
      </c>
      <c r="M107" s="2">
        <f t="shared" si="18"/>
        <v>5.2926712820668094</v>
      </c>
      <c r="N107" s="2">
        <f t="shared" si="19"/>
        <v>4.6175868350794866</v>
      </c>
      <c r="O107" s="2">
        <f t="shared" si="20"/>
        <v>5.9496241188865948</v>
      </c>
      <c r="Q107">
        <v>2102</v>
      </c>
      <c r="R107" s="3">
        <f>$C$15+SUM(M$24:M107)</f>
        <v>955.87835935915348</v>
      </c>
      <c r="S107" s="3">
        <f>$C$15+SUM(N$24:N107)</f>
        <v>872.29552159953869</v>
      </c>
      <c r="T107" s="3">
        <f>$C$15+SUM(O$24:O107)</f>
        <v>1061.3703109986936</v>
      </c>
      <c r="U107">
        <f t="shared" si="13"/>
        <v>816.4</v>
      </c>
      <c r="V107">
        <f t="shared" si="14"/>
        <v>1329.8</v>
      </c>
      <c r="W107">
        <f t="shared" si="21"/>
        <v>85</v>
      </c>
      <c r="Y107">
        <f t="shared" si="22"/>
        <v>513.4</v>
      </c>
    </row>
    <row r="108" spans="2:25" x14ac:dyDescent="0.3">
      <c r="B108">
        <v>85</v>
      </c>
      <c r="C108">
        <v>86</v>
      </c>
      <c r="D108" s="1">
        <f>Replication!D108</f>
        <v>90.387567340000004</v>
      </c>
      <c r="E108" s="1">
        <f>Replication!E108</f>
        <v>78.930268080000005</v>
      </c>
      <c r="F108" s="1">
        <f>Replication!F108</f>
        <v>101.5053528</v>
      </c>
      <c r="G108">
        <v>2103</v>
      </c>
      <c r="I108">
        <v>2103</v>
      </c>
      <c r="J108" s="2">
        <f t="shared" si="10"/>
        <v>0.45387917615646445</v>
      </c>
      <c r="L108">
        <v>2103</v>
      </c>
      <c r="M108" s="2">
        <f t="shared" si="18"/>
        <v>5.3104451222829718</v>
      </c>
      <c r="N108" s="2">
        <f t="shared" si="19"/>
        <v>4.637306539617768</v>
      </c>
      <c r="O108" s="2">
        <f t="shared" si="20"/>
        <v>5.9636366098308153</v>
      </c>
      <c r="Q108">
        <v>2103</v>
      </c>
      <c r="R108" s="3">
        <f>$C$15+SUM(M$24:M108)</f>
        <v>961.18880448143648</v>
      </c>
      <c r="S108" s="3">
        <f>$C$15+SUM(N$24:N108)</f>
        <v>876.93282813915641</v>
      </c>
      <c r="T108" s="3">
        <f>$C$15+SUM(O$24:O108)</f>
        <v>1067.3339476085246</v>
      </c>
      <c r="U108">
        <f t="shared" si="13"/>
        <v>816.4</v>
      </c>
      <c r="V108">
        <f t="shared" si="14"/>
        <v>1329.8</v>
      </c>
      <c r="W108">
        <f t="shared" si="21"/>
        <v>86</v>
      </c>
      <c r="Y108">
        <f t="shared" si="22"/>
        <v>513.4</v>
      </c>
    </row>
    <row r="109" spans="2:25" x14ac:dyDescent="0.3">
      <c r="B109">
        <v>86</v>
      </c>
      <c r="C109">
        <v>87</v>
      </c>
      <c r="D109" s="1">
        <f>Replication!D109</f>
        <v>90.686593329999994</v>
      </c>
      <c r="E109" s="1">
        <f>Replication!E109</f>
        <v>79.262031179999994</v>
      </c>
      <c r="F109" s="1">
        <f>Replication!F109</f>
        <v>101.7410981</v>
      </c>
      <c r="G109">
        <v>2104</v>
      </c>
      <c r="I109">
        <v>2104</v>
      </c>
      <c r="J109" s="2">
        <f t="shared" si="10"/>
        <v>0.45387917615646445</v>
      </c>
      <c r="L109">
        <v>2104</v>
      </c>
      <c r="M109" s="2">
        <f t="shared" si="18"/>
        <v>5.32801347993174</v>
      </c>
      <c r="N109" s="2">
        <f t="shared" si="19"/>
        <v>4.6567982660575469</v>
      </c>
      <c r="O109" s="2">
        <f t="shared" si="20"/>
        <v>5.9774871040451023</v>
      </c>
      <c r="Q109">
        <v>2104</v>
      </c>
      <c r="R109" s="3">
        <f>$C$15+SUM(M$24:M109)</f>
        <v>966.51681796136813</v>
      </c>
      <c r="S109" s="3">
        <f>$C$15+SUM(N$24:N109)</f>
        <v>881.58962640521395</v>
      </c>
      <c r="T109" s="3">
        <f>$C$15+SUM(O$24:O109)</f>
        <v>1073.3114347125697</v>
      </c>
      <c r="U109">
        <f t="shared" si="13"/>
        <v>816.4</v>
      </c>
      <c r="V109">
        <f t="shared" si="14"/>
        <v>1329.8</v>
      </c>
      <c r="W109">
        <f t="shared" si="21"/>
        <v>87</v>
      </c>
      <c r="Y109">
        <f t="shared" si="22"/>
        <v>513.4</v>
      </c>
    </row>
    <row r="110" spans="2:25" x14ac:dyDescent="0.3">
      <c r="B110">
        <v>87</v>
      </c>
      <c r="C110">
        <v>88</v>
      </c>
      <c r="D110" s="1">
        <f>Replication!D110</f>
        <v>90.982201799999999</v>
      </c>
      <c r="E110" s="1">
        <f>Replication!E110</f>
        <v>79.590002609999999</v>
      </c>
      <c r="F110" s="1">
        <f>Replication!F110</f>
        <v>101.97414910000001</v>
      </c>
      <c r="G110">
        <v>2105</v>
      </c>
      <c r="I110">
        <v>2105</v>
      </c>
      <c r="J110" s="2">
        <f t="shared" si="10"/>
        <v>0.45387917615646445</v>
      </c>
      <c r="L110">
        <v>2105</v>
      </c>
      <c r="M110" s="2">
        <f t="shared" si="18"/>
        <v>5.3453810516433684</v>
      </c>
      <c r="N110" s="2">
        <f t="shared" si="19"/>
        <v>4.6760672245210522</v>
      </c>
      <c r="O110" s="2">
        <f t="shared" si="20"/>
        <v>5.9911793029018083</v>
      </c>
      <c r="Q110">
        <v>2105</v>
      </c>
      <c r="R110" s="3">
        <f>$C$15+SUM(M$24:M110)</f>
        <v>971.8621990130116</v>
      </c>
      <c r="S110" s="3">
        <f>$C$15+SUM(N$24:N110)</f>
        <v>886.26569362973498</v>
      </c>
      <c r="T110" s="3">
        <f>$C$15+SUM(O$24:O110)</f>
        <v>1079.3026140154714</v>
      </c>
      <c r="U110">
        <f t="shared" si="13"/>
        <v>816.4</v>
      </c>
      <c r="V110">
        <f t="shared" si="14"/>
        <v>1329.8</v>
      </c>
      <c r="W110">
        <f t="shared" si="21"/>
        <v>88</v>
      </c>
      <c r="Y110">
        <f t="shared" si="22"/>
        <v>513.4</v>
      </c>
    </row>
    <row r="111" spans="2:25" x14ac:dyDescent="0.3">
      <c r="B111">
        <v>88</v>
      </c>
      <c r="C111">
        <v>89</v>
      </c>
      <c r="D111" s="1">
        <f>Replication!D111</f>
        <v>91.27446999</v>
      </c>
      <c r="E111" s="1">
        <f>Replication!E111</f>
        <v>79.914268070000006</v>
      </c>
      <c r="F111" s="1">
        <f>Replication!F111</f>
        <v>102.2045667</v>
      </c>
      <c r="G111">
        <v>2106</v>
      </c>
      <c r="I111">
        <v>2106</v>
      </c>
      <c r="J111" s="2">
        <f t="shared" si="10"/>
        <v>0.45387917615646445</v>
      </c>
      <c r="L111">
        <v>2106</v>
      </c>
      <c r="M111" s="2">
        <f t="shared" si="18"/>
        <v>5.3625523754178612</v>
      </c>
      <c r="N111" s="2">
        <f t="shared" si="19"/>
        <v>4.6951184500497174</v>
      </c>
      <c r="O111" s="2">
        <f t="shared" si="20"/>
        <v>6.0047167843942058</v>
      </c>
      <c r="Q111">
        <v>2106</v>
      </c>
      <c r="R111" s="3">
        <f>$C$15+SUM(M$24:M111)</f>
        <v>977.22475138842947</v>
      </c>
      <c r="S111" s="3">
        <f>$C$15+SUM(N$24:N111)</f>
        <v>890.96081207978477</v>
      </c>
      <c r="T111" s="3">
        <f>$C$15+SUM(O$24:O111)</f>
        <v>1085.3073307998657</v>
      </c>
      <c r="U111">
        <f t="shared" si="13"/>
        <v>816.4</v>
      </c>
      <c r="V111">
        <f t="shared" si="14"/>
        <v>1329.8</v>
      </c>
      <c r="W111">
        <f t="shared" si="21"/>
        <v>89</v>
      </c>
      <c r="Y111">
        <f t="shared" si="22"/>
        <v>513.4</v>
      </c>
    </row>
    <row r="112" spans="2:25" x14ac:dyDescent="0.3">
      <c r="B112">
        <v>89</v>
      </c>
      <c r="C112">
        <v>90</v>
      </c>
      <c r="D112" s="1">
        <f>Replication!D112</f>
        <v>91.56347255</v>
      </c>
      <c r="E112" s="1">
        <f>Replication!E112</f>
        <v>80.234910380000002</v>
      </c>
      <c r="F112" s="1">
        <f>Replication!F112</f>
        <v>102.4324098</v>
      </c>
      <c r="G112">
        <v>2107</v>
      </c>
      <c r="I112">
        <v>2107</v>
      </c>
      <c r="J112" s="2">
        <f t="shared" si="10"/>
        <v>0.45387917615646445</v>
      </c>
      <c r="L112">
        <v>2107</v>
      </c>
      <c r="M112" s="2">
        <f t="shared" si="18"/>
        <v>5.3795318370876979</v>
      </c>
      <c r="N112" s="2">
        <f t="shared" si="19"/>
        <v>4.7139568084793897</v>
      </c>
      <c r="O112" s="2">
        <f t="shared" si="20"/>
        <v>6.0181030090116874</v>
      </c>
      <c r="Q112">
        <v>2107</v>
      </c>
      <c r="R112" s="3">
        <f>$C$15+SUM(M$24:M112)</f>
        <v>982.60428322551707</v>
      </c>
      <c r="S112" s="3">
        <f>$C$15+SUM(N$24:N112)</f>
        <v>895.67476888826411</v>
      </c>
      <c r="T112" s="3">
        <f>$C$15+SUM(O$24:O112)</f>
        <v>1091.3254338088773</v>
      </c>
      <c r="U112">
        <f t="shared" si="13"/>
        <v>816.4</v>
      </c>
      <c r="V112">
        <f t="shared" si="14"/>
        <v>1329.8</v>
      </c>
      <c r="W112">
        <f t="shared" si="21"/>
        <v>90</v>
      </c>
      <c r="Y112">
        <f t="shared" si="22"/>
        <v>513.4</v>
      </c>
    </row>
    <row r="113" spans="2:25" x14ac:dyDescent="0.3">
      <c r="B113">
        <v>90</v>
      </c>
      <c r="C113">
        <v>91</v>
      </c>
      <c r="D113" s="1">
        <f>Replication!D113</f>
        <v>91.849281649999995</v>
      </c>
      <c r="E113" s="1">
        <f>Replication!E113</f>
        <v>80.552009609999999</v>
      </c>
      <c r="F113" s="1">
        <f>Replication!F113</f>
        <v>102.6577351</v>
      </c>
      <c r="G113">
        <v>2108</v>
      </c>
      <c r="I113">
        <v>2108</v>
      </c>
      <c r="J113" s="2">
        <f t="shared" si="10"/>
        <v>0.45387917615646445</v>
      </c>
      <c r="L113">
        <v>2108</v>
      </c>
      <c r="M113" s="2">
        <f t="shared" si="18"/>
        <v>5.396323676780538</v>
      </c>
      <c r="N113" s="2">
        <f t="shared" si="19"/>
        <v>4.7325870040780709</v>
      </c>
      <c r="O113" s="2">
        <f t="shared" si="20"/>
        <v>6.031341307989365</v>
      </c>
      <c r="Q113">
        <v>2108</v>
      </c>
      <c r="R113" s="3">
        <f>$C$15+SUM(M$24:M113)</f>
        <v>988.0006069022977</v>
      </c>
      <c r="S113" s="3">
        <f>$C$15+SUM(N$24:N113)</f>
        <v>900.40735589234214</v>
      </c>
      <c r="T113" s="3">
        <f>$C$15+SUM(O$24:O113)</f>
        <v>1097.3567751168666</v>
      </c>
      <c r="U113">
        <f t="shared" si="13"/>
        <v>816.4</v>
      </c>
      <c r="V113">
        <f t="shared" si="14"/>
        <v>1329.8</v>
      </c>
      <c r="W113">
        <f t="shared" si="21"/>
        <v>91</v>
      </c>
      <c r="Y113">
        <f t="shared" si="22"/>
        <v>513.4</v>
      </c>
    </row>
    <row r="114" spans="2:25" x14ac:dyDescent="0.3">
      <c r="B114">
        <v>91</v>
      </c>
      <c r="C114">
        <v>92</v>
      </c>
      <c r="D114" s="1">
        <f>Replication!D114</f>
        <v>92.131967079999995</v>
      </c>
      <c r="E114" s="1">
        <f>Replication!E114</f>
        <v>80.865643199999994</v>
      </c>
      <c r="F114" s="1">
        <f>Replication!F114</f>
        <v>102.8805979</v>
      </c>
      <c r="G114">
        <v>2109</v>
      </c>
      <c r="I114">
        <v>2109</v>
      </c>
      <c r="J114" s="2">
        <f t="shared" si="10"/>
        <v>0.45387917615646445</v>
      </c>
      <c r="L114">
        <v>2109</v>
      </c>
      <c r="M114" s="2">
        <f t="shared" si="18"/>
        <v>5.4129319947944206</v>
      </c>
      <c r="N114" s="2">
        <f t="shared" si="19"/>
        <v>4.7510135865961569</v>
      </c>
      <c r="O114" s="2">
        <f t="shared" si="20"/>
        <v>6.044434930309639</v>
      </c>
      <c r="Q114">
        <v>2109</v>
      </c>
      <c r="R114" s="3">
        <f>$C$15+SUM(M$24:M114)</f>
        <v>993.41353889709205</v>
      </c>
      <c r="S114" s="3">
        <f>$C$15+SUM(N$24:N114)</f>
        <v>905.15836947893831</v>
      </c>
      <c r="T114" s="3">
        <f>$C$15+SUM(O$24:O114)</f>
        <v>1103.4012100471764</v>
      </c>
      <c r="U114">
        <f t="shared" si="13"/>
        <v>816.4</v>
      </c>
      <c r="V114">
        <f t="shared" si="14"/>
        <v>1329.8</v>
      </c>
      <c r="W114">
        <f t="shared" si="21"/>
        <v>92</v>
      </c>
      <c r="Y114">
        <f t="shared" si="22"/>
        <v>513.4</v>
      </c>
    </row>
    <row r="115" spans="2:25" x14ac:dyDescent="0.3">
      <c r="B115">
        <v>92</v>
      </c>
      <c r="C115">
        <v>93</v>
      </c>
      <c r="D115" s="1">
        <f>Replication!D115</f>
        <v>92.411596399999993</v>
      </c>
      <c r="E115" s="1">
        <f>Replication!E115</f>
        <v>81.175886090000006</v>
      </c>
      <c r="F115" s="1">
        <f>Replication!F115</f>
        <v>103.10105129999999</v>
      </c>
      <c r="G115">
        <v>2110</v>
      </c>
      <c r="I115">
        <v>2110</v>
      </c>
      <c r="J115" s="2">
        <f t="shared" si="10"/>
        <v>0.45387917615646445</v>
      </c>
      <c r="L115">
        <v>2110</v>
      </c>
      <c r="M115" s="2">
        <f t="shared" si="18"/>
        <v>5.429360760410554</v>
      </c>
      <c r="N115" s="2">
        <f t="shared" si="19"/>
        <v>4.7692409589041898</v>
      </c>
      <c r="O115" s="2">
        <f t="shared" si="20"/>
        <v>6.057386995700635</v>
      </c>
      <c r="Q115">
        <v>2110</v>
      </c>
      <c r="R115" s="3">
        <f>$C$15+SUM(M$24:M115)</f>
        <v>998.84289965750258</v>
      </c>
      <c r="S115" s="3">
        <f>$C$15+SUM(N$24:N115)</f>
        <v>909.92761043784253</v>
      </c>
      <c r="T115" s="3">
        <f>$C$15+SUM(O$24:O115)</f>
        <v>1109.458597042877</v>
      </c>
      <c r="U115">
        <f t="shared" si="13"/>
        <v>816.4</v>
      </c>
      <c r="V115">
        <f t="shared" si="14"/>
        <v>1329.8</v>
      </c>
      <c r="W115">
        <f t="shared" si="21"/>
        <v>93</v>
      </c>
      <c r="Y115">
        <f t="shared" si="22"/>
        <v>513.4</v>
      </c>
    </row>
    <row r="116" spans="2:25" x14ac:dyDescent="0.3">
      <c r="B116">
        <v>93</v>
      </c>
      <c r="C116">
        <v>94</v>
      </c>
      <c r="D116" s="1">
        <f>Replication!D116</f>
        <v>92.688234969999996</v>
      </c>
      <c r="E116" s="1">
        <f>Replication!E116</f>
        <v>81.482810810000004</v>
      </c>
      <c r="F116" s="1">
        <f>Replication!F116</f>
        <v>103.31914690000001</v>
      </c>
      <c r="G116">
        <v>2111</v>
      </c>
      <c r="I116">
        <v>2111</v>
      </c>
      <c r="J116" s="2">
        <f t="shared" si="10"/>
        <v>0.45387917615646445</v>
      </c>
      <c r="L116">
        <v>2111</v>
      </c>
      <c r="M116" s="2">
        <f t="shared" si="18"/>
        <v>5.4456138136558732</v>
      </c>
      <c r="N116" s="2">
        <f t="shared" si="19"/>
        <v>4.7872733822805271</v>
      </c>
      <c r="O116" s="2">
        <f t="shared" si="20"/>
        <v>6.0702005357625648</v>
      </c>
      <c r="Q116">
        <v>2111</v>
      </c>
      <c r="R116" s="3">
        <f>$C$15+SUM(M$24:M116)</f>
        <v>1004.2885134711585</v>
      </c>
      <c r="S116" s="3">
        <f>$C$15+SUM(N$24:N116)</f>
        <v>914.71488382012308</v>
      </c>
      <c r="T116" s="3">
        <f>$C$15+SUM(O$24:O116)</f>
        <v>1115.5287975786396</v>
      </c>
      <c r="U116">
        <f t="shared" si="13"/>
        <v>816.4</v>
      </c>
      <c r="V116">
        <f t="shared" si="14"/>
        <v>1329.8</v>
      </c>
      <c r="W116">
        <f t="shared" si="21"/>
        <v>94</v>
      </c>
      <c r="Y116">
        <f t="shared" si="22"/>
        <v>513.4</v>
      </c>
    </row>
    <row r="117" spans="2:25" x14ac:dyDescent="0.3">
      <c r="B117">
        <v>94</v>
      </c>
      <c r="C117">
        <v>95</v>
      </c>
      <c r="D117" s="1">
        <f>Replication!D117</f>
        <v>92.961946100000006</v>
      </c>
      <c r="E117" s="1">
        <f>Replication!E117</f>
        <v>81.786487589999993</v>
      </c>
      <c r="F117" s="1">
        <f>Replication!F117</f>
        <v>103.53493450000001</v>
      </c>
      <c r="G117">
        <v>2112</v>
      </c>
      <c r="I117">
        <v>2112</v>
      </c>
      <c r="J117" s="2">
        <f t="shared" si="10"/>
        <v>0.45387917615646445</v>
      </c>
      <c r="L117">
        <v>2112</v>
      </c>
      <c r="M117" s="2">
        <f t="shared" si="18"/>
        <v>5.4616948741158309</v>
      </c>
      <c r="N117" s="2">
        <f t="shared" si="19"/>
        <v>4.8051149828740618</v>
      </c>
      <c r="O117" s="2">
        <f t="shared" si="20"/>
        <v>6.0828784763421417</v>
      </c>
      <c r="Q117">
        <v>2112</v>
      </c>
      <c r="R117" s="3">
        <f>$C$15+SUM(M$24:M117)</f>
        <v>1009.7502083452744</v>
      </c>
      <c r="S117" s="3">
        <f>$C$15+SUM(N$24:N117)</f>
        <v>919.51999880299718</v>
      </c>
      <c r="T117" s="3">
        <f>$C$15+SUM(O$24:O117)</f>
        <v>1121.6116760549817</v>
      </c>
      <c r="U117">
        <f t="shared" si="13"/>
        <v>816.4</v>
      </c>
      <c r="V117">
        <f t="shared" si="14"/>
        <v>1329.8</v>
      </c>
      <c r="W117">
        <f t="shared" si="21"/>
        <v>95</v>
      </c>
      <c r="Y117">
        <f t="shared" si="22"/>
        <v>513.4</v>
      </c>
    </row>
    <row r="118" spans="2:25" x14ac:dyDescent="0.3">
      <c r="B118">
        <v>95</v>
      </c>
      <c r="C118">
        <v>96</v>
      </c>
      <c r="D118" s="1">
        <f>Replication!D118</f>
        <v>93.232791090000006</v>
      </c>
      <c r="E118" s="1">
        <f>Replication!E118</f>
        <v>82.086984450000003</v>
      </c>
      <c r="F118" s="1">
        <f>Replication!F118</f>
        <v>103.7484625</v>
      </c>
      <c r="G118">
        <v>2113</v>
      </c>
      <c r="I118">
        <v>2113</v>
      </c>
      <c r="J118" s="2">
        <f t="shared" si="10"/>
        <v>0.45387917615646445</v>
      </c>
      <c r="L118">
        <v>2113</v>
      </c>
      <c r="M118" s="2">
        <f t="shared" si="18"/>
        <v>5.4776075432844795</v>
      </c>
      <c r="N118" s="2">
        <f t="shared" si="19"/>
        <v>4.8227697569918986</v>
      </c>
      <c r="O118" s="2">
        <f t="shared" si="20"/>
        <v>6.095423661033367</v>
      </c>
      <c r="Q118">
        <v>2113</v>
      </c>
      <c r="R118" s="3">
        <f>$C$15+SUM(M$24:M118)</f>
        <v>1015.2278158885588</v>
      </c>
      <c r="S118" s="3">
        <f>$C$15+SUM(N$24:N118)</f>
        <v>924.34276855998905</v>
      </c>
      <c r="T118" s="3">
        <f>$C$15+SUM(O$24:O118)</f>
        <v>1127.7070997160149</v>
      </c>
      <c r="U118">
        <f t="shared" si="13"/>
        <v>816.4</v>
      </c>
      <c r="V118">
        <f t="shared" si="14"/>
        <v>1329.8</v>
      </c>
      <c r="W118">
        <f t="shared" si="21"/>
        <v>96</v>
      </c>
      <c r="Y118">
        <f t="shared" si="22"/>
        <v>513.4</v>
      </c>
    </row>
    <row r="119" spans="2:25" x14ac:dyDescent="0.3">
      <c r="B119">
        <v>96</v>
      </c>
      <c r="C119">
        <v>97</v>
      </c>
      <c r="D119" s="1">
        <f>Replication!D119</f>
        <v>93.500829339999996</v>
      </c>
      <c r="E119" s="1">
        <f>Replication!E119</f>
        <v>82.384367299999994</v>
      </c>
      <c r="F119" s="1">
        <f>Replication!F119</f>
        <v>103.9597778</v>
      </c>
      <c r="G119">
        <v>2114</v>
      </c>
      <c r="I119">
        <v>2114</v>
      </c>
      <c r="J119" s="2">
        <f t="shared" si="10"/>
        <v>0.45387917615646445</v>
      </c>
      <c r="L119">
        <v>2114</v>
      </c>
      <c r="M119" s="2">
        <f t="shared" si="18"/>
        <v>5.4933553110271758</v>
      </c>
      <c r="N119" s="2">
        <f t="shared" si="19"/>
        <v>4.8402415769745364</v>
      </c>
      <c r="O119" s="2">
        <f t="shared" si="20"/>
        <v>6.1078388453023233</v>
      </c>
      <c r="Q119">
        <v>2114</v>
      </c>
      <c r="R119" s="3">
        <f>$C$15+SUM(M$24:M119)</f>
        <v>1020.721171199586</v>
      </c>
      <c r="S119" s="3">
        <f>$C$15+SUM(N$24:N119)</f>
        <v>929.1830101369635</v>
      </c>
      <c r="T119" s="3">
        <f>$C$15+SUM(O$24:O119)</f>
        <v>1133.8149385613174</v>
      </c>
      <c r="U119">
        <f t="shared" si="13"/>
        <v>816.4</v>
      </c>
      <c r="V119">
        <f t="shared" si="14"/>
        <v>1329.8</v>
      </c>
      <c r="W119">
        <f t="shared" si="21"/>
        <v>97</v>
      </c>
      <c r="Y119">
        <f t="shared" si="22"/>
        <v>513.4</v>
      </c>
    </row>
    <row r="120" spans="2:25" x14ac:dyDescent="0.3">
      <c r="B120">
        <v>97</v>
      </c>
      <c r="C120">
        <v>98</v>
      </c>
      <c r="D120" s="1">
        <f>Replication!D120</f>
        <v>93.766118430000006</v>
      </c>
      <c r="E120" s="1">
        <f>Replication!E120</f>
        <v>82.67870001</v>
      </c>
      <c r="F120" s="1">
        <f>Replication!F120</f>
        <v>104.1689257</v>
      </c>
      <c r="G120">
        <v>2115</v>
      </c>
      <c r="I120">
        <v>2115</v>
      </c>
      <c r="J120" s="2">
        <f t="shared" si="10"/>
        <v>0.45387917615646445</v>
      </c>
      <c r="L120">
        <v>2115</v>
      </c>
      <c r="M120" s="2">
        <f t="shared" si="18"/>
        <v>5.5089415602807499</v>
      </c>
      <c r="N120" s="2">
        <f t="shared" si="19"/>
        <v>4.8575341953085198</v>
      </c>
      <c r="O120" s="2">
        <f t="shared" si="20"/>
        <v>6.1201266906119862</v>
      </c>
      <c r="Q120">
        <v>2115</v>
      </c>
      <c r="R120" s="3">
        <f>$C$15+SUM(M$24:M120)</f>
        <v>1026.2301127598666</v>
      </c>
      <c r="S120" s="3">
        <f>$C$15+SUM(N$24:N120)</f>
        <v>934.04054433227202</v>
      </c>
      <c r="T120" s="3">
        <f>$C$15+SUM(O$24:O120)</f>
        <v>1139.9350652519292</v>
      </c>
      <c r="U120">
        <f t="shared" si="13"/>
        <v>816.4</v>
      </c>
      <c r="V120">
        <f t="shared" si="14"/>
        <v>1329.8</v>
      </c>
      <c r="W120">
        <f t="shared" si="21"/>
        <v>98</v>
      </c>
      <c r="Y120">
        <f t="shared" si="22"/>
        <v>513.4</v>
      </c>
    </row>
    <row r="121" spans="2:25" x14ac:dyDescent="0.3">
      <c r="B121">
        <v>98</v>
      </c>
      <c r="C121">
        <v>99</v>
      </c>
      <c r="D121" s="1">
        <f>Replication!D121</f>
        <v>94.028714190000002</v>
      </c>
      <c r="E121" s="1">
        <f>Replication!E121</f>
        <v>82.970044529999996</v>
      </c>
      <c r="F121" s="1">
        <f>Replication!F121</f>
        <v>104.37595020000001</v>
      </c>
      <c r="G121">
        <v>2116</v>
      </c>
      <c r="I121">
        <v>2116</v>
      </c>
      <c r="J121" s="2">
        <f t="shared" si="10"/>
        <v>0.45387917615646445</v>
      </c>
      <c r="L121">
        <v>2116</v>
      </c>
      <c r="M121" s="2">
        <f t="shared" si="18"/>
        <v>5.524369571166126</v>
      </c>
      <c r="N121" s="2">
        <f t="shared" si="19"/>
        <v>4.87465125167666</v>
      </c>
      <c r="O121" s="2">
        <f t="shared" si="20"/>
        <v>6.1322897820478106</v>
      </c>
      <c r="Q121">
        <v>2116</v>
      </c>
      <c r="R121" s="3">
        <f>$C$15+SUM(M$24:M121)</f>
        <v>1031.7544823310327</v>
      </c>
      <c r="S121" s="3">
        <f>$C$15+SUM(N$24:N121)</f>
        <v>938.91519558394873</v>
      </c>
      <c r="T121" s="3">
        <f>$C$15+SUM(O$24:O121)</f>
        <v>1146.067355033977</v>
      </c>
      <c r="U121">
        <f t="shared" si="13"/>
        <v>816.4</v>
      </c>
      <c r="V121">
        <f t="shared" si="14"/>
        <v>1329.8</v>
      </c>
      <c r="W121">
        <f t="shared" si="21"/>
        <v>99</v>
      </c>
      <c r="Y121">
        <f t="shared" si="22"/>
        <v>513.4</v>
      </c>
    </row>
    <row r="122" spans="2:25" x14ac:dyDescent="0.3">
      <c r="B122">
        <v>99</v>
      </c>
      <c r="C122">
        <v>100</v>
      </c>
      <c r="D122" s="1">
        <f>Replication!D122</f>
        <v>94.288670749999994</v>
      </c>
      <c r="E122" s="1">
        <f>Replication!E122</f>
        <v>83.258460900000003</v>
      </c>
      <c r="F122" s="1">
        <f>Replication!F122</f>
        <v>104.580894</v>
      </c>
      <c r="G122">
        <v>2117</v>
      </c>
      <c r="I122">
        <v>2117</v>
      </c>
      <c r="J122" s="2">
        <f t="shared" si="10"/>
        <v>0.45387917615646445</v>
      </c>
      <c r="L122">
        <v>2117</v>
      </c>
      <c r="M122" s="2">
        <f t="shared" si="18"/>
        <v>5.5396425239259299</v>
      </c>
      <c r="N122" s="2">
        <f t="shared" si="19"/>
        <v>4.8915962735455611</v>
      </c>
      <c r="O122" s="2">
        <f t="shared" si="20"/>
        <v>6.1443306283177197</v>
      </c>
      <c r="Q122">
        <v>2117</v>
      </c>
      <c r="R122" s="3">
        <f>$C$15+SUM(M$24:M122)</f>
        <v>1037.2941248549587</v>
      </c>
      <c r="S122" s="3">
        <f>$C$15+SUM(N$24:N122)</f>
        <v>943.80679185749432</v>
      </c>
      <c r="T122" s="3">
        <f>$C$15+SUM(O$24:O122)</f>
        <v>1152.2116856622947</v>
      </c>
      <c r="U122">
        <f t="shared" si="13"/>
        <v>816.4</v>
      </c>
      <c r="V122">
        <f t="shared" si="14"/>
        <v>1329.8</v>
      </c>
      <c r="W122">
        <f t="shared" si="21"/>
        <v>100</v>
      </c>
      <c r="Y122">
        <f t="shared" si="22"/>
        <v>513.4</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885DC-E0C6-4CF6-B93A-41BA1CA9B874}">
  <dimension ref="B2:Y122"/>
  <sheetViews>
    <sheetView zoomScaleNormal="100" workbookViewId="0"/>
  </sheetViews>
  <sheetFormatPr defaultRowHeight="14.4" x14ac:dyDescent="0.3"/>
  <cols>
    <col min="1" max="1" width="2.6640625" customWidth="1"/>
    <col min="2" max="2" width="40.77734375" customWidth="1"/>
    <col min="3" max="3" width="14.88671875" bestFit="1" customWidth="1"/>
    <col min="13" max="13" width="8.44140625" customWidth="1"/>
    <col min="23" max="23" width="14.5546875" bestFit="1" customWidth="1"/>
    <col min="25" max="25" width="11.88671875" bestFit="1" customWidth="1"/>
  </cols>
  <sheetData>
    <row r="2" spans="2:11" x14ac:dyDescent="0.3">
      <c r="B2" s="5" t="s">
        <v>46</v>
      </c>
      <c r="E2" s="21"/>
    </row>
    <row r="4" spans="2:11" x14ac:dyDescent="0.3">
      <c r="B4" s="13" t="s">
        <v>3</v>
      </c>
      <c r="C4" s="8"/>
      <c r="E4" s="5" t="s">
        <v>44</v>
      </c>
      <c r="K4" s="5" t="s">
        <v>45</v>
      </c>
    </row>
    <row r="5" spans="2:11" x14ac:dyDescent="0.3">
      <c r="B5" t="s">
        <v>39</v>
      </c>
      <c r="C5" s="3">
        <f>'Grid evolution'!C5</f>
        <v>15.662725603426214</v>
      </c>
    </row>
    <row r="6" spans="2:11" x14ac:dyDescent="0.3">
      <c r="B6" t="s">
        <v>0</v>
      </c>
      <c r="C6" s="2">
        <f>12/44</f>
        <v>0.27272727272727271</v>
      </c>
    </row>
    <row r="7" spans="2:11" x14ac:dyDescent="0.3">
      <c r="B7" t="s">
        <v>40</v>
      </c>
      <c r="C7" s="3">
        <f>C5*C6</f>
        <v>4.2716524372980578</v>
      </c>
    </row>
    <row r="8" spans="2:11" x14ac:dyDescent="0.3">
      <c r="C8" s="1"/>
    </row>
    <row r="9" spans="2:11" x14ac:dyDescent="0.3">
      <c r="B9" t="s">
        <v>41</v>
      </c>
      <c r="C9" s="4">
        <v>314200000000</v>
      </c>
    </row>
    <row r="10" spans="2:11" x14ac:dyDescent="0.3">
      <c r="B10" t="s">
        <v>42</v>
      </c>
      <c r="C10" s="6">
        <v>3.3E-4</v>
      </c>
    </row>
    <row r="11" spans="2:11" x14ac:dyDescent="0.3">
      <c r="B11" t="s">
        <v>1</v>
      </c>
      <c r="C11" s="7">
        <f>C9*C10</f>
        <v>103686000</v>
      </c>
    </row>
    <row r="13" spans="2:11" x14ac:dyDescent="0.3">
      <c r="B13" s="8" t="s">
        <v>2</v>
      </c>
      <c r="C13" s="9">
        <f>C7*10^6*10^3/C11</f>
        <v>41.197967298362919</v>
      </c>
    </row>
    <row r="15" spans="2:11" x14ac:dyDescent="0.3">
      <c r="B15" s="10" t="s">
        <v>43</v>
      </c>
      <c r="C15" s="10">
        <v>585</v>
      </c>
    </row>
    <row r="16" spans="2:11" x14ac:dyDescent="0.3">
      <c r="B16" t="s">
        <v>10</v>
      </c>
      <c r="C16">
        <v>231.4</v>
      </c>
    </row>
    <row r="17" spans="2:25" x14ac:dyDescent="0.3">
      <c r="B17" s="8" t="s">
        <v>11</v>
      </c>
      <c r="C17" s="8">
        <v>744.8</v>
      </c>
    </row>
    <row r="22" spans="2:25" x14ac:dyDescent="0.3">
      <c r="B22" s="13" t="s">
        <v>62</v>
      </c>
      <c r="C22" s="8"/>
      <c r="D22" s="8"/>
      <c r="E22" s="8"/>
      <c r="F22" s="8"/>
      <c r="G22" s="8"/>
      <c r="I22" s="13" t="s">
        <v>23</v>
      </c>
      <c r="J22" s="13"/>
      <c r="L22" s="13" t="s">
        <v>37</v>
      </c>
      <c r="M22" s="8"/>
      <c r="N22" s="8"/>
      <c r="O22" s="8"/>
      <c r="Q22" s="13" t="s">
        <v>38</v>
      </c>
      <c r="R22" s="8"/>
      <c r="S22" s="8"/>
      <c r="T22" s="8"/>
      <c r="U22" s="8"/>
      <c r="V22" s="8"/>
    </row>
    <row r="23" spans="2:25" x14ac:dyDescent="0.3">
      <c r="C23" t="s">
        <v>4</v>
      </c>
      <c r="D23" t="s">
        <v>5</v>
      </c>
      <c r="E23" t="s">
        <v>6</v>
      </c>
      <c r="F23" t="s">
        <v>7</v>
      </c>
      <c r="G23" t="s">
        <v>8</v>
      </c>
      <c r="I23" t="s">
        <v>8</v>
      </c>
      <c r="L23" t="s">
        <v>8</v>
      </c>
      <c r="M23" t="s">
        <v>5</v>
      </c>
      <c r="N23" t="s">
        <v>6</v>
      </c>
      <c r="O23" t="s">
        <v>7</v>
      </c>
      <c r="Q23" t="s">
        <v>8</v>
      </c>
      <c r="R23" t="s">
        <v>5</v>
      </c>
      <c r="S23" t="s">
        <v>6</v>
      </c>
      <c r="T23" t="s">
        <v>7</v>
      </c>
      <c r="U23" t="s">
        <v>9</v>
      </c>
      <c r="V23" t="s">
        <v>12</v>
      </c>
      <c r="W23" s="10" t="s">
        <v>13</v>
      </c>
      <c r="Y23" t="s">
        <v>25</v>
      </c>
    </row>
    <row r="24" spans="2:25" x14ac:dyDescent="0.3">
      <c r="B24">
        <v>1</v>
      </c>
      <c r="C24">
        <v>2</v>
      </c>
      <c r="D24" s="26">
        <v>0.59027777777777779</v>
      </c>
      <c r="E24" s="26">
        <v>0.16249999999999998</v>
      </c>
      <c r="F24" s="26">
        <v>1.875</v>
      </c>
      <c r="G24">
        <v>2019</v>
      </c>
      <c r="I24">
        <v>2019</v>
      </c>
      <c r="J24" s="2">
        <f>'Grid evolution'!J24</f>
        <v>0.96521946777627654</v>
      </c>
      <c r="L24">
        <v>2019</v>
      </c>
      <c r="M24" s="2">
        <f t="shared" ref="M24:M55" si="0">$C$13*J24*$C$9*(D24/100)/10^12</f>
        <v>7.3750416208879552E-2</v>
      </c>
      <c r="N24" s="2">
        <f t="shared" ref="N24:N55" si="1">$C$13*J24*$C$9*(E24/100)/10^12</f>
        <v>2.0303055756326835E-2</v>
      </c>
      <c r="O24" s="2">
        <f t="shared" ref="O24:O55" si="2">$C$13*J24*$C$9*(F24/100)/10^12</f>
        <v>0.23426602795761736</v>
      </c>
      <c r="Q24">
        <v>2019</v>
      </c>
      <c r="R24" s="3">
        <f>$C$15+SUM(M$24:M24)</f>
        <v>585.0737504162089</v>
      </c>
      <c r="S24" s="3">
        <f>$C$15+SUM(N$24:N24)</f>
        <v>585.02030305575636</v>
      </c>
      <c r="T24" s="3">
        <f>$C$15+SUM(O$24:O24)</f>
        <v>585.23426602795757</v>
      </c>
      <c r="U24">
        <f>$C$15+$C$16</f>
        <v>816.4</v>
      </c>
      <c r="V24">
        <f>$C$15+$C$17</f>
        <v>1329.8</v>
      </c>
      <c r="W24">
        <v>2</v>
      </c>
    </row>
    <row r="25" spans="2:25" x14ac:dyDescent="0.3">
      <c r="B25">
        <v>2</v>
      </c>
      <c r="C25">
        <v>3</v>
      </c>
      <c r="D25" s="26">
        <v>1.1805555555555556</v>
      </c>
      <c r="E25" s="26">
        <v>0.39090909090909093</v>
      </c>
      <c r="F25" s="26">
        <v>3.75</v>
      </c>
      <c r="G25">
        <v>2020</v>
      </c>
      <c r="I25">
        <v>2020</v>
      </c>
      <c r="J25" s="2">
        <f>'Grid evolution'!J25</f>
        <v>0.94782920166441498</v>
      </c>
      <c r="L25">
        <v>2020</v>
      </c>
      <c r="M25" s="2">
        <f t="shared" si="0"/>
        <v>0.1448433241379318</v>
      </c>
      <c r="N25" s="2">
        <f t="shared" si="1"/>
        <v>4.7960955243961156E-2</v>
      </c>
      <c r="O25" s="2">
        <f t="shared" si="2"/>
        <v>0.46009055902637158</v>
      </c>
      <c r="Q25">
        <v>2020</v>
      </c>
      <c r="R25" s="3">
        <f>$C$15+SUM(M$24:M25)</f>
        <v>585.21859374034682</v>
      </c>
      <c r="S25" s="3">
        <f>$C$15+SUM(N$24:N25)</f>
        <v>585.06826401100034</v>
      </c>
      <c r="T25" s="3">
        <f>$C$15+SUM(O$24:O25)</f>
        <v>585.69435658698399</v>
      </c>
      <c r="U25">
        <f>$C$15+$C$16</f>
        <v>816.4</v>
      </c>
      <c r="V25">
        <f>$C$15+$C$17</f>
        <v>1329.8</v>
      </c>
      <c r="W25">
        <f>Q25-2017</f>
        <v>3</v>
      </c>
      <c r="Y25">
        <f>V25-U25</f>
        <v>513.4</v>
      </c>
    </row>
    <row r="26" spans="2:25" x14ac:dyDescent="0.3">
      <c r="B26">
        <v>3</v>
      </c>
      <c r="C26">
        <v>4</v>
      </c>
      <c r="D26" s="26">
        <v>1.7333333333333334</v>
      </c>
      <c r="E26" s="26">
        <v>0.56386363636363634</v>
      </c>
      <c r="F26" s="26">
        <v>3.8136821095651676</v>
      </c>
      <c r="G26">
        <v>2021</v>
      </c>
      <c r="I26">
        <v>2021</v>
      </c>
      <c r="J26" s="2">
        <f>'Grid evolution'!J26</f>
        <v>0.93043893555255308</v>
      </c>
      <c r="L26">
        <v>2021</v>
      </c>
      <c r="M26" s="2">
        <f t="shared" si="0"/>
        <v>0.20876223316578166</v>
      </c>
      <c r="N26" s="2">
        <f t="shared" si="1"/>
        <v>6.7911595343221706E-2</v>
      </c>
      <c r="O26" s="2">
        <f t="shared" si="2"/>
        <v>0.45931891948685394</v>
      </c>
      <c r="Q26">
        <v>2021</v>
      </c>
      <c r="R26" s="3">
        <f>$C$15+SUM(M$24:M26)</f>
        <v>585.42735597351259</v>
      </c>
      <c r="S26" s="3">
        <f>$C$15+SUM(N$24:N26)</f>
        <v>585.1361756063435</v>
      </c>
      <c r="T26" s="3">
        <f>$C$15+SUM(O$24:O26)</f>
        <v>586.15367550647079</v>
      </c>
      <c r="U26">
        <f t="shared" ref="U26:U89" si="3">$C$15+$C$16</f>
        <v>816.4</v>
      </c>
      <c r="V26">
        <f t="shared" ref="V26:V89" si="4">$C$15+$C$17</f>
        <v>1329.8</v>
      </c>
      <c r="W26">
        <f t="shared" ref="W26:W89" si="5">Q26-2017</f>
        <v>4</v>
      </c>
      <c r="Y26">
        <f t="shared" ref="Y26:Y89" si="6">V26-U26</f>
        <v>513.4</v>
      </c>
    </row>
    <row r="27" spans="2:25" x14ac:dyDescent="0.3">
      <c r="B27">
        <v>4</v>
      </c>
      <c r="C27">
        <v>5</v>
      </c>
      <c r="D27" s="26">
        <v>1.9754542399999995</v>
      </c>
      <c r="E27" s="26">
        <v>0.71212121212121215</v>
      </c>
      <c r="F27" s="26">
        <v>11.464774970495661</v>
      </c>
      <c r="G27">
        <v>2022</v>
      </c>
      <c r="I27">
        <v>2022</v>
      </c>
      <c r="J27" s="2">
        <f>'Grid evolution'!J27</f>
        <v>0.9130486694406913</v>
      </c>
      <c r="L27">
        <v>2022</v>
      </c>
      <c r="M27" s="2">
        <f t="shared" si="0"/>
        <v>0.2334763370588033</v>
      </c>
      <c r="N27" s="2">
        <f t="shared" si="1"/>
        <v>8.4164668956308378E-2</v>
      </c>
      <c r="O27" s="2">
        <f t="shared" si="2"/>
        <v>1.3550066668791974</v>
      </c>
      <c r="Q27">
        <v>2022</v>
      </c>
      <c r="R27" s="3">
        <f>$C$15+SUM(M$24:M27)</f>
        <v>585.66083231057144</v>
      </c>
      <c r="S27" s="3">
        <f>$C$15+SUM(N$24:N27)</f>
        <v>585.2203402752998</v>
      </c>
      <c r="T27" s="3">
        <f>$C$15+SUM(O$24:O27)</f>
        <v>587.50868217335005</v>
      </c>
      <c r="U27">
        <f t="shared" si="3"/>
        <v>816.4</v>
      </c>
      <c r="V27">
        <f t="shared" si="4"/>
        <v>1329.8</v>
      </c>
      <c r="W27">
        <f t="shared" si="5"/>
        <v>5</v>
      </c>
      <c r="Y27">
        <f t="shared" si="6"/>
        <v>513.4</v>
      </c>
    </row>
    <row r="28" spans="2:25" x14ac:dyDescent="0.3">
      <c r="B28">
        <v>5</v>
      </c>
      <c r="C28">
        <v>6</v>
      </c>
      <c r="D28" s="26">
        <v>3.4863810299999995</v>
      </c>
      <c r="E28" s="26">
        <v>0.83214285714285707</v>
      </c>
      <c r="F28" s="26">
        <v>17.399423653579632</v>
      </c>
      <c r="G28">
        <v>2023</v>
      </c>
      <c r="I28">
        <v>2023</v>
      </c>
      <c r="J28" s="2">
        <f>'Grid evolution'!J28</f>
        <v>0.89565840332882984</v>
      </c>
      <c r="L28">
        <v>2023</v>
      </c>
      <c r="M28" s="2">
        <f t="shared" si="0"/>
        <v>0.4042027128579273</v>
      </c>
      <c r="N28" s="2">
        <f t="shared" si="1"/>
        <v>9.6476660883646884E-2</v>
      </c>
      <c r="O28" s="2">
        <f t="shared" si="2"/>
        <v>2.0172477369581365</v>
      </c>
      <c r="Q28">
        <v>2023</v>
      </c>
      <c r="R28" s="3">
        <f>$C$15+SUM(M$24:M28)</f>
        <v>586.06503502342935</v>
      </c>
      <c r="S28" s="3">
        <f>$C$15+SUM(N$24:N28)</f>
        <v>585.3168169361835</v>
      </c>
      <c r="T28" s="3">
        <f>$C$15+SUM(O$24:O28)</f>
        <v>589.52592991030815</v>
      </c>
      <c r="U28">
        <f t="shared" si="3"/>
        <v>816.4</v>
      </c>
      <c r="V28">
        <f t="shared" si="4"/>
        <v>1329.8</v>
      </c>
      <c r="W28">
        <f t="shared" si="5"/>
        <v>6</v>
      </c>
      <c r="Y28">
        <f t="shared" si="6"/>
        <v>513.4</v>
      </c>
    </row>
    <row r="29" spans="2:25" x14ac:dyDescent="0.3">
      <c r="B29">
        <v>6</v>
      </c>
      <c r="C29">
        <v>7</v>
      </c>
      <c r="D29" s="26">
        <v>4.9855198199999986</v>
      </c>
      <c r="E29" s="26">
        <v>1.0681818181818183</v>
      </c>
      <c r="F29" s="26">
        <v>22.248384694812998</v>
      </c>
      <c r="G29">
        <v>2024</v>
      </c>
      <c r="I29">
        <v>2024</v>
      </c>
      <c r="J29" s="2">
        <f>'Grid evolution'!J29</f>
        <v>0.87826813721696784</v>
      </c>
      <c r="L29">
        <v>2024</v>
      </c>
      <c r="M29" s="2">
        <f t="shared" si="0"/>
        <v>0.56678656021900575</v>
      </c>
      <c r="N29" s="2">
        <f t="shared" si="1"/>
        <v>0.12143790823717082</v>
      </c>
      <c r="O29" s="2">
        <f t="shared" si="2"/>
        <v>2.5293421522496802</v>
      </c>
      <c r="Q29">
        <v>2024</v>
      </c>
      <c r="R29" s="3">
        <f>$C$15+SUM(M$24:M29)</f>
        <v>586.63182158364828</v>
      </c>
      <c r="S29" s="3">
        <f>$C$15+SUM(N$24:N29)</f>
        <v>585.43825484442061</v>
      </c>
      <c r="T29" s="3">
        <f>$C$15+SUM(O$24:O29)</f>
        <v>592.05527206255783</v>
      </c>
      <c r="U29">
        <f t="shared" si="3"/>
        <v>816.4</v>
      </c>
      <c r="V29">
        <f t="shared" si="4"/>
        <v>1329.8</v>
      </c>
      <c r="W29">
        <f t="shared" si="5"/>
        <v>7</v>
      </c>
      <c r="Y29">
        <f t="shared" si="6"/>
        <v>513.4</v>
      </c>
    </row>
    <row r="30" spans="2:25" x14ac:dyDescent="0.3">
      <c r="B30">
        <v>7</v>
      </c>
      <c r="C30">
        <v>8</v>
      </c>
      <c r="D30" s="26">
        <v>6.4728706100000011</v>
      </c>
      <c r="E30" s="26">
        <v>1.2462121212121213</v>
      </c>
      <c r="F30" s="26">
        <v>26.34812283936354</v>
      </c>
      <c r="G30">
        <v>2025</v>
      </c>
      <c r="I30">
        <v>2025</v>
      </c>
      <c r="J30" s="2">
        <f>'Grid evolution'!J30</f>
        <v>0.8608778711051065</v>
      </c>
      <c r="L30">
        <v>2025</v>
      </c>
      <c r="M30" s="2">
        <f t="shared" si="0"/>
        <v>0.72130748583430071</v>
      </c>
      <c r="N30" s="2">
        <f t="shared" si="1"/>
        <v>0.13887225407827913</v>
      </c>
      <c r="O30" s="2">
        <f t="shared" si="2"/>
        <v>2.9361158884210461</v>
      </c>
      <c r="Q30">
        <v>2025</v>
      </c>
      <c r="R30" s="3">
        <f>$C$15+SUM(M$24:M30)</f>
        <v>587.35312906948263</v>
      </c>
      <c r="S30" s="3">
        <f>$C$15+SUM(N$24:N30)</f>
        <v>585.57712709849886</v>
      </c>
      <c r="T30" s="3">
        <f>$C$15+SUM(O$24:O30)</f>
        <v>594.99138795097895</v>
      </c>
      <c r="U30">
        <f t="shared" si="3"/>
        <v>816.4</v>
      </c>
      <c r="V30">
        <f t="shared" si="4"/>
        <v>1329.8</v>
      </c>
      <c r="W30">
        <f t="shared" si="5"/>
        <v>8</v>
      </c>
      <c r="Y30">
        <f t="shared" si="6"/>
        <v>513.4</v>
      </c>
    </row>
    <row r="31" spans="2:25" x14ac:dyDescent="0.3">
      <c r="B31">
        <v>8</v>
      </c>
      <c r="C31">
        <v>9</v>
      </c>
      <c r="D31" s="26">
        <v>7.948433399999999</v>
      </c>
      <c r="E31" s="26">
        <v>1.5636363636363635</v>
      </c>
      <c r="F31" s="26">
        <v>29.899477555743488</v>
      </c>
      <c r="G31">
        <v>2026</v>
      </c>
      <c r="I31">
        <v>2026</v>
      </c>
      <c r="J31" s="2">
        <f>'Grid evolution'!J31</f>
        <v>0.8423070679363851</v>
      </c>
      <c r="L31">
        <v>2026</v>
      </c>
      <c r="M31" s="2">
        <f t="shared" si="0"/>
        <v>0.86663046883089478</v>
      </c>
      <c r="N31" s="2">
        <f t="shared" si="1"/>
        <v>0.17048578590332245</v>
      </c>
      <c r="O31" s="2">
        <f t="shared" si="2"/>
        <v>3.2599880942492132</v>
      </c>
      <c r="Q31">
        <v>2026</v>
      </c>
      <c r="R31" s="3">
        <f>$C$15+SUM(M$24:M31)</f>
        <v>588.2197595383135</v>
      </c>
      <c r="S31" s="3">
        <f>$C$15+SUM(N$24:N31)</f>
        <v>585.7476128844022</v>
      </c>
      <c r="T31" s="3">
        <f>$C$15+SUM(O$24:O31)</f>
        <v>598.25137604522808</v>
      </c>
      <c r="U31">
        <f t="shared" si="3"/>
        <v>816.4</v>
      </c>
      <c r="V31">
        <f t="shared" si="4"/>
        <v>1329.8</v>
      </c>
      <c r="W31">
        <f t="shared" si="5"/>
        <v>9</v>
      </c>
      <c r="Y31">
        <f t="shared" si="6"/>
        <v>513.4</v>
      </c>
    </row>
    <row r="32" spans="2:25" x14ac:dyDescent="0.3">
      <c r="B32">
        <v>9</v>
      </c>
      <c r="C32">
        <v>10</v>
      </c>
      <c r="D32" s="26">
        <v>9.4122081899999994</v>
      </c>
      <c r="E32" s="26">
        <v>1.759090909090909</v>
      </c>
      <c r="F32" s="26">
        <v>33.031994419130335</v>
      </c>
      <c r="G32">
        <v>2027</v>
      </c>
      <c r="I32">
        <v>2027</v>
      </c>
      <c r="J32" s="2">
        <f>'Grid evolution'!J32</f>
        <v>0.82373626476766393</v>
      </c>
      <c r="L32">
        <v>2027</v>
      </c>
      <c r="M32" s="2">
        <f t="shared" si="0"/>
        <v>1.0036023745018856</v>
      </c>
      <c r="N32" s="2">
        <f t="shared" si="1"/>
        <v>0.18756786693307484</v>
      </c>
      <c r="O32" s="2">
        <f t="shared" si="2"/>
        <v>3.5221265153052506</v>
      </c>
      <c r="Q32">
        <v>2027</v>
      </c>
      <c r="R32" s="3">
        <f>$C$15+SUM(M$24:M32)</f>
        <v>589.22336191281545</v>
      </c>
      <c r="S32" s="3">
        <f>$C$15+SUM(N$24:N32)</f>
        <v>585.93518075133534</v>
      </c>
      <c r="T32" s="3">
        <f>$C$15+SUM(O$24:O32)</f>
        <v>601.77350256053342</v>
      </c>
      <c r="U32">
        <f t="shared" si="3"/>
        <v>816.4</v>
      </c>
      <c r="V32">
        <f t="shared" si="4"/>
        <v>1329.8</v>
      </c>
      <c r="W32">
        <f t="shared" si="5"/>
        <v>10</v>
      </c>
      <c r="Y32">
        <f t="shared" si="6"/>
        <v>513.4</v>
      </c>
    </row>
    <row r="33" spans="2:25" x14ac:dyDescent="0.3">
      <c r="B33">
        <v>10</v>
      </c>
      <c r="C33">
        <v>11</v>
      </c>
      <c r="D33" s="26">
        <v>10.864194980000001</v>
      </c>
      <c r="E33" s="26">
        <v>1.9545454545454546</v>
      </c>
      <c r="F33" s="26">
        <v>35.834126238827466</v>
      </c>
      <c r="G33">
        <v>2028</v>
      </c>
      <c r="I33">
        <v>2028</v>
      </c>
      <c r="J33" s="2">
        <f>'Grid evolution'!J33</f>
        <v>0.80516546159894242</v>
      </c>
      <c r="L33">
        <v>2028</v>
      </c>
      <c r="M33" s="2">
        <f t="shared" si="0"/>
        <v>1.1323082136345359</v>
      </c>
      <c r="N33" s="2">
        <f t="shared" si="1"/>
        <v>0.20371024969434648</v>
      </c>
      <c r="O33" s="2">
        <f t="shared" si="2"/>
        <v>3.7347705507252575</v>
      </c>
      <c r="Q33">
        <v>2028</v>
      </c>
      <c r="R33" s="3">
        <f>$C$15+SUM(M$24:M33)</f>
        <v>590.35567012644992</v>
      </c>
      <c r="S33" s="3">
        <f>$C$15+SUM(N$24:N33)</f>
        <v>586.13889100102961</v>
      </c>
      <c r="T33" s="3">
        <f>$C$15+SUM(O$24:O33)</f>
        <v>605.50827311125863</v>
      </c>
      <c r="U33">
        <f t="shared" si="3"/>
        <v>816.4</v>
      </c>
      <c r="V33">
        <f t="shared" si="4"/>
        <v>1329.8</v>
      </c>
      <c r="W33">
        <f t="shared" si="5"/>
        <v>11</v>
      </c>
      <c r="Y33">
        <f t="shared" si="6"/>
        <v>513.4</v>
      </c>
    </row>
    <row r="34" spans="2:25" x14ac:dyDescent="0.3">
      <c r="B34">
        <v>11</v>
      </c>
      <c r="C34">
        <v>12</v>
      </c>
      <c r="D34" s="26">
        <v>12.304393770000003</v>
      </c>
      <c r="E34" s="26">
        <v>2.4072128211462962</v>
      </c>
      <c r="F34" s="26">
        <v>38.368962803581077</v>
      </c>
      <c r="G34">
        <v>2029</v>
      </c>
      <c r="I34">
        <v>2029</v>
      </c>
      <c r="J34" s="2">
        <f>'Grid evolution'!J34</f>
        <v>0.78659465843022125</v>
      </c>
      <c r="L34">
        <v>2029</v>
      </c>
      <c r="M34" s="2">
        <f t="shared" si="0"/>
        <v>1.2528329970161096</v>
      </c>
      <c r="N34" s="2">
        <f t="shared" si="1"/>
        <v>0.24510233576280599</v>
      </c>
      <c r="O34" s="2">
        <f t="shared" si="2"/>
        <v>3.9067266181623594</v>
      </c>
      <c r="Q34">
        <v>2029</v>
      </c>
      <c r="R34" s="3">
        <f>$C$15+SUM(M$24:M34)</f>
        <v>591.60850312346611</v>
      </c>
      <c r="S34" s="3">
        <f>$C$15+SUM(N$24:N34)</f>
        <v>586.38399333679251</v>
      </c>
      <c r="T34" s="3">
        <f>$C$15+SUM(O$24:O34)</f>
        <v>609.41499972942097</v>
      </c>
      <c r="U34">
        <f t="shared" si="3"/>
        <v>816.4</v>
      </c>
      <c r="V34">
        <f t="shared" si="4"/>
        <v>1329.8</v>
      </c>
      <c r="W34">
        <f t="shared" si="5"/>
        <v>12</v>
      </c>
      <c r="Y34">
        <f t="shared" si="6"/>
        <v>513.4</v>
      </c>
    </row>
    <row r="35" spans="2:25" x14ac:dyDescent="0.3">
      <c r="B35">
        <v>12</v>
      </c>
      <c r="C35">
        <v>13</v>
      </c>
      <c r="D35" s="26">
        <v>13.73280456</v>
      </c>
      <c r="E35" s="26">
        <v>2.9163871488000002</v>
      </c>
      <c r="F35" s="26">
        <v>40.683087280060832</v>
      </c>
      <c r="G35">
        <v>2030</v>
      </c>
      <c r="I35">
        <v>2030</v>
      </c>
      <c r="J35" s="2">
        <f>'Grid evolution'!J35</f>
        <v>0.76802385526149974</v>
      </c>
      <c r="L35">
        <v>2030</v>
      </c>
      <c r="M35" s="2">
        <f t="shared" si="0"/>
        <v>1.3652617354338688</v>
      </c>
      <c r="N35" s="2">
        <f t="shared" si="1"/>
        <v>0.28993580754547055</v>
      </c>
      <c r="O35" s="2">
        <f t="shared" si="2"/>
        <v>4.0445534704954245</v>
      </c>
      <c r="Q35">
        <v>2030</v>
      </c>
      <c r="R35" s="3">
        <f>$C$15+SUM(M$24:M35)</f>
        <v>592.97376485889993</v>
      </c>
      <c r="S35" s="3">
        <f>$C$15+SUM(N$24:N35)</f>
        <v>586.67392914433799</v>
      </c>
      <c r="T35" s="3">
        <f>$C$15+SUM(O$24:O35)</f>
        <v>613.4595531999164</v>
      </c>
      <c r="U35">
        <f t="shared" si="3"/>
        <v>816.4</v>
      </c>
      <c r="V35">
        <f t="shared" si="4"/>
        <v>1329.8</v>
      </c>
      <c r="W35">
        <f t="shared" si="5"/>
        <v>13</v>
      </c>
      <c r="Y35">
        <f t="shared" si="6"/>
        <v>513.4</v>
      </c>
    </row>
    <row r="36" spans="2:25" x14ac:dyDescent="0.3">
      <c r="B36">
        <v>13</v>
      </c>
      <c r="C36">
        <v>14</v>
      </c>
      <c r="D36" s="26">
        <v>15.149427350000002</v>
      </c>
      <c r="E36" s="26">
        <v>5.0038016000000001</v>
      </c>
      <c r="F36" s="26">
        <v>42.811875438569345</v>
      </c>
      <c r="G36">
        <v>2031</v>
      </c>
      <c r="I36">
        <v>2031</v>
      </c>
      <c r="J36" s="2">
        <f>'Grid evolution'!J36</f>
        <v>0.75322575964392824</v>
      </c>
      <c r="L36">
        <v>2031</v>
      </c>
      <c r="M36" s="2">
        <f t="shared" si="0"/>
        <v>1.4770777292735373</v>
      </c>
      <c r="N36" s="2">
        <f t="shared" si="1"/>
        <v>0.48787348421214694</v>
      </c>
      <c r="O36" s="2">
        <f t="shared" si="2"/>
        <v>4.1741820530756586</v>
      </c>
      <c r="Q36">
        <v>2031</v>
      </c>
      <c r="R36" s="3">
        <f>$C$15+SUM(M$24:M36)</f>
        <v>594.45084258817349</v>
      </c>
      <c r="S36" s="3">
        <f>$C$15+SUM(N$24:N36)</f>
        <v>587.16180262855005</v>
      </c>
      <c r="T36" s="3">
        <f>$C$15+SUM(O$24:O36)</f>
        <v>617.6337352529921</v>
      </c>
      <c r="U36">
        <f t="shared" si="3"/>
        <v>816.4</v>
      </c>
      <c r="V36">
        <f t="shared" si="4"/>
        <v>1329.8</v>
      </c>
      <c r="W36">
        <f t="shared" si="5"/>
        <v>14</v>
      </c>
      <c r="Y36">
        <f t="shared" si="6"/>
        <v>513.4</v>
      </c>
    </row>
    <row r="37" spans="2:25" x14ac:dyDescent="0.3">
      <c r="B37">
        <v>14</v>
      </c>
      <c r="C37">
        <v>15</v>
      </c>
      <c r="D37" s="26">
        <v>16.554262139999999</v>
      </c>
      <c r="E37" s="26">
        <v>8.5458521000000012</v>
      </c>
      <c r="F37" s="26">
        <v>44.78282542461136</v>
      </c>
      <c r="G37">
        <v>2032</v>
      </c>
      <c r="I37">
        <v>2032</v>
      </c>
      <c r="J37" s="2">
        <f>'Grid evolution'!J37</f>
        <v>0.73842766402635673</v>
      </c>
      <c r="L37">
        <v>2032</v>
      </c>
      <c r="M37" s="2">
        <f t="shared" si="0"/>
        <v>1.5823398142434035</v>
      </c>
      <c r="N37" s="2">
        <f t="shared" si="1"/>
        <v>0.81685561761109104</v>
      </c>
      <c r="O37" s="2">
        <f t="shared" si="2"/>
        <v>4.2805681741895096</v>
      </c>
      <c r="Q37">
        <v>2032</v>
      </c>
      <c r="R37" s="3">
        <f>$C$15+SUM(M$24:M37)</f>
        <v>596.03318240241686</v>
      </c>
      <c r="S37" s="3">
        <f>$C$15+SUM(N$24:N37)</f>
        <v>587.97865824616122</v>
      </c>
      <c r="T37" s="3">
        <f>$C$15+SUM(O$24:O37)</f>
        <v>621.91430342718161</v>
      </c>
      <c r="U37">
        <f t="shared" si="3"/>
        <v>816.4</v>
      </c>
      <c r="V37">
        <f t="shared" si="4"/>
        <v>1329.8</v>
      </c>
      <c r="W37">
        <f t="shared" si="5"/>
        <v>15</v>
      </c>
      <c r="Y37">
        <f t="shared" si="6"/>
        <v>513.4</v>
      </c>
    </row>
    <row r="38" spans="2:25" x14ac:dyDescent="0.3">
      <c r="B38">
        <v>15</v>
      </c>
      <c r="C38">
        <v>16</v>
      </c>
      <c r="D38" s="26">
        <v>17.947308929999998</v>
      </c>
      <c r="E38" s="26">
        <v>11.6092409</v>
      </c>
      <c r="F38" s="26">
        <v>46.617735963144796</v>
      </c>
      <c r="G38">
        <v>2033</v>
      </c>
      <c r="I38">
        <v>2033</v>
      </c>
      <c r="J38" s="2">
        <f>'Grid evolution'!J38</f>
        <v>0.72362956840878534</v>
      </c>
      <c r="L38">
        <v>2033</v>
      </c>
      <c r="M38" s="2">
        <f t="shared" si="0"/>
        <v>1.6811157309655094</v>
      </c>
      <c r="N38" s="2">
        <f t="shared" si="1"/>
        <v>1.0874319697553783</v>
      </c>
      <c r="O38" s="2">
        <f t="shared" si="2"/>
        <v>4.3666607386826364</v>
      </c>
      <c r="Q38">
        <v>2033</v>
      </c>
      <c r="R38" s="3">
        <f>$C$15+SUM(M$24:M38)</f>
        <v>597.71429813338239</v>
      </c>
      <c r="S38" s="3">
        <f>$C$15+SUM(N$24:N38)</f>
        <v>589.06609021591657</v>
      </c>
      <c r="T38" s="3">
        <f>$C$15+SUM(O$24:O38)</f>
        <v>626.28096416586425</v>
      </c>
      <c r="U38">
        <f t="shared" si="3"/>
        <v>816.4</v>
      </c>
      <c r="V38">
        <f t="shared" si="4"/>
        <v>1329.8</v>
      </c>
      <c r="W38">
        <f t="shared" si="5"/>
        <v>16</v>
      </c>
      <c r="Y38">
        <f t="shared" si="6"/>
        <v>513.4</v>
      </c>
    </row>
    <row r="39" spans="2:25" x14ac:dyDescent="0.3">
      <c r="B39">
        <v>16</v>
      </c>
      <c r="C39">
        <v>17</v>
      </c>
      <c r="D39" s="26">
        <v>19.328567720000002</v>
      </c>
      <c r="E39" s="26">
        <v>11.215708275000001</v>
      </c>
      <c r="F39" s="26">
        <v>48.334180140991322</v>
      </c>
      <c r="G39">
        <v>2034</v>
      </c>
      <c r="I39">
        <v>2034</v>
      </c>
      <c r="J39" s="2">
        <f>'Grid evolution'!J39</f>
        <v>0.70883147279121383</v>
      </c>
      <c r="L39">
        <v>2034</v>
      </c>
      <c r="M39" s="2">
        <f t="shared" si="0"/>
        <v>1.7734732200618948</v>
      </c>
      <c r="N39" s="2">
        <f t="shared" si="1"/>
        <v>1.0290859911548111</v>
      </c>
      <c r="O39" s="2">
        <f t="shared" si="2"/>
        <v>4.4348539082385541</v>
      </c>
      <c r="Q39">
        <v>2034</v>
      </c>
      <c r="R39" s="3">
        <f>$C$15+SUM(M$24:M39)</f>
        <v>599.48777135344426</v>
      </c>
      <c r="S39" s="3">
        <f>$C$15+SUM(N$24:N39)</f>
        <v>590.0951762070714</v>
      </c>
      <c r="T39" s="3">
        <f>$C$15+SUM(O$24:O39)</f>
        <v>630.7158180741028</v>
      </c>
      <c r="U39">
        <f t="shared" si="3"/>
        <v>816.4</v>
      </c>
      <c r="V39">
        <f t="shared" si="4"/>
        <v>1329.8</v>
      </c>
      <c r="W39">
        <f t="shared" si="5"/>
        <v>17</v>
      </c>
      <c r="Y39">
        <f t="shared" si="6"/>
        <v>513.4</v>
      </c>
    </row>
    <row r="40" spans="2:25" x14ac:dyDescent="0.3">
      <c r="B40">
        <v>17</v>
      </c>
      <c r="C40">
        <v>18</v>
      </c>
      <c r="D40" s="26">
        <v>20.698038510000003</v>
      </c>
      <c r="E40" s="26">
        <v>9.2932303999999988</v>
      </c>
      <c r="F40" s="26">
        <v>49.946531606702081</v>
      </c>
      <c r="G40">
        <v>2035</v>
      </c>
      <c r="I40">
        <v>2035</v>
      </c>
      <c r="J40" s="2">
        <f>'Grid evolution'!J40</f>
        <v>0.69403337717364266</v>
      </c>
      <c r="L40">
        <v>2035</v>
      </c>
      <c r="M40" s="2">
        <f t="shared" si="0"/>
        <v>1.8594800221546015</v>
      </c>
      <c r="N40" s="2">
        <f t="shared" si="1"/>
        <v>0.83488956027069505</v>
      </c>
      <c r="O40" s="2">
        <f t="shared" si="2"/>
        <v>4.487119765175076</v>
      </c>
      <c r="Q40">
        <v>2035</v>
      </c>
      <c r="R40" s="3">
        <f>$C$15+SUM(M$24:M40)</f>
        <v>601.34725137559883</v>
      </c>
      <c r="S40" s="3">
        <f>$C$15+SUM(N$24:N40)</f>
        <v>590.93006576734206</v>
      </c>
      <c r="T40" s="3">
        <f>$C$15+SUM(O$24:O40)</f>
        <v>635.20293783927787</v>
      </c>
      <c r="U40">
        <f t="shared" si="3"/>
        <v>816.4</v>
      </c>
      <c r="V40">
        <f t="shared" si="4"/>
        <v>1329.8</v>
      </c>
      <c r="W40">
        <f t="shared" si="5"/>
        <v>18</v>
      </c>
      <c r="Y40">
        <f t="shared" si="6"/>
        <v>513.4</v>
      </c>
    </row>
    <row r="41" spans="2:25" x14ac:dyDescent="0.3">
      <c r="B41">
        <v>18</v>
      </c>
      <c r="C41">
        <v>19</v>
      </c>
      <c r="D41" s="26">
        <v>22.055721300000002</v>
      </c>
      <c r="E41" s="26">
        <v>12.405117600000001</v>
      </c>
      <c r="F41" s="26">
        <v>51.466697004378162</v>
      </c>
      <c r="G41">
        <v>2036</v>
      </c>
      <c r="I41">
        <v>2036</v>
      </c>
      <c r="J41" s="2">
        <f>'Grid evolution'!J41</f>
        <v>0.68354567723810389</v>
      </c>
      <c r="L41">
        <v>2036</v>
      </c>
      <c r="M41" s="2">
        <f t="shared" si="0"/>
        <v>1.9515099759861667</v>
      </c>
      <c r="N41" s="2">
        <f t="shared" si="1"/>
        <v>1.0976159165414179</v>
      </c>
      <c r="O41" s="2">
        <f t="shared" si="2"/>
        <v>4.5538194497906233</v>
      </c>
      <c r="Q41">
        <v>2036</v>
      </c>
      <c r="R41" s="3">
        <f>$C$15+SUM(M$24:M41)</f>
        <v>603.29876135158509</v>
      </c>
      <c r="S41" s="3">
        <f>$C$15+SUM(N$24:N41)</f>
        <v>592.02768168388343</v>
      </c>
      <c r="T41" s="3">
        <f>$C$15+SUM(O$24:O41)</f>
        <v>639.75675728906845</v>
      </c>
      <c r="U41">
        <f t="shared" si="3"/>
        <v>816.4</v>
      </c>
      <c r="V41">
        <f t="shared" si="4"/>
        <v>1329.8</v>
      </c>
      <c r="W41">
        <f t="shared" si="5"/>
        <v>19</v>
      </c>
      <c r="Y41">
        <f t="shared" si="6"/>
        <v>513.4</v>
      </c>
    </row>
    <row r="42" spans="2:25" x14ac:dyDescent="0.3">
      <c r="B42">
        <v>19</v>
      </c>
      <c r="C42">
        <v>20</v>
      </c>
      <c r="D42" s="26">
        <v>23.401616089999997</v>
      </c>
      <c r="E42" s="26">
        <v>16.041277529599999</v>
      </c>
      <c r="F42" s="26">
        <v>52.904650114023852</v>
      </c>
      <c r="G42">
        <v>2037</v>
      </c>
      <c r="I42">
        <v>2037</v>
      </c>
      <c r="J42" s="2">
        <f>'Grid evolution'!J42</f>
        <v>0.67305797730256511</v>
      </c>
      <c r="L42">
        <v>2037</v>
      </c>
      <c r="M42" s="2">
        <f t="shared" si="0"/>
        <v>2.0388266212865513</v>
      </c>
      <c r="N42" s="2">
        <f t="shared" si="1"/>
        <v>1.3975694473840181</v>
      </c>
      <c r="O42" s="2">
        <f t="shared" si="2"/>
        <v>4.6092290646719354</v>
      </c>
      <c r="Q42">
        <v>2037</v>
      </c>
      <c r="R42" s="3">
        <f>$C$15+SUM(M$24:M42)</f>
        <v>605.33758797287157</v>
      </c>
      <c r="S42" s="3">
        <f>$C$15+SUM(N$24:N42)</f>
        <v>593.42525113126749</v>
      </c>
      <c r="T42" s="3">
        <f>$C$15+SUM(O$24:O42)</f>
        <v>644.36598635374037</v>
      </c>
      <c r="U42">
        <f t="shared" si="3"/>
        <v>816.4</v>
      </c>
      <c r="V42">
        <f t="shared" si="4"/>
        <v>1329.8</v>
      </c>
      <c r="W42">
        <f t="shared" si="5"/>
        <v>20</v>
      </c>
      <c r="Y42">
        <f t="shared" si="6"/>
        <v>513.4</v>
      </c>
    </row>
    <row r="43" spans="2:25" x14ac:dyDescent="0.3">
      <c r="B43">
        <v>20</v>
      </c>
      <c r="C43">
        <v>21</v>
      </c>
      <c r="D43" s="26">
        <v>24.735722879999997</v>
      </c>
      <c r="E43" s="26">
        <v>16.211564074400005</v>
      </c>
      <c r="F43" s="26">
        <v>54.268828824075285</v>
      </c>
      <c r="G43">
        <v>2038</v>
      </c>
      <c r="I43">
        <v>2038</v>
      </c>
      <c r="J43" s="2">
        <f>'Grid evolution'!J43</f>
        <v>0.66257027736702623</v>
      </c>
      <c r="L43">
        <v>2038</v>
      </c>
      <c r="M43" s="2">
        <f t="shared" si="0"/>
        <v>2.1214779671601542</v>
      </c>
      <c r="N43" s="2">
        <f t="shared" si="1"/>
        <v>1.3903970449496204</v>
      </c>
      <c r="O43" s="2">
        <f t="shared" si="2"/>
        <v>4.6544071184978293</v>
      </c>
      <c r="Q43">
        <v>2038</v>
      </c>
      <c r="R43" s="3">
        <f>$C$15+SUM(M$24:M43)</f>
        <v>607.45906594003179</v>
      </c>
      <c r="S43" s="3">
        <f>$C$15+SUM(N$24:N43)</f>
        <v>594.81564817621711</v>
      </c>
      <c r="T43" s="3">
        <f>$C$15+SUM(O$24:O43)</f>
        <v>649.0203934722382</v>
      </c>
      <c r="U43">
        <f t="shared" si="3"/>
        <v>816.4</v>
      </c>
      <c r="V43">
        <f t="shared" si="4"/>
        <v>1329.8</v>
      </c>
      <c r="W43">
        <f t="shared" si="5"/>
        <v>21</v>
      </c>
      <c r="Y43">
        <f t="shared" si="6"/>
        <v>513.4</v>
      </c>
    </row>
    <row r="44" spans="2:25" x14ac:dyDescent="0.3">
      <c r="B44">
        <v>21</v>
      </c>
      <c r="C44">
        <v>22</v>
      </c>
      <c r="D44" s="26">
        <v>26.058041670000001</v>
      </c>
      <c r="E44" s="26">
        <v>21.873128900000001</v>
      </c>
      <c r="F44" s="26">
        <v>55.566435148928704</v>
      </c>
      <c r="G44">
        <v>2039</v>
      </c>
      <c r="I44">
        <v>2039</v>
      </c>
      <c r="J44" s="2">
        <f>'Grid evolution'!J44</f>
        <v>0.65208257743148756</v>
      </c>
      <c r="L44">
        <v>2039</v>
      </c>
      <c r="M44" s="2">
        <f t="shared" si="0"/>
        <v>2.1995120227113758</v>
      </c>
      <c r="N44" s="2">
        <f t="shared" si="1"/>
        <v>1.8462711280891757</v>
      </c>
      <c r="O44" s="2">
        <f t="shared" si="2"/>
        <v>4.6902619819657634</v>
      </c>
      <c r="Q44">
        <v>2039</v>
      </c>
      <c r="R44" s="3">
        <f>$C$15+SUM(M$24:M44)</f>
        <v>609.65857796274315</v>
      </c>
      <c r="S44" s="3">
        <f>$C$15+SUM(N$24:N44)</f>
        <v>596.66191930430625</v>
      </c>
      <c r="T44" s="3">
        <f>$C$15+SUM(O$24:O44)</f>
        <v>653.71065545420402</v>
      </c>
      <c r="U44">
        <f t="shared" si="3"/>
        <v>816.4</v>
      </c>
      <c r="V44">
        <f t="shared" si="4"/>
        <v>1329.8</v>
      </c>
      <c r="W44">
        <f t="shared" si="5"/>
        <v>22</v>
      </c>
      <c r="Y44">
        <f t="shared" si="6"/>
        <v>513.4</v>
      </c>
    </row>
    <row r="45" spans="2:25" x14ac:dyDescent="0.3">
      <c r="B45">
        <v>22</v>
      </c>
      <c r="C45">
        <v>23</v>
      </c>
      <c r="D45" s="26">
        <v>27.368572460000003</v>
      </c>
      <c r="E45" s="26">
        <v>17.588857719200004</v>
      </c>
      <c r="F45" s="26">
        <v>56.803665388828918</v>
      </c>
      <c r="G45">
        <v>2040</v>
      </c>
      <c r="I45">
        <v>2040</v>
      </c>
      <c r="J45" s="2">
        <f>'Grid evolution'!J45</f>
        <v>0.64159487749594868</v>
      </c>
      <c r="L45">
        <v>2040</v>
      </c>
      <c r="M45" s="2">
        <f t="shared" si="0"/>
        <v>2.2729767970446124</v>
      </c>
      <c r="N45" s="2">
        <f t="shared" si="1"/>
        <v>1.4607654652317454</v>
      </c>
      <c r="O45" s="2">
        <f t="shared" si="2"/>
        <v>4.7175793916397151</v>
      </c>
      <c r="Q45">
        <v>2040</v>
      </c>
      <c r="R45" s="3">
        <f>$C$15+SUM(M$24:M45)</f>
        <v>611.93155475978779</v>
      </c>
      <c r="S45" s="3">
        <f>$C$15+SUM(N$24:N45)</f>
        <v>598.12268476953807</v>
      </c>
      <c r="T45" s="3">
        <f>$C$15+SUM(O$24:O45)</f>
        <v>658.42823484584369</v>
      </c>
      <c r="U45">
        <f t="shared" si="3"/>
        <v>816.4</v>
      </c>
      <c r="V45">
        <f t="shared" si="4"/>
        <v>1329.8</v>
      </c>
      <c r="W45">
        <f t="shared" si="5"/>
        <v>23</v>
      </c>
      <c r="Y45">
        <f t="shared" si="6"/>
        <v>513.4</v>
      </c>
    </row>
    <row r="46" spans="2:25" x14ac:dyDescent="0.3">
      <c r="B46">
        <v>23</v>
      </c>
      <c r="C46">
        <v>24</v>
      </c>
      <c r="D46" s="26">
        <v>28.667315250000001</v>
      </c>
      <c r="E46" s="26">
        <v>18.287317699999999</v>
      </c>
      <c r="F46" s="26">
        <v>57.985889085852946</v>
      </c>
      <c r="G46">
        <v>2041</v>
      </c>
      <c r="I46">
        <v>2041</v>
      </c>
      <c r="J46" s="2">
        <f>'Grid evolution'!J46</f>
        <v>0.63154124536081657</v>
      </c>
      <c r="L46">
        <v>2041</v>
      </c>
      <c r="M46" s="2">
        <f t="shared" si="0"/>
        <v>2.3435310434122867</v>
      </c>
      <c r="N46" s="2">
        <f t="shared" si="1"/>
        <v>1.4949742016979763</v>
      </c>
      <c r="O46" s="2">
        <f t="shared" si="2"/>
        <v>4.740301976919798</v>
      </c>
      <c r="Q46">
        <v>2041</v>
      </c>
      <c r="R46" s="3">
        <f>$C$15+SUM(M$24:M46)</f>
        <v>614.2750858032</v>
      </c>
      <c r="S46" s="3">
        <f>$C$15+SUM(N$24:N46)</f>
        <v>599.61765897123598</v>
      </c>
      <c r="T46" s="3">
        <f>$C$15+SUM(O$24:O46)</f>
        <v>663.16853682276349</v>
      </c>
      <c r="U46">
        <f t="shared" si="3"/>
        <v>816.4</v>
      </c>
      <c r="V46">
        <f t="shared" si="4"/>
        <v>1329.8</v>
      </c>
      <c r="W46">
        <f t="shared" si="5"/>
        <v>24</v>
      </c>
      <c r="Y46">
        <f t="shared" si="6"/>
        <v>513.4</v>
      </c>
    </row>
    <row r="47" spans="2:25" x14ac:dyDescent="0.3">
      <c r="B47">
        <v>24</v>
      </c>
      <c r="C47">
        <v>25</v>
      </c>
      <c r="D47" s="26">
        <v>29.954270039999997</v>
      </c>
      <c r="E47" s="26">
        <v>19.169362400000001</v>
      </c>
      <c r="F47" s="26">
        <v>59.117789865308666</v>
      </c>
      <c r="G47">
        <v>2042</v>
      </c>
      <c r="I47">
        <v>2042</v>
      </c>
      <c r="J47" s="2">
        <f>'Grid evolution'!J47</f>
        <v>0.62148761322568424</v>
      </c>
      <c r="L47">
        <v>2042</v>
      </c>
      <c r="M47" s="2">
        <f t="shared" si="0"/>
        <v>2.4097566482589516</v>
      </c>
      <c r="N47" s="2">
        <f t="shared" si="1"/>
        <v>1.5421340070914704</v>
      </c>
      <c r="O47" s="2">
        <f t="shared" si="2"/>
        <v>4.7558991411931348</v>
      </c>
      <c r="Q47">
        <v>2042</v>
      </c>
      <c r="R47" s="3">
        <f>$C$15+SUM(M$24:M47)</f>
        <v>616.68484245145896</v>
      </c>
      <c r="S47" s="3">
        <f>$C$15+SUM(N$24:N47)</f>
        <v>601.15979297832746</v>
      </c>
      <c r="T47" s="3">
        <f>$C$15+SUM(O$24:O47)</f>
        <v>667.92443596395663</v>
      </c>
      <c r="U47">
        <f t="shared" si="3"/>
        <v>816.4</v>
      </c>
      <c r="V47">
        <f t="shared" si="4"/>
        <v>1329.8</v>
      </c>
      <c r="W47">
        <f t="shared" si="5"/>
        <v>25</v>
      </c>
      <c r="Y47">
        <f t="shared" si="6"/>
        <v>513.4</v>
      </c>
    </row>
    <row r="48" spans="2:25" x14ac:dyDescent="0.3">
      <c r="B48">
        <v>25</v>
      </c>
      <c r="C48">
        <v>26</v>
      </c>
      <c r="D48" s="26">
        <v>31.229436830000004</v>
      </c>
      <c r="E48" s="26">
        <v>16.983036275</v>
      </c>
      <c r="F48" s="26">
        <v>60.203477507159263</v>
      </c>
      <c r="G48">
        <v>2043</v>
      </c>
      <c r="I48">
        <v>2043</v>
      </c>
      <c r="J48" s="2">
        <f>'Grid evolution'!J48</f>
        <v>0.61143398109055225</v>
      </c>
      <c r="L48">
        <v>2043</v>
      </c>
      <c r="M48" s="2">
        <f t="shared" si="0"/>
        <v>2.4716996336750348</v>
      </c>
      <c r="N48" s="2">
        <f t="shared" si="1"/>
        <v>1.3441473430376718</v>
      </c>
      <c r="O48" s="2">
        <f t="shared" si="2"/>
        <v>4.7648926271210224</v>
      </c>
      <c r="Q48">
        <v>2043</v>
      </c>
      <c r="R48" s="3">
        <f>$C$15+SUM(M$24:M48)</f>
        <v>619.15654208513399</v>
      </c>
      <c r="S48" s="3">
        <f>$C$15+SUM(N$24:N48)</f>
        <v>602.50394032136512</v>
      </c>
      <c r="T48" s="3">
        <f>$C$15+SUM(O$24:O48)</f>
        <v>672.6893285910777</v>
      </c>
      <c r="U48">
        <f t="shared" si="3"/>
        <v>816.4</v>
      </c>
      <c r="V48">
        <f t="shared" si="4"/>
        <v>1329.8</v>
      </c>
      <c r="W48">
        <f t="shared" si="5"/>
        <v>26</v>
      </c>
      <c r="Y48">
        <f t="shared" si="6"/>
        <v>513.4</v>
      </c>
    </row>
    <row r="49" spans="2:25" x14ac:dyDescent="0.3">
      <c r="B49">
        <v>26</v>
      </c>
      <c r="C49">
        <v>27</v>
      </c>
      <c r="D49" s="26">
        <v>32.492815620000002</v>
      </c>
      <c r="E49" s="26">
        <v>16.126368074999998</v>
      </c>
      <c r="F49" s="26">
        <v>61.246578023817179</v>
      </c>
      <c r="G49">
        <v>2044</v>
      </c>
      <c r="I49">
        <v>2044</v>
      </c>
      <c r="J49" s="2">
        <f>'Grid evolution'!J49</f>
        <v>0.60138034895541992</v>
      </c>
      <c r="L49">
        <v>2044</v>
      </c>
      <c r="M49" s="2">
        <f t="shared" si="0"/>
        <v>2.5294060217509546</v>
      </c>
      <c r="N49" s="2">
        <f t="shared" si="1"/>
        <v>1.2553585073978681</v>
      </c>
      <c r="O49" s="2">
        <f t="shared" si="2"/>
        <v>4.767745124855475</v>
      </c>
      <c r="Q49">
        <v>2044</v>
      </c>
      <c r="R49" s="3">
        <f>$C$15+SUM(M$24:M49)</f>
        <v>621.68594810688501</v>
      </c>
      <c r="S49" s="3">
        <f>$C$15+SUM(N$24:N49)</f>
        <v>603.75929882876301</v>
      </c>
      <c r="T49" s="3">
        <f>$C$15+SUM(O$24:O49)</f>
        <v>677.45707371593312</v>
      </c>
      <c r="U49">
        <f t="shared" si="3"/>
        <v>816.4</v>
      </c>
      <c r="V49">
        <f t="shared" si="4"/>
        <v>1329.8</v>
      </c>
      <c r="W49">
        <f t="shared" si="5"/>
        <v>27</v>
      </c>
      <c r="Y49">
        <f t="shared" si="6"/>
        <v>513.4</v>
      </c>
    </row>
    <row r="50" spans="2:25" x14ac:dyDescent="0.3">
      <c r="B50">
        <v>27</v>
      </c>
      <c r="C50">
        <v>28</v>
      </c>
      <c r="D50" s="26">
        <v>33.744406410000003</v>
      </c>
      <c r="E50" s="26">
        <v>18.287317699999999</v>
      </c>
      <c r="F50" s="26">
        <v>62.250306728695506</v>
      </c>
      <c r="G50">
        <v>2045</v>
      </c>
      <c r="I50">
        <v>2045</v>
      </c>
      <c r="J50" s="2">
        <f>'Grid evolution'!J50</f>
        <v>0.59132671682028759</v>
      </c>
      <c r="L50">
        <v>2045</v>
      </c>
      <c r="M50" s="2">
        <f t="shared" si="0"/>
        <v>2.5829218345771365</v>
      </c>
      <c r="N50" s="2">
        <f t="shared" si="1"/>
        <v>1.3997790214256414</v>
      </c>
      <c r="O50" s="2">
        <f t="shared" si="2"/>
        <v>4.764869012809867</v>
      </c>
      <c r="Q50">
        <v>2045</v>
      </c>
      <c r="R50" s="3">
        <f>$C$15+SUM(M$24:M50)</f>
        <v>624.26886994146207</v>
      </c>
      <c r="S50" s="3">
        <f>$C$15+SUM(N$24:N50)</f>
        <v>605.15907785018862</v>
      </c>
      <c r="T50" s="3">
        <f>$C$15+SUM(O$24:O50)</f>
        <v>682.22194272874299</v>
      </c>
      <c r="U50">
        <f t="shared" si="3"/>
        <v>816.4</v>
      </c>
      <c r="V50">
        <f t="shared" si="4"/>
        <v>1329.8</v>
      </c>
      <c r="W50">
        <f t="shared" si="5"/>
        <v>28</v>
      </c>
      <c r="Y50">
        <f t="shared" si="6"/>
        <v>513.4</v>
      </c>
    </row>
    <row r="51" spans="2:25" x14ac:dyDescent="0.3">
      <c r="B51">
        <v>28</v>
      </c>
      <c r="C51">
        <v>29</v>
      </c>
      <c r="D51" s="26">
        <v>34.984209200000002</v>
      </c>
      <c r="E51" s="26">
        <v>21.873128900000001</v>
      </c>
      <c r="F51" s="26">
        <v>63.217528009859194</v>
      </c>
      <c r="G51">
        <v>2046</v>
      </c>
      <c r="I51">
        <v>2046</v>
      </c>
      <c r="J51" s="2">
        <f>'Grid evolution'!J51</f>
        <v>0.58042502103036886</v>
      </c>
      <c r="L51">
        <v>2046</v>
      </c>
      <c r="M51" s="2">
        <f t="shared" si="0"/>
        <v>2.6284526410030242</v>
      </c>
      <c r="N51" s="2">
        <f t="shared" si="1"/>
        <v>1.6433838219845935</v>
      </c>
      <c r="O51" s="2">
        <f t="shared" si="2"/>
        <v>4.7496937119618252</v>
      </c>
      <c r="Q51">
        <v>2046</v>
      </c>
      <c r="R51" s="3">
        <f>$C$15+SUM(M$24:M51)</f>
        <v>626.89732258246511</v>
      </c>
      <c r="S51" s="3">
        <f>$C$15+SUM(N$24:N51)</f>
        <v>606.80246167217331</v>
      </c>
      <c r="T51" s="3">
        <f>$C$15+SUM(O$24:O51)</f>
        <v>686.97163644070486</v>
      </c>
      <c r="U51">
        <f t="shared" si="3"/>
        <v>816.4</v>
      </c>
      <c r="V51">
        <f t="shared" si="4"/>
        <v>1329.8</v>
      </c>
      <c r="W51">
        <f t="shared" si="5"/>
        <v>29</v>
      </c>
      <c r="Y51">
        <f t="shared" si="6"/>
        <v>513.4</v>
      </c>
    </row>
    <row r="52" spans="2:25" x14ac:dyDescent="0.3">
      <c r="B52">
        <v>29</v>
      </c>
      <c r="C52">
        <v>30</v>
      </c>
      <c r="D52" s="26">
        <v>36.212223989999998</v>
      </c>
      <c r="E52" s="26">
        <v>23.721410899999999</v>
      </c>
      <c r="F52" s="26">
        <v>64.150804609963089</v>
      </c>
      <c r="G52">
        <v>2047</v>
      </c>
      <c r="I52">
        <v>2047</v>
      </c>
      <c r="J52" s="2">
        <f>'Grid evolution'!J52</f>
        <v>0.56952332524044991</v>
      </c>
      <c r="L52">
        <v>2047</v>
      </c>
      <c r="M52" s="2">
        <f t="shared" si="0"/>
        <v>2.6696153013829726</v>
      </c>
      <c r="N52" s="2">
        <f t="shared" si="1"/>
        <v>1.7487752623677735</v>
      </c>
      <c r="O52" s="2">
        <f t="shared" si="2"/>
        <v>4.729286155693714</v>
      </c>
      <c r="Q52">
        <v>2047</v>
      </c>
      <c r="R52" s="3">
        <f>$C$15+SUM(M$24:M52)</f>
        <v>629.56693788384814</v>
      </c>
      <c r="S52" s="3">
        <f>$C$15+SUM(N$24:N52)</f>
        <v>608.55123693454107</v>
      </c>
      <c r="T52" s="3">
        <f>$C$15+SUM(O$24:O52)</f>
        <v>691.70092259639853</v>
      </c>
      <c r="U52">
        <f t="shared" si="3"/>
        <v>816.4</v>
      </c>
      <c r="V52">
        <f t="shared" si="4"/>
        <v>1329.8</v>
      </c>
      <c r="W52">
        <f t="shared" si="5"/>
        <v>30</v>
      </c>
      <c r="Y52">
        <f t="shared" si="6"/>
        <v>513.4</v>
      </c>
    </row>
    <row r="53" spans="2:25" x14ac:dyDescent="0.3">
      <c r="B53">
        <v>30</v>
      </c>
      <c r="C53">
        <v>31</v>
      </c>
      <c r="D53" s="26">
        <v>37.428450779999999</v>
      </c>
      <c r="E53" s="26">
        <v>24.6586064</v>
      </c>
      <c r="F53" s="26">
        <v>65.05243854839263</v>
      </c>
      <c r="G53">
        <v>2048</v>
      </c>
      <c r="I53">
        <v>2048</v>
      </c>
      <c r="J53" s="2">
        <f>'Grid evolution'!J53</f>
        <v>0.55862162945053095</v>
      </c>
      <c r="L53">
        <v>2048</v>
      </c>
      <c r="M53" s="2">
        <f t="shared" si="0"/>
        <v>2.7064597199528517</v>
      </c>
      <c r="N53" s="2">
        <f t="shared" si="1"/>
        <v>1.7830693918924632</v>
      </c>
      <c r="O53" s="2">
        <f t="shared" si="2"/>
        <v>4.7039565075990781</v>
      </c>
      <c r="Q53">
        <v>2048</v>
      </c>
      <c r="R53" s="3">
        <f>$C$15+SUM(M$24:M53)</f>
        <v>632.27339760380096</v>
      </c>
      <c r="S53" s="3">
        <f>$C$15+SUM(N$24:N53)</f>
        <v>610.33430632643353</v>
      </c>
      <c r="T53" s="3">
        <f>$C$15+SUM(O$24:O53)</f>
        <v>696.40487910399759</v>
      </c>
      <c r="U53">
        <f t="shared" si="3"/>
        <v>816.4</v>
      </c>
      <c r="V53">
        <f t="shared" si="4"/>
        <v>1329.8</v>
      </c>
      <c r="W53">
        <f t="shared" si="5"/>
        <v>31</v>
      </c>
      <c r="Y53">
        <f t="shared" si="6"/>
        <v>513.4</v>
      </c>
    </row>
    <row r="54" spans="2:25" x14ac:dyDescent="0.3">
      <c r="B54">
        <v>31</v>
      </c>
      <c r="C54">
        <v>32</v>
      </c>
      <c r="D54" s="26">
        <v>38.632889570000003</v>
      </c>
      <c r="E54" s="26">
        <v>25.6042041</v>
      </c>
      <c r="F54" s="26">
        <v>65.924505330914201</v>
      </c>
      <c r="G54">
        <v>2049</v>
      </c>
      <c r="I54">
        <v>2049</v>
      </c>
      <c r="J54" s="2">
        <f>'Grid evolution'!J54</f>
        <v>0.54771993366061222</v>
      </c>
      <c r="L54">
        <v>2049</v>
      </c>
      <c r="M54" s="2">
        <f t="shared" si="0"/>
        <v>2.7390358009485314</v>
      </c>
      <c r="N54" s="2">
        <f t="shared" si="1"/>
        <v>1.8153141653466323</v>
      </c>
      <c r="O54" s="2">
        <f t="shared" si="2"/>
        <v>4.6739858776035188</v>
      </c>
      <c r="Q54">
        <v>2049</v>
      </c>
      <c r="R54" s="3">
        <f>$C$15+SUM(M$24:M54)</f>
        <v>635.01243340474946</v>
      </c>
      <c r="S54" s="3">
        <f>$C$15+SUM(N$24:N54)</f>
        <v>612.14962049178007</v>
      </c>
      <c r="T54" s="3">
        <f>$C$15+SUM(O$24:O54)</f>
        <v>701.0788649816011</v>
      </c>
      <c r="U54">
        <f t="shared" si="3"/>
        <v>816.4</v>
      </c>
      <c r="V54">
        <f t="shared" si="4"/>
        <v>1329.8</v>
      </c>
      <c r="W54">
        <f t="shared" si="5"/>
        <v>32</v>
      </c>
      <c r="Y54">
        <f t="shared" si="6"/>
        <v>513.4</v>
      </c>
    </row>
    <row r="55" spans="2:25" x14ac:dyDescent="0.3">
      <c r="B55">
        <v>32</v>
      </c>
      <c r="C55">
        <v>33</v>
      </c>
      <c r="D55" s="26">
        <v>39.825540359999998</v>
      </c>
      <c r="E55" s="26">
        <v>25.6042041</v>
      </c>
      <c r="F55" s="26">
        <v>66.768882726239156</v>
      </c>
      <c r="G55">
        <v>2050</v>
      </c>
      <c r="I55">
        <v>2050</v>
      </c>
      <c r="J55" s="2">
        <f>'Grid evolution'!J55</f>
        <v>0.53681823787069316</v>
      </c>
      <c r="L55">
        <v>2050</v>
      </c>
      <c r="M55" s="2">
        <f t="shared" si="0"/>
        <v>2.767393448605878</v>
      </c>
      <c r="N55" s="2">
        <f t="shared" si="1"/>
        <v>1.7791825557820948</v>
      </c>
      <c r="O55" s="2">
        <f t="shared" si="2"/>
        <v>4.6396299198218438</v>
      </c>
      <c r="Q55">
        <v>2050</v>
      </c>
      <c r="R55" s="3">
        <f>$C$15+SUM(M$24:M55)</f>
        <v>637.77982685335542</v>
      </c>
      <c r="S55" s="3">
        <f>$C$15+SUM(N$24:N55)</f>
        <v>613.92880304756227</v>
      </c>
      <c r="T55" s="3">
        <f>$C$15+SUM(O$24:O55)</f>
        <v>705.71849490142301</v>
      </c>
      <c r="U55">
        <f t="shared" si="3"/>
        <v>816.4</v>
      </c>
      <c r="V55">
        <f t="shared" si="4"/>
        <v>1329.8</v>
      </c>
      <c r="W55">
        <f t="shared" si="5"/>
        <v>33</v>
      </c>
      <c r="Y55">
        <f t="shared" si="6"/>
        <v>513.4</v>
      </c>
    </row>
    <row r="56" spans="2:25" x14ac:dyDescent="0.3">
      <c r="B56">
        <v>33</v>
      </c>
      <c r="C56">
        <v>34</v>
      </c>
      <c r="D56" s="26">
        <v>41.006403150000004</v>
      </c>
      <c r="E56" s="26">
        <v>27.519703700000001</v>
      </c>
      <c r="F56" s="26">
        <v>67.587275113146234</v>
      </c>
      <c r="G56">
        <v>2051</v>
      </c>
      <c r="I56">
        <v>2051</v>
      </c>
      <c r="J56" s="2">
        <f>'Grid evolution'!J56</f>
        <v>0.52875822683633678</v>
      </c>
      <c r="L56">
        <v>2051</v>
      </c>
      <c r="M56" s="2">
        <f t="shared" ref="M56:M87" si="7">$C$13*J56*$C$9*(D56/100)/10^12</f>
        <v>2.8066663247349379</v>
      </c>
      <c r="N56" s="2">
        <f t="shared" ref="N56:N87" si="8">$C$13*J56*$C$9*(E56/100)/10^12</f>
        <v>1.883574751946355</v>
      </c>
      <c r="O56" s="2">
        <f t="shared" ref="O56:O87" si="9">$C$13*J56*$C$9*(F56/100)/10^12</f>
        <v>4.625983126263618</v>
      </c>
      <c r="Q56">
        <v>2051</v>
      </c>
      <c r="R56" s="3">
        <f>$C$15+SUM(M$24:M56)</f>
        <v>640.58649317809034</v>
      </c>
      <c r="S56" s="3">
        <f>$C$15+SUM(N$24:N56)</f>
        <v>615.81237779950857</v>
      </c>
      <c r="T56" s="3">
        <f>$C$15+SUM(O$24:O56)</f>
        <v>710.34447802768659</v>
      </c>
      <c r="U56">
        <f t="shared" si="3"/>
        <v>816.4</v>
      </c>
      <c r="V56">
        <f t="shared" si="4"/>
        <v>1329.8</v>
      </c>
      <c r="W56">
        <f t="shared" si="5"/>
        <v>34</v>
      </c>
      <c r="Y56">
        <f t="shared" si="6"/>
        <v>513.4</v>
      </c>
    </row>
    <row r="57" spans="2:25" x14ac:dyDescent="0.3">
      <c r="B57">
        <v>34</v>
      </c>
      <c r="C57">
        <v>35</v>
      </c>
      <c r="D57" s="26">
        <v>42.17547794</v>
      </c>
      <c r="E57" s="26">
        <v>29.750791171083602</v>
      </c>
      <c r="F57" s="26">
        <v>68.381234191949915</v>
      </c>
      <c r="G57">
        <v>2052</v>
      </c>
      <c r="I57">
        <v>2052</v>
      </c>
      <c r="J57" s="2">
        <f>'Grid evolution'!J57</f>
        <v>0.5206982158019805</v>
      </c>
      <c r="L57">
        <v>2052</v>
      </c>
      <c r="M57" s="2">
        <f t="shared" si="7"/>
        <v>2.842680638785839</v>
      </c>
      <c r="N57" s="2">
        <f t="shared" si="8"/>
        <v>2.0052410116351136</v>
      </c>
      <c r="O57" s="2">
        <f t="shared" si="9"/>
        <v>4.6089818062115411</v>
      </c>
      <c r="Q57">
        <v>2052</v>
      </c>
      <c r="R57" s="3">
        <f>$C$15+SUM(M$24:M57)</f>
        <v>643.42917381687619</v>
      </c>
      <c r="S57" s="3">
        <f>$C$15+SUM(N$24:N57)</f>
        <v>617.81761881114369</v>
      </c>
      <c r="T57" s="3">
        <f>$C$15+SUM(O$24:O57)</f>
        <v>714.95345983389814</v>
      </c>
      <c r="U57">
        <f t="shared" si="3"/>
        <v>816.4</v>
      </c>
      <c r="V57">
        <f t="shared" si="4"/>
        <v>1329.8</v>
      </c>
      <c r="W57">
        <f t="shared" si="5"/>
        <v>35</v>
      </c>
      <c r="Y57">
        <f t="shared" si="6"/>
        <v>513.4</v>
      </c>
    </row>
    <row r="58" spans="2:25" x14ac:dyDescent="0.3">
      <c r="B58">
        <v>35</v>
      </c>
      <c r="C58">
        <v>36</v>
      </c>
      <c r="D58" s="26">
        <v>43.332764730000001</v>
      </c>
      <c r="E58" s="26">
        <v>31.411764299365199</v>
      </c>
      <c r="F58" s="26">
        <v>69.152176692943172</v>
      </c>
      <c r="G58">
        <v>2053</v>
      </c>
      <c r="I58">
        <v>2053</v>
      </c>
      <c r="J58" s="2">
        <f>'Grid evolution'!J58</f>
        <v>0.51263820476762401</v>
      </c>
      <c r="L58">
        <v>2053</v>
      </c>
      <c r="M58" s="2">
        <f t="shared" si="7"/>
        <v>2.8754732867332535</v>
      </c>
      <c r="N58" s="2">
        <f t="shared" si="8"/>
        <v>2.0844201770826154</v>
      </c>
      <c r="O58" s="2">
        <f t="shared" si="9"/>
        <v>4.5887964462685691</v>
      </c>
      <c r="Q58">
        <v>2053</v>
      </c>
      <c r="R58" s="3">
        <f>$C$15+SUM(M$24:M58)</f>
        <v>646.30464710360934</v>
      </c>
      <c r="S58" s="3">
        <f>$C$15+SUM(N$24:N58)</f>
        <v>619.90203898822631</v>
      </c>
      <c r="T58" s="3">
        <f>$C$15+SUM(O$24:O58)</f>
        <v>719.54225628016673</v>
      </c>
      <c r="U58">
        <f t="shared" si="3"/>
        <v>816.4</v>
      </c>
      <c r="V58">
        <f t="shared" si="4"/>
        <v>1329.8</v>
      </c>
      <c r="W58">
        <f t="shared" si="5"/>
        <v>36</v>
      </c>
      <c r="Y58">
        <f t="shared" si="6"/>
        <v>513.4</v>
      </c>
    </row>
    <row r="59" spans="2:25" x14ac:dyDescent="0.3">
      <c r="B59">
        <v>36</v>
      </c>
      <c r="C59">
        <v>37</v>
      </c>
      <c r="D59" s="26">
        <v>44.478263519999999</v>
      </c>
      <c r="E59" s="26">
        <v>32.164555481149989</v>
      </c>
      <c r="F59" s="26">
        <v>69.901399589625996</v>
      </c>
      <c r="G59">
        <v>2054</v>
      </c>
      <c r="I59">
        <v>2054</v>
      </c>
      <c r="J59" s="2">
        <f>'Grid evolution'!J59</f>
        <v>0.50457819373326773</v>
      </c>
      <c r="L59">
        <v>2054</v>
      </c>
      <c r="M59" s="2">
        <f t="shared" si="7"/>
        <v>2.9050811645518579</v>
      </c>
      <c r="N59" s="2">
        <f t="shared" si="8"/>
        <v>2.1008159244448859</v>
      </c>
      <c r="O59" s="2">
        <f t="shared" si="9"/>
        <v>4.565583798754278</v>
      </c>
      <c r="Q59">
        <v>2054</v>
      </c>
      <c r="R59" s="3">
        <f>$C$15+SUM(M$24:M59)</f>
        <v>649.20972826816126</v>
      </c>
      <c r="S59" s="3">
        <f>$C$15+SUM(N$24:N59)</f>
        <v>622.00285491267118</v>
      </c>
      <c r="T59" s="3">
        <f>$C$15+SUM(O$24:O59)</f>
        <v>724.10784007892096</v>
      </c>
      <c r="U59">
        <f t="shared" si="3"/>
        <v>816.4</v>
      </c>
      <c r="V59">
        <f t="shared" si="4"/>
        <v>1329.8</v>
      </c>
      <c r="W59">
        <f t="shared" si="5"/>
        <v>37</v>
      </c>
      <c r="Y59">
        <f t="shared" si="6"/>
        <v>513.4</v>
      </c>
    </row>
    <row r="60" spans="2:25" x14ac:dyDescent="0.3">
      <c r="B60">
        <v>37</v>
      </c>
      <c r="C60">
        <v>38</v>
      </c>
      <c r="D60" s="26">
        <v>45.611974310000001</v>
      </c>
      <c r="E60" s="26">
        <v>32.4396992</v>
      </c>
      <c r="F60" s="26">
        <v>70.630093227088011</v>
      </c>
      <c r="G60">
        <v>2055</v>
      </c>
      <c r="I60">
        <v>2055</v>
      </c>
      <c r="J60" s="2">
        <f>'Grid evolution'!J60</f>
        <v>0.49651818269891129</v>
      </c>
      <c r="L60">
        <v>2055</v>
      </c>
      <c r="M60" s="2">
        <f t="shared" si="7"/>
        <v>2.9315411682163228</v>
      </c>
      <c r="N60" s="2">
        <f t="shared" si="8"/>
        <v>2.0849418409960099</v>
      </c>
      <c r="O60" s="2">
        <f t="shared" si="9"/>
        <v>4.5394883502065477</v>
      </c>
      <c r="Q60">
        <v>2055</v>
      </c>
      <c r="R60" s="3">
        <f>$C$15+SUM(M$24:M60)</f>
        <v>652.14126943637757</v>
      </c>
      <c r="S60" s="3">
        <f>$C$15+SUM(N$24:N60)</f>
        <v>624.08779675366725</v>
      </c>
      <c r="T60" s="3">
        <f>$C$15+SUM(O$24:O60)</f>
        <v>728.64732842912758</v>
      </c>
      <c r="U60">
        <f t="shared" si="3"/>
        <v>816.4</v>
      </c>
      <c r="V60">
        <f t="shared" si="4"/>
        <v>1329.8</v>
      </c>
      <c r="W60">
        <f t="shared" si="5"/>
        <v>38</v>
      </c>
      <c r="Y60">
        <f t="shared" si="6"/>
        <v>513.4</v>
      </c>
    </row>
    <row r="61" spans="2:25" x14ac:dyDescent="0.3">
      <c r="B61">
        <v>38</v>
      </c>
      <c r="C61">
        <v>39</v>
      </c>
      <c r="D61" s="26">
        <v>46.7338971</v>
      </c>
      <c r="E61" s="26">
        <v>36.290713120799992</v>
      </c>
      <c r="F61" s="26">
        <v>71.339352699271686</v>
      </c>
      <c r="G61">
        <v>2056</v>
      </c>
      <c r="I61">
        <v>2056</v>
      </c>
      <c r="J61" s="2">
        <f>'Grid evolution'!J61</f>
        <v>0.48799038139042206</v>
      </c>
      <c r="L61">
        <v>2056</v>
      </c>
      <c r="M61" s="2">
        <f t="shared" si="7"/>
        <v>2.9520603323663526</v>
      </c>
      <c r="N61" s="2">
        <f t="shared" si="8"/>
        <v>2.2923912039255292</v>
      </c>
      <c r="O61" s="2">
        <f t="shared" si="9"/>
        <v>4.5063238100939893</v>
      </c>
      <c r="Q61">
        <v>2056</v>
      </c>
      <c r="R61" s="3">
        <f>$C$15+SUM(M$24:M61)</f>
        <v>655.09332976874396</v>
      </c>
      <c r="S61" s="3">
        <f>$C$15+SUM(N$24:N61)</f>
        <v>626.38018795759274</v>
      </c>
      <c r="T61" s="3">
        <f>$C$15+SUM(O$24:O61)</f>
        <v>733.15365223922151</v>
      </c>
      <c r="U61">
        <f t="shared" si="3"/>
        <v>816.4</v>
      </c>
      <c r="V61">
        <f t="shared" si="4"/>
        <v>1329.8</v>
      </c>
      <c r="W61">
        <f t="shared" si="5"/>
        <v>39</v>
      </c>
      <c r="Y61">
        <f t="shared" si="6"/>
        <v>513.4</v>
      </c>
    </row>
    <row r="62" spans="2:25" x14ac:dyDescent="0.3">
      <c r="B62">
        <v>39</v>
      </c>
      <c r="C62">
        <v>40</v>
      </c>
      <c r="D62" s="26">
        <v>47.844031890000004</v>
      </c>
      <c r="E62" s="26">
        <v>37.009518275000005</v>
      </c>
      <c r="F62" s="26">
        <v>72.030187748134509</v>
      </c>
      <c r="G62">
        <v>2057</v>
      </c>
      <c r="I62">
        <v>2057</v>
      </c>
      <c r="J62" s="2">
        <f>'Grid evolution'!J62</f>
        <v>0.4794625800819326</v>
      </c>
      <c r="L62">
        <v>2057</v>
      </c>
      <c r="M62" s="2">
        <f t="shared" si="7"/>
        <v>2.9693709711038223</v>
      </c>
      <c r="N62" s="2">
        <f t="shared" si="8"/>
        <v>2.2969424791159967</v>
      </c>
      <c r="O62" s="2">
        <f t="shared" si="9"/>
        <v>4.4704499201534329</v>
      </c>
      <c r="Q62">
        <v>2057</v>
      </c>
      <c r="R62" s="3">
        <f>$C$15+SUM(M$24:M62)</f>
        <v>658.06270073984774</v>
      </c>
      <c r="S62" s="3">
        <f>$C$15+SUM(N$24:N62)</f>
        <v>628.67713043670869</v>
      </c>
      <c r="T62" s="3">
        <f>$C$15+SUM(O$24:O62)</f>
        <v>737.62410215937496</v>
      </c>
      <c r="U62">
        <f t="shared" si="3"/>
        <v>816.4</v>
      </c>
      <c r="V62">
        <f t="shared" si="4"/>
        <v>1329.8</v>
      </c>
      <c r="W62">
        <f t="shared" si="5"/>
        <v>40</v>
      </c>
      <c r="Y62">
        <f t="shared" si="6"/>
        <v>513.4</v>
      </c>
    </row>
    <row r="63" spans="2:25" x14ac:dyDescent="0.3">
      <c r="B63">
        <v>40</v>
      </c>
      <c r="C63">
        <v>41</v>
      </c>
      <c r="D63" s="26">
        <v>48.942378680000004</v>
      </c>
      <c r="E63" s="26">
        <v>34.455458399999998</v>
      </c>
      <c r="F63" s="26">
        <v>72.703531409323119</v>
      </c>
      <c r="G63">
        <v>2058</v>
      </c>
      <c r="I63">
        <v>2058</v>
      </c>
      <c r="J63" s="2">
        <f>'Grid evolution'!J63</f>
        <v>0.47093477877344303</v>
      </c>
      <c r="L63">
        <v>2058</v>
      </c>
      <c r="M63" s="2">
        <f t="shared" si="7"/>
        <v>2.983512121787335</v>
      </c>
      <c r="N63" s="2">
        <f t="shared" si="8"/>
        <v>2.1003939851445579</v>
      </c>
      <c r="O63" s="2">
        <f t="shared" si="9"/>
        <v>4.4319845726072451</v>
      </c>
      <c r="Q63">
        <v>2058</v>
      </c>
      <c r="R63" s="3">
        <f>$C$15+SUM(M$24:M63)</f>
        <v>661.04621286163513</v>
      </c>
      <c r="S63" s="3">
        <f>$C$15+SUM(N$24:N63)</f>
        <v>630.77752442185329</v>
      </c>
      <c r="T63" s="3">
        <f>$C$15+SUM(O$24:O63)</f>
        <v>742.05608673198219</v>
      </c>
      <c r="U63">
        <f t="shared" si="3"/>
        <v>816.4</v>
      </c>
      <c r="V63">
        <f t="shared" si="4"/>
        <v>1329.8</v>
      </c>
      <c r="W63">
        <f t="shared" si="5"/>
        <v>41</v>
      </c>
      <c r="Y63">
        <f t="shared" si="6"/>
        <v>513.4</v>
      </c>
    </row>
    <row r="64" spans="2:25" x14ac:dyDescent="0.3">
      <c r="B64">
        <v>41</v>
      </c>
      <c r="C64">
        <v>42</v>
      </c>
      <c r="D64" s="26">
        <v>50.028937469999995</v>
      </c>
      <c r="E64" s="26">
        <v>37.421497124599995</v>
      </c>
      <c r="F64" s="26">
        <v>73.360247590132687</v>
      </c>
      <c r="G64">
        <v>2059</v>
      </c>
      <c r="I64">
        <v>2059</v>
      </c>
      <c r="J64" s="2">
        <f>'Grid evolution'!J64</f>
        <v>0.46240697746495368</v>
      </c>
      <c r="L64">
        <v>2059</v>
      </c>
      <c r="M64" s="2">
        <f t="shared" si="7"/>
        <v>2.9945228217754956</v>
      </c>
      <c r="N64" s="2">
        <f t="shared" si="8"/>
        <v>2.239894205864708</v>
      </c>
      <c r="O64" s="2">
        <f t="shared" si="9"/>
        <v>4.3910374021332013</v>
      </c>
      <c r="Q64">
        <v>2059</v>
      </c>
      <c r="R64" s="3">
        <f>$C$15+SUM(M$24:M64)</f>
        <v>664.04073568341062</v>
      </c>
      <c r="S64" s="3">
        <f>$C$15+SUM(N$24:N64)</f>
        <v>633.01741862771803</v>
      </c>
      <c r="T64" s="3">
        <f>$C$15+SUM(O$24:O64)</f>
        <v>746.44712413411537</v>
      </c>
      <c r="U64">
        <f t="shared" si="3"/>
        <v>816.4</v>
      </c>
      <c r="V64">
        <f t="shared" si="4"/>
        <v>1329.8</v>
      </c>
      <c r="W64">
        <f t="shared" si="5"/>
        <v>42</v>
      </c>
      <c r="Y64">
        <f t="shared" si="6"/>
        <v>513.4</v>
      </c>
    </row>
    <row r="65" spans="2:25" x14ac:dyDescent="0.3">
      <c r="B65">
        <v>42</v>
      </c>
      <c r="C65">
        <v>43</v>
      </c>
      <c r="D65" s="26">
        <v>51.103708260000005</v>
      </c>
      <c r="E65" s="26">
        <v>36.495802400000002</v>
      </c>
      <c r="F65" s="26">
        <v>74.001137734176538</v>
      </c>
      <c r="G65">
        <v>2060</v>
      </c>
      <c r="I65">
        <v>2060</v>
      </c>
      <c r="J65" s="2">
        <f>'Grid evolution'!J65</f>
        <v>0.45387917615646445</v>
      </c>
      <c r="L65">
        <v>2060</v>
      </c>
      <c r="M65" s="2">
        <f t="shared" si="7"/>
        <v>3.0024421084269113</v>
      </c>
      <c r="N65" s="2">
        <f t="shared" si="8"/>
        <v>2.1441992692408172</v>
      </c>
      <c r="O65" s="2">
        <f t="shared" si="9"/>
        <v>4.3477105589713076</v>
      </c>
      <c r="Q65">
        <v>2060</v>
      </c>
      <c r="R65" s="3">
        <f>$C$15+SUM(M$24:M65)</f>
        <v>667.04317779183748</v>
      </c>
      <c r="S65" s="3">
        <f>$C$15+SUM(N$24:N65)</f>
        <v>635.16161789695877</v>
      </c>
      <c r="T65" s="3">
        <f>$C$15+SUM(O$24:O65)</f>
        <v>750.79483469308673</v>
      </c>
      <c r="U65">
        <f t="shared" si="3"/>
        <v>816.4</v>
      </c>
      <c r="V65">
        <f t="shared" si="4"/>
        <v>1329.8</v>
      </c>
      <c r="W65">
        <f t="shared" si="5"/>
        <v>43</v>
      </c>
      <c r="Y65">
        <f t="shared" si="6"/>
        <v>513.4</v>
      </c>
    </row>
    <row r="66" spans="2:25" x14ac:dyDescent="0.3">
      <c r="B66">
        <v>43</v>
      </c>
      <c r="C66">
        <v>44</v>
      </c>
      <c r="D66" s="26">
        <v>52.166691049999997</v>
      </c>
      <c r="E66" s="26">
        <v>38.558926399999997</v>
      </c>
      <c r="F66" s="26">
        <v>74.62694670174595</v>
      </c>
      <c r="G66">
        <v>2061</v>
      </c>
      <c r="I66">
        <v>2061</v>
      </c>
      <c r="J66" s="2">
        <f>'Grid evolution'!J66</f>
        <v>0.45387917615646445</v>
      </c>
      <c r="L66">
        <v>2061</v>
      </c>
      <c r="M66" s="2">
        <f t="shared" si="7"/>
        <v>3.0648944117508012</v>
      </c>
      <c r="N66" s="2">
        <f t="shared" si="8"/>
        <v>2.2654118110194079</v>
      </c>
      <c r="O66" s="2">
        <f t="shared" si="9"/>
        <v>4.3844780511951997</v>
      </c>
      <c r="Q66">
        <v>2061</v>
      </c>
      <c r="R66" s="3">
        <f>$C$15+SUM(M$24:M66)</f>
        <v>670.10807220358834</v>
      </c>
      <c r="S66" s="3">
        <f>$C$15+SUM(N$24:N66)</f>
        <v>637.42702970797825</v>
      </c>
      <c r="T66" s="3">
        <f>$C$15+SUM(O$24:O66)</f>
        <v>755.1793127442819</v>
      </c>
      <c r="U66">
        <f t="shared" si="3"/>
        <v>816.4</v>
      </c>
      <c r="V66">
        <f t="shared" si="4"/>
        <v>1329.8</v>
      </c>
      <c r="W66">
        <f t="shared" si="5"/>
        <v>44</v>
      </c>
      <c r="Y66">
        <f t="shared" si="6"/>
        <v>513.4</v>
      </c>
    </row>
    <row r="67" spans="2:25" x14ac:dyDescent="0.3">
      <c r="B67">
        <v>44</v>
      </c>
      <c r="C67">
        <v>45</v>
      </c>
      <c r="D67" s="26">
        <v>53.217885840000008</v>
      </c>
      <c r="E67" s="26">
        <v>40.643025600000001</v>
      </c>
      <c r="F67" s="26">
        <v>75.238367974076738</v>
      </c>
      <c r="G67">
        <v>2062</v>
      </c>
      <c r="I67">
        <v>2062</v>
      </c>
      <c r="J67" s="2">
        <f>'Grid evolution'!J67</f>
        <v>0.45387917615646445</v>
      </c>
      <c r="L67">
        <v>2062</v>
      </c>
      <c r="M67" s="2">
        <f t="shared" si="7"/>
        <v>3.1266541471813003</v>
      </c>
      <c r="N67" s="2">
        <f t="shared" si="8"/>
        <v>2.3878566865337865</v>
      </c>
      <c r="O67" s="2">
        <f t="shared" si="9"/>
        <v>4.4204002383815801</v>
      </c>
      <c r="Q67">
        <v>2062</v>
      </c>
      <c r="R67" s="3">
        <f>$C$15+SUM(M$24:M67)</f>
        <v>673.23472635076962</v>
      </c>
      <c r="S67" s="3">
        <f>$C$15+SUM(N$24:N67)</f>
        <v>639.81488639451197</v>
      </c>
      <c r="T67" s="3">
        <f>$C$15+SUM(O$24:O67)</f>
        <v>759.5997129826635</v>
      </c>
      <c r="U67">
        <f t="shared" si="3"/>
        <v>816.4</v>
      </c>
      <c r="V67">
        <f t="shared" si="4"/>
        <v>1329.8</v>
      </c>
      <c r="W67">
        <f t="shared" si="5"/>
        <v>45</v>
      </c>
      <c r="Y67">
        <f t="shared" si="6"/>
        <v>513.4</v>
      </c>
    </row>
    <row r="68" spans="2:25" x14ac:dyDescent="0.3">
      <c r="B68">
        <v>45</v>
      </c>
      <c r="C68">
        <v>46</v>
      </c>
      <c r="D68" s="26">
        <v>54.257292630000002</v>
      </c>
      <c r="E68" s="26">
        <v>43.274896474999998</v>
      </c>
      <c r="F68" s="26">
        <v>75.836048272709959</v>
      </c>
      <c r="G68">
        <v>2063</v>
      </c>
      <c r="I68">
        <v>2063</v>
      </c>
      <c r="J68" s="2">
        <f>'Grid evolution'!J68</f>
        <v>0.45387917615646445</v>
      </c>
      <c r="L68">
        <v>2063</v>
      </c>
      <c r="M68" s="2">
        <f t="shared" si="7"/>
        <v>3.1877213147184063</v>
      </c>
      <c r="N68" s="2">
        <f t="shared" si="8"/>
        <v>2.5424842117779276</v>
      </c>
      <c r="O68" s="2">
        <f t="shared" si="9"/>
        <v>4.4555151166769802</v>
      </c>
      <c r="Q68">
        <v>2063</v>
      </c>
      <c r="R68" s="3">
        <f>$C$15+SUM(M$24:M68)</f>
        <v>676.42244766548799</v>
      </c>
      <c r="S68" s="3">
        <f>$C$15+SUM(N$24:N68)</f>
        <v>642.35737060628992</v>
      </c>
      <c r="T68" s="3">
        <f>$C$15+SUM(O$24:O68)</f>
        <v>764.05522809934041</v>
      </c>
      <c r="U68">
        <f t="shared" si="3"/>
        <v>816.4</v>
      </c>
      <c r="V68">
        <f t="shared" si="4"/>
        <v>1329.8</v>
      </c>
      <c r="W68">
        <f t="shared" si="5"/>
        <v>46</v>
      </c>
      <c r="Y68">
        <f t="shared" si="6"/>
        <v>513.4</v>
      </c>
    </row>
    <row r="69" spans="2:25" x14ac:dyDescent="0.3">
      <c r="B69">
        <v>46</v>
      </c>
      <c r="C69">
        <v>47</v>
      </c>
      <c r="D69" s="26">
        <v>55.284911419999993</v>
      </c>
      <c r="E69" s="26">
        <v>40.643025600000001</v>
      </c>
      <c r="F69" s="26">
        <v>76.42059167110078</v>
      </c>
      <c r="G69">
        <v>2064</v>
      </c>
      <c r="I69">
        <v>2064</v>
      </c>
      <c r="J69" s="2">
        <f>'Grid evolution'!J69</f>
        <v>0.45387917615646445</v>
      </c>
      <c r="L69">
        <v>2064</v>
      </c>
      <c r="M69" s="2">
        <f t="shared" si="7"/>
        <v>3.2480959143621213</v>
      </c>
      <c r="N69" s="2">
        <f t="shared" si="8"/>
        <v>2.3878566865337865</v>
      </c>
      <c r="O69" s="2">
        <f t="shared" si="9"/>
        <v>4.4898581765700589</v>
      </c>
      <c r="Q69">
        <v>2064</v>
      </c>
      <c r="R69" s="3">
        <f>$C$15+SUM(M$24:M69)</f>
        <v>679.67054357985012</v>
      </c>
      <c r="S69" s="3">
        <f>$C$15+SUM(N$24:N69)</f>
        <v>644.74522729282376</v>
      </c>
      <c r="T69" s="3">
        <f>$C$15+SUM(O$24:O69)</f>
        <v>768.54508627591053</v>
      </c>
      <c r="U69">
        <f t="shared" si="3"/>
        <v>816.4</v>
      </c>
      <c r="V69">
        <f t="shared" si="4"/>
        <v>1329.8</v>
      </c>
      <c r="W69">
        <f t="shared" si="5"/>
        <v>47</v>
      </c>
      <c r="Y69">
        <f t="shared" si="6"/>
        <v>513.4</v>
      </c>
    </row>
    <row r="70" spans="2:25" x14ac:dyDescent="0.3">
      <c r="B70">
        <v>47</v>
      </c>
      <c r="C70">
        <v>48</v>
      </c>
      <c r="D70" s="26">
        <v>56.300742210000003</v>
      </c>
      <c r="E70" s="26">
        <v>42.746295199999992</v>
      </c>
      <c r="F70" s="26">
        <v>76.992563264010528</v>
      </c>
      <c r="G70">
        <v>2065</v>
      </c>
      <c r="I70">
        <v>2065</v>
      </c>
      <c r="J70" s="2">
        <f>'Grid evolution'!J70</f>
        <v>0.45387917615646445</v>
      </c>
      <c r="L70">
        <v>2065</v>
      </c>
      <c r="M70" s="2">
        <f t="shared" si="7"/>
        <v>3.307777946112445</v>
      </c>
      <c r="N70" s="2">
        <f t="shared" si="8"/>
        <v>2.5114278602788644</v>
      </c>
      <c r="O70" s="2">
        <f t="shared" si="9"/>
        <v>4.5234626184755085</v>
      </c>
      <c r="Q70">
        <v>2065</v>
      </c>
      <c r="R70" s="3">
        <f>$C$15+SUM(M$24:M70)</f>
        <v>682.97832152596254</v>
      </c>
      <c r="S70" s="3">
        <f>$C$15+SUM(N$24:N70)</f>
        <v>647.25665515310254</v>
      </c>
      <c r="T70" s="3">
        <f>$C$15+SUM(O$24:O70)</f>
        <v>773.06854889438603</v>
      </c>
      <c r="U70">
        <f t="shared" si="3"/>
        <v>816.4</v>
      </c>
      <c r="V70">
        <f t="shared" si="4"/>
        <v>1329.8</v>
      </c>
      <c r="W70">
        <f t="shared" si="5"/>
        <v>48</v>
      </c>
      <c r="Y70">
        <f t="shared" si="6"/>
        <v>513.4</v>
      </c>
    </row>
    <row r="71" spans="2:25" x14ac:dyDescent="0.3">
      <c r="B71">
        <v>48</v>
      </c>
      <c r="C71">
        <v>49</v>
      </c>
      <c r="D71" s="26">
        <v>57.304785000000003</v>
      </c>
      <c r="E71" s="26">
        <v>42.746295199999992</v>
      </c>
      <c r="F71" s="26">
        <v>77.5524924505565</v>
      </c>
      <c r="G71">
        <v>2066</v>
      </c>
      <c r="I71">
        <v>2066</v>
      </c>
      <c r="J71" s="2">
        <f>'Grid evolution'!J71</f>
        <v>0.45387917615646445</v>
      </c>
      <c r="L71">
        <v>2066</v>
      </c>
      <c r="M71" s="2">
        <f t="shared" si="7"/>
        <v>3.3667674099693765</v>
      </c>
      <c r="N71" s="2">
        <f t="shared" si="8"/>
        <v>2.5114278602788644</v>
      </c>
      <c r="O71" s="2">
        <f t="shared" si="9"/>
        <v>4.556359545619614</v>
      </c>
      <c r="Q71">
        <v>2066</v>
      </c>
      <c r="R71" s="3">
        <f>$C$15+SUM(M$24:M71)</f>
        <v>686.34508893593193</v>
      </c>
      <c r="S71" s="3">
        <f>$C$15+SUM(N$24:N71)</f>
        <v>649.76808301338144</v>
      </c>
      <c r="T71" s="3">
        <f>$C$15+SUM(O$24:O71)</f>
        <v>777.6249084400057</v>
      </c>
      <c r="U71">
        <f t="shared" si="3"/>
        <v>816.4</v>
      </c>
      <c r="V71">
        <f t="shared" si="4"/>
        <v>1329.8</v>
      </c>
      <c r="W71">
        <f t="shared" si="5"/>
        <v>49</v>
      </c>
      <c r="Y71">
        <f t="shared" si="6"/>
        <v>513.4</v>
      </c>
    </row>
    <row r="72" spans="2:25" x14ac:dyDescent="0.3">
      <c r="B72">
        <v>49</v>
      </c>
      <c r="C72">
        <v>50</v>
      </c>
      <c r="D72" s="26">
        <v>58.297039790000007</v>
      </c>
      <c r="E72" s="26">
        <v>45.933196099999996</v>
      </c>
      <c r="F72" s="26">
        <v>78.100875878727081</v>
      </c>
      <c r="G72">
        <v>2067</v>
      </c>
      <c r="I72">
        <v>2067</v>
      </c>
      <c r="J72" s="2">
        <f>'Grid evolution'!J72</f>
        <v>0.45387917615646445</v>
      </c>
      <c r="L72">
        <v>2067</v>
      </c>
      <c r="M72" s="2">
        <f t="shared" si="7"/>
        <v>3.4250643059329162</v>
      </c>
      <c r="N72" s="2">
        <f t="shared" si="8"/>
        <v>2.6986644774116582</v>
      </c>
      <c r="O72" s="2">
        <f t="shared" si="9"/>
        <v>4.5885781370362304</v>
      </c>
      <c r="Q72">
        <v>2067</v>
      </c>
      <c r="R72" s="3">
        <f>$C$15+SUM(M$24:M72)</f>
        <v>689.77015324186482</v>
      </c>
      <c r="S72" s="3">
        <f>$C$15+SUM(N$24:N72)</f>
        <v>652.46674749079307</v>
      </c>
      <c r="T72" s="3">
        <f>$C$15+SUM(O$24:O72)</f>
        <v>782.21348657704186</v>
      </c>
      <c r="U72">
        <f t="shared" si="3"/>
        <v>816.4</v>
      </c>
      <c r="V72">
        <f t="shared" si="4"/>
        <v>1329.8</v>
      </c>
      <c r="W72">
        <f t="shared" si="5"/>
        <v>50</v>
      </c>
      <c r="Y72">
        <f t="shared" si="6"/>
        <v>513.4</v>
      </c>
    </row>
    <row r="73" spans="2:25" x14ac:dyDescent="0.3">
      <c r="B73">
        <v>50</v>
      </c>
      <c r="C73">
        <v>51</v>
      </c>
      <c r="D73" s="26">
        <v>59.277506580000001</v>
      </c>
      <c r="E73" s="26">
        <v>47.003126399999999</v>
      </c>
      <c r="F73" s="26">
        <v>78.638180092407097</v>
      </c>
      <c r="G73">
        <v>2068</v>
      </c>
      <c r="I73">
        <v>2068</v>
      </c>
      <c r="J73" s="2">
        <f>'Grid evolution'!J73</f>
        <v>0.45387917615646445</v>
      </c>
      <c r="L73">
        <v>2068</v>
      </c>
      <c r="M73" s="2">
        <f t="shared" si="7"/>
        <v>3.4826686340030641</v>
      </c>
      <c r="N73" s="2">
        <f t="shared" si="8"/>
        <v>2.7615249604407595</v>
      </c>
      <c r="O73" s="2">
        <f t="shared" si="9"/>
        <v>4.6201458030846601</v>
      </c>
      <c r="Q73">
        <v>2068</v>
      </c>
      <c r="R73" s="3">
        <f>$C$15+SUM(M$24:M73)</f>
        <v>693.25282187586788</v>
      </c>
      <c r="S73" s="3">
        <f>$C$15+SUM(N$24:N73)</f>
        <v>655.22827245123381</v>
      </c>
      <c r="T73" s="3">
        <f>$C$15+SUM(O$24:O73)</f>
        <v>786.83363238012657</v>
      </c>
      <c r="U73">
        <f t="shared" si="3"/>
        <v>816.4</v>
      </c>
      <c r="V73">
        <f t="shared" si="4"/>
        <v>1329.8</v>
      </c>
      <c r="W73">
        <f t="shared" si="5"/>
        <v>51</v>
      </c>
      <c r="Y73">
        <f t="shared" si="6"/>
        <v>513.4</v>
      </c>
    </row>
    <row r="74" spans="2:25" x14ac:dyDescent="0.3">
      <c r="B74">
        <v>51</v>
      </c>
      <c r="C74">
        <v>52</v>
      </c>
      <c r="D74" s="26">
        <v>60.246185370000013</v>
      </c>
      <c r="E74" s="26">
        <v>49.665515676525004</v>
      </c>
      <c r="F74" s="26">
        <v>79.164843916267245</v>
      </c>
      <c r="G74">
        <v>2069</v>
      </c>
      <c r="I74">
        <v>2069</v>
      </c>
      <c r="J74" s="2">
        <f>'Grid evolution'!J74</f>
        <v>0.45387917615646445</v>
      </c>
      <c r="L74">
        <v>2069</v>
      </c>
      <c r="M74" s="2">
        <f t="shared" si="7"/>
        <v>3.5395803941798207</v>
      </c>
      <c r="N74" s="2">
        <f t="shared" si="8"/>
        <v>2.9179455010440667</v>
      </c>
      <c r="O74" s="2">
        <f t="shared" si="9"/>
        <v>4.6510883255665476</v>
      </c>
      <c r="Q74">
        <v>2069</v>
      </c>
      <c r="R74" s="3">
        <f>$C$15+SUM(M$24:M74)</f>
        <v>696.79240227004777</v>
      </c>
      <c r="S74" s="3">
        <f>$C$15+SUM(N$24:N74)</f>
        <v>658.14621795227799</v>
      </c>
      <c r="T74" s="3">
        <f>$C$15+SUM(O$24:O74)</f>
        <v>791.48472070569312</v>
      </c>
      <c r="U74">
        <f t="shared" si="3"/>
        <v>816.4</v>
      </c>
      <c r="V74">
        <f t="shared" si="4"/>
        <v>1329.8</v>
      </c>
      <c r="W74">
        <f t="shared" si="5"/>
        <v>52</v>
      </c>
      <c r="Y74">
        <f t="shared" si="6"/>
        <v>513.4</v>
      </c>
    </row>
    <row r="75" spans="2:25" x14ac:dyDescent="0.3">
      <c r="B75">
        <v>52</v>
      </c>
      <c r="C75">
        <v>53</v>
      </c>
      <c r="D75" s="26">
        <v>61.203076160000002</v>
      </c>
      <c r="E75" s="26">
        <v>50.232648900000001</v>
      </c>
      <c r="F75" s="26">
        <v>79.681280609065013</v>
      </c>
      <c r="G75">
        <v>2070</v>
      </c>
      <c r="I75">
        <v>2070</v>
      </c>
      <c r="J75" s="2">
        <f>'Grid evolution'!J75</f>
        <v>0.45387917615646445</v>
      </c>
      <c r="L75">
        <v>2070</v>
      </c>
      <c r="M75" s="2">
        <f t="shared" si="7"/>
        <v>3.5957995864631842</v>
      </c>
      <c r="N75" s="2">
        <f t="shared" si="8"/>
        <v>2.951265679348662</v>
      </c>
      <c r="O75" s="2">
        <f t="shared" si="9"/>
        <v>4.6814299842364804</v>
      </c>
      <c r="Q75">
        <v>2070</v>
      </c>
      <c r="R75" s="3">
        <f>$C$15+SUM(M$24:M75)</f>
        <v>700.38820185651093</v>
      </c>
      <c r="S75" s="3">
        <f>$C$15+SUM(N$24:N75)</f>
        <v>661.09748363162657</v>
      </c>
      <c r="T75" s="3">
        <f>$C$15+SUM(O$24:O75)</f>
        <v>796.16615068992951</v>
      </c>
      <c r="U75">
        <f t="shared" si="3"/>
        <v>816.4</v>
      </c>
      <c r="V75">
        <f t="shared" si="4"/>
        <v>1329.8</v>
      </c>
      <c r="W75">
        <f t="shared" si="5"/>
        <v>53</v>
      </c>
      <c r="Y75">
        <f t="shared" si="6"/>
        <v>513.4</v>
      </c>
    </row>
    <row r="76" spans="2:25" x14ac:dyDescent="0.3">
      <c r="B76">
        <v>53</v>
      </c>
      <c r="C76">
        <v>54</v>
      </c>
      <c r="D76" s="26">
        <v>62.148178949999995</v>
      </c>
      <c r="E76" s="26">
        <v>53.487031200000004</v>
      </c>
      <c r="F76" s="26">
        <v>80.187879811830143</v>
      </c>
      <c r="G76">
        <v>2071</v>
      </c>
      <c r="I76">
        <v>2071</v>
      </c>
      <c r="J76" s="2">
        <f>'Grid evolution'!J76</f>
        <v>0.45387917615646445</v>
      </c>
      <c r="L76">
        <v>2071</v>
      </c>
      <c r="M76" s="2">
        <f t="shared" si="7"/>
        <v>3.6513262108531568</v>
      </c>
      <c r="N76" s="2">
        <f t="shared" si="8"/>
        <v>3.1424669597866077</v>
      </c>
      <c r="O76" s="2">
        <f t="shared" si="9"/>
        <v>4.7111936712616762</v>
      </c>
      <c r="Q76">
        <v>2071</v>
      </c>
      <c r="R76" s="3">
        <f>$C$15+SUM(M$24:M76)</f>
        <v>704.03952806736413</v>
      </c>
      <c r="S76" s="3">
        <f>$C$15+SUM(N$24:N76)</f>
        <v>664.23995059141316</v>
      </c>
      <c r="T76" s="3">
        <f>$C$15+SUM(O$24:O76)</f>
        <v>800.87734436119126</v>
      </c>
      <c r="U76">
        <f t="shared" si="3"/>
        <v>816.4</v>
      </c>
      <c r="V76">
        <f t="shared" si="4"/>
        <v>1329.8</v>
      </c>
      <c r="W76">
        <f t="shared" si="5"/>
        <v>54</v>
      </c>
      <c r="Y76">
        <f t="shared" si="6"/>
        <v>513.4</v>
      </c>
    </row>
    <row r="77" spans="2:25" x14ac:dyDescent="0.3">
      <c r="B77">
        <v>54</v>
      </c>
      <c r="C77">
        <v>55</v>
      </c>
      <c r="D77" s="26">
        <v>63.081493740000006</v>
      </c>
      <c r="E77" s="26">
        <v>56.760182099999994</v>
      </c>
      <c r="F77" s="26">
        <v>80.68500931394334</v>
      </c>
      <c r="G77">
        <v>2072</v>
      </c>
      <c r="I77">
        <v>2072</v>
      </c>
      <c r="J77" s="2">
        <f>'Grid evolution'!J77</f>
        <v>0.45387917615646445</v>
      </c>
      <c r="L77">
        <v>2072</v>
      </c>
      <c r="M77" s="2">
        <f t="shared" si="7"/>
        <v>3.7061602673497376</v>
      </c>
      <c r="N77" s="2">
        <f t="shared" si="8"/>
        <v>3.3347709319249188</v>
      </c>
      <c r="O77" s="2">
        <f t="shared" si="9"/>
        <v>4.7404009949825303</v>
      </c>
      <c r="Q77">
        <v>2072</v>
      </c>
      <c r="R77" s="3">
        <f>$C$15+SUM(M$24:M77)</f>
        <v>707.7456883347138</v>
      </c>
      <c r="S77" s="3">
        <f>$C$15+SUM(N$24:N77)</f>
        <v>667.5747215233381</v>
      </c>
      <c r="T77" s="3">
        <f>$C$15+SUM(O$24:O77)</f>
        <v>805.61774535617383</v>
      </c>
      <c r="U77">
        <f t="shared" si="3"/>
        <v>816.4</v>
      </c>
      <c r="V77">
        <f t="shared" si="4"/>
        <v>1329.8</v>
      </c>
      <c r="W77">
        <f t="shared" si="5"/>
        <v>55</v>
      </c>
      <c r="Y77">
        <f t="shared" si="6"/>
        <v>513.4</v>
      </c>
    </row>
    <row r="78" spans="2:25" x14ac:dyDescent="0.3">
      <c r="B78">
        <v>55</v>
      </c>
      <c r="C78">
        <v>56</v>
      </c>
      <c r="D78" s="26">
        <v>64.003020529999986</v>
      </c>
      <c r="E78" s="26">
        <v>61.143050899999999</v>
      </c>
      <c r="F78" s="26">
        <v>81.173016657160716</v>
      </c>
      <c r="G78">
        <v>2073</v>
      </c>
      <c r="I78">
        <v>2073</v>
      </c>
      <c r="J78" s="2">
        <f>'Grid evolution'!J78</f>
        <v>0.45387917615646445</v>
      </c>
      <c r="L78">
        <v>2073</v>
      </c>
      <c r="M78" s="2">
        <f t="shared" si="7"/>
        <v>3.7603017559529257</v>
      </c>
      <c r="N78" s="2">
        <f t="shared" si="8"/>
        <v>3.5922729858635494</v>
      </c>
      <c r="O78" s="2">
        <f t="shared" si="9"/>
        <v>4.7690723741521754</v>
      </c>
      <c r="Q78">
        <v>2073</v>
      </c>
      <c r="R78" s="3">
        <f>$C$15+SUM(M$24:M78)</f>
        <v>711.50599009066673</v>
      </c>
      <c r="S78" s="3">
        <f>$C$15+SUM(N$24:N78)</f>
        <v>671.16699450920169</v>
      </c>
      <c r="T78" s="3">
        <f>$C$15+SUM(O$24:O78)</f>
        <v>810.3868177303259</v>
      </c>
      <c r="U78">
        <f t="shared" si="3"/>
        <v>816.4</v>
      </c>
      <c r="V78">
        <f t="shared" si="4"/>
        <v>1329.8</v>
      </c>
      <c r="W78">
        <f t="shared" si="5"/>
        <v>56</v>
      </c>
      <c r="Y78">
        <f t="shared" si="6"/>
        <v>513.4</v>
      </c>
    </row>
    <row r="79" spans="2:25" x14ac:dyDescent="0.3">
      <c r="B79">
        <v>56</v>
      </c>
      <c r="C79">
        <v>57</v>
      </c>
      <c r="D79" s="26">
        <v>64.912759319999992</v>
      </c>
      <c r="E79" s="26">
        <v>61.252786513400018</v>
      </c>
      <c r="F79" s="26">
        <v>81.652230595107042</v>
      </c>
      <c r="G79">
        <v>2074</v>
      </c>
      <c r="I79">
        <v>2074</v>
      </c>
      <c r="J79" s="2">
        <f>'Grid evolution'!J79</f>
        <v>0.45387917615646445</v>
      </c>
      <c r="L79">
        <v>2074</v>
      </c>
      <c r="M79" s="2">
        <f t="shared" si="7"/>
        <v>3.8137506766627229</v>
      </c>
      <c r="N79" s="2">
        <f t="shared" si="8"/>
        <v>3.5987201662675621</v>
      </c>
      <c r="O79" s="2">
        <f t="shared" si="9"/>
        <v>4.7972271236845367</v>
      </c>
      <c r="Q79">
        <v>2074</v>
      </c>
      <c r="R79" s="3">
        <f>$C$15+SUM(M$24:M79)</f>
        <v>715.31974076732945</v>
      </c>
      <c r="S79" s="3">
        <f>$C$15+SUM(N$24:N79)</f>
        <v>674.76571467546921</v>
      </c>
      <c r="T79" s="3">
        <f>$C$15+SUM(O$24:O79)</f>
        <v>815.18404485401049</v>
      </c>
      <c r="U79">
        <f t="shared" si="3"/>
        <v>816.4</v>
      </c>
      <c r="V79">
        <f t="shared" si="4"/>
        <v>1329.8</v>
      </c>
      <c r="W79">
        <f t="shared" si="5"/>
        <v>57</v>
      </c>
      <c r="Y79">
        <f t="shared" si="6"/>
        <v>513.4</v>
      </c>
    </row>
    <row r="80" spans="2:25" x14ac:dyDescent="0.3">
      <c r="B80">
        <v>57</v>
      </c>
      <c r="C80">
        <v>58</v>
      </c>
      <c r="D80" s="26">
        <v>65.810710110000002</v>
      </c>
      <c r="E80" s="26">
        <v>56.760182099999994</v>
      </c>
      <c r="F80" s="26">
        <v>82.12296242358903</v>
      </c>
      <c r="G80">
        <v>2075</v>
      </c>
      <c r="I80">
        <v>2075</v>
      </c>
      <c r="J80" s="2">
        <f>'Grid evolution'!J80</f>
        <v>0.45387917615646445</v>
      </c>
      <c r="L80">
        <v>2075</v>
      </c>
      <c r="M80" s="2">
        <f t="shared" si="7"/>
        <v>3.8665070294791288</v>
      </c>
      <c r="N80" s="2">
        <f t="shared" si="8"/>
        <v>3.3347709319249188</v>
      </c>
      <c r="O80" s="2">
        <f t="shared" si="9"/>
        <v>4.8248835328128221</v>
      </c>
      <c r="Q80">
        <v>2075</v>
      </c>
      <c r="R80" s="3">
        <f>$C$15+SUM(M$24:M80)</f>
        <v>719.18624779680863</v>
      </c>
      <c r="S80" s="3">
        <f>$C$15+SUM(N$24:N80)</f>
        <v>678.10048560739415</v>
      </c>
      <c r="T80" s="11">
        <f>$C$15+SUM(O$24:O80)</f>
        <v>820.0089283868233</v>
      </c>
      <c r="U80">
        <f t="shared" si="3"/>
        <v>816.4</v>
      </c>
      <c r="V80">
        <f t="shared" si="4"/>
        <v>1329.8</v>
      </c>
      <c r="W80" s="12">
        <f t="shared" si="5"/>
        <v>58</v>
      </c>
      <c r="Y80">
        <f t="shared" si="6"/>
        <v>513.4</v>
      </c>
    </row>
    <row r="81" spans="2:25" x14ac:dyDescent="0.3">
      <c r="B81">
        <v>58</v>
      </c>
      <c r="C81">
        <v>59</v>
      </c>
      <c r="D81" s="26">
        <v>66.696872899999988</v>
      </c>
      <c r="E81" s="26">
        <v>58.67576530625</v>
      </c>
      <c r="F81" s="26">
        <v>82.585507195210909</v>
      </c>
      <c r="G81">
        <v>2076</v>
      </c>
      <c r="I81">
        <v>2076</v>
      </c>
      <c r="J81" s="2">
        <f>'Grid evolution'!J81</f>
        <v>0.45387917615646445</v>
      </c>
      <c r="L81">
        <v>2076</v>
      </c>
      <c r="M81" s="2">
        <f t="shared" si="7"/>
        <v>3.9185708144021421</v>
      </c>
      <c r="N81" s="2">
        <f t="shared" si="8"/>
        <v>3.4473151655327618</v>
      </c>
      <c r="O81" s="2">
        <f t="shared" si="9"/>
        <v>4.8520589364505504</v>
      </c>
      <c r="Q81">
        <v>2076</v>
      </c>
      <c r="R81" s="3">
        <f>$C$15+SUM(M$24:M81)</f>
        <v>723.1048186112107</v>
      </c>
      <c r="S81" s="3">
        <f>$C$15+SUM(N$24:N81)</f>
        <v>681.54780077292696</v>
      </c>
      <c r="T81" s="3">
        <f>$C$15+SUM(O$24:O81)</f>
        <v>824.86098732327389</v>
      </c>
      <c r="U81">
        <f t="shared" si="3"/>
        <v>816.4</v>
      </c>
      <c r="V81">
        <f t="shared" si="4"/>
        <v>1329.8</v>
      </c>
      <c r="W81">
        <f t="shared" si="5"/>
        <v>59</v>
      </c>
      <c r="Y81">
        <f t="shared" si="6"/>
        <v>513.4</v>
      </c>
    </row>
    <row r="82" spans="2:25" x14ac:dyDescent="0.3">
      <c r="B82">
        <v>59</v>
      </c>
      <c r="C82">
        <v>60</v>
      </c>
      <c r="D82" s="26">
        <v>67.571247689999993</v>
      </c>
      <c r="E82" s="26">
        <v>59.05929320940001</v>
      </c>
      <c r="F82" s="26">
        <v>83.040144830160926</v>
      </c>
      <c r="G82">
        <v>2077</v>
      </c>
      <c r="I82">
        <v>2077</v>
      </c>
      <c r="J82" s="2">
        <f>'Grid evolution'!J82</f>
        <v>0.45387917615646445</v>
      </c>
      <c r="L82">
        <v>2077</v>
      </c>
      <c r="M82" s="2">
        <f t="shared" si="7"/>
        <v>3.9699420314317635</v>
      </c>
      <c r="N82" s="2">
        <f t="shared" si="8"/>
        <v>3.4698481746896639</v>
      </c>
      <c r="O82" s="2">
        <f t="shared" si="9"/>
        <v>4.8787697804524139</v>
      </c>
      <c r="Q82">
        <v>2077</v>
      </c>
      <c r="R82" s="3">
        <f>$C$15+SUM(M$24:M82)</f>
        <v>727.07476064264256</v>
      </c>
      <c r="S82" s="3">
        <f>$C$15+SUM(N$24:N82)</f>
        <v>685.01764894761664</v>
      </c>
      <c r="T82" s="3">
        <f>$C$15+SUM(O$24:O82)</f>
        <v>829.73975710372633</v>
      </c>
      <c r="U82">
        <f t="shared" si="3"/>
        <v>816.4</v>
      </c>
      <c r="V82">
        <f t="shared" si="4"/>
        <v>1329.8</v>
      </c>
      <c r="W82">
        <f t="shared" si="5"/>
        <v>60</v>
      </c>
      <c r="Y82">
        <f t="shared" si="6"/>
        <v>513.4</v>
      </c>
    </row>
    <row r="83" spans="2:25" x14ac:dyDescent="0.3">
      <c r="B83">
        <v>60</v>
      </c>
      <c r="C83">
        <v>61</v>
      </c>
      <c r="D83" s="26">
        <v>68.433834479999987</v>
      </c>
      <c r="E83" s="26">
        <v>59.442935630450023</v>
      </c>
      <c r="F83" s="26">
        <v>83.487141133640449</v>
      </c>
      <c r="G83">
        <v>2078</v>
      </c>
      <c r="I83">
        <v>2078</v>
      </c>
      <c r="J83" s="2">
        <f>'Grid evolution'!J83</f>
        <v>0.45387917615646445</v>
      </c>
      <c r="L83">
        <v>2078</v>
      </c>
      <c r="M83" s="2">
        <f t="shared" si="7"/>
        <v>4.020620680567994</v>
      </c>
      <c r="N83" s="2">
        <f t="shared" si="8"/>
        <v>3.4923879119955963</v>
      </c>
      <c r="O83" s="2">
        <f t="shared" si="9"/>
        <v>4.9050316813902093</v>
      </c>
      <c r="Q83">
        <v>2078</v>
      </c>
      <c r="R83" s="3">
        <f>$C$15+SUM(M$24:M83)</f>
        <v>731.09538132321052</v>
      </c>
      <c r="S83" s="3">
        <f>$C$15+SUM(N$24:N83)</f>
        <v>688.51003685961223</v>
      </c>
      <c r="T83" s="3">
        <f>$C$15+SUM(O$24:O83)</f>
        <v>834.64478878511648</v>
      </c>
      <c r="U83">
        <f t="shared" si="3"/>
        <v>816.4</v>
      </c>
      <c r="V83">
        <f t="shared" si="4"/>
        <v>1329.8</v>
      </c>
      <c r="W83">
        <f t="shared" si="5"/>
        <v>61</v>
      </c>
      <c r="Y83">
        <f t="shared" si="6"/>
        <v>513.4</v>
      </c>
    </row>
    <row r="84" spans="2:25" x14ac:dyDescent="0.3">
      <c r="B84">
        <v>61</v>
      </c>
      <c r="C84">
        <v>62</v>
      </c>
      <c r="D84" s="26">
        <v>69.28463327</v>
      </c>
      <c r="E84" s="26">
        <v>57.854350399999994</v>
      </c>
      <c r="F84" s="26">
        <v>83.92674872919639</v>
      </c>
      <c r="G84">
        <v>2079</v>
      </c>
      <c r="I84">
        <v>2079</v>
      </c>
      <c r="J84" s="2">
        <f>'Grid evolution'!J84</f>
        <v>0.45387917615646445</v>
      </c>
      <c r="L84">
        <v>2079</v>
      </c>
      <c r="M84" s="2">
        <f t="shared" si="7"/>
        <v>4.0706067618108328</v>
      </c>
      <c r="N84" s="2">
        <f t="shared" si="8"/>
        <v>3.3990554445264691</v>
      </c>
      <c r="O84" s="2">
        <f t="shared" si="9"/>
        <v>4.9308594813879356</v>
      </c>
      <c r="Q84">
        <v>2079</v>
      </c>
      <c r="R84" s="3">
        <f>$C$15+SUM(M$24:M84)</f>
        <v>735.16598808502135</v>
      </c>
      <c r="S84" s="3">
        <f>$C$15+SUM(N$24:N84)</f>
        <v>691.90909230413865</v>
      </c>
      <c r="T84" s="3">
        <f>$C$15+SUM(O$24:O84)</f>
        <v>839.57564826650446</v>
      </c>
      <c r="U84">
        <f t="shared" si="3"/>
        <v>816.4</v>
      </c>
      <c r="V84">
        <f t="shared" si="4"/>
        <v>1329.8</v>
      </c>
      <c r="W84">
        <f t="shared" si="5"/>
        <v>62</v>
      </c>
      <c r="Y84">
        <f t="shared" si="6"/>
        <v>513.4</v>
      </c>
    </row>
    <row r="85" spans="2:25" x14ac:dyDescent="0.3">
      <c r="B85">
        <v>62</v>
      </c>
      <c r="C85">
        <v>63</v>
      </c>
      <c r="D85" s="26">
        <v>70.12364405999999</v>
      </c>
      <c r="E85" s="26">
        <v>56.760182099999994</v>
      </c>
      <c r="F85" s="26">
        <v>84.359207916162035</v>
      </c>
      <c r="G85">
        <v>2080</v>
      </c>
      <c r="I85">
        <v>2080</v>
      </c>
      <c r="J85" s="2">
        <f>'Grid evolution'!J85</f>
        <v>0.45387917615646445</v>
      </c>
      <c r="L85">
        <v>2080</v>
      </c>
      <c r="M85" s="2">
        <f t="shared" si="7"/>
        <v>4.119900275160278</v>
      </c>
      <c r="N85" s="2">
        <f t="shared" si="8"/>
        <v>3.3347709319249188</v>
      </c>
      <c r="O85" s="2">
        <f t="shared" si="9"/>
        <v>4.9562672984981093</v>
      </c>
      <c r="Q85">
        <v>2080</v>
      </c>
      <c r="R85" s="3">
        <f>$C$15+SUM(M$24:M85)</f>
        <v>739.28588836018162</v>
      </c>
      <c r="S85" s="3">
        <f>$C$15+SUM(N$24:N85)</f>
        <v>695.24386323606359</v>
      </c>
      <c r="T85" s="3">
        <f>$C$15+SUM(O$24:O85)</f>
        <v>844.53191556500246</v>
      </c>
      <c r="U85">
        <f t="shared" si="3"/>
        <v>816.4</v>
      </c>
      <c r="V85">
        <f t="shared" si="4"/>
        <v>1329.8</v>
      </c>
      <c r="W85">
        <f t="shared" si="5"/>
        <v>63</v>
      </c>
      <c r="Y85">
        <f t="shared" si="6"/>
        <v>513.4</v>
      </c>
    </row>
    <row r="86" spans="2:25" x14ac:dyDescent="0.3">
      <c r="B86">
        <v>63</v>
      </c>
      <c r="C86">
        <v>64</v>
      </c>
      <c r="D86" s="26">
        <v>70.950866849999997</v>
      </c>
      <c r="E86" s="26">
        <v>57.854350399999994</v>
      </c>
      <c r="F86" s="26">
        <v>84.784747458493868</v>
      </c>
      <c r="G86">
        <v>2081</v>
      </c>
      <c r="I86">
        <v>2081</v>
      </c>
      <c r="J86" s="2">
        <f>'Grid evolution'!J86</f>
        <v>0.45387917615646445</v>
      </c>
      <c r="L86">
        <v>2081</v>
      </c>
      <c r="M86" s="2">
        <f t="shared" si="7"/>
        <v>4.1685012206163332</v>
      </c>
      <c r="N86" s="2">
        <f t="shared" si="8"/>
        <v>3.3990554445264691</v>
      </c>
      <c r="O86" s="2">
        <f t="shared" si="9"/>
        <v>4.9812685730474522</v>
      </c>
      <c r="Q86">
        <v>2081</v>
      </c>
      <c r="R86" s="3">
        <f>$C$15+SUM(M$24:M86)</f>
        <v>743.45438958079797</v>
      </c>
      <c r="S86" s="3">
        <f>$C$15+SUM(N$24:N86)</f>
        <v>698.64291868059001</v>
      </c>
      <c r="T86" s="3">
        <f>$C$15+SUM(O$24:O86)</f>
        <v>849.51318413804995</v>
      </c>
      <c r="U86">
        <f t="shared" si="3"/>
        <v>816.4</v>
      </c>
      <c r="V86">
        <f t="shared" si="4"/>
        <v>1329.8</v>
      </c>
      <c r="W86">
        <f t="shared" si="5"/>
        <v>64</v>
      </c>
      <c r="Y86">
        <f t="shared" si="6"/>
        <v>513.4</v>
      </c>
    </row>
    <row r="87" spans="2:25" x14ac:dyDescent="0.3">
      <c r="B87">
        <v>64</v>
      </c>
      <c r="C87">
        <v>65</v>
      </c>
      <c r="D87" s="26">
        <v>71.766301639999995</v>
      </c>
      <c r="E87" s="26">
        <v>59.184552082580176</v>
      </c>
      <c r="F87" s="26">
        <v>85.203585311486975</v>
      </c>
      <c r="G87">
        <v>2082</v>
      </c>
      <c r="I87">
        <v>2082</v>
      </c>
      <c r="J87" s="2">
        <f>'Grid evolution'!J87</f>
        <v>0.45387917615646445</v>
      </c>
      <c r="L87">
        <v>2082</v>
      </c>
      <c r="M87" s="2">
        <f t="shared" si="7"/>
        <v>4.2164095981789966</v>
      </c>
      <c r="N87" s="2">
        <f t="shared" si="8"/>
        <v>3.4772073767533747</v>
      </c>
      <c r="O87" s="2">
        <f t="shared" si="9"/>
        <v>5.0058761103328422</v>
      </c>
      <c r="Q87">
        <v>2082</v>
      </c>
      <c r="R87" s="3">
        <f>$C$15+SUM(M$24:M87)</f>
        <v>747.67079917897695</v>
      </c>
      <c r="S87" s="3">
        <f>$C$15+SUM(N$24:N87)</f>
        <v>702.12012605734344</v>
      </c>
      <c r="T87" s="3">
        <f>$C$15+SUM(O$24:O87)</f>
        <v>854.51906024838286</v>
      </c>
      <c r="U87">
        <f t="shared" si="3"/>
        <v>816.4</v>
      </c>
      <c r="V87">
        <f t="shared" si="4"/>
        <v>1329.8</v>
      </c>
      <c r="W87">
        <f t="shared" si="5"/>
        <v>65</v>
      </c>
      <c r="Y87">
        <f t="shared" si="6"/>
        <v>513.4</v>
      </c>
    </row>
    <row r="88" spans="2:25" x14ac:dyDescent="0.3">
      <c r="B88">
        <v>65</v>
      </c>
      <c r="C88">
        <v>66</v>
      </c>
      <c r="D88" s="26">
        <v>72.569948429999982</v>
      </c>
      <c r="E88" s="26">
        <v>60.281036588702619</v>
      </c>
      <c r="F88" s="26">
        <v>85.615929292148977</v>
      </c>
      <c r="G88">
        <v>2083</v>
      </c>
      <c r="I88">
        <v>2083</v>
      </c>
      <c r="J88" s="2">
        <f>'Grid evolution'!J88</f>
        <v>0.45387917615646445</v>
      </c>
      <c r="L88">
        <v>2083</v>
      </c>
      <c r="M88" s="2">
        <f t="shared" ref="M88:M122" si="10">$C$13*J88*$C$9*(D88/100)/10^12</f>
        <v>4.2636254078482674</v>
      </c>
      <c r="N88" s="2">
        <f t="shared" ref="N88:N122" si="11">$C$13*J88*$C$9*(E88/100)/10^12</f>
        <v>3.5416279709629053</v>
      </c>
      <c r="O88" s="2">
        <f t="shared" ref="O88:O122" si="12">$C$13*J88*$C$9*(F88/100)/10^12</f>
        <v>5.0301021200070748</v>
      </c>
      <c r="Q88">
        <v>2083</v>
      </c>
      <c r="R88" s="3">
        <f>$C$15+SUM(M$24:M88)</f>
        <v>751.93442458682523</v>
      </c>
      <c r="S88" s="3">
        <f>$C$15+SUM(N$24:N88)</f>
        <v>705.66175402830629</v>
      </c>
      <c r="T88" s="3">
        <f>$C$15+SUM(O$24:O88)</f>
        <v>859.54916236838994</v>
      </c>
      <c r="U88">
        <f t="shared" si="3"/>
        <v>816.4</v>
      </c>
      <c r="V88">
        <f t="shared" si="4"/>
        <v>1329.8</v>
      </c>
      <c r="W88">
        <f t="shared" si="5"/>
        <v>66</v>
      </c>
      <c r="Y88">
        <f t="shared" si="6"/>
        <v>513.4</v>
      </c>
    </row>
    <row r="89" spans="2:25" x14ac:dyDescent="0.3">
      <c r="B89">
        <v>66</v>
      </c>
      <c r="C89">
        <v>67</v>
      </c>
      <c r="D89" s="26">
        <v>73.361807220000003</v>
      </c>
      <c r="E89" s="26">
        <v>60.947107184894293</v>
      </c>
      <c r="F89" s="26">
        <v>86.021977698394068</v>
      </c>
      <c r="G89">
        <v>2084</v>
      </c>
      <c r="I89">
        <v>2084</v>
      </c>
      <c r="J89" s="2">
        <f>'Grid evolution'!J89</f>
        <v>0.45387917615646445</v>
      </c>
      <c r="L89">
        <v>2084</v>
      </c>
      <c r="M89" s="2">
        <f t="shared" si="10"/>
        <v>4.3101486496241472</v>
      </c>
      <c r="N89" s="2">
        <f t="shared" si="11"/>
        <v>3.5807609120601795</v>
      </c>
      <c r="O89" s="2">
        <f t="shared" si="12"/>
        <v>5.0539582524577247</v>
      </c>
      <c r="Q89">
        <v>2084</v>
      </c>
      <c r="R89" s="3">
        <f>$C$15+SUM(M$24:M89)</f>
        <v>756.24457323644936</v>
      </c>
      <c r="S89" s="3">
        <f>$C$15+SUM(N$24:N89)</f>
        <v>709.2425149403665</v>
      </c>
      <c r="T89" s="3">
        <f>$C$15+SUM(O$24:O89)</f>
        <v>864.60312062084768</v>
      </c>
      <c r="U89">
        <f t="shared" si="3"/>
        <v>816.4</v>
      </c>
      <c r="V89">
        <f t="shared" si="4"/>
        <v>1329.8</v>
      </c>
      <c r="W89">
        <f t="shared" si="5"/>
        <v>67</v>
      </c>
      <c r="Y89">
        <f t="shared" si="6"/>
        <v>513.4</v>
      </c>
    </row>
    <row r="90" spans="2:25" x14ac:dyDescent="0.3">
      <c r="B90">
        <v>67</v>
      </c>
      <c r="C90">
        <v>68</v>
      </c>
      <c r="D90" s="26">
        <v>74.141878009999999</v>
      </c>
      <c r="E90" s="26">
        <v>61.613379227988318</v>
      </c>
      <c r="F90" s="26">
        <v>86.421919881675819</v>
      </c>
      <c r="G90">
        <v>2085</v>
      </c>
      <c r="I90">
        <v>2085</v>
      </c>
      <c r="J90" s="2">
        <f>'Grid evolution'!J90</f>
        <v>0.45387917615646445</v>
      </c>
      <c r="L90">
        <v>2085</v>
      </c>
      <c r="M90" s="2">
        <f t="shared" si="10"/>
        <v>4.3559793235066344</v>
      </c>
      <c r="N90" s="2">
        <f t="shared" si="11"/>
        <v>3.6199056885541969</v>
      </c>
      <c r="O90" s="2">
        <f t="shared" si="12"/>
        <v>5.0774556324504259</v>
      </c>
      <c r="Q90">
        <v>2085</v>
      </c>
      <c r="R90" s="3">
        <f>$C$15+SUM(M$24:M90)</f>
        <v>760.60055255995599</v>
      </c>
      <c r="S90" s="3">
        <f>$C$15+SUM(N$24:N90)</f>
        <v>712.86242062892075</v>
      </c>
      <c r="T90" s="3">
        <f>$C$15+SUM(O$24:O90)</f>
        <v>869.68057625329811</v>
      </c>
      <c r="U90">
        <f t="shared" ref="U90:U122" si="13">$C$15+$C$16</f>
        <v>816.4</v>
      </c>
      <c r="V90">
        <f t="shared" ref="V90:V122" si="14">$C$15+$C$17</f>
        <v>1329.8</v>
      </c>
      <c r="W90">
        <f t="shared" ref="W90:W105" si="15">Q90-2017</f>
        <v>68</v>
      </c>
      <c r="Y90">
        <f t="shared" ref="Y90:Y105" si="16">V90-U90</f>
        <v>513.4</v>
      </c>
    </row>
    <row r="91" spans="2:25" x14ac:dyDescent="0.3">
      <c r="B91">
        <v>68</v>
      </c>
      <c r="C91">
        <v>69</v>
      </c>
      <c r="D91" s="26">
        <v>74.9101608</v>
      </c>
      <c r="E91" s="26">
        <v>62.279802227241248</v>
      </c>
      <c r="F91" s="26">
        <v>86.815936777197749</v>
      </c>
      <c r="G91">
        <v>2086</v>
      </c>
      <c r="I91">
        <v>2086</v>
      </c>
      <c r="J91" s="2">
        <f>'Grid evolution'!J91</f>
        <v>0.45387917615646445</v>
      </c>
      <c r="L91">
        <v>2086</v>
      </c>
      <c r="M91" s="2">
        <f t="shared" si="10"/>
        <v>4.4011174294957307</v>
      </c>
      <c r="N91" s="2">
        <f t="shared" si="11"/>
        <v>3.6590593340157191</v>
      </c>
      <c r="O91" s="2">
        <f t="shared" si="12"/>
        <v>5.1006048902797767</v>
      </c>
      <c r="Q91">
        <v>2086</v>
      </c>
      <c r="R91" s="3">
        <f>$C$15+SUM(M$24:M91)</f>
        <v>765.00166998945178</v>
      </c>
      <c r="S91" s="3">
        <f>$C$15+SUM(N$24:N91)</f>
        <v>716.52147996293638</v>
      </c>
      <c r="T91" s="3">
        <f>$C$15+SUM(O$24:O91)</f>
        <v>874.7811811435779</v>
      </c>
      <c r="U91">
        <f t="shared" si="13"/>
        <v>816.4</v>
      </c>
      <c r="V91">
        <f t="shared" si="14"/>
        <v>1329.8</v>
      </c>
      <c r="W91">
        <f t="shared" si="15"/>
        <v>69</v>
      </c>
      <c r="Y91">
        <f t="shared" si="16"/>
        <v>513.4</v>
      </c>
    </row>
    <row r="92" spans="2:25" x14ac:dyDescent="0.3">
      <c r="B92">
        <v>69</v>
      </c>
      <c r="C92">
        <v>70</v>
      </c>
      <c r="D92" s="26">
        <v>75.666655589999991</v>
      </c>
      <c r="E92" s="26">
        <v>62.946325691909607</v>
      </c>
      <c r="F92" s="26">
        <v>87.204201395418124</v>
      </c>
      <c r="G92">
        <v>2087</v>
      </c>
      <c r="I92">
        <v>2087</v>
      </c>
      <c r="J92" s="2">
        <f>'Grid evolution'!J92</f>
        <v>0.45387917615646445</v>
      </c>
      <c r="L92">
        <v>2087</v>
      </c>
      <c r="M92" s="2">
        <f t="shared" si="10"/>
        <v>4.4455629675914334</v>
      </c>
      <c r="N92" s="2">
        <f t="shared" si="11"/>
        <v>3.6982188820155129</v>
      </c>
      <c r="O92" s="2">
        <f t="shared" si="12"/>
        <v>5.1234161906462043</v>
      </c>
      <c r="Q92">
        <v>2087</v>
      </c>
      <c r="R92" s="3">
        <f>$C$15+SUM(M$24:M92)</f>
        <v>769.44723295704318</v>
      </c>
      <c r="S92" s="3">
        <f>$C$15+SUM(N$24:N92)</f>
        <v>720.21969884495195</v>
      </c>
      <c r="T92" s="3">
        <f>$C$15+SUM(O$24:O92)</f>
        <v>879.90459733422404</v>
      </c>
      <c r="U92">
        <f t="shared" si="13"/>
        <v>816.4</v>
      </c>
      <c r="V92">
        <f t="shared" si="14"/>
        <v>1329.8</v>
      </c>
      <c r="W92">
        <f t="shared" si="15"/>
        <v>70</v>
      </c>
      <c r="Y92">
        <f t="shared" si="16"/>
        <v>513.4</v>
      </c>
    </row>
    <row r="93" spans="2:25" x14ac:dyDescent="0.3">
      <c r="B93">
        <v>70</v>
      </c>
      <c r="C93">
        <v>71</v>
      </c>
      <c r="D93" s="26">
        <v>76.41136238</v>
      </c>
      <c r="E93" s="26">
        <v>64.255162337611409</v>
      </c>
      <c r="F93" s="26">
        <v>87.586879278191006</v>
      </c>
      <c r="G93">
        <v>2088</v>
      </c>
      <c r="I93">
        <v>2088</v>
      </c>
      <c r="J93" s="2">
        <f>'Grid evolution'!J93</f>
        <v>0.45387917615646445</v>
      </c>
      <c r="L93">
        <v>2088</v>
      </c>
      <c r="M93" s="2">
        <f t="shared" si="10"/>
        <v>4.489315937793747</v>
      </c>
      <c r="N93" s="2">
        <f t="shared" si="11"/>
        <v>3.7751155768329254</v>
      </c>
      <c r="O93" s="2">
        <f t="shared" si="12"/>
        <v>5.145899259455132</v>
      </c>
      <c r="Q93">
        <v>2088</v>
      </c>
      <c r="R93" s="3">
        <f>$C$15+SUM(M$24:M93)</f>
        <v>773.93654889483696</v>
      </c>
      <c r="S93" s="3">
        <f>$C$15+SUM(N$24:N93)</f>
        <v>723.99481442178489</v>
      </c>
      <c r="T93" s="3">
        <f>$C$15+SUM(O$24:O93)</f>
        <v>885.0504965936791</v>
      </c>
      <c r="U93">
        <f t="shared" si="13"/>
        <v>816.4</v>
      </c>
      <c r="V93">
        <f t="shared" si="14"/>
        <v>1329.8</v>
      </c>
      <c r="W93">
        <f t="shared" si="15"/>
        <v>71</v>
      </c>
      <c r="Y93">
        <f t="shared" si="16"/>
        <v>513.4</v>
      </c>
    </row>
    <row r="94" spans="2:25" x14ac:dyDescent="0.3">
      <c r="B94">
        <v>71</v>
      </c>
      <c r="C94">
        <v>72</v>
      </c>
      <c r="D94" s="26">
        <v>77.144281169999999</v>
      </c>
      <c r="E94" s="26">
        <v>62.602860645438795</v>
      </c>
      <c r="F94" s="26">
        <v>87.964128922553371</v>
      </c>
      <c r="G94">
        <v>2089</v>
      </c>
      <c r="I94">
        <v>2089</v>
      </c>
      <c r="J94" s="2">
        <f>'Grid evolution'!J94</f>
        <v>0.45387917615646445</v>
      </c>
      <c r="L94">
        <v>2089</v>
      </c>
      <c r="M94" s="2">
        <f t="shared" si="10"/>
        <v>4.5323763401026671</v>
      </c>
      <c r="N94" s="2">
        <f t="shared" si="11"/>
        <v>3.6780396434943046</v>
      </c>
      <c r="O94" s="2">
        <f t="shared" si="12"/>
        <v>5.168063408715299</v>
      </c>
      <c r="Q94">
        <v>2089</v>
      </c>
      <c r="R94" s="3">
        <f>$C$15+SUM(M$24:M94)</f>
        <v>778.46892523493955</v>
      </c>
      <c r="S94" s="3">
        <f>$C$15+SUM(N$24:N94)</f>
        <v>727.67285406527913</v>
      </c>
      <c r="T94" s="3">
        <f>$C$15+SUM(O$24:O94)</f>
        <v>890.2185600023945</v>
      </c>
      <c r="U94">
        <f t="shared" si="13"/>
        <v>816.4</v>
      </c>
      <c r="V94">
        <f t="shared" si="14"/>
        <v>1329.8</v>
      </c>
      <c r="W94">
        <f t="shared" si="15"/>
        <v>72</v>
      </c>
      <c r="Y94">
        <f t="shared" si="16"/>
        <v>513.4</v>
      </c>
    </row>
    <row r="95" spans="2:25" x14ac:dyDescent="0.3">
      <c r="B95">
        <v>72</v>
      </c>
      <c r="C95">
        <v>73</v>
      </c>
      <c r="D95" s="26">
        <v>77.865411959999989</v>
      </c>
      <c r="E95" s="26">
        <v>64.436307200000002</v>
      </c>
      <c r="F95" s="26">
        <v>88.33610217487383</v>
      </c>
      <c r="G95">
        <v>2090</v>
      </c>
      <c r="I95">
        <v>2090</v>
      </c>
      <c r="J95" s="2">
        <f>'Grid evolution'!J95</f>
        <v>0.45387917615646445</v>
      </c>
      <c r="L95">
        <v>2090</v>
      </c>
      <c r="M95" s="2">
        <f t="shared" si="10"/>
        <v>4.5747441745181954</v>
      </c>
      <c r="N95" s="2">
        <f t="shared" si="11"/>
        <v>3.7857581892984165</v>
      </c>
      <c r="O95" s="2">
        <f t="shared" si="12"/>
        <v>5.1899175596957585</v>
      </c>
      <c r="Q95">
        <v>2090</v>
      </c>
      <c r="R95" s="3">
        <f>$C$15+SUM(M$24:M95)</f>
        <v>783.04366940945783</v>
      </c>
      <c r="S95" s="3">
        <f>$C$15+SUM(N$24:N95)</f>
        <v>731.45861225457759</v>
      </c>
      <c r="T95" s="3">
        <f>$C$15+SUM(O$24:O95)</f>
        <v>895.40847756209018</v>
      </c>
      <c r="U95">
        <f t="shared" si="13"/>
        <v>816.4</v>
      </c>
      <c r="V95">
        <f t="shared" si="14"/>
        <v>1329.8</v>
      </c>
      <c r="W95">
        <f t="shared" si="15"/>
        <v>73</v>
      </c>
      <c r="Y95">
        <f t="shared" si="16"/>
        <v>513.4</v>
      </c>
    </row>
    <row r="96" spans="2:25" x14ac:dyDescent="0.3">
      <c r="B96">
        <v>73</v>
      </c>
      <c r="C96">
        <v>74</v>
      </c>
      <c r="D96" s="26">
        <v>78.574754749999997</v>
      </c>
      <c r="E96" s="26">
        <v>66.082740275000006</v>
      </c>
      <c r="F96" s="26">
        <v>88.702944597815971</v>
      </c>
      <c r="G96">
        <v>2091</v>
      </c>
      <c r="I96">
        <v>2091</v>
      </c>
      <c r="J96" s="2">
        <f>'Grid evolution'!J96</f>
        <v>0.45387917615646445</v>
      </c>
      <c r="L96">
        <v>2091</v>
      </c>
      <c r="M96" s="2">
        <f t="shared" si="10"/>
        <v>4.6164194410403327</v>
      </c>
      <c r="N96" s="2">
        <f t="shared" si="11"/>
        <v>3.8824893299807473</v>
      </c>
      <c r="O96" s="2">
        <f t="shared" si="12"/>
        <v>5.2114702644856967</v>
      </c>
      <c r="Q96">
        <v>2091</v>
      </c>
      <c r="R96" s="3">
        <f>$C$15+SUM(M$24:M96)</f>
        <v>787.66008885049814</v>
      </c>
      <c r="S96" s="3">
        <f>$C$15+SUM(N$24:N96)</f>
        <v>735.34110158455837</v>
      </c>
      <c r="T96" s="3">
        <f>$C$15+SUM(O$24:O96)</f>
        <v>900.61994782657587</v>
      </c>
      <c r="U96">
        <f t="shared" si="13"/>
        <v>816.4</v>
      </c>
      <c r="V96">
        <f t="shared" si="14"/>
        <v>1329.8</v>
      </c>
      <c r="W96">
        <f t="shared" si="15"/>
        <v>74</v>
      </c>
      <c r="Y96">
        <f t="shared" si="16"/>
        <v>513.4</v>
      </c>
    </row>
    <row r="97" spans="2:25" x14ac:dyDescent="0.3">
      <c r="B97">
        <v>74</v>
      </c>
      <c r="C97">
        <v>75</v>
      </c>
      <c r="D97" s="26">
        <v>79.272309539999995</v>
      </c>
      <c r="E97" s="26">
        <v>65.094969130400017</v>
      </c>
      <c r="F97" s="26">
        <v>89.064795812335859</v>
      </c>
      <c r="G97">
        <v>2092</v>
      </c>
      <c r="I97">
        <v>2092</v>
      </c>
      <c r="J97" s="2">
        <f>'Grid evolution'!J97</f>
        <v>0.45387917615646445</v>
      </c>
      <c r="L97">
        <v>2092</v>
      </c>
      <c r="M97" s="2">
        <f t="shared" si="10"/>
        <v>4.6574021396690775</v>
      </c>
      <c r="N97" s="2">
        <f t="shared" si="11"/>
        <v>3.8244558568921136</v>
      </c>
      <c r="O97" s="2">
        <f t="shared" si="12"/>
        <v>5.2327297260874346</v>
      </c>
      <c r="Q97">
        <v>2092</v>
      </c>
      <c r="R97" s="3">
        <f>$C$15+SUM(M$24:M97)</f>
        <v>792.31749099016724</v>
      </c>
      <c r="S97" s="3">
        <f>$C$15+SUM(N$24:N97)</f>
        <v>739.16555744145046</v>
      </c>
      <c r="T97" s="3">
        <f>$C$15+SUM(O$24:O97)</f>
        <v>905.85267755266329</v>
      </c>
      <c r="U97">
        <f t="shared" si="13"/>
        <v>816.4</v>
      </c>
      <c r="V97">
        <f t="shared" si="14"/>
        <v>1329.8</v>
      </c>
      <c r="W97">
        <f t="shared" si="15"/>
        <v>75</v>
      </c>
      <c r="Y97">
        <f t="shared" si="16"/>
        <v>513.4</v>
      </c>
    </row>
    <row r="98" spans="2:25" x14ac:dyDescent="0.3">
      <c r="B98">
        <v>75</v>
      </c>
      <c r="C98">
        <v>76</v>
      </c>
      <c r="D98" s="26">
        <v>79.958076329999997</v>
      </c>
      <c r="E98" s="26">
        <v>66.027873398450026</v>
      </c>
      <c r="F98" s="26">
        <v>89.421789816724413</v>
      </c>
      <c r="G98">
        <v>2093</v>
      </c>
      <c r="I98">
        <v>2093</v>
      </c>
      <c r="J98" s="2">
        <f>'Grid evolution'!J98</f>
        <v>0.45387917615646445</v>
      </c>
      <c r="L98">
        <v>2093</v>
      </c>
      <c r="M98" s="2">
        <f t="shared" si="10"/>
        <v>4.6976922704044304</v>
      </c>
      <c r="N98" s="2">
        <f t="shared" si="11"/>
        <v>3.8792657944268609</v>
      </c>
      <c r="O98" s="2">
        <f t="shared" si="12"/>
        <v>5.2537038171608046</v>
      </c>
      <c r="Q98">
        <v>2093</v>
      </c>
      <c r="R98" s="3">
        <f>$C$15+SUM(M$24:M98)</f>
        <v>797.01518326057158</v>
      </c>
      <c r="S98" s="3">
        <f>$C$15+SUM(N$24:N98)</f>
        <v>743.04482323587729</v>
      </c>
      <c r="T98" s="3">
        <f>$C$15+SUM(O$24:O98)</f>
        <v>911.10638136982402</v>
      </c>
      <c r="U98">
        <f t="shared" si="13"/>
        <v>816.4</v>
      </c>
      <c r="V98">
        <f t="shared" si="14"/>
        <v>1329.8</v>
      </c>
      <c r="W98">
        <f t="shared" si="15"/>
        <v>76</v>
      </c>
      <c r="Y98">
        <f t="shared" si="16"/>
        <v>513.4</v>
      </c>
    </row>
    <row r="99" spans="2:25" x14ac:dyDescent="0.3">
      <c r="B99">
        <v>76</v>
      </c>
      <c r="C99">
        <v>77</v>
      </c>
      <c r="D99" s="26">
        <v>80.63205511999999</v>
      </c>
      <c r="E99" s="26">
        <v>66.960418063800006</v>
      </c>
      <c r="F99" s="26">
        <v>89.77405528451952</v>
      </c>
      <c r="G99">
        <v>2094</v>
      </c>
      <c r="I99">
        <v>2094</v>
      </c>
      <c r="J99" s="2">
        <f>'Grid evolution'!J99</f>
        <v>0.45387917615646445</v>
      </c>
      <c r="L99">
        <v>2094</v>
      </c>
      <c r="M99" s="2">
        <f t="shared" si="10"/>
        <v>4.7372898332463915</v>
      </c>
      <c r="N99" s="2">
        <f t="shared" si="11"/>
        <v>3.9340546046045994</v>
      </c>
      <c r="O99" s="2">
        <f t="shared" si="12"/>
        <v>5.2744000975260512</v>
      </c>
      <c r="Q99">
        <v>2094</v>
      </c>
      <c r="R99" s="3">
        <f>$C$15+SUM(M$24:M99)</f>
        <v>801.75247309381803</v>
      </c>
      <c r="S99" s="3">
        <f>$C$15+SUM(N$24:N99)</f>
        <v>746.97887784048191</v>
      </c>
      <c r="T99" s="3">
        <f>$C$15+SUM(O$24:O99)</f>
        <v>916.38078146735006</v>
      </c>
      <c r="U99">
        <f t="shared" si="13"/>
        <v>816.4</v>
      </c>
      <c r="V99">
        <f t="shared" si="14"/>
        <v>1329.8</v>
      </c>
      <c r="W99">
        <f t="shared" si="15"/>
        <v>77</v>
      </c>
      <c r="Y99">
        <f t="shared" si="16"/>
        <v>513.4</v>
      </c>
    </row>
    <row r="100" spans="2:25" x14ac:dyDescent="0.3">
      <c r="B100">
        <v>77</v>
      </c>
      <c r="C100">
        <v>78</v>
      </c>
      <c r="D100" s="26">
        <v>81.294245909999987</v>
      </c>
      <c r="E100" s="26">
        <v>68.166480941600014</v>
      </c>
      <c r="F100" s="26">
        <v>90.121715842944624</v>
      </c>
      <c r="G100">
        <v>2095</v>
      </c>
      <c r="I100">
        <v>2095</v>
      </c>
      <c r="J100" s="2">
        <f>'Grid evolution'!J100</f>
        <v>0.45387917615646445</v>
      </c>
      <c r="L100">
        <v>2095</v>
      </c>
      <c r="M100" s="2">
        <f t="shared" si="10"/>
        <v>4.7761948281949618</v>
      </c>
      <c r="N100" s="2">
        <f t="shared" si="11"/>
        <v>4.0049131409615715</v>
      </c>
      <c r="O100" s="2">
        <f t="shared" si="12"/>
        <v>5.2948258305226483</v>
      </c>
      <c r="Q100">
        <v>2095</v>
      </c>
      <c r="R100" s="3">
        <f>$C$15+SUM(M$24:M100)</f>
        <v>806.52866792201303</v>
      </c>
      <c r="S100" s="3">
        <f>$C$15+SUM(N$24:N100)</f>
        <v>750.98379098144346</v>
      </c>
      <c r="T100" s="3">
        <f>$C$15+SUM(O$24:O100)</f>
        <v>921.67560729787283</v>
      </c>
      <c r="U100">
        <f t="shared" si="13"/>
        <v>816.4</v>
      </c>
      <c r="V100">
        <f t="shared" si="14"/>
        <v>1329.8</v>
      </c>
      <c r="W100">
        <f t="shared" si="15"/>
        <v>78</v>
      </c>
      <c r="Y100">
        <f t="shared" si="16"/>
        <v>513.4</v>
      </c>
    </row>
    <row r="101" spans="2:25" x14ac:dyDescent="0.3">
      <c r="B101">
        <v>78</v>
      </c>
      <c r="C101">
        <v>79</v>
      </c>
      <c r="D101" s="26">
        <v>81.944648699999988</v>
      </c>
      <c r="E101" s="26">
        <v>69.371409274999991</v>
      </c>
      <c r="F101" s="26">
        <v>90.464890333382343</v>
      </c>
      <c r="G101">
        <v>2096</v>
      </c>
      <c r="I101">
        <v>2096</v>
      </c>
      <c r="J101" s="2">
        <f>'Grid evolution'!J101</f>
        <v>0.45387917615646445</v>
      </c>
      <c r="L101">
        <v>2096</v>
      </c>
      <c r="M101" s="2">
        <f t="shared" si="10"/>
        <v>4.8144072552501394</v>
      </c>
      <c r="N101" s="2">
        <f t="shared" si="11"/>
        <v>4.0757050206316503</v>
      </c>
      <c r="O101" s="2">
        <f t="shared" si="12"/>
        <v>5.3149879983126249</v>
      </c>
      <c r="Q101">
        <v>2096</v>
      </c>
      <c r="R101" s="3">
        <f>$C$15+SUM(M$24:M101)</f>
        <v>811.34307517726313</v>
      </c>
      <c r="S101" s="3">
        <f>$C$15+SUM(N$24:N101)</f>
        <v>755.05949600207509</v>
      </c>
      <c r="T101" s="3">
        <f>$C$15+SUM(O$24:O101)</f>
        <v>926.99059529618535</v>
      </c>
      <c r="U101">
        <f t="shared" si="13"/>
        <v>816.4</v>
      </c>
      <c r="V101">
        <f t="shared" si="14"/>
        <v>1329.8</v>
      </c>
      <c r="W101">
        <f t="shared" si="15"/>
        <v>79</v>
      </c>
      <c r="Y101">
        <f t="shared" si="16"/>
        <v>513.4</v>
      </c>
    </row>
    <row r="102" spans="2:25" x14ac:dyDescent="0.3">
      <c r="B102">
        <v>79</v>
      </c>
      <c r="C102">
        <v>80</v>
      </c>
      <c r="D102" s="26">
        <v>82.583263489999993</v>
      </c>
      <c r="E102" s="26">
        <v>74.282498900000007</v>
      </c>
      <c r="F102" s="26">
        <v>90.803693055255948</v>
      </c>
      <c r="G102">
        <v>2097</v>
      </c>
      <c r="I102">
        <v>2097</v>
      </c>
      <c r="J102" s="2">
        <f>'Grid evolution'!J102</f>
        <v>0.45387917615646445</v>
      </c>
      <c r="L102">
        <v>2097</v>
      </c>
      <c r="M102" s="2">
        <f t="shared" si="10"/>
        <v>4.851927114411926</v>
      </c>
      <c r="N102" s="2">
        <f t="shared" si="11"/>
        <v>4.3642410738929751</v>
      </c>
      <c r="O102" s="2">
        <f t="shared" si="12"/>
        <v>5.3348933162090795</v>
      </c>
      <c r="Q102">
        <v>2097</v>
      </c>
      <c r="R102" s="3">
        <f>$C$15+SUM(M$24:M102)</f>
        <v>816.195002291675</v>
      </c>
      <c r="S102" s="3">
        <f>$C$15+SUM(N$24:N102)</f>
        <v>759.42373707596812</v>
      </c>
      <c r="T102" s="3">
        <f>$C$15+SUM(O$24:O102)</f>
        <v>932.32548861239457</v>
      </c>
      <c r="U102">
        <f t="shared" si="13"/>
        <v>816.4</v>
      </c>
      <c r="V102">
        <f t="shared" si="14"/>
        <v>1329.8</v>
      </c>
      <c r="W102">
        <f t="shared" si="15"/>
        <v>80</v>
      </c>
      <c r="Y102">
        <f t="shared" si="16"/>
        <v>513.4</v>
      </c>
    </row>
    <row r="103" spans="2:25" x14ac:dyDescent="0.3">
      <c r="B103">
        <v>80</v>
      </c>
      <c r="C103">
        <v>81</v>
      </c>
      <c r="D103" s="26">
        <v>83.210090280000003</v>
      </c>
      <c r="E103" s="26">
        <v>75.910639474999996</v>
      </c>
      <c r="F103" s="26">
        <v>91.138233994570953</v>
      </c>
      <c r="G103">
        <v>2098</v>
      </c>
      <c r="I103">
        <v>2098</v>
      </c>
      <c r="J103" s="2">
        <f>'Grid evolution'!J103</f>
        <v>0.45387917615646445</v>
      </c>
      <c r="L103">
        <v>2098</v>
      </c>
      <c r="M103" s="2">
        <f t="shared" si="10"/>
        <v>4.8887544056803209</v>
      </c>
      <c r="N103" s="2">
        <f t="shared" si="11"/>
        <v>4.4598974946745695</v>
      </c>
      <c r="O103" s="2">
        <f t="shared" si="12"/>
        <v>5.3545482461034375</v>
      </c>
      <c r="Q103">
        <v>2098</v>
      </c>
      <c r="R103" s="11">
        <f>$C$15+SUM(M$24:M103)</f>
        <v>821.08375669735528</v>
      </c>
      <c r="S103" s="3">
        <f>$C$15+SUM(N$24:N103)</f>
        <v>763.8836345706427</v>
      </c>
      <c r="T103" s="3">
        <f>$C$15+SUM(O$24:O103)</f>
        <v>937.68003685849794</v>
      </c>
      <c r="U103">
        <f t="shared" si="13"/>
        <v>816.4</v>
      </c>
      <c r="V103">
        <f t="shared" si="14"/>
        <v>1329.8</v>
      </c>
      <c r="W103" s="12">
        <f t="shared" si="15"/>
        <v>81</v>
      </c>
      <c r="Y103">
        <f t="shared" si="16"/>
        <v>513.4</v>
      </c>
    </row>
    <row r="104" spans="2:25" x14ac:dyDescent="0.3">
      <c r="B104">
        <v>81</v>
      </c>
      <c r="C104">
        <v>82</v>
      </c>
      <c r="D104" s="26">
        <v>83.825129070000003</v>
      </c>
      <c r="E104" s="26">
        <v>76.452120899999997</v>
      </c>
      <c r="F104" s="26">
        <v>91.46861903826067</v>
      </c>
      <c r="G104">
        <v>2099</v>
      </c>
      <c r="I104">
        <v>2099</v>
      </c>
      <c r="J104" s="2">
        <f>'Grid evolution'!J104</f>
        <v>0.45387917615646445</v>
      </c>
      <c r="L104">
        <v>2099</v>
      </c>
      <c r="M104" s="2">
        <f t="shared" si="10"/>
        <v>4.9248891290553232</v>
      </c>
      <c r="N104" s="2">
        <f t="shared" si="11"/>
        <v>4.4917105800005812</v>
      </c>
      <c r="O104" s="2">
        <f t="shared" si="12"/>
        <v>5.3739590090586757</v>
      </c>
      <c r="Q104">
        <v>2099</v>
      </c>
      <c r="R104" s="3">
        <f>$C$15+SUM(M$24:M104)</f>
        <v>826.00864582641066</v>
      </c>
      <c r="S104" s="3">
        <f>$C$15+SUM(N$24:N104)</f>
        <v>768.37534515064328</v>
      </c>
      <c r="T104" s="3">
        <f>$C$15+SUM(O$24:O104)</f>
        <v>943.05399586755664</v>
      </c>
      <c r="U104">
        <f t="shared" si="13"/>
        <v>816.4</v>
      </c>
      <c r="V104">
        <f t="shared" si="14"/>
        <v>1329.8</v>
      </c>
      <c r="W104">
        <f t="shared" si="15"/>
        <v>82</v>
      </c>
      <c r="Y104">
        <f t="shared" si="16"/>
        <v>513.4</v>
      </c>
    </row>
    <row r="105" spans="2:25" x14ac:dyDescent="0.3">
      <c r="B105">
        <v>82</v>
      </c>
      <c r="C105">
        <v>83</v>
      </c>
      <c r="D105" s="26">
        <v>84.428379859999978</v>
      </c>
      <c r="E105" s="26">
        <v>76.992939274999998</v>
      </c>
      <c r="F105" s="26">
        <v>91.794950175380521</v>
      </c>
      <c r="G105">
        <v>2100</v>
      </c>
      <c r="I105">
        <v>2100</v>
      </c>
      <c r="J105" s="2">
        <f>'Grid evolution'!J105</f>
        <v>0.45387917615646445</v>
      </c>
      <c r="L105">
        <v>2100</v>
      </c>
      <c r="M105" s="2">
        <f t="shared" si="10"/>
        <v>4.9603312845369336</v>
      </c>
      <c r="N105" s="2">
        <f t="shared" si="11"/>
        <v>4.5234847098513891</v>
      </c>
      <c r="O105" s="2">
        <f t="shared" si="12"/>
        <v>5.3931315971298703</v>
      </c>
      <c r="Q105">
        <v>2100</v>
      </c>
      <c r="R105" s="3">
        <f>$C$15+SUM(M$24:M105)</f>
        <v>830.96897711094755</v>
      </c>
      <c r="S105" s="3">
        <f>$C$15+SUM(N$24:N105)</f>
        <v>772.89882986049463</v>
      </c>
      <c r="T105" s="3">
        <f>$C$15+SUM(O$24:O105)</f>
        <v>948.44712746468645</v>
      </c>
      <c r="U105">
        <f t="shared" si="13"/>
        <v>816.4</v>
      </c>
      <c r="V105">
        <f t="shared" si="14"/>
        <v>1329.8</v>
      </c>
      <c r="W105">
        <f t="shared" si="15"/>
        <v>83</v>
      </c>
      <c r="Y105">
        <f t="shared" si="16"/>
        <v>513.4</v>
      </c>
    </row>
    <row r="106" spans="2:25" x14ac:dyDescent="0.3">
      <c r="B106">
        <v>83</v>
      </c>
      <c r="C106">
        <v>84</v>
      </c>
      <c r="D106" s="26">
        <v>85.019842649999987</v>
      </c>
      <c r="E106" s="26">
        <v>77.533066399999996</v>
      </c>
      <c r="F106" s="26">
        <v>92.117325686108032</v>
      </c>
      <c r="G106">
        <v>2101</v>
      </c>
      <c r="I106">
        <v>2101</v>
      </c>
      <c r="J106" s="2">
        <f>J105</f>
        <v>0.45387917615646445</v>
      </c>
      <c r="L106">
        <v>2101</v>
      </c>
      <c r="M106" s="2">
        <f t="shared" si="10"/>
        <v>4.9950808721251523</v>
      </c>
      <c r="N106" s="2">
        <f t="shared" si="11"/>
        <v>4.5552182274222233</v>
      </c>
      <c r="O106" s="2">
        <f t="shared" si="12"/>
        <v>5.4120717844683206</v>
      </c>
      <c r="Q106">
        <v>2101</v>
      </c>
      <c r="R106" s="3">
        <f>$C$15+SUM(M$24:M106)</f>
        <v>835.96405798307273</v>
      </c>
      <c r="S106" s="3">
        <f>$C$15+SUM(N$24:N106)</f>
        <v>777.45404808791682</v>
      </c>
      <c r="T106" s="3">
        <f>$C$15+SUM(O$24:O106)</f>
        <v>953.85919924915481</v>
      </c>
      <c r="U106">
        <f t="shared" si="13"/>
        <v>816.4</v>
      </c>
      <c r="V106">
        <f t="shared" si="14"/>
        <v>1329.8</v>
      </c>
      <c r="W106">
        <f t="shared" ref="W106:W109" si="17">Q106-2017</f>
        <v>84</v>
      </c>
      <c r="Y106">
        <f t="shared" ref="Y106:Y109" si="18">V106-U106</f>
        <v>513.4</v>
      </c>
    </row>
    <row r="107" spans="2:25" x14ac:dyDescent="0.3">
      <c r="B107">
        <v>84</v>
      </c>
      <c r="C107">
        <v>85</v>
      </c>
      <c r="D107" s="26">
        <v>85.59951744</v>
      </c>
      <c r="E107" s="26">
        <v>78.611134100000001</v>
      </c>
      <c r="F107" s="26">
        <v>92.435840319424358</v>
      </c>
      <c r="G107">
        <v>2102</v>
      </c>
      <c r="I107">
        <v>2102</v>
      </c>
      <c r="J107" s="2">
        <f t="shared" ref="J107:J122" si="19">J106</f>
        <v>0.45387917615646445</v>
      </c>
      <c r="L107">
        <v>2102</v>
      </c>
      <c r="M107" s="2">
        <f t="shared" si="10"/>
        <v>5.0291378918199801</v>
      </c>
      <c r="N107" s="2">
        <f t="shared" si="11"/>
        <v>4.6185567985049119</v>
      </c>
      <c r="O107" s="2">
        <f t="shared" si="12"/>
        <v>5.4307851377606804</v>
      </c>
      <c r="Q107">
        <v>2102</v>
      </c>
      <c r="R107" s="3">
        <f>$C$15+SUM(M$24:M107)</f>
        <v>840.99319587489276</v>
      </c>
      <c r="S107" s="3">
        <f>$C$15+SUM(N$24:N107)</f>
        <v>782.0726048864218</v>
      </c>
      <c r="T107" s="3">
        <f>$C$15+SUM(O$24:O107)</f>
        <v>959.28998438691542</v>
      </c>
      <c r="U107">
        <f t="shared" si="13"/>
        <v>816.4</v>
      </c>
      <c r="V107">
        <f t="shared" si="14"/>
        <v>1329.8</v>
      </c>
      <c r="W107">
        <f t="shared" si="17"/>
        <v>85</v>
      </c>
      <c r="Y107">
        <f t="shared" si="18"/>
        <v>513.4</v>
      </c>
    </row>
    <row r="108" spans="2:25" x14ac:dyDescent="0.3">
      <c r="B108">
        <v>85</v>
      </c>
      <c r="C108">
        <v>86</v>
      </c>
      <c r="D108" s="26">
        <v>86.167404229999988</v>
      </c>
      <c r="E108" s="26">
        <v>76.343876756600011</v>
      </c>
      <c r="F108" s="26">
        <v>92.750585460281712</v>
      </c>
      <c r="G108">
        <v>2103</v>
      </c>
      <c r="I108">
        <v>2103</v>
      </c>
      <c r="J108" s="2">
        <f t="shared" si="19"/>
        <v>0.45387917615646445</v>
      </c>
      <c r="L108">
        <v>2103</v>
      </c>
      <c r="M108" s="2">
        <f t="shared" si="10"/>
        <v>5.0625023436214152</v>
      </c>
      <c r="N108" s="2">
        <f t="shared" si="11"/>
        <v>4.4853510263556435</v>
      </c>
      <c r="O108" s="2">
        <f t="shared" si="12"/>
        <v>5.4492770260503711</v>
      </c>
      <c r="Q108">
        <v>2103</v>
      </c>
      <c r="R108" s="3">
        <f>$C$15+SUM(M$24:M108)</f>
        <v>846.05569821851418</v>
      </c>
      <c r="S108" s="3">
        <f>$C$15+SUM(N$24:N108)</f>
        <v>786.5579559127774</v>
      </c>
      <c r="T108" s="3">
        <f>$C$15+SUM(O$24:O108)</f>
        <v>964.73926141296579</v>
      </c>
      <c r="U108">
        <f t="shared" si="13"/>
        <v>816.4</v>
      </c>
      <c r="V108">
        <f t="shared" si="14"/>
        <v>1329.8</v>
      </c>
      <c r="W108">
        <f t="shared" si="17"/>
        <v>86</v>
      </c>
      <c r="Y108">
        <f t="shared" si="18"/>
        <v>513.4</v>
      </c>
    </row>
    <row r="109" spans="2:25" x14ac:dyDescent="0.3">
      <c r="B109">
        <v>86</v>
      </c>
      <c r="C109">
        <v>87</v>
      </c>
      <c r="D109" s="26">
        <v>86.723503019999981</v>
      </c>
      <c r="E109" s="26">
        <v>77.164055659746282</v>
      </c>
      <c r="F109" s="26">
        <v>93.06164928699377</v>
      </c>
      <c r="G109">
        <v>2104</v>
      </c>
      <c r="I109">
        <v>2104</v>
      </c>
      <c r="J109" s="2">
        <f t="shared" si="19"/>
        <v>0.45387917615646445</v>
      </c>
      <c r="L109">
        <v>2104</v>
      </c>
      <c r="M109" s="2">
        <f t="shared" si="10"/>
        <v>5.0951742275294594</v>
      </c>
      <c r="N109" s="2">
        <f t="shared" si="11"/>
        <v>4.5335381297791582</v>
      </c>
      <c r="O109" s="2">
        <f t="shared" si="12"/>
        <v>5.4675526299845725</v>
      </c>
      <c r="Q109">
        <v>2104</v>
      </c>
      <c r="R109" s="3">
        <f>$C$15+SUM(M$24:M109)</f>
        <v>851.15087244604365</v>
      </c>
      <c r="S109" s="3">
        <f>$C$15+SUM(N$24:N109)</f>
        <v>791.09149404255663</v>
      </c>
      <c r="T109" s="3">
        <f>$C$15+SUM(O$24:O109)</f>
        <v>970.20681404295044</v>
      </c>
      <c r="U109">
        <f t="shared" si="13"/>
        <v>816.4</v>
      </c>
      <c r="V109">
        <f t="shared" si="14"/>
        <v>1329.8</v>
      </c>
      <c r="W109">
        <f t="shared" si="17"/>
        <v>87</v>
      </c>
      <c r="Y109">
        <f t="shared" si="18"/>
        <v>513.4</v>
      </c>
    </row>
    <row r="110" spans="2:25" x14ac:dyDescent="0.3">
      <c r="B110">
        <v>87</v>
      </c>
      <c r="C110">
        <v>88</v>
      </c>
      <c r="D110" s="26">
        <v>87.267813810000007</v>
      </c>
      <c r="E110" s="26">
        <v>77.98262395439815</v>
      </c>
      <c r="F110" s="26">
        <v>93.369116919528253</v>
      </c>
      <c r="G110">
        <v>2105</v>
      </c>
      <c r="I110">
        <v>2105</v>
      </c>
      <c r="J110" s="2">
        <f t="shared" si="19"/>
        <v>0.45387917615646445</v>
      </c>
      <c r="L110">
        <v>2105</v>
      </c>
      <c r="M110" s="2">
        <f t="shared" si="10"/>
        <v>5.1271535435441127</v>
      </c>
      <c r="N110" s="2">
        <f t="shared" si="11"/>
        <v>4.5816306068256756</v>
      </c>
      <c r="O110" s="2">
        <f t="shared" si="12"/>
        <v>5.4856169505266958</v>
      </c>
      <c r="Q110">
        <v>2105</v>
      </c>
      <c r="R110" s="3">
        <f>$C$15+SUM(M$24:M110)</f>
        <v>856.27802598958772</v>
      </c>
      <c r="S110" s="3">
        <f>$C$15+SUM(N$24:N110)</f>
        <v>795.67312464938232</v>
      </c>
      <c r="T110" s="3">
        <f>$C$15+SUM(O$24:O110)</f>
        <v>975.69243099347716</v>
      </c>
      <c r="U110">
        <f t="shared" si="13"/>
        <v>816.4</v>
      </c>
      <c r="V110">
        <f t="shared" si="14"/>
        <v>1329.8</v>
      </c>
      <c r="W110">
        <f t="shared" ref="W110:W122" si="20">Q110-2017</f>
        <v>88</v>
      </c>
      <c r="Y110">
        <f t="shared" ref="Y110:Y122" si="21">V110-U110</f>
        <v>513.4</v>
      </c>
    </row>
    <row r="111" spans="2:25" x14ac:dyDescent="0.3">
      <c r="B111">
        <v>88</v>
      </c>
      <c r="C111">
        <v>89</v>
      </c>
      <c r="D111" s="26">
        <v>87.800336600000009</v>
      </c>
      <c r="E111" s="26">
        <v>78.890932480222389</v>
      </c>
      <c r="F111" s="26">
        <v>93.673070559324586</v>
      </c>
      <c r="G111">
        <v>2106</v>
      </c>
      <c r="I111">
        <v>2106</v>
      </c>
      <c r="J111" s="2">
        <f t="shared" si="19"/>
        <v>0.45387917615646445</v>
      </c>
      <c r="L111">
        <v>2106</v>
      </c>
      <c r="M111" s="2">
        <f t="shared" si="10"/>
        <v>5.1584402916653724</v>
      </c>
      <c r="N111" s="2">
        <f t="shared" si="11"/>
        <v>4.6349954967374414</v>
      </c>
      <c r="O111" s="2">
        <f t="shared" si="12"/>
        <v>5.5034748171709547</v>
      </c>
      <c r="Q111">
        <v>2106</v>
      </c>
      <c r="R111" s="3">
        <f>$C$15+SUM(M$24:M111)</f>
        <v>861.43646628125316</v>
      </c>
      <c r="S111" s="3">
        <f>$C$15+SUM(N$24:N111)</f>
        <v>800.30812014611968</v>
      </c>
      <c r="T111" s="3">
        <f>$C$15+SUM(O$24:O111)</f>
        <v>981.19590581064813</v>
      </c>
      <c r="U111">
        <f t="shared" si="13"/>
        <v>816.4</v>
      </c>
      <c r="V111">
        <f t="shared" si="14"/>
        <v>1329.8</v>
      </c>
      <c r="W111">
        <f t="shared" si="20"/>
        <v>89</v>
      </c>
      <c r="Y111">
        <f t="shared" si="21"/>
        <v>513.4</v>
      </c>
    </row>
    <row r="112" spans="2:25" x14ac:dyDescent="0.3">
      <c r="B112">
        <v>89</v>
      </c>
      <c r="C112">
        <v>90</v>
      </c>
      <c r="D112" s="26">
        <v>88.321071389999986</v>
      </c>
      <c r="E112" s="26">
        <v>79.79162711379189</v>
      </c>
      <c r="F112" s="26">
        <v>93.973589621212056</v>
      </c>
      <c r="G112">
        <v>2107</v>
      </c>
      <c r="I112">
        <v>2107</v>
      </c>
      <c r="J112" s="2">
        <f t="shared" si="19"/>
        <v>0.45387917615646445</v>
      </c>
      <c r="L112">
        <v>2107</v>
      </c>
      <c r="M112" s="2">
        <f t="shared" si="10"/>
        <v>5.1890344718932395</v>
      </c>
      <c r="N112" s="2">
        <f t="shared" si="11"/>
        <v>4.6879130556923538</v>
      </c>
      <c r="O112" s="2">
        <f t="shared" si="12"/>
        <v>5.5211308956927976</v>
      </c>
      <c r="Q112">
        <v>2107</v>
      </c>
      <c r="R112" s="3">
        <f>$C$15+SUM(M$24:M112)</f>
        <v>866.6255007531463</v>
      </c>
      <c r="S112" s="3">
        <f>$C$15+SUM(N$24:N112)</f>
        <v>804.996033201812</v>
      </c>
      <c r="T112" s="3">
        <f>$C$15+SUM(O$24:O112)</f>
        <v>986.71703670634088</v>
      </c>
      <c r="U112">
        <f t="shared" si="13"/>
        <v>816.4</v>
      </c>
      <c r="V112">
        <f t="shared" si="14"/>
        <v>1329.8</v>
      </c>
      <c r="W112">
        <f t="shared" si="20"/>
        <v>90</v>
      </c>
      <c r="Y112">
        <f t="shared" si="21"/>
        <v>513.4</v>
      </c>
    </row>
    <row r="113" spans="2:25" x14ac:dyDescent="0.3">
      <c r="B113">
        <v>90</v>
      </c>
      <c r="C113">
        <v>91</v>
      </c>
      <c r="D113" s="26">
        <v>88.830018179999996</v>
      </c>
      <c r="E113" s="26">
        <v>80.695317083039811</v>
      </c>
      <c r="F113" s="26">
        <v>94.270750857957793</v>
      </c>
      <c r="G113">
        <v>2108</v>
      </c>
      <c r="I113">
        <v>2108</v>
      </c>
      <c r="J113" s="2">
        <f t="shared" si="19"/>
        <v>0.45387917615646445</v>
      </c>
      <c r="L113">
        <v>2108</v>
      </c>
      <c r="M113" s="2">
        <f t="shared" si="10"/>
        <v>5.2189360842277166</v>
      </c>
      <c r="N113" s="2">
        <f t="shared" si="11"/>
        <v>4.7410065964355939</v>
      </c>
      <c r="O113" s="2">
        <f t="shared" si="12"/>
        <v>5.5385896954663547</v>
      </c>
      <c r="Q113">
        <v>2108</v>
      </c>
      <c r="R113" s="3">
        <f>$C$15+SUM(M$24:M113)</f>
        <v>871.84443683737413</v>
      </c>
      <c r="S113" s="3">
        <f>$C$15+SUM(N$24:N113)</f>
        <v>809.73703979824768</v>
      </c>
      <c r="T113" s="3">
        <f>$C$15+SUM(O$24:O113)</f>
        <v>992.25562640180726</v>
      </c>
      <c r="U113">
        <f t="shared" si="13"/>
        <v>816.4</v>
      </c>
      <c r="V113">
        <f t="shared" si="14"/>
        <v>1329.8</v>
      </c>
      <c r="W113">
        <f t="shared" si="20"/>
        <v>91</v>
      </c>
      <c r="Y113">
        <f t="shared" si="21"/>
        <v>513.4</v>
      </c>
    </row>
    <row r="114" spans="2:25" x14ac:dyDescent="0.3">
      <c r="B114">
        <v>91</v>
      </c>
      <c r="C114">
        <v>92</v>
      </c>
      <c r="D114" s="26">
        <v>89.327176970000011</v>
      </c>
      <c r="E114" s="26">
        <v>81.719172716600013</v>
      </c>
      <c r="F114" s="26">
        <v>94.564628477932885</v>
      </c>
      <c r="G114">
        <v>2109</v>
      </c>
      <c r="I114">
        <v>2109</v>
      </c>
      <c r="J114" s="2">
        <f t="shared" si="19"/>
        <v>0.45387917615646445</v>
      </c>
      <c r="L114">
        <v>2109</v>
      </c>
      <c r="M114" s="2">
        <f t="shared" si="10"/>
        <v>5.2481451286688019</v>
      </c>
      <c r="N114" s="2">
        <f t="shared" si="11"/>
        <v>4.801160103330071</v>
      </c>
      <c r="O114" s="2">
        <f t="shared" si="12"/>
        <v>5.5558555763775468</v>
      </c>
      <c r="Q114">
        <v>2109</v>
      </c>
      <c r="R114" s="3">
        <f>$C$15+SUM(M$24:M114)</f>
        <v>877.09258196604287</v>
      </c>
      <c r="S114" s="3">
        <f>$C$15+SUM(N$24:N114)</f>
        <v>814.53819990157774</v>
      </c>
      <c r="T114" s="3">
        <f>$C$15+SUM(O$24:O114)</f>
        <v>997.81148197818482</v>
      </c>
      <c r="U114">
        <f t="shared" si="13"/>
        <v>816.4</v>
      </c>
      <c r="V114">
        <f t="shared" si="14"/>
        <v>1329.8</v>
      </c>
      <c r="W114">
        <f t="shared" si="20"/>
        <v>92</v>
      </c>
      <c r="Y114">
        <f t="shared" si="21"/>
        <v>513.4</v>
      </c>
    </row>
    <row r="115" spans="2:25" x14ac:dyDescent="0.3">
      <c r="B115">
        <v>92</v>
      </c>
      <c r="C115">
        <v>93</v>
      </c>
      <c r="D115" s="26">
        <v>89.812547759999987</v>
      </c>
      <c r="E115" s="26">
        <v>81.996362371430408</v>
      </c>
      <c r="F115" s="26">
        <v>94.855294256348614</v>
      </c>
      <c r="G115">
        <v>2110</v>
      </c>
      <c r="I115">
        <v>2110</v>
      </c>
      <c r="J115" s="2">
        <f t="shared" si="19"/>
        <v>0.45387917615646445</v>
      </c>
      <c r="L115">
        <v>2110</v>
      </c>
      <c r="M115" s="2">
        <f t="shared" si="10"/>
        <v>5.2766616052164927</v>
      </c>
      <c r="N115" s="2">
        <f t="shared" si="11"/>
        <v>4.8174455338794333</v>
      </c>
      <c r="O115" s="2">
        <f t="shared" si="12"/>
        <v>5.5729327553594326</v>
      </c>
      <c r="Q115">
        <v>2110</v>
      </c>
      <c r="R115" s="3">
        <f>$C$15+SUM(M$24:M115)</f>
        <v>882.3692435712594</v>
      </c>
      <c r="S115" s="11">
        <f>$C$15+SUM(N$24:N115)</f>
        <v>819.35564543545718</v>
      </c>
      <c r="T115" s="3">
        <f>$C$15+SUM(O$24:O115)</f>
        <v>1003.3844147335442</v>
      </c>
      <c r="U115">
        <f t="shared" si="13"/>
        <v>816.4</v>
      </c>
      <c r="V115">
        <f t="shared" si="14"/>
        <v>1329.8</v>
      </c>
      <c r="W115" s="12">
        <f t="shared" si="20"/>
        <v>93</v>
      </c>
      <c r="Y115">
        <f t="shared" si="21"/>
        <v>513.4</v>
      </c>
    </row>
    <row r="116" spans="2:25" x14ac:dyDescent="0.3">
      <c r="B116">
        <v>93</v>
      </c>
      <c r="C116">
        <v>94</v>
      </c>
      <c r="D116" s="26">
        <v>90.286130549999996</v>
      </c>
      <c r="E116" s="26">
        <v>82.273294044651209</v>
      </c>
      <c r="F116" s="26">
        <v>95.142817640479379</v>
      </c>
      <c r="G116">
        <v>2111</v>
      </c>
      <c r="I116">
        <v>2111</v>
      </c>
      <c r="J116" s="2">
        <f t="shared" si="19"/>
        <v>0.45387917615646445</v>
      </c>
      <c r="L116">
        <v>2111</v>
      </c>
      <c r="M116" s="2">
        <f t="shared" si="10"/>
        <v>5.3044855138707963</v>
      </c>
      <c r="N116" s="2">
        <f t="shared" si="11"/>
        <v>4.8337158075082076</v>
      </c>
      <c r="O116" s="2">
        <f t="shared" si="12"/>
        <v>5.5898253125742547</v>
      </c>
      <c r="Q116">
        <v>2111</v>
      </c>
      <c r="R116" s="3">
        <f>$C$15+SUM(M$24:M116)</f>
        <v>887.67372908513016</v>
      </c>
      <c r="S116" s="3">
        <f>$C$15+SUM(N$24:N116)</f>
        <v>824.18936124296533</v>
      </c>
      <c r="T116" s="3">
        <f>$C$15+SUM(O$24:O116)</f>
        <v>1008.9742400461184</v>
      </c>
      <c r="U116">
        <f t="shared" si="13"/>
        <v>816.4</v>
      </c>
      <c r="V116">
        <f t="shared" si="14"/>
        <v>1329.8</v>
      </c>
      <c r="W116">
        <f t="shared" si="20"/>
        <v>94</v>
      </c>
      <c r="Y116">
        <f t="shared" si="21"/>
        <v>513.4</v>
      </c>
    </row>
    <row r="117" spans="2:25" x14ac:dyDescent="0.3">
      <c r="B117">
        <v>94</v>
      </c>
      <c r="C117">
        <v>95</v>
      </c>
      <c r="D117" s="26">
        <v>90.747925339999995</v>
      </c>
      <c r="E117" s="26">
        <v>82.549963771116836</v>
      </c>
      <c r="F117" s="26">
        <v>95.427265849258362</v>
      </c>
      <c r="G117">
        <v>2112</v>
      </c>
      <c r="I117">
        <v>2112</v>
      </c>
      <c r="J117" s="2">
        <f t="shared" si="19"/>
        <v>0.45387917615646445</v>
      </c>
      <c r="L117">
        <v>2112</v>
      </c>
      <c r="M117" s="2">
        <f t="shared" si="10"/>
        <v>5.3316168546317053</v>
      </c>
      <c r="N117" s="2">
        <f t="shared" si="11"/>
        <v>4.8499706912563916</v>
      </c>
      <c r="O117" s="2">
        <f t="shared" si="12"/>
        <v>5.6065371972648821</v>
      </c>
      <c r="Q117">
        <v>2112</v>
      </c>
      <c r="R117" s="3">
        <f>$C$15+SUM(M$24:M117)</f>
        <v>893.00534593976181</v>
      </c>
      <c r="S117" s="3">
        <f>$C$15+SUM(N$24:N117)</f>
        <v>829.03933193422176</v>
      </c>
      <c r="T117" s="3">
        <f>$C$15+SUM(O$24:O117)</f>
        <v>1014.5807772433834</v>
      </c>
      <c r="U117">
        <f t="shared" si="13"/>
        <v>816.4</v>
      </c>
      <c r="V117">
        <f t="shared" si="14"/>
        <v>1329.8</v>
      </c>
      <c r="W117">
        <f t="shared" si="20"/>
        <v>95</v>
      </c>
      <c r="Y117">
        <f t="shared" si="21"/>
        <v>513.4</v>
      </c>
    </row>
    <row r="118" spans="2:25" x14ac:dyDescent="0.3">
      <c r="B118">
        <v>95</v>
      </c>
      <c r="C118">
        <v>96</v>
      </c>
      <c r="D118" s="26">
        <v>91.197932129999998</v>
      </c>
      <c r="E118" s="26">
        <v>82.890114900000015</v>
      </c>
      <c r="F118" s="26">
        <v>95.708703967603483</v>
      </c>
      <c r="G118">
        <v>2113</v>
      </c>
      <c r="I118">
        <v>2113</v>
      </c>
      <c r="J118" s="2">
        <f t="shared" si="19"/>
        <v>0.45387917615646445</v>
      </c>
      <c r="L118">
        <v>2113</v>
      </c>
      <c r="M118" s="2">
        <f t="shared" si="10"/>
        <v>5.3580556274992226</v>
      </c>
      <c r="N118" s="2">
        <f t="shared" si="11"/>
        <v>4.8699552306833898</v>
      </c>
      <c r="O118" s="2">
        <f t="shared" si="12"/>
        <v>5.6230722332966456</v>
      </c>
      <c r="Q118">
        <v>2113</v>
      </c>
      <c r="R118" s="3">
        <f>$C$15+SUM(M$24:M118)</f>
        <v>898.36340156726101</v>
      </c>
      <c r="S118" s="3">
        <f>$C$15+SUM(N$24:N118)</f>
        <v>833.90928716490521</v>
      </c>
      <c r="T118" s="3">
        <f>$C$15+SUM(O$24:O118)</f>
        <v>1020.20384947668</v>
      </c>
      <c r="U118">
        <f t="shared" si="13"/>
        <v>816.4</v>
      </c>
      <c r="V118">
        <f t="shared" si="14"/>
        <v>1329.8</v>
      </c>
      <c r="W118">
        <f t="shared" si="20"/>
        <v>96</v>
      </c>
      <c r="Y118">
        <f t="shared" si="21"/>
        <v>513.4</v>
      </c>
    </row>
    <row r="119" spans="2:25" x14ac:dyDescent="0.3">
      <c r="B119">
        <v>96</v>
      </c>
      <c r="C119">
        <v>97</v>
      </c>
      <c r="D119" s="26">
        <v>91.636150919999992</v>
      </c>
      <c r="E119" s="26">
        <v>83.102501523200004</v>
      </c>
      <c r="F119" s="26">
        <v>95.987195035804319</v>
      </c>
      <c r="G119">
        <v>2114</v>
      </c>
      <c r="I119">
        <v>2114</v>
      </c>
      <c r="J119" s="2">
        <f t="shared" si="19"/>
        <v>0.45387917615646445</v>
      </c>
      <c r="L119">
        <v>2114</v>
      </c>
      <c r="M119" s="2">
        <f t="shared" si="10"/>
        <v>5.383801832473349</v>
      </c>
      <c r="N119" s="2">
        <f t="shared" si="11"/>
        <v>4.882433357270954</v>
      </c>
      <c r="O119" s="2">
        <f t="shared" si="12"/>
        <v>5.6394341244089876</v>
      </c>
      <c r="Q119">
        <v>2114</v>
      </c>
      <c r="R119" s="3">
        <f>$C$15+SUM(M$24:M119)</f>
        <v>903.74720339973442</v>
      </c>
      <c r="S119" s="3">
        <f>$C$15+SUM(N$24:N119)</f>
        <v>838.79172052217609</v>
      </c>
      <c r="T119" s="3">
        <f>$C$15+SUM(O$24:O119)</f>
        <v>1025.8432836010888</v>
      </c>
      <c r="U119">
        <f t="shared" si="13"/>
        <v>816.4</v>
      </c>
      <c r="V119">
        <f t="shared" si="14"/>
        <v>1329.8</v>
      </c>
      <c r="W119">
        <f t="shared" si="20"/>
        <v>97</v>
      </c>
      <c r="Y119">
        <f t="shared" si="21"/>
        <v>513.4</v>
      </c>
    </row>
    <row r="120" spans="2:25" x14ac:dyDescent="0.3">
      <c r="B120">
        <v>97</v>
      </c>
      <c r="C120">
        <v>98</v>
      </c>
      <c r="D120" s="26">
        <v>92.062581709999989</v>
      </c>
      <c r="E120" s="26">
        <v>82.890114900000015</v>
      </c>
      <c r="F120" s="26">
        <v>96.262800134277413</v>
      </c>
      <c r="G120">
        <v>2115</v>
      </c>
      <c r="I120">
        <v>2115</v>
      </c>
      <c r="J120" s="2">
        <f t="shared" si="19"/>
        <v>0.45387917615646445</v>
      </c>
      <c r="L120">
        <v>2115</v>
      </c>
      <c r="M120" s="2">
        <f t="shared" si="10"/>
        <v>5.4088554695540818</v>
      </c>
      <c r="N120" s="2">
        <f t="shared" si="11"/>
        <v>4.8699552306833898</v>
      </c>
      <c r="O120" s="2">
        <f t="shared" si="12"/>
        <v>5.6556264591950027</v>
      </c>
      <c r="Q120">
        <v>2115</v>
      </c>
      <c r="R120" s="3">
        <f>$C$15+SUM(M$24:M120)</f>
        <v>909.15605886928847</v>
      </c>
      <c r="S120" s="3">
        <f>$C$15+SUM(N$24:N120)</f>
        <v>843.66167575285954</v>
      </c>
      <c r="T120" s="3">
        <f>$C$15+SUM(O$24:O120)</f>
        <v>1031.4989100602838</v>
      </c>
      <c r="U120">
        <f t="shared" si="13"/>
        <v>816.4</v>
      </c>
      <c r="V120">
        <f t="shared" si="14"/>
        <v>1329.8</v>
      </c>
      <c r="W120">
        <f t="shared" si="20"/>
        <v>98</v>
      </c>
      <c r="Y120">
        <f t="shared" si="21"/>
        <v>513.4</v>
      </c>
    </row>
    <row r="121" spans="2:25" x14ac:dyDescent="0.3">
      <c r="B121">
        <v>98</v>
      </c>
      <c r="C121">
        <v>99</v>
      </c>
      <c r="D121" s="26">
        <v>92.477224500000005</v>
      </c>
      <c r="E121" s="26">
        <v>81.825814400000013</v>
      </c>
      <c r="F121" s="26">
        <v>96.535578463974915</v>
      </c>
      <c r="G121">
        <v>2116</v>
      </c>
      <c r="I121">
        <v>2116</v>
      </c>
      <c r="J121" s="2">
        <f t="shared" si="19"/>
        <v>0.45387917615646445</v>
      </c>
      <c r="L121">
        <v>2116</v>
      </c>
      <c r="M121" s="2">
        <f t="shared" si="10"/>
        <v>5.4332165387414255</v>
      </c>
      <c r="N121" s="2">
        <f t="shared" si="11"/>
        <v>4.8074255093378842</v>
      </c>
      <c r="O121" s="2">
        <f t="shared" si="12"/>
        <v>5.6716527158256032</v>
      </c>
      <c r="Q121">
        <v>2116</v>
      </c>
      <c r="R121" s="3">
        <f>$C$15+SUM(M$24:M121)</f>
        <v>914.58927540802983</v>
      </c>
      <c r="S121" s="3">
        <f>$C$15+SUM(N$24:N121)</f>
        <v>848.46910126219734</v>
      </c>
      <c r="T121" s="3">
        <f>$C$15+SUM(O$24:O121)</f>
        <v>1037.1705627761096</v>
      </c>
      <c r="U121">
        <f t="shared" si="13"/>
        <v>816.4</v>
      </c>
      <c r="V121">
        <f t="shared" si="14"/>
        <v>1329.8</v>
      </c>
      <c r="W121">
        <f t="shared" si="20"/>
        <v>99</v>
      </c>
      <c r="Y121">
        <f t="shared" si="21"/>
        <v>513.4</v>
      </c>
    </row>
    <row r="122" spans="2:25" x14ac:dyDescent="0.3">
      <c r="B122">
        <v>99</v>
      </c>
      <c r="C122">
        <v>100</v>
      </c>
      <c r="D122" s="26">
        <v>92.880079289999983</v>
      </c>
      <c r="E122" s="26">
        <v>82.890114900000015</v>
      </c>
      <c r="F122" s="26">
        <v>96.805587422711397</v>
      </c>
      <c r="G122">
        <v>2117</v>
      </c>
      <c r="I122">
        <v>2117</v>
      </c>
      <c r="J122" s="2">
        <f t="shared" si="19"/>
        <v>0.45387917615646445</v>
      </c>
      <c r="L122">
        <v>2117</v>
      </c>
      <c r="M122" s="2">
        <f t="shared" si="10"/>
        <v>5.4568850400353748</v>
      </c>
      <c r="N122" s="2">
        <f t="shared" si="11"/>
        <v>4.8699552306833898</v>
      </c>
      <c r="O122" s="2">
        <f t="shared" si="12"/>
        <v>5.6875162665338692</v>
      </c>
      <c r="Q122">
        <v>2117</v>
      </c>
      <c r="R122" s="3">
        <f>$C$15+SUM(M$24:M122)</f>
        <v>920.04616044806528</v>
      </c>
      <c r="S122" s="3">
        <f>$C$15+SUM(N$24:N122)</f>
        <v>853.33905649288067</v>
      </c>
      <c r="T122" s="3">
        <f>$C$15+SUM(O$24:O122)</f>
        <v>1042.8580790426433</v>
      </c>
      <c r="U122">
        <f t="shared" si="13"/>
        <v>816.4</v>
      </c>
      <c r="V122">
        <f t="shared" si="14"/>
        <v>1329.8</v>
      </c>
      <c r="W122">
        <f t="shared" si="20"/>
        <v>100</v>
      </c>
      <c r="Y122">
        <f t="shared" si="21"/>
        <v>513.4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E9C93-EAEE-40D5-8701-DD96EFB80DAB}">
  <dimension ref="B2:BK42"/>
  <sheetViews>
    <sheetView zoomScaleNormal="100" workbookViewId="0"/>
  </sheetViews>
  <sheetFormatPr defaultRowHeight="14.4" x14ac:dyDescent="0.3"/>
  <cols>
    <col min="1" max="1" width="2.77734375" customWidth="1"/>
    <col min="2" max="2" width="21.21875" customWidth="1"/>
    <col min="3" max="3" width="12.77734375" customWidth="1"/>
  </cols>
  <sheetData>
    <row r="2" spans="2:20" x14ac:dyDescent="0.3">
      <c r="B2" s="5" t="s">
        <v>47</v>
      </c>
    </row>
    <row r="5" spans="2:20" x14ac:dyDescent="0.3">
      <c r="C5" s="13" t="s">
        <v>49</v>
      </c>
      <c r="D5" s="13"/>
      <c r="E5" s="13"/>
      <c r="F5" s="13"/>
      <c r="G5" s="13"/>
      <c r="H5" s="13"/>
      <c r="I5" s="13"/>
      <c r="J5" s="13"/>
      <c r="K5" s="13"/>
      <c r="L5" s="8"/>
      <c r="M5" s="8"/>
      <c r="N5" s="8"/>
      <c r="O5" s="8"/>
      <c r="P5" s="8"/>
      <c r="Q5" s="8"/>
      <c r="R5" s="8"/>
      <c r="S5" s="8"/>
    </row>
    <row r="6" spans="2:20" x14ac:dyDescent="0.3">
      <c r="B6" s="13" t="s">
        <v>29</v>
      </c>
      <c r="C6" s="8">
        <v>2000</v>
      </c>
      <c r="D6" s="8">
        <v>2001</v>
      </c>
      <c r="E6" s="8">
        <v>2002</v>
      </c>
      <c r="F6" s="8">
        <v>2003</v>
      </c>
      <c r="G6" s="8">
        <v>2004</v>
      </c>
      <c r="H6" s="8">
        <v>2005</v>
      </c>
      <c r="I6" s="8">
        <v>2006</v>
      </c>
      <c r="J6" s="8">
        <v>2007</v>
      </c>
      <c r="K6" s="8">
        <v>2008</v>
      </c>
      <c r="L6" s="8">
        <v>2009</v>
      </c>
      <c r="M6" s="8">
        <v>2010</v>
      </c>
      <c r="N6" s="8">
        <v>2011</v>
      </c>
      <c r="O6" s="8">
        <v>2012</v>
      </c>
      <c r="P6" s="8">
        <v>2013</v>
      </c>
      <c r="Q6" s="8">
        <v>2014</v>
      </c>
      <c r="R6" s="8">
        <v>2015</v>
      </c>
      <c r="S6" s="8">
        <v>2016</v>
      </c>
      <c r="T6" s="8" t="s">
        <v>30</v>
      </c>
    </row>
    <row r="7" spans="2:20" x14ac:dyDescent="0.3">
      <c r="B7" t="s">
        <v>14</v>
      </c>
      <c r="C7">
        <v>934</v>
      </c>
      <c r="D7">
        <v>905</v>
      </c>
      <c r="E7">
        <v>911</v>
      </c>
      <c r="F7">
        <v>944</v>
      </c>
      <c r="G7">
        <v>906</v>
      </c>
      <c r="H7">
        <v>905</v>
      </c>
      <c r="I7">
        <v>896</v>
      </c>
      <c r="J7">
        <v>854</v>
      </c>
      <c r="K7">
        <v>806</v>
      </c>
      <c r="L7">
        <v>792</v>
      </c>
      <c r="M7">
        <v>781</v>
      </c>
      <c r="N7">
        <v>786</v>
      </c>
      <c r="O7">
        <v>755</v>
      </c>
      <c r="P7">
        <v>732</v>
      </c>
      <c r="Q7">
        <v>702</v>
      </c>
      <c r="R7">
        <v>676</v>
      </c>
      <c r="S7">
        <v>650</v>
      </c>
      <c r="T7" t="s">
        <v>31</v>
      </c>
    </row>
    <row r="8" spans="2:20" x14ac:dyDescent="0.3">
      <c r="B8" t="s">
        <v>17</v>
      </c>
      <c r="C8">
        <v>402</v>
      </c>
      <c r="D8">
        <v>397</v>
      </c>
      <c r="E8">
        <v>402</v>
      </c>
      <c r="F8">
        <v>405</v>
      </c>
      <c r="G8">
        <v>394</v>
      </c>
      <c r="H8">
        <v>391</v>
      </c>
      <c r="I8">
        <v>392</v>
      </c>
      <c r="J8">
        <v>398</v>
      </c>
      <c r="K8">
        <v>374</v>
      </c>
      <c r="L8">
        <v>354</v>
      </c>
      <c r="M8">
        <v>345</v>
      </c>
      <c r="N8">
        <v>348</v>
      </c>
      <c r="O8">
        <v>348</v>
      </c>
      <c r="P8">
        <v>329</v>
      </c>
      <c r="Q8">
        <v>314</v>
      </c>
      <c r="R8">
        <v>307</v>
      </c>
      <c r="S8">
        <v>286</v>
      </c>
      <c r="T8" t="s">
        <v>31</v>
      </c>
    </row>
    <row r="9" spans="2:20" x14ac:dyDescent="0.3">
      <c r="B9" t="s">
        <v>18</v>
      </c>
      <c r="C9">
        <v>806</v>
      </c>
      <c r="D9">
        <v>802</v>
      </c>
      <c r="E9">
        <v>785</v>
      </c>
      <c r="F9">
        <v>771</v>
      </c>
      <c r="G9">
        <v>802</v>
      </c>
      <c r="H9">
        <v>784</v>
      </c>
      <c r="I9">
        <v>770</v>
      </c>
      <c r="J9">
        <v>797</v>
      </c>
      <c r="K9">
        <v>807</v>
      </c>
      <c r="L9">
        <v>830</v>
      </c>
      <c r="M9">
        <v>806</v>
      </c>
      <c r="N9">
        <v>775</v>
      </c>
      <c r="O9">
        <v>820</v>
      </c>
      <c r="P9">
        <v>782</v>
      </c>
      <c r="Q9">
        <v>807</v>
      </c>
      <c r="R9">
        <v>770</v>
      </c>
      <c r="S9">
        <v>778</v>
      </c>
      <c r="T9" t="s">
        <v>31</v>
      </c>
    </row>
    <row r="10" spans="2:20" x14ac:dyDescent="0.3">
      <c r="B10" t="s">
        <v>15</v>
      </c>
      <c r="C10">
        <v>599</v>
      </c>
      <c r="D10">
        <v>631</v>
      </c>
      <c r="E10">
        <v>582</v>
      </c>
      <c r="F10">
        <v>586</v>
      </c>
      <c r="G10">
        <v>585</v>
      </c>
      <c r="H10">
        <v>583</v>
      </c>
      <c r="I10">
        <v>560</v>
      </c>
      <c r="J10">
        <v>568</v>
      </c>
      <c r="K10">
        <v>551</v>
      </c>
      <c r="L10">
        <v>522</v>
      </c>
      <c r="M10">
        <v>527</v>
      </c>
      <c r="N10">
        <v>507</v>
      </c>
      <c r="O10">
        <v>484</v>
      </c>
      <c r="P10">
        <v>486</v>
      </c>
      <c r="Q10">
        <v>482</v>
      </c>
      <c r="R10">
        <v>453</v>
      </c>
      <c r="S10">
        <v>426</v>
      </c>
      <c r="T10" t="s">
        <v>31</v>
      </c>
    </row>
    <row r="11" spans="2:20" x14ac:dyDescent="0.3">
      <c r="B11" t="s">
        <v>16</v>
      </c>
      <c r="C11">
        <v>533</v>
      </c>
      <c r="D11">
        <v>540</v>
      </c>
      <c r="E11">
        <v>533</v>
      </c>
      <c r="F11">
        <v>546</v>
      </c>
      <c r="G11">
        <v>543</v>
      </c>
      <c r="H11">
        <v>548</v>
      </c>
      <c r="I11">
        <v>548</v>
      </c>
      <c r="J11">
        <v>551</v>
      </c>
      <c r="K11">
        <v>539</v>
      </c>
      <c r="L11">
        <v>532</v>
      </c>
      <c r="M11">
        <v>532</v>
      </c>
      <c r="N11">
        <v>539</v>
      </c>
      <c r="O11">
        <v>534</v>
      </c>
      <c r="P11">
        <v>528</v>
      </c>
      <c r="Q11">
        <v>521</v>
      </c>
      <c r="R11">
        <v>509</v>
      </c>
      <c r="S11">
        <v>494</v>
      </c>
      <c r="T11" t="s">
        <v>31</v>
      </c>
    </row>
    <row r="12" spans="2:20" x14ac:dyDescent="0.3">
      <c r="B12" t="s">
        <v>32</v>
      </c>
      <c r="C12">
        <v>227</v>
      </c>
      <c r="D12" s="27">
        <f>($H12-$C12)/5+C12</f>
        <v>201.8</v>
      </c>
      <c r="E12" s="27">
        <f t="shared" ref="E12:G15" si="0">($H12-$C12)/5+D12</f>
        <v>176.60000000000002</v>
      </c>
      <c r="F12" s="27">
        <f t="shared" si="0"/>
        <v>151.40000000000003</v>
      </c>
      <c r="G12" s="27">
        <f t="shared" si="0"/>
        <v>126.20000000000003</v>
      </c>
      <c r="H12">
        <v>101</v>
      </c>
      <c r="I12" s="27">
        <f>($M12-$H12)/5+H12</f>
        <v>94.6</v>
      </c>
      <c r="J12" s="27">
        <f t="shared" ref="J12:L15" si="1">($M12-$H12)/5+I12</f>
        <v>88.199999999999989</v>
      </c>
      <c r="K12" s="27">
        <f t="shared" si="1"/>
        <v>81.799999999999983</v>
      </c>
      <c r="L12" s="27">
        <f t="shared" si="1"/>
        <v>75.399999999999977</v>
      </c>
      <c r="M12">
        <v>69</v>
      </c>
      <c r="N12" s="27">
        <f>($R12-$M12)/5+M12</f>
        <v>78.8</v>
      </c>
      <c r="O12" s="27">
        <f t="shared" ref="O12:Q15" si="2">($R12-$M12)/5+N12</f>
        <v>88.6</v>
      </c>
      <c r="P12" s="27">
        <f t="shared" si="2"/>
        <v>98.399999999999991</v>
      </c>
      <c r="Q12" s="27">
        <f t="shared" si="2"/>
        <v>108.19999999999999</v>
      </c>
      <c r="R12">
        <v>118</v>
      </c>
      <c r="S12">
        <v>92</v>
      </c>
      <c r="T12" t="s">
        <v>48</v>
      </c>
    </row>
    <row r="13" spans="2:20" x14ac:dyDescent="0.3">
      <c r="B13" t="s">
        <v>33</v>
      </c>
      <c r="C13">
        <v>178</v>
      </c>
      <c r="D13" s="27">
        <f>($H13-$C13)/5+C13</f>
        <v>176</v>
      </c>
      <c r="E13" s="27">
        <f t="shared" si="0"/>
        <v>174</v>
      </c>
      <c r="F13" s="27">
        <f t="shared" si="0"/>
        <v>172</v>
      </c>
      <c r="G13" s="27">
        <f t="shared" si="0"/>
        <v>170</v>
      </c>
      <c r="H13">
        <v>168</v>
      </c>
      <c r="I13" s="27">
        <f>($M13-$H13)/5+H13</f>
        <v>181.2</v>
      </c>
      <c r="J13" s="27">
        <f t="shared" si="1"/>
        <v>194.39999999999998</v>
      </c>
      <c r="K13" s="27">
        <f t="shared" si="1"/>
        <v>207.59999999999997</v>
      </c>
      <c r="L13" s="27">
        <f t="shared" si="1"/>
        <v>220.79999999999995</v>
      </c>
      <c r="M13">
        <v>234</v>
      </c>
      <c r="N13" s="27">
        <f>($R13-$M13)/5+M13</f>
        <v>208.6</v>
      </c>
      <c r="O13" s="27">
        <f t="shared" si="2"/>
        <v>183.2</v>
      </c>
      <c r="P13" s="27">
        <f t="shared" si="2"/>
        <v>157.79999999999998</v>
      </c>
      <c r="Q13" s="27">
        <f t="shared" si="2"/>
        <v>132.39999999999998</v>
      </c>
      <c r="R13">
        <v>107</v>
      </c>
      <c r="S13">
        <v>117</v>
      </c>
      <c r="T13" t="s">
        <v>48</v>
      </c>
    </row>
    <row r="14" spans="2:20" x14ac:dyDescent="0.3">
      <c r="B14" t="s">
        <v>34</v>
      </c>
      <c r="C14">
        <v>0</v>
      </c>
      <c r="D14">
        <v>0</v>
      </c>
      <c r="E14">
        <v>0</v>
      </c>
      <c r="F14">
        <v>0</v>
      </c>
      <c r="G14">
        <v>0</v>
      </c>
      <c r="H14">
        <v>0</v>
      </c>
      <c r="I14">
        <v>0</v>
      </c>
      <c r="J14">
        <v>0</v>
      </c>
      <c r="K14">
        <v>0</v>
      </c>
      <c r="L14">
        <v>0</v>
      </c>
      <c r="M14">
        <v>0</v>
      </c>
      <c r="N14">
        <v>0</v>
      </c>
      <c r="O14">
        <v>0</v>
      </c>
      <c r="P14">
        <v>0</v>
      </c>
      <c r="Q14">
        <v>0</v>
      </c>
      <c r="R14">
        <v>0</v>
      </c>
      <c r="S14">
        <v>0</v>
      </c>
      <c r="T14" t="s">
        <v>48</v>
      </c>
    </row>
    <row r="15" spans="2:20" x14ac:dyDescent="0.3">
      <c r="B15" s="8" t="s">
        <v>19</v>
      </c>
      <c r="C15" s="8">
        <v>22</v>
      </c>
      <c r="D15" s="28">
        <f>($H15-$C15)/5+C15</f>
        <v>21.6</v>
      </c>
      <c r="E15" s="28">
        <f t="shared" si="0"/>
        <v>21.200000000000003</v>
      </c>
      <c r="F15" s="28">
        <f t="shared" si="0"/>
        <v>20.800000000000004</v>
      </c>
      <c r="G15" s="28">
        <f t="shared" si="0"/>
        <v>20.400000000000006</v>
      </c>
      <c r="H15" s="8">
        <v>20</v>
      </c>
      <c r="I15" s="28">
        <f>($M15-$H15)/5+H15</f>
        <v>21.2</v>
      </c>
      <c r="J15" s="28">
        <f t="shared" si="1"/>
        <v>22.4</v>
      </c>
      <c r="K15" s="28">
        <f t="shared" si="1"/>
        <v>23.599999999999998</v>
      </c>
      <c r="L15" s="28">
        <f t="shared" si="1"/>
        <v>24.799999999999997</v>
      </c>
      <c r="M15" s="8">
        <v>26</v>
      </c>
      <c r="N15" s="28">
        <f>($R15-$M15)/5+M15</f>
        <v>23</v>
      </c>
      <c r="O15" s="28">
        <f t="shared" si="2"/>
        <v>20</v>
      </c>
      <c r="P15" s="28">
        <f t="shared" si="2"/>
        <v>17</v>
      </c>
      <c r="Q15" s="28">
        <f t="shared" si="2"/>
        <v>14</v>
      </c>
      <c r="R15" s="8">
        <v>11</v>
      </c>
      <c r="S15" s="8">
        <v>12</v>
      </c>
      <c r="T15" t="s">
        <v>48</v>
      </c>
    </row>
    <row r="16" spans="2:20" x14ac:dyDescent="0.3">
      <c r="B16" s="29" t="s">
        <v>56</v>
      </c>
      <c r="D16" s="29"/>
      <c r="E16" s="29"/>
      <c r="F16" s="29"/>
      <c r="G16" s="29"/>
      <c r="I16" s="29"/>
      <c r="J16" s="29"/>
      <c r="K16" s="29"/>
      <c r="L16" s="29"/>
      <c r="N16" s="29"/>
      <c r="O16" s="29"/>
      <c r="P16" s="29"/>
      <c r="Q16" s="29"/>
    </row>
    <row r="18" spans="2:63" x14ac:dyDescent="0.3">
      <c r="B18" s="5" t="s">
        <v>50</v>
      </c>
      <c r="E18" s="5"/>
    </row>
    <row r="19" spans="2:63" x14ac:dyDescent="0.3">
      <c r="B19" s="10" t="s">
        <v>14</v>
      </c>
      <c r="C19" s="16">
        <v>0.62232399241409986</v>
      </c>
      <c r="E19" s="2"/>
    </row>
    <row r="20" spans="2:63" x14ac:dyDescent="0.3">
      <c r="B20" t="s">
        <v>21</v>
      </c>
      <c r="C20" s="15">
        <v>9.271980450241385E-2</v>
      </c>
      <c r="E20" s="2"/>
    </row>
    <row r="21" spans="2:63" x14ac:dyDescent="0.3">
      <c r="B21" t="s">
        <v>15</v>
      </c>
      <c r="C21" s="15">
        <v>3.8521423942936173E-2</v>
      </c>
      <c r="E21" s="2"/>
    </row>
    <row r="22" spans="2:63" x14ac:dyDescent="0.3">
      <c r="B22" t="s">
        <v>16</v>
      </c>
      <c r="C22" s="15">
        <v>0.16965790813825779</v>
      </c>
      <c r="E22" s="2"/>
    </row>
    <row r="23" spans="2:63" x14ac:dyDescent="0.3">
      <c r="B23" t="s">
        <v>20</v>
      </c>
      <c r="C23" s="15">
        <v>5.262818323666834E-2</v>
      </c>
      <c r="E23" s="2"/>
    </row>
    <row r="24" spans="2:63" x14ac:dyDescent="0.3">
      <c r="B24" t="s">
        <v>22</v>
      </c>
      <c r="C24" s="15">
        <v>2.870238994900885E-4</v>
      </c>
      <c r="E24" s="2"/>
    </row>
    <row r="25" spans="2:63" x14ac:dyDescent="0.3">
      <c r="B25" t="s">
        <v>18</v>
      </c>
      <c r="C25" s="15">
        <v>2.3078423020792851E-2</v>
      </c>
      <c r="E25" s="2"/>
    </row>
    <row r="26" spans="2:63" x14ac:dyDescent="0.3">
      <c r="B26" s="8" t="s">
        <v>19</v>
      </c>
      <c r="C26" s="17">
        <v>7.8324084534094529E-4</v>
      </c>
      <c r="E26" s="2"/>
    </row>
    <row r="27" spans="2:63" x14ac:dyDescent="0.3">
      <c r="B27" s="29" t="s">
        <v>57</v>
      </c>
    </row>
    <row r="29" spans="2:63" x14ac:dyDescent="0.3">
      <c r="C29" s="5" t="s">
        <v>28</v>
      </c>
    </row>
    <row r="30" spans="2:63" x14ac:dyDescent="0.3">
      <c r="C30" s="32" t="s">
        <v>53</v>
      </c>
      <c r="D30" s="13"/>
      <c r="E30" s="13"/>
      <c r="F30" s="13"/>
      <c r="G30" s="13"/>
      <c r="H30" s="13"/>
      <c r="I30" s="13"/>
      <c r="J30" s="13"/>
      <c r="K30" s="13"/>
      <c r="L30" s="8"/>
      <c r="M30" s="8"/>
      <c r="N30" s="8"/>
      <c r="O30" s="8"/>
      <c r="P30" s="8"/>
      <c r="Q30" s="8"/>
      <c r="R30" s="8"/>
      <c r="S30" s="8"/>
      <c r="T30" s="32" t="s">
        <v>54</v>
      </c>
      <c r="U30" s="8"/>
      <c r="V30" s="8"/>
      <c r="W30" s="8"/>
      <c r="X30" s="8"/>
      <c r="Y30" s="8"/>
      <c r="Z30" s="8"/>
      <c r="AA30" s="8"/>
      <c r="AB30" s="8" t="s">
        <v>26</v>
      </c>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36"/>
    </row>
    <row r="31" spans="2:63" x14ac:dyDescent="0.3">
      <c r="B31" s="13" t="s">
        <v>51</v>
      </c>
      <c r="C31" s="32">
        <v>2000</v>
      </c>
      <c r="D31" s="8">
        <v>2001</v>
      </c>
      <c r="E31" s="8">
        <v>2002</v>
      </c>
      <c r="F31" s="8">
        <v>2003</v>
      </c>
      <c r="G31" s="8">
        <v>2004</v>
      </c>
      <c r="H31" s="8">
        <v>2005</v>
      </c>
      <c r="I31" s="8">
        <v>2006</v>
      </c>
      <c r="J31" s="8">
        <v>2007</v>
      </c>
      <c r="K31" s="8">
        <v>2008</v>
      </c>
      <c r="L31" s="8">
        <v>2009</v>
      </c>
      <c r="M31" s="8">
        <v>2010</v>
      </c>
      <c r="N31" s="8">
        <v>2011</v>
      </c>
      <c r="O31" s="8">
        <v>2012</v>
      </c>
      <c r="P31" s="8">
        <v>2013</v>
      </c>
      <c r="Q31" s="8">
        <v>2014</v>
      </c>
      <c r="R31" s="8">
        <v>2015</v>
      </c>
      <c r="S31" s="18">
        <v>2016</v>
      </c>
      <c r="T31" s="22">
        <v>2017</v>
      </c>
      <c r="U31" s="8">
        <v>2018</v>
      </c>
      <c r="V31" s="8">
        <v>2019</v>
      </c>
      <c r="W31" s="8">
        <v>2020</v>
      </c>
      <c r="X31" s="8">
        <v>2021</v>
      </c>
      <c r="Y31" s="8">
        <v>2022</v>
      </c>
      <c r="Z31" s="8">
        <v>2023</v>
      </c>
      <c r="AA31" s="8">
        <v>2024</v>
      </c>
      <c r="AB31" s="8">
        <v>2025</v>
      </c>
      <c r="AC31" s="8">
        <v>2026</v>
      </c>
      <c r="AD31" s="8">
        <v>2027</v>
      </c>
      <c r="AE31" s="8">
        <v>2028</v>
      </c>
      <c r="AF31" s="8">
        <v>2029</v>
      </c>
      <c r="AG31" s="8">
        <v>2030</v>
      </c>
      <c r="AH31" s="8">
        <v>2031</v>
      </c>
      <c r="AI31" s="8">
        <v>2032</v>
      </c>
      <c r="AJ31" s="8">
        <v>2033</v>
      </c>
      <c r="AK31" s="8">
        <v>2034</v>
      </c>
      <c r="AL31" s="8">
        <v>2035</v>
      </c>
      <c r="AM31" s="8">
        <v>2036</v>
      </c>
      <c r="AN31" s="8">
        <v>2037</v>
      </c>
      <c r="AO31" s="8">
        <v>2038</v>
      </c>
      <c r="AP31" s="8">
        <v>2039</v>
      </c>
      <c r="AQ31" s="8">
        <v>2040</v>
      </c>
      <c r="AR31" s="8">
        <v>2041</v>
      </c>
      <c r="AS31" s="8">
        <v>2042</v>
      </c>
      <c r="AT31" s="8">
        <v>2043</v>
      </c>
      <c r="AU31" s="8">
        <v>2044</v>
      </c>
      <c r="AV31" s="8">
        <v>2045</v>
      </c>
      <c r="AW31" s="8">
        <v>2046</v>
      </c>
      <c r="AX31" s="8">
        <v>2047</v>
      </c>
      <c r="AY31" s="8">
        <v>2048</v>
      </c>
      <c r="AZ31" s="8">
        <v>2049</v>
      </c>
      <c r="BA31" s="8">
        <v>2050</v>
      </c>
      <c r="BB31" s="8">
        <v>2051</v>
      </c>
      <c r="BC31" s="8">
        <v>2052</v>
      </c>
      <c r="BD31" s="8">
        <v>2053</v>
      </c>
      <c r="BE31" s="8">
        <v>2054</v>
      </c>
      <c r="BF31" s="8">
        <v>2055</v>
      </c>
      <c r="BG31" s="8">
        <v>2056</v>
      </c>
      <c r="BH31" s="8">
        <v>2057</v>
      </c>
      <c r="BI31" s="8">
        <v>2058</v>
      </c>
      <c r="BJ31" s="8">
        <v>2059</v>
      </c>
      <c r="BK31" s="36">
        <v>2060</v>
      </c>
    </row>
    <row r="32" spans="2:63" x14ac:dyDescent="0.3">
      <c r="B32" s="10" t="s">
        <v>14</v>
      </c>
      <c r="C32" s="33">
        <f>C7</f>
        <v>934</v>
      </c>
      <c r="D32">
        <f>D7</f>
        <v>905</v>
      </c>
      <c r="E32">
        <f>E7</f>
        <v>911</v>
      </c>
      <c r="F32">
        <f>F7</f>
        <v>944</v>
      </c>
      <c r="G32">
        <f>G7</f>
        <v>906</v>
      </c>
      <c r="H32">
        <f>H7</f>
        <v>905</v>
      </c>
      <c r="I32">
        <f>I7</f>
        <v>896</v>
      </c>
      <c r="J32">
        <f>J7</f>
        <v>854</v>
      </c>
      <c r="K32">
        <f>K7</f>
        <v>806</v>
      </c>
      <c r="L32">
        <f>L7</f>
        <v>792</v>
      </c>
      <c r="M32">
        <f>M7</f>
        <v>781</v>
      </c>
      <c r="N32">
        <f>N7</f>
        <v>786</v>
      </c>
      <c r="O32">
        <f>O7</f>
        <v>755</v>
      </c>
      <c r="P32">
        <f>P7</f>
        <v>732</v>
      </c>
      <c r="Q32">
        <f>Q7</f>
        <v>702</v>
      </c>
      <c r="R32">
        <f>R7</f>
        <v>676</v>
      </c>
      <c r="S32">
        <f>S7</f>
        <v>650</v>
      </c>
      <c r="T32" s="31">
        <v>637.83635530017386</v>
      </c>
      <c r="U32" s="14">
        <v>625.67271060034773</v>
      </c>
      <c r="V32" s="14">
        <v>613.50906590052159</v>
      </c>
      <c r="W32" s="14">
        <v>601.34542120069545</v>
      </c>
      <c r="X32" s="14">
        <v>589.18177650086932</v>
      </c>
      <c r="Y32" s="14">
        <v>577.01813180104318</v>
      </c>
      <c r="Z32" s="14">
        <v>564.85448710121705</v>
      </c>
      <c r="AA32" s="14">
        <v>552.69084240139091</v>
      </c>
      <c r="AB32" s="14">
        <v>540.52719770156489</v>
      </c>
      <c r="AC32" s="14">
        <v>528.32176088854624</v>
      </c>
      <c r="AD32" s="14">
        <v>516.11632407552759</v>
      </c>
      <c r="AE32" s="14">
        <v>503.91088726250888</v>
      </c>
      <c r="AF32" s="14">
        <v>491.70545044949017</v>
      </c>
      <c r="AG32" s="14">
        <v>479.50001363647146</v>
      </c>
      <c r="AH32" s="14">
        <v>468.95675093995681</v>
      </c>
      <c r="AI32" s="14">
        <v>458.41348824344215</v>
      </c>
      <c r="AJ32" s="14">
        <v>447.87022554692749</v>
      </c>
      <c r="AK32" s="14">
        <v>437.32696285041283</v>
      </c>
      <c r="AL32" s="14">
        <v>426.78370015389828</v>
      </c>
      <c r="AM32" s="14">
        <v>419.65424499269051</v>
      </c>
      <c r="AN32" s="14">
        <v>412.52478983148274</v>
      </c>
      <c r="AO32" s="14">
        <v>405.39533467027496</v>
      </c>
      <c r="AP32" s="14">
        <v>398.26587950906719</v>
      </c>
      <c r="AQ32" s="14">
        <v>391.1364243478593</v>
      </c>
      <c r="AR32" s="14">
        <v>384.46691581056132</v>
      </c>
      <c r="AS32" s="14">
        <v>377.79740727326333</v>
      </c>
      <c r="AT32" s="14">
        <v>371.12789873596535</v>
      </c>
      <c r="AU32" s="14">
        <v>364.45839019866736</v>
      </c>
      <c r="AV32" s="14">
        <v>357.78888166136932</v>
      </c>
      <c r="AW32" s="14">
        <v>349.98729212988189</v>
      </c>
      <c r="AX32" s="14">
        <v>342.18570259839447</v>
      </c>
      <c r="AY32" s="14">
        <v>334.38411306690705</v>
      </c>
      <c r="AZ32" s="14">
        <v>326.58252353541963</v>
      </c>
      <c r="BA32" s="14">
        <v>318.78093400393215</v>
      </c>
      <c r="BB32" s="14">
        <v>313.2172328917236</v>
      </c>
      <c r="BC32" s="14">
        <v>307.65353177951505</v>
      </c>
      <c r="BD32" s="14">
        <v>302.0898306673065</v>
      </c>
      <c r="BE32" s="14">
        <v>296.52612955509795</v>
      </c>
      <c r="BF32" s="14">
        <v>290.9624284428894</v>
      </c>
      <c r="BG32" s="14">
        <v>284.94006233343379</v>
      </c>
      <c r="BH32" s="14">
        <v>278.91769622397817</v>
      </c>
      <c r="BI32" s="14">
        <v>272.89533011452255</v>
      </c>
      <c r="BJ32" s="14">
        <v>266.87296400506693</v>
      </c>
      <c r="BK32" s="37">
        <v>260.85059789561137</v>
      </c>
    </row>
    <row r="33" spans="2:63" x14ac:dyDescent="0.3">
      <c r="B33" t="s">
        <v>21</v>
      </c>
      <c r="C33" s="31">
        <f>AVERAGE(C7,C10)</f>
        <v>766.5</v>
      </c>
      <c r="D33" s="14">
        <f>AVERAGE(D7,D10)</f>
        <v>768</v>
      </c>
      <c r="E33" s="14">
        <f>AVERAGE(E7,E10)</f>
        <v>746.5</v>
      </c>
      <c r="F33" s="14">
        <f>AVERAGE(F7,F10)</f>
        <v>765</v>
      </c>
      <c r="G33" s="14">
        <f>AVERAGE(G7,G10)</f>
        <v>745.5</v>
      </c>
      <c r="H33" s="14">
        <f>AVERAGE(H7,H10)</f>
        <v>744</v>
      </c>
      <c r="I33" s="14">
        <f>AVERAGE(I7,I10)</f>
        <v>728</v>
      </c>
      <c r="J33" s="14">
        <f>AVERAGE(J7,J10)</f>
        <v>711</v>
      </c>
      <c r="K33" s="14">
        <f>AVERAGE(K7,K10)</f>
        <v>678.5</v>
      </c>
      <c r="L33" s="14">
        <f>AVERAGE(L7,L10)</f>
        <v>657</v>
      </c>
      <c r="M33" s="14">
        <f>AVERAGE(M7,M10)</f>
        <v>654</v>
      </c>
      <c r="N33" s="14">
        <f>AVERAGE(N7,N10)</f>
        <v>646.5</v>
      </c>
      <c r="O33" s="14">
        <f>AVERAGE(O7,O10)</f>
        <v>619.5</v>
      </c>
      <c r="P33" s="14">
        <f>AVERAGE(P7,P10)</f>
        <v>609</v>
      </c>
      <c r="Q33" s="14">
        <f>AVERAGE(Q7,Q10)</f>
        <v>592</v>
      </c>
      <c r="R33" s="14">
        <f>AVERAGE(R7,R10)</f>
        <v>564.5</v>
      </c>
      <c r="S33" s="14">
        <f>AVERAGE(S7,S10)</f>
        <v>538</v>
      </c>
      <c r="T33" s="31">
        <v>529.46682942302903</v>
      </c>
      <c r="U33" s="14">
        <v>520.93365884605805</v>
      </c>
      <c r="V33" s="14">
        <v>512.40048826908708</v>
      </c>
      <c r="W33" s="14">
        <v>503.8673176921161</v>
      </c>
      <c r="X33" s="14">
        <v>495.33414711514513</v>
      </c>
      <c r="Y33" s="14">
        <v>486.80097653817415</v>
      </c>
      <c r="Z33" s="14">
        <v>478.26780596120318</v>
      </c>
      <c r="AA33" s="14">
        <v>469.73463538423221</v>
      </c>
      <c r="AB33" s="14">
        <v>461.20146480726146</v>
      </c>
      <c r="AC33" s="14">
        <v>449.56352241619896</v>
      </c>
      <c r="AD33" s="14">
        <v>437.92558002513647</v>
      </c>
      <c r="AE33" s="14">
        <v>426.28763763407392</v>
      </c>
      <c r="AF33" s="14">
        <v>414.64969524301137</v>
      </c>
      <c r="AG33" s="14">
        <v>403.01175285194881</v>
      </c>
      <c r="AH33" s="14">
        <v>396.76877898285778</v>
      </c>
      <c r="AI33" s="14">
        <v>390.52580511376675</v>
      </c>
      <c r="AJ33" s="14">
        <v>384.28283124467578</v>
      </c>
      <c r="AK33" s="14">
        <v>378.0398573755848</v>
      </c>
      <c r="AL33" s="14">
        <v>371.79688350649383</v>
      </c>
      <c r="AM33" s="14">
        <v>366.9148716096887</v>
      </c>
      <c r="AN33" s="14">
        <v>362.03285971288358</v>
      </c>
      <c r="AO33" s="14">
        <v>357.15084781607845</v>
      </c>
      <c r="AP33" s="14">
        <v>352.26883591927333</v>
      </c>
      <c r="AQ33" s="14">
        <v>347.38682402246815</v>
      </c>
      <c r="AR33" s="14">
        <v>342.66390570718795</v>
      </c>
      <c r="AS33" s="14">
        <v>337.9409873919077</v>
      </c>
      <c r="AT33" s="14">
        <v>333.21806907662744</v>
      </c>
      <c r="AU33" s="14">
        <v>328.49515076134725</v>
      </c>
      <c r="AV33" s="14">
        <v>323.77223244606694</v>
      </c>
      <c r="AW33" s="14">
        <v>319.09341164708985</v>
      </c>
      <c r="AX33" s="14">
        <v>314.41459084811265</v>
      </c>
      <c r="AY33" s="14">
        <v>309.73577004913557</v>
      </c>
      <c r="AZ33" s="14">
        <v>305.05694925015837</v>
      </c>
      <c r="BA33" s="14">
        <v>300.37812845118117</v>
      </c>
      <c r="BB33" s="14">
        <v>296.09542624163089</v>
      </c>
      <c r="BC33" s="14">
        <v>291.81272403208061</v>
      </c>
      <c r="BD33" s="14">
        <v>287.53002182253033</v>
      </c>
      <c r="BE33" s="14">
        <v>283.24731961298005</v>
      </c>
      <c r="BF33" s="14">
        <v>278.96461740342977</v>
      </c>
      <c r="BG33" s="14">
        <v>274.9525316401747</v>
      </c>
      <c r="BH33" s="14">
        <v>270.94044587691968</v>
      </c>
      <c r="BI33" s="14">
        <v>266.92836011366467</v>
      </c>
      <c r="BJ33" s="14">
        <v>262.91627435040959</v>
      </c>
      <c r="BK33" s="37">
        <v>258.90418858715452</v>
      </c>
    </row>
    <row r="34" spans="2:63" x14ac:dyDescent="0.3">
      <c r="B34" t="s">
        <v>15</v>
      </c>
      <c r="C34" s="33">
        <f>C10</f>
        <v>599</v>
      </c>
      <c r="D34">
        <f>D10</f>
        <v>631</v>
      </c>
      <c r="E34">
        <f>E10</f>
        <v>582</v>
      </c>
      <c r="F34">
        <f>F10</f>
        <v>586</v>
      </c>
      <c r="G34">
        <f>G10</f>
        <v>585</v>
      </c>
      <c r="H34">
        <f>H10</f>
        <v>583</v>
      </c>
      <c r="I34">
        <f>I10</f>
        <v>560</v>
      </c>
      <c r="J34">
        <f>J10</f>
        <v>568</v>
      </c>
      <c r="K34">
        <f>K10</f>
        <v>551</v>
      </c>
      <c r="L34">
        <f>L10</f>
        <v>522</v>
      </c>
      <c r="M34">
        <f>M10</f>
        <v>527</v>
      </c>
      <c r="N34">
        <f>N10</f>
        <v>507</v>
      </c>
      <c r="O34">
        <f>O10</f>
        <v>484</v>
      </c>
      <c r="P34">
        <f>P10</f>
        <v>486</v>
      </c>
      <c r="Q34">
        <f>Q10</f>
        <v>482</v>
      </c>
      <c r="R34">
        <f>R10</f>
        <v>453</v>
      </c>
      <c r="S34">
        <f>S10</f>
        <v>426</v>
      </c>
      <c r="T34" s="31">
        <v>421.09730354588424</v>
      </c>
      <c r="U34" s="14">
        <v>416.19460709176849</v>
      </c>
      <c r="V34" s="14">
        <v>411.29191063765273</v>
      </c>
      <c r="W34" s="14">
        <v>406.38921418353698</v>
      </c>
      <c r="X34" s="14">
        <v>401.48651772942122</v>
      </c>
      <c r="Y34" s="14">
        <v>396.58382127530547</v>
      </c>
      <c r="Z34" s="14">
        <v>391.68112482118971</v>
      </c>
      <c r="AA34" s="14">
        <v>386.77842836707396</v>
      </c>
      <c r="AB34" s="14">
        <v>381.87573191295809</v>
      </c>
      <c r="AC34" s="14">
        <v>370.80528394385169</v>
      </c>
      <c r="AD34" s="14">
        <v>359.73483597474529</v>
      </c>
      <c r="AE34" s="14">
        <v>348.6643880056389</v>
      </c>
      <c r="AF34" s="14">
        <v>337.5939400365325</v>
      </c>
      <c r="AG34" s="14">
        <v>326.5234920674261</v>
      </c>
      <c r="AH34" s="14">
        <v>324.58080702575876</v>
      </c>
      <c r="AI34" s="14">
        <v>322.63812198409141</v>
      </c>
      <c r="AJ34" s="14">
        <v>320.69543694242407</v>
      </c>
      <c r="AK34" s="14">
        <v>318.75275190075672</v>
      </c>
      <c r="AL34" s="14">
        <v>316.81006685908937</v>
      </c>
      <c r="AM34" s="14">
        <v>314.1754982266869</v>
      </c>
      <c r="AN34" s="14">
        <v>311.54092959428442</v>
      </c>
      <c r="AO34" s="14">
        <v>308.90636096188194</v>
      </c>
      <c r="AP34" s="14">
        <v>306.27179232947947</v>
      </c>
      <c r="AQ34" s="14">
        <v>303.63722369707699</v>
      </c>
      <c r="AR34" s="14">
        <v>300.86089560381453</v>
      </c>
      <c r="AS34" s="14">
        <v>298.08456751055206</v>
      </c>
      <c r="AT34" s="14">
        <v>295.3082394172896</v>
      </c>
      <c r="AU34" s="14">
        <v>292.53191132402713</v>
      </c>
      <c r="AV34" s="14">
        <v>289.75558323076461</v>
      </c>
      <c r="AW34" s="14">
        <v>288.19953116429775</v>
      </c>
      <c r="AX34" s="14">
        <v>286.64347909783089</v>
      </c>
      <c r="AY34" s="14">
        <v>285.08742703136403</v>
      </c>
      <c r="AZ34" s="14">
        <v>283.53137496489717</v>
      </c>
      <c r="BA34" s="14">
        <v>281.97532289843025</v>
      </c>
      <c r="BB34" s="14">
        <v>278.97361959153824</v>
      </c>
      <c r="BC34" s="14">
        <v>275.97191628464623</v>
      </c>
      <c r="BD34" s="14">
        <v>272.97021297775422</v>
      </c>
      <c r="BE34" s="14">
        <v>269.9685096708622</v>
      </c>
      <c r="BF34" s="14">
        <v>266.96680636397014</v>
      </c>
      <c r="BG34" s="14">
        <v>264.96500094691567</v>
      </c>
      <c r="BH34" s="14">
        <v>262.9631955298612</v>
      </c>
      <c r="BI34" s="14">
        <v>260.96139011280673</v>
      </c>
      <c r="BJ34" s="14">
        <v>258.95958469575226</v>
      </c>
      <c r="BK34" s="37">
        <v>256.95777927869767</v>
      </c>
    </row>
    <row r="35" spans="2:63" x14ac:dyDescent="0.3">
      <c r="B35" t="s">
        <v>16</v>
      </c>
      <c r="C35" s="33">
        <f>C11</f>
        <v>533</v>
      </c>
      <c r="D35">
        <f>D11</f>
        <v>540</v>
      </c>
      <c r="E35">
        <f>E11</f>
        <v>533</v>
      </c>
      <c r="F35">
        <f>F11</f>
        <v>546</v>
      </c>
      <c r="G35">
        <f>G11</f>
        <v>543</v>
      </c>
      <c r="H35">
        <f>H11</f>
        <v>548</v>
      </c>
      <c r="I35">
        <f>I11</f>
        <v>548</v>
      </c>
      <c r="J35">
        <f>J11</f>
        <v>551</v>
      </c>
      <c r="K35">
        <f>K11</f>
        <v>539</v>
      </c>
      <c r="L35">
        <f>L11</f>
        <v>532</v>
      </c>
      <c r="M35">
        <f>M11</f>
        <v>532</v>
      </c>
      <c r="N35">
        <f>N11</f>
        <v>539</v>
      </c>
      <c r="O35">
        <f>O11</f>
        <v>534</v>
      </c>
      <c r="P35">
        <f>P11</f>
        <v>528</v>
      </c>
      <c r="Q35">
        <f>Q11</f>
        <v>521</v>
      </c>
      <c r="R35">
        <f>R11</f>
        <v>509</v>
      </c>
      <c r="S35">
        <f>S11</f>
        <v>494</v>
      </c>
      <c r="T35" s="31">
        <v>487.88469925716674</v>
      </c>
      <c r="U35" s="14">
        <v>481.76939851433349</v>
      </c>
      <c r="V35" s="14">
        <v>475.65409777150023</v>
      </c>
      <c r="W35" s="14">
        <v>469.53879702866698</v>
      </c>
      <c r="X35" s="14">
        <v>463.42349628583372</v>
      </c>
      <c r="Y35" s="14">
        <v>457.30819554300047</v>
      </c>
      <c r="Z35" s="14">
        <v>451.19289480016721</v>
      </c>
      <c r="AA35" s="14">
        <v>445.07759405733395</v>
      </c>
      <c r="AB35" s="14">
        <v>438.96229331450076</v>
      </c>
      <c r="AC35" s="14">
        <v>431.53506878490293</v>
      </c>
      <c r="AD35" s="14">
        <v>424.10784425530511</v>
      </c>
      <c r="AE35" s="14">
        <v>416.68061972570729</v>
      </c>
      <c r="AF35" s="14">
        <v>409.25339519610947</v>
      </c>
      <c r="AG35" s="14">
        <v>401.82617066651153</v>
      </c>
      <c r="AH35" s="14">
        <v>396.44710867415694</v>
      </c>
      <c r="AI35" s="14">
        <v>391.06804668180234</v>
      </c>
      <c r="AJ35" s="14">
        <v>385.68898468944775</v>
      </c>
      <c r="AK35" s="14">
        <v>380.30992269709316</v>
      </c>
      <c r="AL35" s="14">
        <v>374.93086070473868</v>
      </c>
      <c r="AM35" s="14">
        <v>370.34713934394676</v>
      </c>
      <c r="AN35" s="14">
        <v>365.76341798315485</v>
      </c>
      <c r="AO35" s="14">
        <v>361.17969662236294</v>
      </c>
      <c r="AP35" s="14">
        <v>356.59597526157103</v>
      </c>
      <c r="AQ35" s="14">
        <v>352.012253900779</v>
      </c>
      <c r="AR35" s="14">
        <v>347.69348115262517</v>
      </c>
      <c r="AS35" s="14">
        <v>343.37470840447133</v>
      </c>
      <c r="AT35" s="14">
        <v>339.0559356563175</v>
      </c>
      <c r="AU35" s="14">
        <v>334.73716290816367</v>
      </c>
      <c r="AV35" s="14">
        <v>330.41839016000972</v>
      </c>
      <c r="AW35" s="14">
        <v>326.07448908532268</v>
      </c>
      <c r="AX35" s="14">
        <v>321.73058801063564</v>
      </c>
      <c r="AY35" s="14">
        <v>317.3866869359486</v>
      </c>
      <c r="AZ35" s="14">
        <v>313.04278586126156</v>
      </c>
      <c r="BA35" s="14">
        <v>308.69888478657441</v>
      </c>
      <c r="BB35" s="14">
        <v>305.4878277697714</v>
      </c>
      <c r="BC35" s="14">
        <v>302.27677075296839</v>
      </c>
      <c r="BD35" s="14">
        <v>299.06571373616538</v>
      </c>
      <c r="BE35" s="14">
        <v>295.85465671936237</v>
      </c>
      <c r="BF35" s="14">
        <v>292.64359970255924</v>
      </c>
      <c r="BG35" s="14">
        <v>289.36162459269326</v>
      </c>
      <c r="BH35" s="14">
        <v>286.07964948282728</v>
      </c>
      <c r="BI35" s="14">
        <v>282.7976743729613</v>
      </c>
      <c r="BJ35" s="14">
        <v>279.51569926309531</v>
      </c>
      <c r="BK35" s="37">
        <v>276.23372415322933</v>
      </c>
    </row>
    <row r="36" spans="2:63" x14ac:dyDescent="0.3">
      <c r="B36" t="s">
        <v>20</v>
      </c>
      <c r="C36" s="31">
        <f>AVERAGE(C12:C14)</f>
        <v>135</v>
      </c>
      <c r="D36" s="14">
        <f>AVERAGE(D12:D14)</f>
        <v>125.93333333333334</v>
      </c>
      <c r="E36" s="14">
        <f>AVERAGE(E12:E14)</f>
        <v>116.86666666666667</v>
      </c>
      <c r="F36" s="14">
        <f>AVERAGE(F12:F14)</f>
        <v>107.80000000000001</v>
      </c>
      <c r="G36" s="14">
        <f>AVERAGE(G12:G14)</f>
        <v>98.733333333333348</v>
      </c>
      <c r="H36" s="14">
        <f>AVERAGE(H12:H14)</f>
        <v>89.666666666666671</v>
      </c>
      <c r="I36" s="14">
        <f>AVERAGE(I12:I14)</f>
        <v>91.933333333333323</v>
      </c>
      <c r="J36" s="14">
        <f>AVERAGE(J12:J14)</f>
        <v>94.199999999999989</v>
      </c>
      <c r="K36" s="14">
        <f>AVERAGE(K12:K14)</f>
        <v>96.466666666666654</v>
      </c>
      <c r="L36" s="14">
        <f>AVERAGE(L12:L14)</f>
        <v>98.733333333333306</v>
      </c>
      <c r="M36" s="14">
        <f>AVERAGE(M12:M14)</f>
        <v>101</v>
      </c>
      <c r="N36" s="14">
        <f>AVERAGE(N12:N14)</f>
        <v>95.8</v>
      </c>
      <c r="O36" s="14">
        <f>AVERAGE(O12:O14)</f>
        <v>90.59999999999998</v>
      </c>
      <c r="P36" s="14">
        <f>AVERAGE(P12:P14)</f>
        <v>85.399999999999991</v>
      </c>
      <c r="Q36" s="14">
        <f>AVERAGE(Q12:Q14)</f>
        <v>80.199999999999989</v>
      </c>
      <c r="R36" s="14">
        <f>AVERAGE(R12:R14)</f>
        <v>75</v>
      </c>
      <c r="S36" s="14">
        <f>AVERAGE(S12:S14)</f>
        <v>69.666666666666671</v>
      </c>
      <c r="T36" s="31">
        <v>69.666666666666671</v>
      </c>
      <c r="U36" s="14">
        <v>69.666666666666671</v>
      </c>
      <c r="V36" s="14">
        <v>69.666666666666671</v>
      </c>
      <c r="W36" s="14">
        <v>69.666666666666671</v>
      </c>
      <c r="X36" s="14">
        <v>69.666666666666671</v>
      </c>
      <c r="Y36" s="14">
        <v>69.666666666666671</v>
      </c>
      <c r="Z36" s="14">
        <v>69.666666666666671</v>
      </c>
      <c r="AA36" s="14">
        <v>69.666666666666671</v>
      </c>
      <c r="AB36" s="14">
        <v>69.666666666666671</v>
      </c>
      <c r="AC36" s="14">
        <f t="shared" ref="AC36:BK36" si="3">AB36</f>
        <v>69.666666666666671</v>
      </c>
      <c r="AD36" s="14">
        <f t="shared" si="3"/>
        <v>69.666666666666671</v>
      </c>
      <c r="AE36" s="14">
        <f t="shared" si="3"/>
        <v>69.666666666666671</v>
      </c>
      <c r="AF36" s="14">
        <f t="shared" si="3"/>
        <v>69.666666666666671</v>
      </c>
      <c r="AG36" s="14">
        <f t="shared" si="3"/>
        <v>69.666666666666671</v>
      </c>
      <c r="AH36" s="14">
        <f t="shared" si="3"/>
        <v>69.666666666666671</v>
      </c>
      <c r="AI36" s="14">
        <f t="shared" si="3"/>
        <v>69.666666666666671</v>
      </c>
      <c r="AJ36" s="14">
        <f t="shared" si="3"/>
        <v>69.666666666666671</v>
      </c>
      <c r="AK36" s="14">
        <f t="shared" si="3"/>
        <v>69.666666666666671</v>
      </c>
      <c r="AL36" s="14">
        <f t="shared" si="3"/>
        <v>69.666666666666671</v>
      </c>
      <c r="AM36" s="14">
        <f t="shared" si="3"/>
        <v>69.666666666666671</v>
      </c>
      <c r="AN36" s="14">
        <f t="shared" si="3"/>
        <v>69.666666666666671</v>
      </c>
      <c r="AO36" s="14">
        <f t="shared" si="3"/>
        <v>69.666666666666671</v>
      </c>
      <c r="AP36" s="14">
        <f t="shared" si="3"/>
        <v>69.666666666666671</v>
      </c>
      <c r="AQ36" s="14">
        <f t="shared" si="3"/>
        <v>69.666666666666671</v>
      </c>
      <c r="AR36" s="14">
        <f t="shared" si="3"/>
        <v>69.666666666666671</v>
      </c>
      <c r="AS36" s="14">
        <f t="shared" si="3"/>
        <v>69.666666666666671</v>
      </c>
      <c r="AT36" s="14">
        <f t="shared" si="3"/>
        <v>69.666666666666671</v>
      </c>
      <c r="AU36" s="14">
        <f t="shared" si="3"/>
        <v>69.666666666666671</v>
      </c>
      <c r="AV36" s="14">
        <f t="shared" si="3"/>
        <v>69.666666666666671</v>
      </c>
      <c r="AW36" s="14">
        <f t="shared" si="3"/>
        <v>69.666666666666671</v>
      </c>
      <c r="AX36" s="14">
        <f t="shared" si="3"/>
        <v>69.666666666666671</v>
      </c>
      <c r="AY36" s="14">
        <f t="shared" si="3"/>
        <v>69.666666666666671</v>
      </c>
      <c r="AZ36" s="14">
        <f t="shared" si="3"/>
        <v>69.666666666666671</v>
      </c>
      <c r="BA36" s="14">
        <f t="shared" si="3"/>
        <v>69.666666666666671</v>
      </c>
      <c r="BB36" s="14">
        <f t="shared" si="3"/>
        <v>69.666666666666671</v>
      </c>
      <c r="BC36" s="14">
        <f t="shared" si="3"/>
        <v>69.666666666666671</v>
      </c>
      <c r="BD36" s="14">
        <f t="shared" si="3"/>
        <v>69.666666666666671</v>
      </c>
      <c r="BE36" s="14">
        <f t="shared" si="3"/>
        <v>69.666666666666671</v>
      </c>
      <c r="BF36" s="14">
        <f t="shared" si="3"/>
        <v>69.666666666666671</v>
      </c>
      <c r="BG36" s="14">
        <f t="shared" si="3"/>
        <v>69.666666666666671</v>
      </c>
      <c r="BH36" s="14">
        <f t="shared" si="3"/>
        <v>69.666666666666671</v>
      </c>
      <c r="BI36" s="14">
        <f t="shared" si="3"/>
        <v>69.666666666666671</v>
      </c>
      <c r="BJ36" s="14">
        <f t="shared" si="3"/>
        <v>69.666666666666671</v>
      </c>
      <c r="BK36" s="37">
        <f t="shared" si="3"/>
        <v>69.666666666666671</v>
      </c>
    </row>
    <row r="37" spans="2:63" x14ac:dyDescent="0.3">
      <c r="B37" t="s">
        <v>22</v>
      </c>
      <c r="C37" s="31">
        <f>AVERAGE(C10,C8)</f>
        <v>500.5</v>
      </c>
      <c r="D37" s="14">
        <f>AVERAGE(D10,D8)</f>
        <v>514</v>
      </c>
      <c r="E37" s="14">
        <f>AVERAGE(E10,E8)</f>
        <v>492</v>
      </c>
      <c r="F37" s="14">
        <f>AVERAGE(F10,F8)</f>
        <v>495.5</v>
      </c>
      <c r="G37" s="14">
        <f>AVERAGE(G10,G8)</f>
        <v>489.5</v>
      </c>
      <c r="H37" s="14">
        <f>AVERAGE(H10,H8)</f>
        <v>487</v>
      </c>
      <c r="I37" s="14">
        <f>AVERAGE(I10,I8)</f>
        <v>476</v>
      </c>
      <c r="J37" s="14">
        <f>AVERAGE(J10,J8)</f>
        <v>483</v>
      </c>
      <c r="K37" s="14">
        <f>AVERAGE(K10,K8)</f>
        <v>462.5</v>
      </c>
      <c r="L37" s="14">
        <f>AVERAGE(L10,L8)</f>
        <v>438</v>
      </c>
      <c r="M37" s="14">
        <f>AVERAGE(M10,M8)</f>
        <v>436</v>
      </c>
      <c r="N37" s="14">
        <f>AVERAGE(N10,N8)</f>
        <v>427.5</v>
      </c>
      <c r="O37" s="14">
        <f>AVERAGE(O10,O8)</f>
        <v>416</v>
      </c>
      <c r="P37" s="14">
        <f>AVERAGE(P10,P8)</f>
        <v>407.5</v>
      </c>
      <c r="Q37" s="14">
        <f>AVERAGE(Q10,Q8)</f>
        <v>398</v>
      </c>
      <c r="R37" s="14">
        <f>AVERAGE(R10,R8)</f>
        <v>380</v>
      </c>
      <c r="S37" s="14">
        <f>AVERAGE(S10,S8)</f>
        <v>356</v>
      </c>
      <c r="T37" s="31">
        <v>349.53501476242178</v>
      </c>
      <c r="U37" s="14">
        <v>343.07002952484356</v>
      </c>
      <c r="V37" s="14">
        <v>336.60504428726534</v>
      </c>
      <c r="W37" s="14">
        <v>330.14005904968712</v>
      </c>
      <c r="X37" s="14">
        <v>323.67507381210891</v>
      </c>
      <c r="Y37" s="14">
        <v>317.21008857453069</v>
      </c>
      <c r="Z37" s="14">
        <v>310.74510333695247</v>
      </c>
      <c r="AA37" s="14">
        <v>304.28011809937425</v>
      </c>
      <c r="AB37" s="14">
        <v>297.81513286179592</v>
      </c>
      <c r="AC37" s="14">
        <v>288.19444068328369</v>
      </c>
      <c r="AD37" s="14">
        <v>278.5737485047714</v>
      </c>
      <c r="AE37" s="14">
        <v>268.95305632625912</v>
      </c>
      <c r="AF37" s="14">
        <v>259.33236414774683</v>
      </c>
      <c r="AG37" s="14">
        <v>249.7116719692346</v>
      </c>
      <c r="AH37" s="14">
        <v>245.70920173702189</v>
      </c>
      <c r="AI37" s="14">
        <v>241.7067315048092</v>
      </c>
      <c r="AJ37" s="14">
        <v>237.70426127259651</v>
      </c>
      <c r="AK37" s="14">
        <v>233.7017910403838</v>
      </c>
      <c r="AL37" s="14">
        <v>229.69932080817108</v>
      </c>
      <c r="AM37" s="14">
        <v>226.58506064985346</v>
      </c>
      <c r="AN37" s="14">
        <v>223.47080049153578</v>
      </c>
      <c r="AO37" s="14">
        <v>220.35654033321816</v>
      </c>
      <c r="AP37" s="14">
        <v>217.24228017490049</v>
      </c>
      <c r="AQ37" s="14">
        <v>214.12802001658287</v>
      </c>
      <c r="AR37" s="14">
        <v>211.03325096901679</v>
      </c>
      <c r="AS37" s="14">
        <v>207.93848192145072</v>
      </c>
      <c r="AT37" s="14">
        <v>204.84371287388464</v>
      </c>
      <c r="AU37" s="14">
        <v>201.74894382631857</v>
      </c>
      <c r="AV37" s="14">
        <v>198.65417477875249</v>
      </c>
      <c r="AW37" s="14">
        <v>194.93355446242217</v>
      </c>
      <c r="AX37" s="14">
        <v>191.21293414609184</v>
      </c>
      <c r="AY37" s="14">
        <v>187.49231382976149</v>
      </c>
      <c r="AZ37" s="14">
        <v>183.77169351343116</v>
      </c>
      <c r="BA37" s="14">
        <v>180.05107319710081</v>
      </c>
      <c r="BB37" s="14">
        <v>176.8116254872854</v>
      </c>
      <c r="BC37" s="14">
        <v>173.57217777746996</v>
      </c>
      <c r="BD37" s="14">
        <v>170.33273006765455</v>
      </c>
      <c r="BE37" s="14">
        <v>167.09328235783912</v>
      </c>
      <c r="BF37" s="14">
        <v>163.85383464802368</v>
      </c>
      <c r="BG37" s="14">
        <v>161.04491880691265</v>
      </c>
      <c r="BH37" s="14">
        <v>158.23600296580162</v>
      </c>
      <c r="BI37" s="14">
        <v>155.42708712469059</v>
      </c>
      <c r="BJ37" s="14">
        <v>152.61817128357956</v>
      </c>
      <c r="BK37" s="37">
        <v>149.80925544246844</v>
      </c>
    </row>
    <row r="38" spans="2:63" x14ac:dyDescent="0.3">
      <c r="B38" t="s">
        <v>18</v>
      </c>
      <c r="C38" s="31">
        <f>C9</f>
        <v>806</v>
      </c>
      <c r="D38" s="14">
        <f>D9</f>
        <v>802</v>
      </c>
      <c r="E38" s="14">
        <f>E9</f>
        <v>785</v>
      </c>
      <c r="F38" s="14">
        <f>F9</f>
        <v>771</v>
      </c>
      <c r="G38" s="14">
        <f>G9</f>
        <v>802</v>
      </c>
      <c r="H38" s="14">
        <f>H9</f>
        <v>784</v>
      </c>
      <c r="I38" s="14">
        <f>I9</f>
        <v>770</v>
      </c>
      <c r="J38" s="14">
        <f>J9</f>
        <v>797</v>
      </c>
      <c r="K38" s="14">
        <f>K9</f>
        <v>807</v>
      </c>
      <c r="L38" s="14">
        <f>L9</f>
        <v>830</v>
      </c>
      <c r="M38" s="14">
        <f>M9</f>
        <v>806</v>
      </c>
      <c r="N38" s="14">
        <f>N9</f>
        <v>775</v>
      </c>
      <c r="O38" s="14">
        <f>O9</f>
        <v>820</v>
      </c>
      <c r="P38" s="14">
        <f>P9</f>
        <v>782</v>
      </c>
      <c r="Q38" s="14">
        <f>Q9</f>
        <v>807</v>
      </c>
      <c r="R38" s="14">
        <f>R9</f>
        <v>770</v>
      </c>
      <c r="S38" s="14">
        <f>S9</f>
        <v>778</v>
      </c>
      <c r="T38" s="31">
        <v>766.63097649811164</v>
      </c>
      <c r="U38" s="14">
        <v>755.26195299622327</v>
      </c>
      <c r="V38" s="14">
        <v>743.89292949433491</v>
      </c>
      <c r="W38" s="14">
        <v>732.52390599244654</v>
      </c>
      <c r="X38" s="14">
        <v>721.15488249055818</v>
      </c>
      <c r="Y38" s="14">
        <v>709.78585898866982</v>
      </c>
      <c r="Z38" s="14">
        <v>698.41683548678145</v>
      </c>
      <c r="AA38" s="14">
        <v>687.04781198489309</v>
      </c>
      <c r="AB38" s="14">
        <v>675.67878848300484</v>
      </c>
      <c r="AC38" s="14">
        <v>668.91088357443243</v>
      </c>
      <c r="AD38" s="14">
        <v>662.14297866586003</v>
      </c>
      <c r="AE38" s="14">
        <v>655.37507375728762</v>
      </c>
      <c r="AF38" s="14">
        <v>648.60716884871522</v>
      </c>
      <c r="AG38" s="14">
        <v>641.8392639401427</v>
      </c>
      <c r="AH38" s="14">
        <v>630.81978310677698</v>
      </c>
      <c r="AI38" s="14">
        <v>619.80030227341126</v>
      </c>
      <c r="AJ38" s="14">
        <v>608.78082144004554</v>
      </c>
      <c r="AK38" s="14">
        <v>597.76134060667982</v>
      </c>
      <c r="AL38" s="14">
        <v>586.74185977331388</v>
      </c>
      <c r="AM38" s="14">
        <v>579.30161393724109</v>
      </c>
      <c r="AN38" s="14">
        <v>571.8613681011683</v>
      </c>
      <c r="AO38" s="14">
        <v>564.42112226509551</v>
      </c>
      <c r="AP38" s="14">
        <v>556.98087642902271</v>
      </c>
      <c r="AQ38" s="14">
        <v>549.54063059294992</v>
      </c>
      <c r="AR38" s="14">
        <v>538.0019890833812</v>
      </c>
      <c r="AS38" s="14">
        <v>526.46334757381248</v>
      </c>
      <c r="AT38" s="14">
        <v>514.92470606424376</v>
      </c>
      <c r="AU38" s="14">
        <v>503.38606455467504</v>
      </c>
      <c r="AV38" s="14">
        <v>491.84742304510632</v>
      </c>
      <c r="AW38" s="14">
        <v>487.99749830721203</v>
      </c>
      <c r="AX38" s="14">
        <v>484.14757356931773</v>
      </c>
      <c r="AY38" s="14">
        <v>480.29764883142343</v>
      </c>
      <c r="AZ38" s="14">
        <v>476.44772409352913</v>
      </c>
      <c r="BA38" s="14">
        <v>472.59779935563489</v>
      </c>
      <c r="BB38" s="14">
        <v>470.64311693473979</v>
      </c>
      <c r="BC38" s="14">
        <v>468.6884345138447</v>
      </c>
      <c r="BD38" s="14">
        <v>466.7337520929496</v>
      </c>
      <c r="BE38" s="14">
        <v>464.7790696720545</v>
      </c>
      <c r="BF38" s="14">
        <v>462.82438725115952</v>
      </c>
      <c r="BG38" s="14">
        <v>459.51501677168341</v>
      </c>
      <c r="BH38" s="14">
        <v>456.20564629220729</v>
      </c>
      <c r="BI38" s="14">
        <v>452.89627581273118</v>
      </c>
      <c r="BJ38" s="14">
        <v>449.58690533325506</v>
      </c>
      <c r="BK38" s="37">
        <v>446.27753485377883</v>
      </c>
    </row>
    <row r="39" spans="2:63" x14ac:dyDescent="0.3">
      <c r="B39" s="8" t="s">
        <v>19</v>
      </c>
      <c r="C39" s="24">
        <f>C15</f>
        <v>22</v>
      </c>
      <c r="D39" s="20">
        <f>D15</f>
        <v>21.6</v>
      </c>
      <c r="E39" s="20">
        <f>E15</f>
        <v>21.200000000000003</v>
      </c>
      <c r="F39" s="20">
        <f>F15</f>
        <v>20.800000000000004</v>
      </c>
      <c r="G39" s="20">
        <f>G15</f>
        <v>20.400000000000006</v>
      </c>
      <c r="H39" s="20">
        <f>H15</f>
        <v>20</v>
      </c>
      <c r="I39" s="20">
        <f>I15</f>
        <v>21.2</v>
      </c>
      <c r="J39" s="20">
        <f>J15</f>
        <v>22.4</v>
      </c>
      <c r="K39" s="20">
        <f>K15</f>
        <v>23.599999999999998</v>
      </c>
      <c r="L39" s="20">
        <f>L15</f>
        <v>24.799999999999997</v>
      </c>
      <c r="M39" s="20">
        <f>M15</f>
        <v>26</v>
      </c>
      <c r="N39" s="20">
        <f>N15</f>
        <v>23</v>
      </c>
      <c r="O39" s="20">
        <f>O15</f>
        <v>20</v>
      </c>
      <c r="P39" s="20">
        <f>P15</f>
        <v>17</v>
      </c>
      <c r="Q39" s="20">
        <f>Q15</f>
        <v>14</v>
      </c>
      <c r="R39" s="20">
        <f>R15</f>
        <v>11</v>
      </c>
      <c r="S39" s="20">
        <f>S15</f>
        <v>12</v>
      </c>
      <c r="T39" s="24">
        <v>12</v>
      </c>
      <c r="U39" s="20">
        <v>12</v>
      </c>
      <c r="V39" s="20">
        <v>12</v>
      </c>
      <c r="W39" s="20">
        <v>12</v>
      </c>
      <c r="X39" s="20">
        <v>12</v>
      </c>
      <c r="Y39" s="20">
        <v>12</v>
      </c>
      <c r="Z39" s="20">
        <v>12</v>
      </c>
      <c r="AA39" s="20">
        <v>12</v>
      </c>
      <c r="AB39" s="20">
        <v>12</v>
      </c>
      <c r="AC39" s="20">
        <f t="shared" ref="AC39:BK39" si="4">AB39</f>
        <v>12</v>
      </c>
      <c r="AD39" s="20">
        <f t="shared" si="4"/>
        <v>12</v>
      </c>
      <c r="AE39" s="20">
        <f t="shared" si="4"/>
        <v>12</v>
      </c>
      <c r="AF39" s="20">
        <f t="shared" si="4"/>
        <v>12</v>
      </c>
      <c r="AG39" s="20">
        <f t="shared" si="4"/>
        <v>12</v>
      </c>
      <c r="AH39" s="20">
        <f t="shared" si="4"/>
        <v>12</v>
      </c>
      <c r="AI39" s="20">
        <f t="shared" si="4"/>
        <v>12</v>
      </c>
      <c r="AJ39" s="20">
        <f t="shared" si="4"/>
        <v>12</v>
      </c>
      <c r="AK39" s="20">
        <f t="shared" si="4"/>
        <v>12</v>
      </c>
      <c r="AL39" s="20">
        <f t="shared" si="4"/>
        <v>12</v>
      </c>
      <c r="AM39" s="20">
        <f t="shared" si="4"/>
        <v>12</v>
      </c>
      <c r="AN39" s="20">
        <f t="shared" si="4"/>
        <v>12</v>
      </c>
      <c r="AO39" s="20">
        <f t="shared" si="4"/>
        <v>12</v>
      </c>
      <c r="AP39" s="20">
        <f t="shared" si="4"/>
        <v>12</v>
      </c>
      <c r="AQ39" s="20">
        <f t="shared" si="4"/>
        <v>12</v>
      </c>
      <c r="AR39" s="20">
        <f t="shared" si="4"/>
        <v>12</v>
      </c>
      <c r="AS39" s="20">
        <f t="shared" si="4"/>
        <v>12</v>
      </c>
      <c r="AT39" s="20">
        <f t="shared" si="4"/>
        <v>12</v>
      </c>
      <c r="AU39" s="20">
        <f t="shared" si="4"/>
        <v>12</v>
      </c>
      <c r="AV39" s="20">
        <f t="shared" si="4"/>
        <v>12</v>
      </c>
      <c r="AW39" s="20">
        <f t="shared" si="4"/>
        <v>12</v>
      </c>
      <c r="AX39" s="20">
        <f t="shared" si="4"/>
        <v>12</v>
      </c>
      <c r="AY39" s="20">
        <f t="shared" si="4"/>
        <v>12</v>
      </c>
      <c r="AZ39" s="20">
        <f t="shared" si="4"/>
        <v>12</v>
      </c>
      <c r="BA39" s="20">
        <f t="shared" si="4"/>
        <v>12</v>
      </c>
      <c r="BB39" s="20">
        <f t="shared" si="4"/>
        <v>12</v>
      </c>
      <c r="BC39" s="20">
        <f t="shared" si="4"/>
        <v>12</v>
      </c>
      <c r="BD39" s="20">
        <f t="shared" si="4"/>
        <v>12</v>
      </c>
      <c r="BE39" s="20">
        <f t="shared" si="4"/>
        <v>12</v>
      </c>
      <c r="BF39" s="20">
        <f t="shared" si="4"/>
        <v>12</v>
      </c>
      <c r="BG39" s="20">
        <f t="shared" si="4"/>
        <v>12</v>
      </c>
      <c r="BH39" s="20">
        <f t="shared" si="4"/>
        <v>12</v>
      </c>
      <c r="BI39" s="20">
        <f t="shared" si="4"/>
        <v>12</v>
      </c>
      <c r="BJ39" s="20">
        <f t="shared" si="4"/>
        <v>12</v>
      </c>
      <c r="BK39" s="38">
        <f t="shared" si="4"/>
        <v>12</v>
      </c>
    </row>
    <row r="40" spans="2:63" x14ac:dyDescent="0.3">
      <c r="B40" s="19" t="s">
        <v>52</v>
      </c>
      <c r="C40" s="34">
        <f>SUMPRODUCT($C$19:$C$26,C32:C39)</f>
        <v>791.68923749738121</v>
      </c>
      <c r="D40" s="23">
        <f t="shared" ref="D40:BK40" si="5">SUMPRODUCT($C$19:$C$26,D32:D39)</f>
        <v>775.63529798681043</v>
      </c>
      <c r="E40" s="23">
        <f t="shared" si="5"/>
        <v>773.42448780616201</v>
      </c>
      <c r="F40" s="23">
        <f t="shared" si="5"/>
        <v>797.23656561103087</v>
      </c>
      <c r="G40" s="23">
        <f t="shared" si="5"/>
        <v>771.46895604237068</v>
      </c>
      <c r="H40" s="23">
        <f t="shared" si="5"/>
        <v>770.58519437086807</v>
      </c>
      <c r="I40" s="23">
        <f t="shared" si="5"/>
        <v>762.40874406891385</v>
      </c>
      <c r="J40" s="23">
        <f t="shared" si="5"/>
        <v>736.2574018534807</v>
      </c>
      <c r="K40" s="23">
        <f t="shared" si="5"/>
        <v>701.02682814453908</v>
      </c>
      <c r="L40" s="23">
        <f t="shared" si="5"/>
        <v>688.66009188425153</v>
      </c>
      <c r="M40" s="23">
        <f t="shared" si="5"/>
        <v>681.2947499112903</v>
      </c>
      <c r="N40" s="23">
        <f t="shared" si="5"/>
        <v>683.13426112554464</v>
      </c>
      <c r="O40" s="23">
        <f t="shared" si="5"/>
        <v>660.36371233348859</v>
      </c>
      <c r="P40" s="23">
        <f t="shared" si="5"/>
        <v>642.98036190644279</v>
      </c>
      <c r="Q40" s="23">
        <f t="shared" si="5"/>
        <v>621.69093197784719</v>
      </c>
      <c r="R40" s="23">
        <f t="shared" si="5"/>
        <v>598.67261300193309</v>
      </c>
      <c r="S40" s="20">
        <f t="shared" si="5"/>
        <v>576.34800571881442</v>
      </c>
      <c r="T40" s="24">
        <f t="shared" si="5"/>
        <v>566.49648116000856</v>
      </c>
      <c r="U40" s="23">
        <f t="shared" si="5"/>
        <v>556.64495660120269</v>
      </c>
      <c r="V40" s="23">
        <f t="shared" si="5"/>
        <v>546.79343204239694</v>
      </c>
      <c r="W40" s="23">
        <f t="shared" si="5"/>
        <v>536.94190748359119</v>
      </c>
      <c r="X40" s="23">
        <f t="shared" si="5"/>
        <v>527.09038292478533</v>
      </c>
      <c r="Y40" s="23">
        <f t="shared" si="5"/>
        <v>517.23885836597947</v>
      </c>
      <c r="Z40" s="23">
        <f t="shared" si="5"/>
        <v>507.38733380717377</v>
      </c>
      <c r="AA40" s="23">
        <f t="shared" si="5"/>
        <v>497.53580924836785</v>
      </c>
      <c r="AB40" s="23">
        <f t="shared" si="5"/>
        <v>487.68428468956222</v>
      </c>
      <c r="AC40" s="23">
        <f t="shared" si="5"/>
        <v>477.16399004216646</v>
      </c>
      <c r="AD40" s="23">
        <f t="shared" si="5"/>
        <v>466.64369539477076</v>
      </c>
      <c r="AE40" s="23">
        <f t="shared" si="5"/>
        <v>456.12340074737489</v>
      </c>
      <c r="AF40" s="23">
        <f t="shared" si="5"/>
        <v>445.60310609997919</v>
      </c>
      <c r="AG40" s="23">
        <f t="shared" si="5"/>
        <v>435.08281145258331</v>
      </c>
      <c r="AH40" s="23">
        <f t="shared" si="5"/>
        <v>426.69974235735975</v>
      </c>
      <c r="AI40" s="23">
        <f t="shared" si="5"/>
        <v>418.31667326213613</v>
      </c>
      <c r="AJ40" s="23">
        <f t="shared" si="5"/>
        <v>409.93360416691257</v>
      </c>
      <c r="AK40" s="23">
        <f t="shared" si="5"/>
        <v>401.55053507168901</v>
      </c>
      <c r="AL40" s="23">
        <f t="shared" si="5"/>
        <v>393.16746597646556</v>
      </c>
      <c r="AM40" s="23">
        <f t="shared" si="5"/>
        <v>387.22622086752079</v>
      </c>
      <c r="AN40" s="23">
        <f t="shared" si="5"/>
        <v>381.28497575857602</v>
      </c>
      <c r="AO40" s="23">
        <f t="shared" si="5"/>
        <v>375.3437306496312</v>
      </c>
      <c r="AP40" s="23">
        <f t="shared" si="5"/>
        <v>369.40248554068654</v>
      </c>
      <c r="AQ40" s="23">
        <f t="shared" si="5"/>
        <v>363.46124043174166</v>
      </c>
      <c r="AR40" s="23">
        <f t="shared" si="5"/>
        <v>357.76589320431219</v>
      </c>
      <c r="AS40" s="23">
        <f t="shared" si="5"/>
        <v>352.0705459768825</v>
      </c>
      <c r="AT40" s="23">
        <f t="shared" si="5"/>
        <v>346.37519874945303</v>
      </c>
      <c r="AU40" s="23">
        <f t="shared" si="5"/>
        <v>340.6798515220234</v>
      </c>
      <c r="AV40" s="23">
        <f t="shared" si="5"/>
        <v>334.98450429459376</v>
      </c>
      <c r="AW40" s="23">
        <f t="shared" si="5"/>
        <v>328.80873199092792</v>
      </c>
      <c r="AX40" s="23">
        <f t="shared" si="5"/>
        <v>322.63295968726197</v>
      </c>
      <c r="AY40" s="23">
        <f t="shared" si="5"/>
        <v>316.45718738359597</v>
      </c>
      <c r="AZ40" s="23">
        <f t="shared" si="5"/>
        <v>310.28141507993013</v>
      </c>
      <c r="BA40" s="23">
        <f t="shared" si="5"/>
        <v>304.10564277626412</v>
      </c>
      <c r="BB40" s="23">
        <f t="shared" si="5"/>
        <v>299.53967488719036</v>
      </c>
      <c r="BC40" s="23">
        <f t="shared" si="5"/>
        <v>294.97370699811671</v>
      </c>
      <c r="BD40" s="23">
        <f t="shared" si="5"/>
        <v>290.40773910904295</v>
      </c>
      <c r="BE40" s="23">
        <f t="shared" si="5"/>
        <v>285.84177121996925</v>
      </c>
      <c r="BF40" s="23">
        <f t="shared" si="5"/>
        <v>281.27580333089549</v>
      </c>
      <c r="BG40" s="23">
        <f t="shared" si="5"/>
        <v>276.44483389760461</v>
      </c>
      <c r="BH40" s="23">
        <f t="shared" si="5"/>
        <v>271.61386446431362</v>
      </c>
      <c r="BI40" s="23">
        <f t="shared" si="5"/>
        <v>266.78289503102258</v>
      </c>
      <c r="BJ40" s="23">
        <f t="shared" si="5"/>
        <v>261.95192559773164</v>
      </c>
      <c r="BK40" s="39">
        <f t="shared" si="5"/>
        <v>257.12095616444077</v>
      </c>
    </row>
    <row r="41" spans="2:63" x14ac:dyDescent="0.3">
      <c r="B41" s="19" t="s">
        <v>35</v>
      </c>
      <c r="C41" s="22"/>
      <c r="D41" s="18"/>
      <c r="E41" s="18"/>
      <c r="F41" s="18"/>
      <c r="G41" s="18"/>
      <c r="H41" s="18"/>
      <c r="I41" s="18"/>
      <c r="J41" s="18"/>
      <c r="K41" s="18"/>
      <c r="L41" s="18"/>
      <c r="M41" s="18"/>
      <c r="N41" s="18"/>
      <c r="O41" s="18"/>
      <c r="P41" s="18"/>
      <c r="Q41" s="18"/>
      <c r="R41" s="18"/>
      <c r="S41" s="18"/>
      <c r="T41" s="35">
        <f>T40/$T$40</f>
        <v>1</v>
      </c>
      <c r="U41" s="30">
        <f t="shared" ref="U41:BK41" si="6">U40/$T$40</f>
        <v>0.98260973388813821</v>
      </c>
      <c r="V41" s="30">
        <f t="shared" si="6"/>
        <v>0.96521946777627654</v>
      </c>
      <c r="W41" s="30">
        <f t="shared" si="6"/>
        <v>0.94782920166441498</v>
      </c>
      <c r="X41" s="30">
        <f t="shared" si="6"/>
        <v>0.93043893555255308</v>
      </c>
      <c r="Y41" s="30">
        <f t="shared" si="6"/>
        <v>0.9130486694406913</v>
      </c>
      <c r="Z41" s="30">
        <f t="shared" si="6"/>
        <v>0.89565840332882984</v>
      </c>
      <c r="AA41" s="30">
        <f t="shared" si="6"/>
        <v>0.87826813721696784</v>
      </c>
      <c r="AB41" s="30">
        <f t="shared" si="6"/>
        <v>0.8608778711051065</v>
      </c>
      <c r="AC41" s="30">
        <f t="shared" si="6"/>
        <v>0.8423070679363851</v>
      </c>
      <c r="AD41" s="30">
        <f t="shared" si="6"/>
        <v>0.82373626476766393</v>
      </c>
      <c r="AE41" s="30">
        <f t="shared" si="6"/>
        <v>0.80516546159894242</v>
      </c>
      <c r="AF41" s="30">
        <f t="shared" si="6"/>
        <v>0.78659465843022125</v>
      </c>
      <c r="AG41" s="30">
        <f t="shared" si="6"/>
        <v>0.76802385526149974</v>
      </c>
      <c r="AH41" s="30">
        <f t="shared" si="6"/>
        <v>0.75322575964392824</v>
      </c>
      <c r="AI41" s="30">
        <f t="shared" si="6"/>
        <v>0.73842766402635673</v>
      </c>
      <c r="AJ41" s="30">
        <f t="shared" si="6"/>
        <v>0.72362956840878534</v>
      </c>
      <c r="AK41" s="30">
        <f t="shared" si="6"/>
        <v>0.70883147279121383</v>
      </c>
      <c r="AL41" s="30">
        <f t="shared" si="6"/>
        <v>0.69403337717364266</v>
      </c>
      <c r="AM41" s="30">
        <f t="shared" si="6"/>
        <v>0.68354567723810389</v>
      </c>
      <c r="AN41" s="30">
        <f t="shared" si="6"/>
        <v>0.67305797730256511</v>
      </c>
      <c r="AO41" s="30">
        <f t="shared" si="6"/>
        <v>0.66257027736702623</v>
      </c>
      <c r="AP41" s="30">
        <f t="shared" si="6"/>
        <v>0.65208257743148756</v>
      </c>
      <c r="AQ41" s="30">
        <f t="shared" si="6"/>
        <v>0.64159487749594868</v>
      </c>
      <c r="AR41" s="30">
        <f t="shared" si="6"/>
        <v>0.63154124536081657</v>
      </c>
      <c r="AS41" s="30">
        <f t="shared" si="6"/>
        <v>0.62148761322568424</v>
      </c>
      <c r="AT41" s="30">
        <f t="shared" si="6"/>
        <v>0.61143398109055225</v>
      </c>
      <c r="AU41" s="30">
        <f t="shared" si="6"/>
        <v>0.60138034895541992</v>
      </c>
      <c r="AV41" s="30">
        <f t="shared" si="6"/>
        <v>0.59132671682028759</v>
      </c>
      <c r="AW41" s="30">
        <f t="shared" si="6"/>
        <v>0.58042502103036886</v>
      </c>
      <c r="AX41" s="30">
        <f t="shared" si="6"/>
        <v>0.56952332524044991</v>
      </c>
      <c r="AY41" s="30">
        <f t="shared" si="6"/>
        <v>0.55862162945053095</v>
      </c>
      <c r="AZ41" s="30">
        <f t="shared" si="6"/>
        <v>0.54771993366061222</v>
      </c>
      <c r="BA41" s="30">
        <f t="shared" si="6"/>
        <v>0.53681823787069316</v>
      </c>
      <c r="BB41" s="30">
        <f t="shared" si="6"/>
        <v>0.52875822683633678</v>
      </c>
      <c r="BC41" s="30">
        <f t="shared" si="6"/>
        <v>0.5206982158019805</v>
      </c>
      <c r="BD41" s="30">
        <f t="shared" si="6"/>
        <v>0.51263820476762401</v>
      </c>
      <c r="BE41" s="30">
        <f t="shared" si="6"/>
        <v>0.50457819373326773</v>
      </c>
      <c r="BF41" s="30">
        <f t="shared" si="6"/>
        <v>0.49651818269891129</v>
      </c>
      <c r="BG41" s="30">
        <f t="shared" si="6"/>
        <v>0.48799038139042206</v>
      </c>
      <c r="BH41" s="30">
        <f t="shared" si="6"/>
        <v>0.4794625800819326</v>
      </c>
      <c r="BI41" s="30">
        <f t="shared" si="6"/>
        <v>0.47093477877344303</v>
      </c>
      <c r="BJ41" s="30">
        <f t="shared" si="6"/>
        <v>0.46240697746495368</v>
      </c>
      <c r="BK41" s="40">
        <f t="shared" si="6"/>
        <v>0.45387917615646445</v>
      </c>
    </row>
    <row r="42" spans="2:63" x14ac:dyDescent="0.3">
      <c r="B42" s="29"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Replication</vt:lpstr>
      <vt:lpstr>Uneconomical rig removal</vt:lpstr>
      <vt:lpstr>Grid evolution</vt:lpstr>
      <vt:lpstr>Adoption errors corrected</vt:lpstr>
      <vt:lpstr>Grid intensities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 NU</dc:creator>
  <cp:lastModifiedBy>Eric - NU</cp:lastModifiedBy>
  <dcterms:created xsi:type="dcterms:W3CDTF">2018-12-05T15:20:50Z</dcterms:created>
  <dcterms:modified xsi:type="dcterms:W3CDTF">2019-03-08T17:54:16Z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84911823272705</vt:r8>
  </property>
</Properties>
</file>