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asoero/GitHub/201224-MASKE_only/MASKE/tests/basic_Ca(OH)2-CaCO3/"/>
    </mc:Choice>
  </mc:AlternateContent>
  <xr:revisionPtr revIDLastSave="0" documentId="13_ncr:1_{5D174D95-48E3-554A-A7F2-B0625D12CE77}" xr6:coauthVersionLast="45" xr6:coauthVersionMax="45" xr10:uidLastSave="{00000000-0000-0000-0000-000000000000}"/>
  <bookViews>
    <workbookView xWindow="920" yWindow="2240" windowWidth="16120" windowHeight="13720" xr2:uid="{E5490447-C7E3-7F4E-8C18-F3CA77CAB1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7" i="1" l="1"/>
  <c r="N16" i="1"/>
  <c r="K44" i="1"/>
  <c r="K45" i="1" s="1"/>
  <c r="K50" i="1"/>
  <c r="K49" i="1"/>
  <c r="K48" i="1"/>
  <c r="K47" i="1"/>
  <c r="K43" i="1"/>
  <c r="K42" i="1"/>
  <c r="K40" i="1"/>
  <c r="K39" i="1"/>
  <c r="K38" i="1"/>
  <c r="K37" i="1"/>
  <c r="K34" i="1"/>
  <c r="K32" i="1"/>
  <c r="K35" i="1" s="1"/>
  <c r="K33" i="1"/>
  <c r="K31" i="1"/>
  <c r="K30" i="1"/>
  <c r="K28" i="1"/>
  <c r="K27" i="1"/>
  <c r="K51" i="1" l="1"/>
  <c r="G15" i="1"/>
  <c r="G17" i="1"/>
  <c r="G16" i="1"/>
  <c r="G14" i="1"/>
  <c r="G13" i="1"/>
  <c r="G12" i="1"/>
  <c r="C5" i="1"/>
  <c r="C6" i="1" s="1"/>
  <c r="C7" i="1" s="1"/>
  <c r="G18" i="1" l="1"/>
  <c r="G19" i="1" s="1"/>
</calcChain>
</file>

<file path=xl/sharedStrings.xml><?xml version="1.0" encoding="utf-8"?>
<sst xmlns="http://schemas.openxmlformats.org/spreadsheetml/2006/main" count="105" uniqueCount="74">
  <si>
    <t>cm3/mol</t>
  </si>
  <si>
    <t>nm3/molecule</t>
  </si>
  <si>
    <t>SOLID MOLECULE SIZE (CUBIC)</t>
  </si>
  <si>
    <t>mass</t>
  </si>
  <si>
    <t>g/mol</t>
  </si>
  <si>
    <t>density</t>
  </si>
  <si>
    <t>g/cm3</t>
  </si>
  <si>
    <t>molar vol</t>
  </si>
  <si>
    <t>molec vol</t>
  </si>
  <si>
    <t>nm3/molec</t>
  </si>
  <si>
    <t>linear size</t>
  </si>
  <si>
    <t xml:space="preserve">nm </t>
  </si>
  <si>
    <t>APPARENT VOLUME IN WATER (inifinite dilution)</t>
  </si>
  <si>
    <t>term1</t>
  </si>
  <si>
    <t>term 2</t>
  </si>
  <si>
    <t>term 3</t>
  </si>
  <si>
    <t>term 4</t>
  </si>
  <si>
    <t>pressure</t>
  </si>
  <si>
    <t>bars</t>
  </si>
  <si>
    <t>temp</t>
  </si>
  <si>
    <t>K</t>
  </si>
  <si>
    <t>term 5</t>
  </si>
  <si>
    <t>dielectric constant of water at 1 bar</t>
  </si>
  <si>
    <t>D</t>
  </si>
  <si>
    <t>(dD/dP)_T=298 K</t>
  </si>
  <si>
    <t>Bradely and Pitzer 1979, Fig 2</t>
  </si>
  <si>
    <t>QBORN</t>
  </si>
  <si>
    <t>1/bar</t>
  </si>
  <si>
    <t>PHREEQC a1</t>
  </si>
  <si>
    <t>PHREEQC a2</t>
  </si>
  <si>
    <t>PHREEQC a3</t>
  </si>
  <si>
    <t>PHREEQC a4</t>
  </si>
  <si>
    <t>PHREEQC W</t>
  </si>
  <si>
    <t>cm3/mol, at infinite dilution (no Debye Huckel correction)</t>
  </si>
  <si>
    <t xml:space="preserve">apparent vol </t>
  </si>
  <si>
    <t>Ca+2</t>
  </si>
  <si>
    <t xml:space="preserve">SETS OF USEFUL PARAMETERS </t>
  </si>
  <si>
    <t>OH-</t>
  </si>
  <si>
    <t>CO3-2</t>
  </si>
  <si>
    <t>mmol s-1 cm-2</t>
  </si>
  <si>
    <t>mmol s-1 cm-2 L-1</t>
  </si>
  <si>
    <t>kT/h</t>
  </si>
  <si>
    <t>kT</t>
  </si>
  <si>
    <t>J</t>
  </si>
  <si>
    <t>Js</t>
  </si>
  <si>
    <t>h</t>
  </si>
  <si>
    <t>s-1</t>
  </si>
  <si>
    <t>k</t>
  </si>
  <si>
    <t>ln(kh/kT)</t>
  </si>
  <si>
    <t>with c* = 1 mmol/cm2</t>
  </si>
  <si>
    <t>DS++</t>
  </si>
  <si>
    <t>kB</t>
  </si>
  <si>
    <t>KJ/mol/K</t>
  </si>
  <si>
    <t>in KJ/mol/K with c* = 1 mol/cm2</t>
  </si>
  <si>
    <t>TDS++</t>
  </si>
  <si>
    <t>kJ/mol with c* = 1 mmol/cm2</t>
  </si>
  <si>
    <t>in KJ/mol/K with c* = 1 mmol/cm2</t>
  </si>
  <si>
    <t>mol/s/cm2</t>
  </si>
  <si>
    <t>with c*=1 mol/cm2</t>
  </si>
  <si>
    <t>kJ/mol with c* = 1 mol/cm2</t>
  </si>
  <si>
    <t>s-1 cm-2</t>
  </si>
  <si>
    <t>with c* in cm-2</t>
  </si>
  <si>
    <t>in KJ/mol/K with c* = 1 cm-2</t>
  </si>
  <si>
    <t>in KJ/mol with c* = 1 cm-2</t>
  </si>
  <si>
    <t>s-1 nm-2</t>
  </si>
  <si>
    <t>with c* in nm-2</t>
  </si>
  <si>
    <t>in KJ/mol/K with c* = 1 nm-2</t>
  </si>
  <si>
    <t>in KJ/mol with c* = 1 nm-2</t>
  </si>
  <si>
    <t>CALCULATION OF DS++ FOR CAOH from JOHANSSEN: TO BE WRITTEN DOWN PROPERLY…</t>
  </si>
  <si>
    <t>CAOH2 = Ca + 2H2O - 2H</t>
  </si>
  <si>
    <t>H2O = OH + H</t>
  </si>
  <si>
    <t>CaOH2 = Ca + 2OH</t>
  </si>
  <si>
    <t>log K</t>
  </si>
  <si>
    <t xml:space="preserve">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</si>
</sst>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7A22-B44D-AA4B-965B-7E1EF36C7611}">
  <dimension ref="B2:N54"/>
  <sheetViews>
    <sheetView tabSelected="1" topLeftCell="I1" workbookViewId="0">
      <selection activeCell="P15" sqref="P15"/>
    </sheetView>
  </sheetViews>
  <sheetFormatPr baseColWidth="10" defaultRowHeight="16"/>
  <cols>
    <col min="3" max="3" width="12.1640625" bestFit="1" customWidth="1"/>
    <col min="6" max="6" width="14.83203125" customWidth="1"/>
    <col min="7" max="11" width="12.1640625" bestFit="1" customWidth="1"/>
    <col min="14" max="14" width="12.1640625" bestFit="1" customWidth="1"/>
  </cols>
  <sheetData>
    <row r="2" spans="2:14">
      <c r="B2" s="1" t="s">
        <v>2</v>
      </c>
      <c r="F2" s="1" t="s">
        <v>12</v>
      </c>
    </row>
    <row r="3" spans="2:14">
      <c r="B3" t="s">
        <v>3</v>
      </c>
      <c r="C3" s="3">
        <v>100.0869</v>
      </c>
      <c r="D3" t="s">
        <v>4</v>
      </c>
      <c r="F3" t="s">
        <v>28</v>
      </c>
      <c r="G3" s="3">
        <v>5.95</v>
      </c>
    </row>
    <row r="4" spans="2:14">
      <c r="B4" t="s">
        <v>5</v>
      </c>
      <c r="C4" s="3">
        <v>2.71</v>
      </c>
      <c r="D4" t="s">
        <v>6</v>
      </c>
      <c r="F4" t="s">
        <v>29</v>
      </c>
      <c r="G4" s="3">
        <v>0</v>
      </c>
    </row>
    <row r="5" spans="2:14">
      <c r="B5" t="s">
        <v>7</v>
      </c>
      <c r="C5" s="2">
        <f>C3/C4</f>
        <v>36.932435424354246</v>
      </c>
      <c r="D5" t="s">
        <v>0</v>
      </c>
      <c r="F5" s="4" t="s">
        <v>30</v>
      </c>
      <c r="G5" s="3">
        <v>0</v>
      </c>
    </row>
    <row r="6" spans="2:14">
      <c r="B6" t="s">
        <v>8</v>
      </c>
      <c r="C6" s="2">
        <f>C5/6.022E+23*1E+21</f>
        <v>6.1329185360933652E-2</v>
      </c>
      <c r="D6" t="s">
        <v>9</v>
      </c>
      <c r="F6" s="4" t="s">
        <v>31</v>
      </c>
      <c r="G6" s="3">
        <v>-5.67</v>
      </c>
    </row>
    <row r="7" spans="2:14">
      <c r="B7" t="s">
        <v>10</v>
      </c>
      <c r="C7" s="2">
        <f>C6^(1/3)</f>
        <v>0.39435655613657195</v>
      </c>
      <c r="D7" t="s">
        <v>11</v>
      </c>
      <c r="F7" s="4" t="s">
        <v>32</v>
      </c>
      <c r="G7" s="3">
        <v>6.85</v>
      </c>
    </row>
    <row r="8" spans="2:14">
      <c r="F8" s="4" t="s">
        <v>17</v>
      </c>
      <c r="G8" s="3">
        <v>1.01325</v>
      </c>
      <c r="H8" t="s">
        <v>18</v>
      </c>
    </row>
    <row r="9" spans="2:14">
      <c r="F9" s="4" t="s">
        <v>19</v>
      </c>
      <c r="G9" s="3">
        <v>298</v>
      </c>
      <c r="H9" t="s">
        <v>20</v>
      </c>
    </row>
    <row r="10" spans="2:14">
      <c r="F10" s="4" t="s">
        <v>23</v>
      </c>
      <c r="G10" s="3">
        <v>78.400000000000006</v>
      </c>
      <c r="H10" t="s">
        <v>22</v>
      </c>
    </row>
    <row r="11" spans="2:14">
      <c r="F11" s="4" t="s">
        <v>24</v>
      </c>
      <c r="G11" s="3">
        <v>6.0000000000000001E-3</v>
      </c>
      <c r="H11" t="s">
        <v>25</v>
      </c>
      <c r="N11" t="s">
        <v>69</v>
      </c>
    </row>
    <row r="12" spans="2:14">
      <c r="F12" s="4" t="s">
        <v>13</v>
      </c>
      <c r="G12" s="5">
        <f>G3*0.1</f>
        <v>0.59500000000000008</v>
      </c>
      <c r="M12" t="s">
        <v>72</v>
      </c>
      <c r="N12">
        <v>22.799937</v>
      </c>
    </row>
    <row r="13" spans="2:14">
      <c r="F13" s="4" t="s">
        <v>14</v>
      </c>
      <c r="G13" s="5">
        <f>G4*100/(2600+G8)</f>
        <v>0</v>
      </c>
      <c r="N13" t="s">
        <v>70</v>
      </c>
    </row>
    <row r="14" spans="2:14">
      <c r="F14" s="4" t="s">
        <v>15</v>
      </c>
      <c r="G14" s="5">
        <f>G5/(G9-228)</f>
        <v>0</v>
      </c>
      <c r="M14" t="s">
        <v>72</v>
      </c>
      <c r="N14">
        <v>-14</v>
      </c>
    </row>
    <row r="15" spans="2:14">
      <c r="F15" s="4" t="s">
        <v>16</v>
      </c>
      <c r="G15" s="5">
        <f>G6*10000/((2600+G8)*(G9-228))</f>
        <v>-0.31141709870182321</v>
      </c>
      <c r="N15" t="s">
        <v>71</v>
      </c>
    </row>
    <row r="16" spans="2:14">
      <c r="F16" s="4" t="s">
        <v>26</v>
      </c>
      <c r="G16" s="5">
        <f>1/G10/G10*G11</f>
        <v>9.7615576842982065E-7</v>
      </c>
      <c r="H16" t="s">
        <v>27</v>
      </c>
      <c r="M16" t="s">
        <v>72</v>
      </c>
      <c r="N16">
        <f>N12+N14+N14</f>
        <v>-5.2000630000000001</v>
      </c>
    </row>
    <row r="17" spans="6:14">
      <c r="F17" s="4" t="s">
        <v>21</v>
      </c>
      <c r="G17" s="5">
        <f>G7*G16</f>
        <v>6.6866670137442713E-6</v>
      </c>
      <c r="M17" s="7" t="s">
        <v>73</v>
      </c>
      <c r="N17">
        <f>10^N16</f>
        <v>6.3086582264109297E-6</v>
      </c>
    </row>
    <row r="18" spans="6:14">
      <c r="F18" s="4" t="s">
        <v>34</v>
      </c>
      <c r="G18" s="5">
        <f>41.84*(G12+G13+G14+G15-G17)</f>
        <v>11.864828820167865</v>
      </c>
      <c r="H18" t="s">
        <v>33</v>
      </c>
    </row>
    <row r="19" spans="6:14">
      <c r="F19" s="4" t="s">
        <v>34</v>
      </c>
      <c r="G19" s="5">
        <f>G18/6.022E+23*1E+21</f>
        <v>1.9702472301839694E-2</v>
      </c>
      <c r="H19" t="s">
        <v>1</v>
      </c>
    </row>
    <row r="22" spans="6:14">
      <c r="F22" s="6" t="s">
        <v>36</v>
      </c>
    </row>
    <row r="23" spans="6:14">
      <c r="F23" s="4" t="s">
        <v>35</v>
      </c>
    </row>
    <row r="24" spans="6:14">
      <c r="F24" t="s">
        <v>28</v>
      </c>
      <c r="G24" s="3">
        <v>-0.34560000000000002</v>
      </c>
    </row>
    <row r="25" spans="6:14">
      <c r="F25" t="s">
        <v>29</v>
      </c>
      <c r="G25" s="3">
        <v>-7.2519999999999998</v>
      </c>
      <c r="J25" t="s">
        <v>68</v>
      </c>
    </row>
    <row r="26" spans="6:14">
      <c r="F26" s="4" t="s">
        <v>30</v>
      </c>
      <c r="G26" s="3">
        <v>6.149</v>
      </c>
    </row>
    <row r="27" spans="6:14">
      <c r="F27" s="4" t="s">
        <v>31</v>
      </c>
      <c r="G27" s="3">
        <v>-2.4790000000000001</v>
      </c>
      <c r="J27" t="s">
        <v>47</v>
      </c>
      <c r="K27">
        <f>EXP(-10)</f>
        <v>4.5399929762484854E-5</v>
      </c>
      <c r="L27" t="s">
        <v>40</v>
      </c>
    </row>
    <row r="28" spans="6:14">
      <c r="F28" s="4" t="s">
        <v>32</v>
      </c>
      <c r="G28" s="3">
        <v>1.2390000000000001</v>
      </c>
      <c r="J28" t="s">
        <v>47</v>
      </c>
      <c r="K28">
        <f>K27*0.75</f>
        <v>3.4049947321863639E-5</v>
      </c>
      <c r="L28" t="s">
        <v>39</v>
      </c>
    </row>
    <row r="29" spans="6:14">
      <c r="J29" t="s">
        <v>42</v>
      </c>
      <c r="K29" s="7">
        <v>4.1099999999999998E-21</v>
      </c>
      <c r="L29" t="s">
        <v>43</v>
      </c>
    </row>
    <row r="30" spans="6:14">
      <c r="F30" s="4" t="s">
        <v>37</v>
      </c>
      <c r="J30" t="s">
        <v>45</v>
      </c>
      <c r="K30">
        <f>6.626E-34</f>
        <v>6.6259999999999998E-34</v>
      </c>
      <c r="L30" t="s">
        <v>44</v>
      </c>
    </row>
    <row r="31" spans="6:14">
      <c r="F31" t="s">
        <v>28</v>
      </c>
      <c r="G31" s="3">
        <v>-9.66</v>
      </c>
      <c r="J31" t="s">
        <v>41</v>
      </c>
      <c r="K31" s="7">
        <f>K29/K30</f>
        <v>6202837307576.2148</v>
      </c>
      <c r="L31" t="s">
        <v>46</v>
      </c>
    </row>
    <row r="32" spans="6:14">
      <c r="F32" t="s">
        <v>29</v>
      </c>
      <c r="G32" s="3">
        <v>28.5</v>
      </c>
      <c r="J32" t="s">
        <v>48</v>
      </c>
      <c r="K32" s="7">
        <f>LN(K28/K31)</f>
        <v>-39.743710006004811</v>
      </c>
      <c r="L32" t="s">
        <v>49</v>
      </c>
    </row>
    <row r="33" spans="6:12">
      <c r="F33" s="4" t="s">
        <v>30</v>
      </c>
      <c r="G33" s="3">
        <v>80</v>
      </c>
      <c r="J33" t="s">
        <v>51</v>
      </c>
      <c r="K33">
        <f>0.008314</f>
        <v>8.3140000000000002E-3</v>
      </c>
      <c r="L33" t="s">
        <v>52</v>
      </c>
    </row>
    <row r="34" spans="6:12">
      <c r="F34" s="4" t="s">
        <v>31</v>
      </c>
      <c r="G34" s="3">
        <v>-22.9</v>
      </c>
      <c r="J34" t="s">
        <v>50</v>
      </c>
      <c r="K34" s="7">
        <f>K33*K32</f>
        <v>-0.33042920498992401</v>
      </c>
      <c r="L34" t="s">
        <v>56</v>
      </c>
    </row>
    <row r="35" spans="6:12">
      <c r="F35" s="4" t="s">
        <v>32</v>
      </c>
      <c r="G35" s="3">
        <v>1.89</v>
      </c>
      <c r="J35" t="s">
        <v>54</v>
      </c>
      <c r="K35" s="7">
        <f>K34*298</f>
        <v>-98.467903086997353</v>
      </c>
      <c r="L35" t="s">
        <v>55</v>
      </c>
    </row>
    <row r="37" spans="6:12">
      <c r="F37" s="4" t="s">
        <v>38</v>
      </c>
      <c r="J37" t="s">
        <v>47</v>
      </c>
      <c r="K37">
        <f>K28/1000000</f>
        <v>3.4049947321863637E-11</v>
      </c>
      <c r="L37" t="s">
        <v>57</v>
      </c>
    </row>
    <row r="38" spans="6:12">
      <c r="F38" t="s">
        <v>28</v>
      </c>
      <c r="G38" s="3">
        <v>5.95</v>
      </c>
      <c r="J38" t="s">
        <v>48</v>
      </c>
      <c r="K38">
        <f>LN(K37/K31)</f>
        <v>-53.559220563969085</v>
      </c>
      <c r="L38" t="s">
        <v>58</v>
      </c>
    </row>
    <row r="39" spans="6:12">
      <c r="F39" t="s">
        <v>29</v>
      </c>
      <c r="G39" s="3">
        <v>0</v>
      </c>
      <c r="J39" t="s">
        <v>50</v>
      </c>
      <c r="K39">
        <f>K38*K33</f>
        <v>-0.44529135976883899</v>
      </c>
      <c r="L39" t="s">
        <v>53</v>
      </c>
    </row>
    <row r="40" spans="6:12">
      <c r="F40" s="4" t="s">
        <v>30</v>
      </c>
      <c r="G40" s="3">
        <v>0</v>
      </c>
      <c r="J40" t="s">
        <v>54</v>
      </c>
      <c r="K40">
        <f>K39*298</f>
        <v>-132.69682521111403</v>
      </c>
      <c r="L40" t="s">
        <v>59</v>
      </c>
    </row>
    <row r="41" spans="6:12">
      <c r="F41" s="4" t="s">
        <v>31</v>
      </c>
      <c r="G41" s="3">
        <v>-5.67</v>
      </c>
    </row>
    <row r="42" spans="6:12">
      <c r="F42" s="4" t="s">
        <v>32</v>
      </c>
      <c r="G42" s="3">
        <v>6.85</v>
      </c>
      <c r="J42" t="s">
        <v>47</v>
      </c>
      <c r="K42">
        <f>K37*6.022E+23</f>
        <v>20504878277226.285</v>
      </c>
      <c r="L42" t="s">
        <v>60</v>
      </c>
    </row>
    <row r="43" spans="6:12">
      <c r="J43" t="s">
        <v>48</v>
      </c>
      <c r="K43">
        <f>LN(K42/K31)</f>
        <v>1.195656004953505</v>
      </c>
      <c r="L43" t="s">
        <v>61</v>
      </c>
    </row>
    <row r="44" spans="6:12">
      <c r="J44" t="s">
        <v>50</v>
      </c>
      <c r="K44">
        <f>K43*K33</f>
        <v>9.9406840251834404E-3</v>
      </c>
      <c r="L44" t="s">
        <v>62</v>
      </c>
    </row>
    <row r="45" spans="6:12">
      <c r="J45" t="s">
        <v>54</v>
      </c>
      <c r="K45">
        <f>K44*298</f>
        <v>2.9623238395046654</v>
      </c>
      <c r="L45" t="s">
        <v>63</v>
      </c>
    </row>
    <row r="47" spans="6:12">
      <c r="J47" t="s">
        <v>47</v>
      </c>
      <c r="K47">
        <f>K42*0.00000000000001</f>
        <v>0.20504878277226285</v>
      </c>
      <c r="L47" t="s">
        <v>64</v>
      </c>
    </row>
    <row r="48" spans="6:12">
      <c r="J48" t="s">
        <v>48</v>
      </c>
      <c r="K48">
        <f>LN(K47/K31)</f>
        <v>-31.040535296963135</v>
      </c>
      <c r="L48" t="s">
        <v>65</v>
      </c>
    </row>
    <row r="49" spans="10:12">
      <c r="J49" t="s">
        <v>50</v>
      </c>
      <c r="K49">
        <f>K48*K33</f>
        <v>-0.25807101045895153</v>
      </c>
      <c r="L49" t="s">
        <v>66</v>
      </c>
    </row>
    <row r="50" spans="10:12">
      <c r="J50" t="s">
        <v>54</v>
      </c>
      <c r="K50">
        <f>K49*298</f>
        <v>-76.905161116767559</v>
      </c>
      <c r="L50" t="s">
        <v>67</v>
      </c>
    </row>
    <row r="51" spans="10:12">
      <c r="K51">
        <f>29.7-K50</f>
        <v>106.60516111676756</v>
      </c>
    </row>
    <row r="53" spans="10:12">
      <c r="J53" s="7"/>
    </row>
    <row r="54" spans="10:12">
      <c r="J5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2020-12-25T15:04:34Z</dcterms:created>
  <dcterms:modified xsi:type="dcterms:W3CDTF">2021-01-01T18:19:28Z</dcterms:modified>
</cp:coreProperties>
</file>