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ff6dd26e6dd128/Documents/I am a Data Analyst/Investment Banker Career/Udemy/Simulation examples/"/>
    </mc:Choice>
  </mc:AlternateContent>
  <xr:revisionPtr revIDLastSave="0" documentId="14_{6D9A2D6C-E811-4936-A0A2-99FD073A33EA}" xr6:coauthVersionLast="47" xr6:coauthVersionMax="47" xr10:uidLastSave="{00000000-0000-0000-0000-000000000000}"/>
  <bookViews>
    <workbookView xWindow="-120" yWindow="-120" windowWidth="20730" windowHeight="11040" xr2:uid="{A2271655-7AC9-4309-9892-EA5FA970A423}"/>
  </bookViews>
  <sheets>
    <sheet name="Sheet1" sheetId="2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L6" i="2" s="1"/>
  <c r="M6" i="2" s="1"/>
  <c r="N6" i="2" s="1"/>
  <c r="K35" i="2"/>
  <c r="J35" i="2"/>
  <c r="J32" i="2"/>
  <c r="K32" i="2" s="1"/>
  <c r="L32" i="2" s="1"/>
  <c r="M32" i="2" s="1"/>
  <c r="N32" i="2" s="1"/>
  <c r="K24" i="2"/>
  <c r="L24" i="2" s="1"/>
  <c r="M24" i="2" s="1"/>
  <c r="N24" i="2" s="1"/>
  <c r="J24" i="2"/>
  <c r="L20" i="2"/>
  <c r="M20" i="2" s="1"/>
  <c r="N20" i="2" s="1"/>
  <c r="K20" i="2"/>
  <c r="I15" i="2"/>
  <c r="I12" i="2"/>
  <c r="I16" i="2" s="1"/>
  <c r="I11" i="2"/>
  <c r="J10" i="2"/>
  <c r="J19" i="2" s="1"/>
  <c r="I21" i="2" l="1"/>
  <c r="I17" i="2"/>
  <c r="K19" i="2"/>
  <c r="L35" i="2"/>
  <c r="K10" i="2"/>
  <c r="I13" i="2"/>
  <c r="L10" i="2" l="1"/>
  <c r="M35" i="2"/>
  <c r="L19" i="2"/>
  <c r="I22" i="2"/>
  <c r="I25" i="2"/>
  <c r="I26" i="2" l="1"/>
  <c r="I27" i="2" s="1"/>
  <c r="N35" i="2"/>
  <c r="M19" i="2"/>
  <c r="M10" i="2"/>
  <c r="N10" i="2" l="1"/>
  <c r="N11" i="2" l="1"/>
  <c r="N12" i="2" s="1"/>
  <c r="N15" i="2"/>
  <c r="N19" i="2"/>
  <c r="N16" i="2" l="1"/>
  <c r="N13" i="2"/>
  <c r="N17" i="2" l="1"/>
  <c r="N21" i="2"/>
  <c r="N25" i="2" l="1"/>
  <c r="N22" i="2"/>
  <c r="N26" i="2" l="1"/>
  <c r="N27" i="2" s="1"/>
  <c r="J11" i="2" l="1"/>
  <c r="K11" i="2"/>
  <c r="L11" i="2"/>
  <c r="M11" i="2"/>
  <c r="J12" i="2"/>
  <c r="K12" i="2"/>
  <c r="L12" i="2"/>
  <c r="M12" i="2"/>
  <c r="J13" i="2"/>
  <c r="K13" i="2"/>
  <c r="L13" i="2"/>
  <c r="M13" i="2"/>
  <c r="J15" i="2"/>
  <c r="K15" i="2"/>
  <c r="L15" i="2"/>
  <c r="M15" i="2"/>
  <c r="J16" i="2"/>
  <c r="K16" i="2"/>
  <c r="L16" i="2"/>
  <c r="M16" i="2"/>
  <c r="J17" i="2"/>
  <c r="K17" i="2"/>
  <c r="L17" i="2"/>
  <c r="M17" i="2"/>
  <c r="J21" i="2"/>
  <c r="K21" i="2"/>
  <c r="L21" i="2"/>
  <c r="M21" i="2"/>
  <c r="J22" i="2"/>
  <c r="K22" i="2"/>
  <c r="L22" i="2"/>
  <c r="M22" i="2"/>
  <c r="J25" i="2"/>
  <c r="K25" i="2"/>
  <c r="L25" i="2"/>
  <c r="M25" i="2"/>
  <c r="J26" i="2"/>
  <c r="K26" i="2"/>
  <c r="L26" i="2"/>
  <c r="M26" i="2"/>
  <c r="J27" i="2"/>
  <c r="K27" i="2"/>
  <c r="L27" i="2"/>
  <c r="M27" i="2"/>
  <c r="J33" i="2"/>
  <c r="K33" i="2"/>
  <c r="L33" i="2"/>
  <c r="M33" i="2"/>
  <c r="J34" i="2"/>
  <c r="K34" i="2"/>
  <c r="L34" i="2"/>
  <c r="M34" i="2"/>
</calcChain>
</file>

<file path=xl/sharedStrings.xml><?xml version="1.0" encoding="utf-8"?>
<sst xmlns="http://schemas.openxmlformats.org/spreadsheetml/2006/main" count="25" uniqueCount="23">
  <si>
    <t>Income Statement</t>
  </si>
  <si>
    <t>Actual</t>
  </si>
  <si>
    <t>Projected</t>
  </si>
  <si>
    <t>Revenues</t>
  </si>
  <si>
    <t>Less: COGS (Excl. Depreciation)</t>
  </si>
  <si>
    <t>Gross Profit</t>
  </si>
  <si>
    <t>Margin %</t>
  </si>
  <si>
    <t>EBITDA</t>
  </si>
  <si>
    <t>Less: Amortization</t>
  </si>
  <si>
    <t>EBIT</t>
  </si>
  <si>
    <t>Less: Interest (expense) / income</t>
  </si>
  <si>
    <t>Pre-Tax Income</t>
  </si>
  <si>
    <t>Less: Taxes</t>
  </si>
  <si>
    <t>Tax Rate %</t>
  </si>
  <si>
    <t>Net Income</t>
  </si>
  <si>
    <t>Income Statement Drivers</t>
  </si>
  <si>
    <t>Revenue Growth</t>
  </si>
  <si>
    <t>COGS as a % Revenue</t>
  </si>
  <si>
    <t>Depreciation as a % Revenue</t>
  </si>
  <si>
    <t>($ in millions)</t>
  </si>
  <si>
    <t>Less: Sales, General &amp; Administration  Expenses (excl. Amortization)</t>
  </si>
  <si>
    <t>SG&amp;A Expenses as a % Revenue</t>
  </si>
  <si>
    <t xml:space="preserve">Less: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</si>
</sst>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\(&quot;$&quot;#,##0.00\)"/>
    <numFmt numFmtId="165" formatCode="_(&quot;$&quot;* #,##0.00_);_(&quot;$&quot;* \(#,##0.00\);_(&quot;$&quot;* &quot;-&quot;??_);_(@_)"/>
    <numFmt numFmtId="166" formatCode="General&quot;A&quot;"/>
    <numFmt numFmtId="167" formatCode="&quot;$&quot;#,##0.0_);\(&quot;$&quot;#,##0.0\)"/>
    <numFmt numFmtId="168" formatCode="#,##0.0_);\(#,##0.0\)"/>
    <numFmt numFmtId="169" formatCode="#,##0.0%_);\(#,##0.0%\)"/>
    <numFmt numFmtId="170" formatCode="0.0%"/>
    <numFmt numFmtId="171" formatCode="General&quot;P&quot;"/>
    <numFmt numFmtId="172" formatCode="&quot;$&quot;#,##0.0000_);\(&quot;$&quot;#,##0.0000\)"/>
    <numFmt numFmtId="173" formatCode="#,##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Continuous"/>
    </xf>
    <xf numFmtId="0" fontId="5" fillId="4" borderId="3" xfId="0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Continuous"/>
    </xf>
    <xf numFmtId="166" fontId="2" fillId="0" borderId="0" xfId="0" applyNumberFormat="1" applyFont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6" fillId="0" borderId="0" xfId="1" applyNumberFormat="1" applyFont="1"/>
    <xf numFmtId="167" fontId="2" fillId="0" borderId="0" xfId="1" applyNumberFormat="1" applyFont="1"/>
    <xf numFmtId="168" fontId="7" fillId="0" borderId="0" xfId="1" applyNumberFormat="1" applyFont="1" applyBorder="1"/>
    <xf numFmtId="168" fontId="0" fillId="0" borderId="0" xfId="0" applyNumberFormat="1"/>
    <xf numFmtId="167" fontId="2" fillId="0" borderId="7" xfId="0" applyNumberFormat="1" applyFont="1" applyBorder="1"/>
    <xf numFmtId="169" fontId="0" fillId="0" borderId="0" xfId="0" applyNumberFormat="1"/>
    <xf numFmtId="168" fontId="3" fillId="0" borderId="0" xfId="1" applyNumberFormat="1" applyFont="1" applyBorder="1"/>
    <xf numFmtId="167" fontId="0" fillId="0" borderId="7" xfId="0" applyNumberFormat="1" applyBorder="1"/>
    <xf numFmtId="9" fontId="0" fillId="0" borderId="0" xfId="2" applyFont="1"/>
    <xf numFmtId="9" fontId="0" fillId="0" borderId="1" xfId="2" applyFont="1" applyBorder="1"/>
    <xf numFmtId="170" fontId="0" fillId="0" borderId="0" xfId="0" applyNumberFormat="1"/>
    <xf numFmtId="169" fontId="7" fillId="0" borderId="0" xfId="0" applyNumberFormat="1" applyFont="1"/>
    <xf numFmtId="171" fontId="2" fillId="0" borderId="0" xfId="0" applyNumberFormat="1" applyFont="1" applyAlignment="1">
      <alignment horizontal="center"/>
    </xf>
    <xf numFmtId="172" fontId="0" fillId="0" borderId="0" xfId="0" applyNumberFormat="1"/>
    <xf numFmtId="168" fontId="3" fillId="0" borderId="0" xfId="1" applyNumberFormat="1" applyFont="1" applyFill="1" applyBorder="1"/>
    <xf numFmtId="168" fontId="3" fillId="0" borderId="0" xfId="0" applyNumberFormat="1" applyFont="1"/>
    <xf numFmtId="169" fontId="8" fillId="2" borderId="5" xfId="0" applyNumberFormat="1" applyFont="1" applyFill="1" applyBorder="1" applyAlignment="1">
      <alignment horizontal="center"/>
    </xf>
    <xf numFmtId="164" fontId="0" fillId="0" borderId="0" xfId="0" applyNumberFormat="1"/>
    <xf numFmtId="17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9768-D6D7-4514-907A-CA26592FCC13}">
  <dimension ref="C2:R35"/>
  <sheetViews>
    <sheetView showGridLines="0" tabSelected="1" topLeftCell="A2" workbookViewId="0">
      <selection activeCell="U12" sqref="U12"/>
    </sheetView>
  </sheetViews>
  <sheetFormatPr defaultRowHeight="12.75" x14ac:dyDescent="0.2"/>
  <cols>
    <col min="1" max="2" width="3.5703125" customWidth="1"/>
    <col min="9" max="9" width="11.7109375" bestFit="1" customWidth="1"/>
    <col min="10" max="14" width="9.7109375" bestFit="1" customWidth="1"/>
  </cols>
  <sheetData>
    <row r="2" spans="3:14" x14ac:dyDescent="0.2">
      <c r="C2" s="5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3:14" x14ac:dyDescent="0.2">
      <c r="C3" s="4" t="s">
        <v>19</v>
      </c>
    </row>
    <row r="4" spans="3:14" x14ac:dyDescent="0.2">
      <c r="I4" s="8" t="s">
        <v>1</v>
      </c>
      <c r="J4" s="9" t="s">
        <v>2</v>
      </c>
      <c r="K4" s="10"/>
      <c r="L4" s="10"/>
      <c r="M4" s="10"/>
      <c r="N4" s="11"/>
    </row>
    <row r="6" spans="3:14" x14ac:dyDescent="0.2">
      <c r="I6" s="12">
        <v>2024</v>
      </c>
      <c r="J6" s="29">
        <f>+I6+1</f>
        <v>2025</v>
      </c>
      <c r="K6" s="29">
        <f t="shared" ref="K6:N6" si="0">+J6+1</f>
        <v>2026</v>
      </c>
      <c r="L6" s="29">
        <f t="shared" si="0"/>
        <v>2027</v>
      </c>
      <c r="M6" s="29">
        <f t="shared" si="0"/>
        <v>2028</v>
      </c>
      <c r="N6" s="29">
        <f t="shared" si="0"/>
        <v>2029</v>
      </c>
    </row>
    <row r="7" spans="3:14" ht="13.5" thickBot="1" x14ac:dyDescent="0.25"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</row>
    <row r="8" spans="3:14" x14ac:dyDescent="0.2">
      <c r="I8" s="15"/>
      <c r="J8" s="15"/>
      <c r="K8" s="15"/>
      <c r="L8" s="15"/>
      <c r="M8" s="15"/>
      <c r="N8" s="15"/>
    </row>
    <row r="9" spans="3:14" x14ac:dyDescent="0.2">
      <c r="I9" s="15"/>
      <c r="J9" s="15"/>
      <c r="K9" s="15"/>
      <c r="L9" s="15"/>
      <c r="M9" s="15"/>
      <c r="N9" s="15"/>
    </row>
    <row r="10" spans="3:14" x14ac:dyDescent="0.2">
      <c r="C10" s="16" t="s">
        <v>3</v>
      </c>
      <c r="D10" s="16"/>
      <c r="E10" s="16"/>
      <c r="F10" s="16"/>
      <c r="G10" s="16"/>
      <c r="H10" s="16"/>
      <c r="I10" s="17">
        <v>51761</v>
      </c>
      <c r="J10" s="18">
        <f>+I10*(1+J32)</f>
        <v>56937.100000000006</v>
      </c>
      <c r="K10" s="18">
        <f>+J10*(1+K32)</f>
        <v>62630.810000000012</v>
      </c>
      <c r="L10" s="18">
        <f>+K10*(1+L32)</f>
        <v>68893.891000000018</v>
      </c>
      <c r="M10" s="18">
        <f>+L10*(1+M32)</f>
        <v>75783.280100000033</v>
      </c>
      <c r="N10" s="18">
        <f>+M10*(1+N32)</f>
        <v>83361.608110000045</v>
      </c>
    </row>
    <row r="11" spans="3:14" x14ac:dyDescent="0.2">
      <c r="C11" t="s">
        <v>4</v>
      </c>
      <c r="I11" s="19">
        <f>-40121-I19</f>
        <v>-39334</v>
      </c>
      <c r="J11" s="20">
        <f ca="1">(+-J33*J10)</f>
        <v>-43727.692799999997</v>
      </c>
      <c r="K11" s="20">
        <f ca="1">(+-K33*K10)</f>
        <v>-47975.200459999993</v>
      </c>
      <c r="L11" s="20">
        <f ca="1">(+-L33*L10)</f>
        <v>-52634.932723999998</v>
      </c>
      <c r="M11" s="20">
        <f ca="1">(+-M33*M10)</f>
        <v>-57746.859436200015</v>
      </c>
      <c r="N11" s="20">
        <f>(+-N33*N10)</f>
        <v>-63354.822163600038</v>
      </c>
    </row>
    <row r="12" spans="3:14" x14ac:dyDescent="0.2">
      <c r="C12" s="16" t="s">
        <v>5</v>
      </c>
      <c r="D12" s="16"/>
      <c r="E12" s="16"/>
      <c r="F12" s="16"/>
      <c r="G12" s="16"/>
      <c r="H12" s="16"/>
      <c r="I12" s="21">
        <f>SUM(I10:I11)</f>
        <v>12427</v>
      </c>
      <c r="J12" s="21">
        <f t="shared" ref="J12:N12" ca="1" si="1">SUM(J10:J11)</f>
        <v>13209.407200000009</v>
      </c>
      <c r="K12" s="21">
        <f t="shared" ca="1" si="1"/>
        <v>14655.609540000019</v>
      </c>
      <c r="L12" s="21">
        <f t="shared" ca="1" si="1"/>
        <v>16258.958276000019</v>
      </c>
      <c r="M12" s="21">
        <f t="shared" ca="1" si="1"/>
        <v>18036.420663800018</v>
      </c>
      <c r="N12" s="21">
        <f t="shared" si="1"/>
        <v>20006.785946400007</v>
      </c>
    </row>
    <row r="13" spans="3:14" x14ac:dyDescent="0.2">
      <c r="C13" s="3" t="s">
        <v>6</v>
      </c>
      <c r="I13" s="22">
        <f t="shared" ref="I13:N13" si="2">+I12/I$10</f>
        <v>0.24008423330306602</v>
      </c>
      <c r="J13" s="22">
        <f t="shared" ca="1" si="2"/>
        <v>0.23200000000000012</v>
      </c>
      <c r="K13" s="22">
        <f t="shared" ca="1" si="2"/>
        <v>0.23400000000000026</v>
      </c>
      <c r="L13" s="22">
        <f t="shared" ca="1" si="2"/>
        <v>0.23600000000000021</v>
      </c>
      <c r="M13" s="22">
        <f t="shared" ca="1" si="2"/>
        <v>0.23800000000000013</v>
      </c>
      <c r="N13" s="22">
        <f t="shared" si="2"/>
        <v>0.23999999999999996</v>
      </c>
    </row>
    <row r="15" spans="3:14" x14ac:dyDescent="0.2">
      <c r="C15" s="3" t="s">
        <v>20</v>
      </c>
      <c r="I15" s="19">
        <f>-8635-I20</f>
        <v>-8553</v>
      </c>
      <c r="J15" s="23">
        <f ca="1">(+-J34*J$10)</f>
        <v>-9337.6844000000037</v>
      </c>
      <c r="K15" s="23">
        <f ca="1">(+-K34*K$10)</f>
        <v>-10208.822030000005</v>
      </c>
      <c r="L15" s="23">
        <f ca="1">(+-L34*L$10)</f>
        <v>-11160.810342000004</v>
      </c>
      <c r="M15" s="23">
        <f ca="1">(+-M34*M$10)</f>
        <v>-12201.108096100008</v>
      </c>
      <c r="N15" s="23">
        <f>(+-N34*N$10)</f>
        <v>-13337.857297600007</v>
      </c>
    </row>
    <row r="16" spans="3:14" x14ac:dyDescent="0.2">
      <c r="C16" s="16" t="s">
        <v>7</v>
      </c>
      <c r="D16" s="16"/>
      <c r="E16" s="16"/>
      <c r="F16" s="16"/>
      <c r="G16" s="16"/>
      <c r="H16" s="16"/>
      <c r="I16" s="21">
        <f t="shared" ref="I16:N16" si="3">+I12+SUM(I15:I15)</f>
        <v>3874</v>
      </c>
      <c r="J16" s="21">
        <f t="shared" ca="1" si="3"/>
        <v>3871.722800000005</v>
      </c>
      <c r="K16" s="21">
        <f t="shared" ca="1" si="3"/>
        <v>4446.7875100000147</v>
      </c>
      <c r="L16" s="21">
        <f t="shared" ca="1" si="3"/>
        <v>5098.1479340000151</v>
      </c>
      <c r="M16" s="21">
        <f t="shared" ca="1" si="3"/>
        <v>5835.3125677000098</v>
      </c>
      <c r="N16" s="21">
        <f t="shared" si="3"/>
        <v>6668.9286487999998</v>
      </c>
    </row>
    <row r="17" spans="3:18" x14ac:dyDescent="0.2">
      <c r="C17" s="3" t="s">
        <v>6</v>
      </c>
      <c r="I17" s="22">
        <f t="shared" ref="I17:N17" si="4">+I16/I$10</f>
        <v>7.4843994513243556E-2</v>
      </c>
      <c r="J17" s="22">
        <f t="shared" ca="1" si="4"/>
        <v>6.8000000000000074E-2</v>
      </c>
      <c r="K17" s="22">
        <f t="shared" ca="1" si="4"/>
        <v>7.1000000000000216E-2</v>
      </c>
      <c r="L17" s="22">
        <f t="shared" ca="1" si="4"/>
        <v>7.4000000000000205E-2</v>
      </c>
      <c r="M17" s="22">
        <f t="shared" ca="1" si="4"/>
        <v>7.7000000000000096E-2</v>
      </c>
      <c r="N17" s="22">
        <f t="shared" si="4"/>
        <v>7.999999999999996E-2</v>
      </c>
    </row>
    <row r="18" spans="3:18" x14ac:dyDescent="0.2">
      <c r="I18" s="30"/>
    </row>
    <row r="19" spans="3:18" x14ac:dyDescent="0.2">
      <c r="C19" s="3" t="s">
        <v>22</v>
      </c>
      <c r="I19" s="19">
        <v>-787</v>
      </c>
      <c r="J19" s="31">
        <f>+-J35*J$10</f>
        <v>-854.05650000000003</v>
      </c>
      <c r="K19" s="31">
        <f>+-K35*K$10</f>
        <v>-939.46215000000018</v>
      </c>
      <c r="L19" s="31">
        <f>+-L35*L$10</f>
        <v>-1033.4083650000002</v>
      </c>
      <c r="M19" s="31">
        <f>+-M35*M$10</f>
        <v>-1136.7492015000005</v>
      </c>
      <c r="N19" s="31">
        <f>+-N35*N$10</f>
        <v>-1250.4241216500006</v>
      </c>
    </row>
    <row r="20" spans="3:18" x14ac:dyDescent="0.2">
      <c r="C20" s="3" t="s">
        <v>8</v>
      </c>
      <c r="I20" s="19">
        <v>-82</v>
      </c>
      <c r="J20" s="32">
        <v>-100</v>
      </c>
      <c r="K20" s="32">
        <f>+J20</f>
        <v>-100</v>
      </c>
      <c r="L20" s="32">
        <f>+K20</f>
        <v>-100</v>
      </c>
      <c r="M20" s="32">
        <f>+L20</f>
        <v>-100</v>
      </c>
      <c r="N20" s="32">
        <f>+M20</f>
        <v>-100</v>
      </c>
      <c r="R20" s="35"/>
    </row>
    <row r="21" spans="3:18" x14ac:dyDescent="0.2">
      <c r="C21" s="16" t="s">
        <v>9</v>
      </c>
      <c r="D21" s="16"/>
      <c r="E21" s="16"/>
      <c r="F21" s="16"/>
      <c r="G21" s="16"/>
      <c r="H21" s="16"/>
      <c r="I21" s="21">
        <f t="shared" ref="I21:N21" si="5">+I16+SUM(I19:I20)</f>
        <v>3005</v>
      </c>
      <c r="J21" s="21">
        <f t="shared" ca="1" si="5"/>
        <v>2917.6663000000049</v>
      </c>
      <c r="K21" s="21">
        <f t="shared" ca="1" si="5"/>
        <v>3407.3253600000144</v>
      </c>
      <c r="L21" s="21">
        <f t="shared" ca="1" si="5"/>
        <v>3964.7395690000149</v>
      </c>
      <c r="M21" s="21">
        <f t="shared" ca="1" si="5"/>
        <v>4598.5633662000091</v>
      </c>
      <c r="N21" s="21">
        <f t="shared" si="5"/>
        <v>5318.5045271499994</v>
      </c>
    </row>
    <row r="22" spans="3:18" x14ac:dyDescent="0.2">
      <c r="C22" s="3" t="s">
        <v>6</v>
      </c>
      <c r="I22" s="22">
        <f t="shared" ref="I22:N22" si="6">+I21/I$10</f>
        <v>5.8055292594810765E-2</v>
      </c>
      <c r="J22" s="22">
        <f ca="1">+J21/J$10</f>
        <v>5.1243675916054818E-2</v>
      </c>
      <c r="K22" s="22">
        <f t="shared" ca="1" si="6"/>
        <v>5.4403341741868158E-2</v>
      </c>
      <c r="L22" s="22">
        <f t="shared" ca="1" si="6"/>
        <v>5.754849249260742E-2</v>
      </c>
      <c r="M22" s="22">
        <f t="shared" ca="1" si="6"/>
        <v>6.068044772055211E-2</v>
      </c>
      <c r="N22" s="22">
        <f t="shared" si="6"/>
        <v>6.3800407018683614E-2</v>
      </c>
    </row>
    <row r="23" spans="3:18" x14ac:dyDescent="0.2">
      <c r="C23" s="3"/>
      <c r="I23" s="22"/>
      <c r="J23" s="22"/>
      <c r="K23" s="22"/>
      <c r="L23" s="22"/>
      <c r="M23" s="22"/>
      <c r="N23" s="22"/>
    </row>
    <row r="24" spans="3:18" x14ac:dyDescent="0.2">
      <c r="C24" s="3" t="s">
        <v>10</v>
      </c>
      <c r="I24" s="19">
        <v>-25</v>
      </c>
      <c r="J24" s="23">
        <f>I24</f>
        <v>-25</v>
      </c>
      <c r="K24" s="23">
        <f t="shared" ref="K24:N24" si="7">J24</f>
        <v>-25</v>
      </c>
      <c r="L24" s="23">
        <f t="shared" si="7"/>
        <v>-25</v>
      </c>
      <c r="M24" s="23">
        <f t="shared" si="7"/>
        <v>-25</v>
      </c>
      <c r="N24" s="23">
        <f t="shared" si="7"/>
        <v>-25</v>
      </c>
    </row>
    <row r="25" spans="3:18" x14ac:dyDescent="0.2">
      <c r="C25" s="3" t="s">
        <v>11</v>
      </c>
      <c r="I25" s="24">
        <f t="shared" ref="I25" si="8">+I21+SUM(I24)</f>
        <v>2980</v>
      </c>
      <c r="J25" s="24">
        <f t="shared" ref="J25:N25" ca="1" si="9">+J21+SUM(J24)</f>
        <v>2892.6663000000049</v>
      </c>
      <c r="K25" s="24">
        <f t="shared" ca="1" si="9"/>
        <v>3382.3253600000144</v>
      </c>
      <c r="L25" s="24">
        <f t="shared" ca="1" si="9"/>
        <v>3939.7395690000149</v>
      </c>
      <c r="M25" s="24">
        <f t="shared" ca="1" si="9"/>
        <v>4573.5633662000091</v>
      </c>
      <c r="N25" s="24">
        <f t="shared" si="9"/>
        <v>5293.5045271499994</v>
      </c>
    </row>
    <row r="26" spans="3:18" x14ac:dyDescent="0.2">
      <c r="C26" s="3" t="s">
        <v>12</v>
      </c>
      <c r="F26" s="4" t="s">
        <v>13</v>
      </c>
      <c r="H26" s="33">
        <v>0.2</v>
      </c>
      <c r="I26" s="23">
        <f t="shared" ref="I26:N26" si="10">-$H$26*I25</f>
        <v>-596</v>
      </c>
      <c r="J26" s="23">
        <f t="shared" ca="1" si="10"/>
        <v>-578.53326000000095</v>
      </c>
      <c r="K26" s="23">
        <f t="shared" ca="1" si="10"/>
        <v>-676.46507200000292</v>
      </c>
      <c r="L26" s="23">
        <f t="shared" ca="1" si="10"/>
        <v>-787.94791380000299</v>
      </c>
      <c r="M26" s="23">
        <f t="shared" ca="1" si="10"/>
        <v>-914.71267324000189</v>
      </c>
      <c r="N26" s="23">
        <f t="shared" si="10"/>
        <v>-1058.7009054299999</v>
      </c>
    </row>
    <row r="27" spans="3:18" x14ac:dyDescent="0.2">
      <c r="C27" s="16" t="s">
        <v>14</v>
      </c>
      <c r="D27" s="16"/>
      <c r="E27" s="16"/>
      <c r="F27" s="16"/>
      <c r="G27" s="16"/>
      <c r="H27" s="16"/>
      <c r="I27" s="21">
        <f t="shared" ref="I27:N27" si="11">+I25+I26</f>
        <v>2384</v>
      </c>
      <c r="J27" s="21">
        <f t="shared" ca="1" si="11"/>
        <v>2314.1330400000038</v>
      </c>
      <c r="K27" s="21">
        <f t="shared" ca="1" si="11"/>
        <v>2705.8602880000117</v>
      </c>
      <c r="L27" s="21">
        <f t="shared" ca="1" si="11"/>
        <v>3151.791655200012</v>
      </c>
      <c r="M27" s="21">
        <f t="shared" ca="1" si="11"/>
        <v>3658.8506929600071</v>
      </c>
      <c r="N27" s="21">
        <f t="shared" si="11"/>
        <v>4234.8036217199997</v>
      </c>
    </row>
    <row r="28" spans="3:18" x14ac:dyDescent="0.2">
      <c r="C28" s="3"/>
      <c r="I28" s="22"/>
      <c r="J28" s="22"/>
      <c r="K28" s="22"/>
      <c r="L28" s="22"/>
      <c r="M28" s="22"/>
      <c r="N28" s="22"/>
    </row>
    <row r="29" spans="3:18" x14ac:dyDescent="0.2">
      <c r="C29" s="3"/>
      <c r="I29" s="22"/>
      <c r="J29" s="22"/>
      <c r="K29" s="22"/>
      <c r="L29" s="22"/>
      <c r="M29" s="22"/>
      <c r="N29" s="22"/>
    </row>
    <row r="30" spans="3:18" x14ac:dyDescent="0.2">
      <c r="I30" s="25"/>
      <c r="J30" s="34"/>
    </row>
    <row r="31" spans="3:18" x14ac:dyDescent="0.2">
      <c r="C31" s="1" t="s">
        <v>15</v>
      </c>
      <c r="D31" s="2"/>
      <c r="E31" s="2"/>
      <c r="F31" s="2"/>
      <c r="G31" s="2"/>
      <c r="H31" s="2"/>
      <c r="I31" s="26"/>
      <c r="J31" s="2"/>
      <c r="K31" s="2"/>
      <c r="L31" s="2"/>
      <c r="M31" s="2"/>
      <c r="N31" s="2"/>
    </row>
    <row r="32" spans="3:18" x14ac:dyDescent="0.2">
      <c r="C32" s="3" t="s">
        <v>16</v>
      </c>
      <c r="I32" s="28">
        <v>0.1</v>
      </c>
      <c r="J32" s="22">
        <f t="shared" ref="J32:N32" si="12">+I32</f>
        <v>0.1</v>
      </c>
      <c r="K32" s="22">
        <f t="shared" si="12"/>
        <v>0.1</v>
      </c>
      <c r="L32" s="22">
        <f t="shared" si="12"/>
        <v>0.1</v>
      </c>
      <c r="M32" s="22">
        <f t="shared" si="12"/>
        <v>0.1</v>
      </c>
      <c r="N32" s="22">
        <f t="shared" si="12"/>
        <v>0.1</v>
      </c>
    </row>
    <row r="33" spans="3:14" x14ac:dyDescent="0.2">
      <c r="C33" t="s">
        <v>17</v>
      </c>
      <c r="I33" s="28">
        <v>0.77</v>
      </c>
      <c r="J33" s="27">
        <f t="shared" ref="J33:M34" ca="1" si="13">+AVERAGE(I33,K33)</f>
        <v>0.7679999999999999</v>
      </c>
      <c r="K33" s="27">
        <f t="shared" ca="1" si="13"/>
        <v>0.76599999999999979</v>
      </c>
      <c r="L33" s="27">
        <f t="shared" ca="1" si="13"/>
        <v>0.76399999999999979</v>
      </c>
      <c r="M33" s="27">
        <f t="shared" ca="1" si="13"/>
        <v>0.7619999999999999</v>
      </c>
      <c r="N33" s="28">
        <v>0.76</v>
      </c>
    </row>
    <row r="34" spans="3:14" x14ac:dyDescent="0.2">
      <c r="C34" s="3" t="s">
        <v>21</v>
      </c>
      <c r="I34" s="28">
        <v>0.16500000000000001</v>
      </c>
      <c r="J34" s="22">
        <f t="shared" ca="1" si="13"/>
        <v>0.16400000000000003</v>
      </c>
      <c r="K34" s="22">
        <f t="shared" ca="1" si="13"/>
        <v>0.16300000000000003</v>
      </c>
      <c r="L34" s="22">
        <f t="shared" ca="1" si="13"/>
        <v>0.16200000000000003</v>
      </c>
      <c r="M34" s="22">
        <f t="shared" ca="1" si="13"/>
        <v>0.16100000000000003</v>
      </c>
      <c r="N34" s="28">
        <v>0.16</v>
      </c>
    </row>
    <row r="35" spans="3:14" x14ac:dyDescent="0.2">
      <c r="C35" s="3" t="s">
        <v>18</v>
      </c>
      <c r="I35" s="28">
        <v>1.4999999999999999E-2</v>
      </c>
      <c r="J35" s="22">
        <f t="shared" ref="J35:N35" si="14">+I35</f>
        <v>1.4999999999999999E-2</v>
      </c>
      <c r="K35" s="22">
        <f t="shared" si="14"/>
        <v>1.4999999999999999E-2</v>
      </c>
      <c r="L35" s="22">
        <f t="shared" si="14"/>
        <v>1.4999999999999999E-2</v>
      </c>
      <c r="M35" s="22">
        <f t="shared" si="14"/>
        <v>1.4999999999999999E-2</v>
      </c>
      <c r="N35" s="22">
        <f t="shared" si="14"/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Evelyn Matsapola</cp:lastModifiedBy>
  <dcterms:created xsi:type="dcterms:W3CDTF">2022-12-05T13:45:07Z</dcterms:created>
  <dcterms:modified xsi:type="dcterms:W3CDTF">2024-10-12T19:09:27Z</dcterms:modified>
</cp:coreProperties>
</file>