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07"/>
  <workbookPr date1904="1" showInkAnnotation="0" autoCompressPictures="0"/>
  <xr:revisionPtr revIDLastSave="0" documentId="11_6458EC3A949106A05105B792F33D40030DC8F1E5" xr6:coauthVersionLast="47" xr6:coauthVersionMax="47" xr10:uidLastSave="{00000000-0000-0000-0000-000000000000}"/>
  <bookViews>
    <workbookView xWindow="240" yWindow="240" windowWidth="32420" windowHeight="11980" tabRatio="454" firstSheet="4" activeTab="4" xr2:uid="{00000000-000D-0000-FFFF-FFFF00000000}"/>
  </bookViews>
  <sheets>
    <sheet name="In Process and Completers" sheetId="1" r:id="rId1"/>
    <sheet name="Table- ignore" sheetId="11" r:id="rId2"/>
    <sheet name="Formulas-Table2" sheetId="12" r:id="rId3"/>
    <sheet name="Values-Table2" sheetId="13" r:id="rId4"/>
    <sheet name="FINAL TABLE" sheetId="14" r:id="rId5"/>
    <sheet name="data for ana" sheetId="15" r:id="rId6"/>
  </sheets>
  <definedNames>
    <definedName name="_xlnm.Print_Area" localSheetId="0">'In Process and Completers'!$A$1:$T$50</definedName>
    <definedName name="_xlnm.Print_Titles" localSheetId="0">'In Process and Completers'!$1:$1</definedName>
  </definedNames>
  <calcPr calcId="191028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" i="15" l="1"/>
  <c r="I4" i="15"/>
  <c r="I5" i="15"/>
  <c r="I6" i="15"/>
  <c r="I7" i="15"/>
  <c r="I8" i="15"/>
  <c r="I9" i="15"/>
  <c r="I10" i="15"/>
  <c r="I11" i="15"/>
  <c r="I12" i="15"/>
  <c r="I13" i="15"/>
  <c r="I14" i="15"/>
  <c r="I15" i="15"/>
  <c r="I16" i="15"/>
  <c r="I17" i="15"/>
  <c r="I18" i="15"/>
  <c r="I19" i="15"/>
  <c r="I20" i="15"/>
  <c r="I21" i="15"/>
  <c r="I22" i="15"/>
  <c r="I23" i="15"/>
  <c r="I24" i="15"/>
  <c r="I25" i="15"/>
  <c r="I26" i="15"/>
  <c r="I27" i="15"/>
  <c r="I28" i="15"/>
  <c r="I29" i="15"/>
  <c r="I30" i="15"/>
  <c r="I31" i="15"/>
  <c r="I32" i="15"/>
  <c r="I33" i="15"/>
  <c r="I34" i="15"/>
  <c r="I35" i="15"/>
  <c r="I36" i="15"/>
  <c r="I37" i="15"/>
  <c r="I38" i="15"/>
  <c r="I39" i="15"/>
  <c r="I40" i="15"/>
  <c r="I41" i="15"/>
  <c r="I42" i="15"/>
  <c r="I43" i="15"/>
  <c r="I44" i="15"/>
  <c r="I45" i="15"/>
  <c r="I46" i="15"/>
  <c r="I47" i="15"/>
  <c r="I48" i="15"/>
  <c r="I49" i="15"/>
  <c r="I50" i="15"/>
  <c r="I51" i="15"/>
  <c r="I52" i="15"/>
  <c r="I53" i="15"/>
  <c r="I54" i="15"/>
  <c r="I55" i="15"/>
  <c r="I56" i="15"/>
  <c r="I57" i="15"/>
  <c r="I58" i="15"/>
  <c r="I59" i="15"/>
  <c r="I60" i="15"/>
  <c r="I61" i="15"/>
  <c r="I62" i="15"/>
  <c r="I63" i="15"/>
  <c r="I64" i="15"/>
  <c r="I65" i="15"/>
  <c r="I66" i="15"/>
  <c r="I67" i="15"/>
  <c r="I68" i="15"/>
  <c r="I69" i="15"/>
  <c r="I70" i="15"/>
  <c r="I71" i="15"/>
  <c r="I72" i="15"/>
  <c r="I73" i="15"/>
  <c r="I74" i="15"/>
  <c r="I75" i="15"/>
  <c r="I76" i="15"/>
  <c r="I2" i="15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2" i="1"/>
  <c r="V41" i="12"/>
  <c r="N41" i="12"/>
  <c r="F41" i="12"/>
  <c r="V42" i="12"/>
  <c r="N42" i="12"/>
  <c r="F42" i="12"/>
  <c r="B69" i="12"/>
  <c r="B68" i="12"/>
  <c r="B67" i="12"/>
  <c r="Y51" i="12"/>
  <c r="Y52" i="12"/>
  <c r="Y50" i="12"/>
  <c r="Q51" i="12"/>
  <c r="Q52" i="12"/>
  <c r="Q50" i="12"/>
  <c r="I51" i="12"/>
  <c r="I52" i="12"/>
  <c r="I50" i="12"/>
  <c r="Q47" i="12"/>
  <c r="Q53" i="12"/>
  <c r="Q54" i="12"/>
  <c r="Y47" i="12"/>
  <c r="Y53" i="12"/>
  <c r="Y54" i="12"/>
  <c r="I47" i="12"/>
  <c r="I53" i="12"/>
  <c r="I54" i="12"/>
  <c r="F30" i="12"/>
  <c r="V31" i="12"/>
  <c r="N30" i="12"/>
  <c r="B64" i="12"/>
  <c r="B63" i="12"/>
  <c r="B62" i="12"/>
  <c r="B59" i="12"/>
  <c r="B58" i="12"/>
  <c r="B57" i="12"/>
  <c r="Q48" i="12"/>
  <c r="Y48" i="12"/>
  <c r="Q49" i="12"/>
  <c r="Y49" i="12"/>
  <c r="I49" i="12"/>
  <c r="I48" i="12"/>
  <c r="N40" i="12"/>
  <c r="V40" i="12"/>
  <c r="F40" i="12"/>
  <c r="E38" i="12"/>
  <c r="M38" i="12"/>
  <c r="U38" i="12"/>
  <c r="L30" i="12"/>
  <c r="T30" i="12"/>
  <c r="D30" i="12"/>
  <c r="O37" i="12"/>
  <c r="O36" i="12"/>
  <c r="W36" i="12"/>
  <c r="W37" i="12"/>
  <c r="G37" i="12"/>
  <c r="G36" i="12"/>
  <c r="J33" i="12"/>
  <c r="J31" i="12"/>
  <c r="R31" i="12"/>
  <c r="R33" i="12"/>
  <c r="J34" i="12"/>
  <c r="R34" i="12"/>
  <c r="J35" i="12"/>
  <c r="R35" i="12"/>
  <c r="B35" i="12"/>
  <c r="B34" i="12"/>
  <c r="B33" i="12"/>
  <c r="B31" i="12"/>
  <c r="C8" i="11"/>
  <c r="B8" i="11"/>
  <c r="J14" i="11"/>
  <c r="I14" i="11"/>
  <c r="H14" i="11"/>
  <c r="G14" i="11"/>
  <c r="F14" i="11"/>
  <c r="E14" i="11"/>
  <c r="D14" i="11"/>
  <c r="X2" i="1"/>
  <c r="X9" i="1"/>
  <c r="X12" i="1"/>
  <c r="X17" i="1"/>
  <c r="X24" i="1"/>
  <c r="X30" i="1"/>
  <c r="X35" i="1"/>
  <c r="X41" i="1"/>
  <c r="X44" i="1"/>
  <c r="X45" i="1"/>
  <c r="X49" i="1"/>
  <c r="X55" i="1"/>
  <c r="X58" i="1"/>
  <c r="X59" i="1"/>
  <c r="X63" i="1"/>
  <c r="X64" i="1"/>
  <c r="X69" i="1"/>
  <c r="X71" i="1"/>
  <c r="X73" i="1"/>
  <c r="X76" i="1"/>
  <c r="X3" i="1"/>
  <c r="X7" i="1"/>
  <c r="X13" i="1"/>
  <c r="X14" i="1"/>
  <c r="X15" i="1"/>
  <c r="X22" i="1"/>
  <c r="X23" i="1"/>
  <c r="X36" i="1"/>
  <c r="X38" i="1"/>
  <c r="X40" i="1"/>
  <c r="X43" i="1"/>
  <c r="X47" i="1"/>
  <c r="X53" i="1"/>
  <c r="X54" i="1"/>
  <c r="X57" i="1"/>
  <c r="X62" i="1"/>
  <c r="X72" i="1"/>
  <c r="X74" i="1"/>
  <c r="X4" i="1"/>
  <c r="X8" i="1"/>
  <c r="X10" i="1"/>
  <c r="X11" i="1"/>
  <c r="X20" i="1"/>
  <c r="X21" i="1"/>
  <c r="X28" i="1"/>
  <c r="X29" i="1"/>
  <c r="X31" i="1"/>
  <c r="X33" i="1"/>
  <c r="X48" i="1"/>
  <c r="X51" i="1"/>
  <c r="X56" i="1"/>
  <c r="X60" i="1"/>
  <c r="X66" i="1"/>
  <c r="X68" i="1"/>
  <c r="X70" i="1"/>
  <c r="C15" i="11"/>
  <c r="B15" i="11"/>
  <c r="C14" i="11"/>
  <c r="B14" i="11"/>
  <c r="G11" i="11"/>
  <c r="F11" i="11"/>
  <c r="E11" i="11"/>
  <c r="D11" i="11"/>
  <c r="C11" i="11"/>
  <c r="B11" i="11"/>
  <c r="C5" i="11"/>
  <c r="B5" i="11"/>
  <c r="D2" i="11"/>
  <c r="C2" i="11"/>
  <c r="B2" i="1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Johns Hopkins</author>
    <author>Maggie Klinedinst</author>
  </authors>
  <commentList>
    <comment ref="M5" authorId="0" shapeId="0" xr:uid="{00000000-0006-0000-0000-000001000000}">
      <text>
        <r>
          <rPr>
            <b/>
            <sz val="9"/>
            <color indexed="81"/>
            <rFont val="Geneva"/>
          </rPr>
          <t>Johns Hopkins:</t>
        </r>
        <r>
          <rPr>
            <sz val="9"/>
            <color indexed="81"/>
            <rFont val="Geneva"/>
          </rPr>
          <t xml:space="preserve">
25+ years ago</t>
        </r>
      </text>
    </comment>
    <comment ref="I6" authorId="0" shapeId="0" xr:uid="{00000000-0006-0000-0000-000002000000}">
      <text>
        <r>
          <rPr>
            <b/>
            <sz val="9"/>
            <color indexed="81"/>
            <rFont val="Geneva"/>
          </rPr>
          <t>Johns Hopkins:</t>
        </r>
        <r>
          <rPr>
            <sz val="9"/>
            <color indexed="81"/>
            <rFont val="Geneva"/>
          </rPr>
          <t xml:space="preserve">
mother is Puerto Rican</t>
        </r>
      </text>
    </comment>
    <comment ref="M6" authorId="0" shapeId="0" xr:uid="{00000000-0006-0000-0000-000003000000}">
      <text>
        <r>
          <rPr>
            <b/>
            <sz val="9"/>
            <color indexed="81"/>
            <rFont val="Geneva"/>
          </rPr>
          <t>Johns Hopkins:</t>
        </r>
        <r>
          <rPr>
            <sz val="9"/>
            <color indexed="81"/>
            <rFont val="Geneva"/>
          </rPr>
          <t xml:space="preserve">
25+ years ago - small doses, positive but nothing huge</t>
        </r>
      </text>
    </comment>
    <comment ref="N6" authorId="0" shapeId="0" xr:uid="{00000000-0006-0000-0000-000004000000}">
      <text>
        <r>
          <rPr>
            <b/>
            <sz val="9"/>
            <color indexed="81"/>
            <rFont val="Geneva"/>
          </rPr>
          <t>Johns Hopkins:</t>
        </r>
        <r>
          <rPr>
            <sz val="9"/>
            <color indexed="81"/>
            <rFont val="Geneva"/>
          </rPr>
          <t xml:space="preserve">
Nothing formal, time to "talk to god"</t>
        </r>
      </text>
    </comment>
    <comment ref="M16" authorId="0" shapeId="0" xr:uid="{00000000-0006-0000-0000-000005000000}">
      <text>
        <r>
          <rPr>
            <b/>
            <sz val="9"/>
            <color indexed="81"/>
            <rFont val="Geneva"/>
          </rPr>
          <t>Johns Hopkins:</t>
        </r>
        <r>
          <rPr>
            <sz val="9"/>
            <color indexed="81"/>
            <rFont val="Geneva"/>
          </rPr>
          <t xml:space="preserve">
used in 1992/1993 psilo 2x</t>
        </r>
      </text>
    </comment>
    <comment ref="M18" authorId="0" shapeId="0" xr:uid="{00000000-0006-0000-0000-000006000000}">
      <text>
        <r>
          <rPr>
            <b/>
            <sz val="9"/>
            <color indexed="81"/>
            <rFont val="Geneva"/>
          </rPr>
          <t>Johns Hopkins:</t>
        </r>
        <r>
          <rPr>
            <sz val="9"/>
            <color indexed="81"/>
            <rFont val="Geneva"/>
          </rPr>
          <t xml:space="preserve">
5x LSD LU 1970s, Peyote 1x 1970s</t>
        </r>
      </text>
    </comment>
    <comment ref="M19" authorId="0" shapeId="0" xr:uid="{00000000-0006-0000-0000-000007000000}">
      <text>
        <r>
          <rPr>
            <b/>
            <sz val="9"/>
            <color indexed="81"/>
            <rFont val="Geneva"/>
          </rPr>
          <t>Johns Hopkins:</t>
        </r>
        <r>
          <rPr>
            <sz val="9"/>
            <color indexed="81"/>
            <rFont val="Geneva"/>
          </rPr>
          <t xml:space="preserve">
mescaline - 2x - 25 years ago - laughter</t>
        </r>
      </text>
    </comment>
    <comment ref="M25" authorId="1" shapeId="0" xr:uid="{00000000-0006-0000-0000-000008000000}">
      <text>
        <r>
          <rPr>
            <b/>
            <sz val="9"/>
            <color indexed="81"/>
            <rFont val="Geneva"/>
          </rPr>
          <t>Maggie Klinedinst:</t>
        </r>
        <r>
          <rPr>
            <sz val="9"/>
            <color indexed="81"/>
            <rFont val="Geneva"/>
          </rPr>
          <t xml:space="preserve">
given LSD in HS, psilo in college</t>
        </r>
      </text>
    </comment>
    <comment ref="M26" authorId="1" shapeId="0" xr:uid="{00000000-0006-0000-0000-000009000000}">
      <text>
        <r>
          <rPr>
            <b/>
            <sz val="9"/>
            <color indexed="81"/>
            <rFont val="Geneva"/>
          </rPr>
          <t>Maggie Klinedinst:</t>
        </r>
        <r>
          <rPr>
            <sz val="9"/>
            <color indexed="81"/>
            <rFont val="Geneva"/>
          </rPr>
          <t xml:space="preserve">
LSD 4x - 30+ years ago</t>
        </r>
      </text>
    </comment>
    <comment ref="M27" authorId="1" shapeId="0" xr:uid="{00000000-0006-0000-0000-00000A000000}">
      <text>
        <r>
          <rPr>
            <b/>
            <sz val="9"/>
            <color indexed="81"/>
            <rFont val="Geneva"/>
          </rPr>
          <t>Maggie Klinedinst:</t>
        </r>
        <r>
          <rPr>
            <sz val="9"/>
            <color indexed="81"/>
            <rFont val="Geneva"/>
          </rPr>
          <t xml:space="preserve">
Psilocybin - LU 10 years ago</t>
        </r>
      </text>
    </comment>
    <comment ref="M32" authorId="1" shapeId="0" xr:uid="{00000000-0006-0000-0000-00000B000000}">
      <text>
        <r>
          <rPr>
            <b/>
            <sz val="9"/>
            <color indexed="81"/>
            <rFont val="Geneva"/>
          </rPr>
          <t>Maggie Klinedinst:</t>
        </r>
        <r>
          <rPr>
            <sz val="9"/>
            <color indexed="81"/>
            <rFont val="Geneva"/>
          </rPr>
          <t xml:space="preserve">
LSD 2x 1977</t>
        </r>
      </text>
    </comment>
    <comment ref="M34" authorId="1" shapeId="0" xr:uid="{00000000-0006-0000-0000-00000C000000}">
      <text>
        <r>
          <rPr>
            <b/>
            <sz val="9"/>
            <color indexed="81"/>
            <rFont val="Geneva"/>
          </rPr>
          <t>Maggie Klinedinst:</t>
        </r>
        <r>
          <rPr>
            <sz val="9"/>
            <color indexed="81"/>
            <rFont val="Geneva"/>
          </rPr>
          <t xml:space="preserve">
LSD 3x, Mescaline 1-2x, 25+ years ago</t>
        </r>
      </text>
    </comment>
    <comment ref="M39" authorId="1" shapeId="0" xr:uid="{00000000-0006-0000-0000-00000D000000}">
      <text>
        <r>
          <rPr>
            <b/>
            <sz val="9"/>
            <color indexed="81"/>
            <rFont val="Helvetica"/>
          </rPr>
          <t>Maggie Klinedinst:</t>
        </r>
        <r>
          <rPr>
            <sz val="9"/>
            <color indexed="81"/>
            <rFont val="Helvetica"/>
          </rPr>
          <t xml:space="preserve">
admitted to lying during 2nd session - used psilo 1x and synth. Triptamine 3x between ages of 17 &amp; 20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Johns Hopkins</author>
    <author>Maggie Klinedinst</author>
  </authors>
  <commentList>
    <comment ref="M4" authorId="0" shapeId="0" xr:uid="{00000000-0006-0000-0200-000001000000}">
      <text>
        <r>
          <rPr>
            <b/>
            <sz val="9"/>
            <color indexed="81"/>
            <rFont val="Geneva"/>
          </rPr>
          <t>Johns Hopkins:</t>
        </r>
        <r>
          <rPr>
            <sz val="9"/>
            <color indexed="81"/>
            <rFont val="Geneva"/>
          </rPr>
          <t xml:space="preserve">
25+ years ago</t>
        </r>
      </text>
    </comment>
    <comment ref="S4" authorId="0" shapeId="0" xr:uid="{00000000-0006-0000-0200-000002000000}">
      <text>
        <r>
          <rPr>
            <b/>
            <sz val="9"/>
            <color indexed="81"/>
            <rFont val="Geneva"/>
          </rPr>
          <t>Johns Hopkins:</t>
        </r>
        <r>
          <rPr>
            <sz val="9"/>
            <color indexed="81"/>
            <rFont val="Geneva"/>
          </rPr>
          <t xml:space="preserve">
mother is Puerto Rican</t>
        </r>
      </text>
    </comment>
    <comment ref="U4" authorId="0" shapeId="0" xr:uid="{00000000-0006-0000-0200-000003000000}">
      <text>
        <r>
          <rPr>
            <b/>
            <sz val="9"/>
            <color indexed="81"/>
            <rFont val="Geneva"/>
          </rPr>
          <t>Johns Hopkins:</t>
        </r>
        <r>
          <rPr>
            <sz val="9"/>
            <color indexed="81"/>
            <rFont val="Geneva"/>
          </rPr>
          <t xml:space="preserve">
25+ years ago - small doses, positive but nothing huge</t>
        </r>
      </text>
    </comment>
    <comment ref="V4" authorId="0" shapeId="0" xr:uid="{00000000-0006-0000-0200-000004000000}">
      <text>
        <r>
          <rPr>
            <b/>
            <sz val="9"/>
            <color indexed="81"/>
            <rFont val="Geneva"/>
          </rPr>
          <t>Johns Hopkins:</t>
        </r>
        <r>
          <rPr>
            <sz val="9"/>
            <color indexed="81"/>
            <rFont val="Geneva"/>
          </rPr>
          <t xml:space="preserve">
Nothing formal, time to "talk to god"</t>
        </r>
      </text>
    </comment>
    <comment ref="E7" authorId="0" shapeId="0" xr:uid="{00000000-0006-0000-0200-000005000000}">
      <text>
        <r>
          <rPr>
            <b/>
            <sz val="9"/>
            <color indexed="81"/>
            <rFont val="Geneva"/>
          </rPr>
          <t>Johns Hopkins:</t>
        </r>
        <r>
          <rPr>
            <sz val="9"/>
            <color indexed="81"/>
            <rFont val="Geneva"/>
          </rPr>
          <t xml:space="preserve">
5x LSD LU 1970s, Peyote 1x 1970s</t>
        </r>
      </text>
    </comment>
    <comment ref="U8" authorId="0" shapeId="0" xr:uid="{00000000-0006-0000-0200-000006000000}">
      <text>
        <r>
          <rPr>
            <b/>
            <sz val="9"/>
            <color indexed="81"/>
            <rFont val="Geneva"/>
          </rPr>
          <t>Johns Hopkins:</t>
        </r>
        <r>
          <rPr>
            <sz val="9"/>
            <color indexed="81"/>
            <rFont val="Geneva"/>
          </rPr>
          <t xml:space="preserve">
used in 1992/1993 psilo 2x</t>
        </r>
      </text>
    </comment>
    <comment ref="U9" authorId="0" shapeId="0" xr:uid="{00000000-0006-0000-0200-000007000000}">
      <text>
        <r>
          <rPr>
            <b/>
            <sz val="9"/>
            <color indexed="81"/>
            <rFont val="Geneva"/>
          </rPr>
          <t>Johns Hopkins:</t>
        </r>
        <r>
          <rPr>
            <sz val="9"/>
            <color indexed="81"/>
            <rFont val="Geneva"/>
          </rPr>
          <t xml:space="preserve">
mescaline - 2x - 25 years ago - laughter</t>
        </r>
      </text>
    </comment>
    <comment ref="E10" authorId="1" shapeId="0" xr:uid="{00000000-0006-0000-0200-000008000000}">
      <text>
        <r>
          <rPr>
            <b/>
            <sz val="9"/>
            <color indexed="81"/>
            <rFont val="Geneva"/>
          </rPr>
          <t>Maggie Klinedinst:</t>
        </r>
        <r>
          <rPr>
            <sz val="9"/>
            <color indexed="81"/>
            <rFont val="Geneva"/>
          </rPr>
          <t xml:space="preserve">
LSD 2x 1977</t>
        </r>
      </text>
    </comment>
    <comment ref="E11" authorId="1" shapeId="0" xr:uid="{00000000-0006-0000-0200-000009000000}">
      <text>
        <r>
          <rPr>
            <b/>
            <sz val="9"/>
            <color indexed="81"/>
            <rFont val="Geneva"/>
          </rPr>
          <t>Maggie Klinedinst:</t>
        </r>
        <r>
          <rPr>
            <sz val="9"/>
            <color indexed="81"/>
            <rFont val="Geneva"/>
          </rPr>
          <t xml:space="preserve">
LSD 3x, Mescaline 1-2x, 25+ years ago</t>
        </r>
      </text>
    </comment>
    <comment ref="M11" authorId="1" shapeId="0" xr:uid="{00000000-0006-0000-0200-00000A000000}">
      <text>
        <r>
          <rPr>
            <b/>
            <sz val="9"/>
            <color indexed="81"/>
            <rFont val="Geneva"/>
          </rPr>
          <t>Maggie Klinedinst:</t>
        </r>
        <r>
          <rPr>
            <sz val="9"/>
            <color indexed="81"/>
            <rFont val="Geneva"/>
          </rPr>
          <t xml:space="preserve">
LSD 4x - 30+ years ago</t>
        </r>
      </text>
    </comment>
    <comment ref="M12" authorId="1" shapeId="0" xr:uid="{00000000-0006-0000-0200-00000B000000}">
      <text>
        <r>
          <rPr>
            <b/>
            <sz val="9"/>
            <color indexed="81"/>
            <rFont val="Geneva"/>
          </rPr>
          <t>Maggie Klinedinst:</t>
        </r>
        <r>
          <rPr>
            <sz val="9"/>
            <color indexed="81"/>
            <rFont val="Geneva"/>
          </rPr>
          <t xml:space="preserve">
Psilocybin - LU 10 years ago</t>
        </r>
      </text>
    </comment>
    <comment ref="U12" authorId="1" shapeId="0" xr:uid="{00000000-0006-0000-0200-00000C000000}">
      <text>
        <r>
          <rPr>
            <b/>
            <sz val="9"/>
            <color indexed="81"/>
            <rFont val="Geneva"/>
          </rPr>
          <t>Maggie Klinedinst:</t>
        </r>
        <r>
          <rPr>
            <sz val="9"/>
            <color indexed="81"/>
            <rFont val="Geneva"/>
          </rPr>
          <t xml:space="preserve">
given LSD in HS, psilo in college</t>
        </r>
      </text>
    </comment>
    <comment ref="M16" authorId="1" shapeId="0" xr:uid="{00000000-0006-0000-0200-00000D000000}">
      <text>
        <r>
          <rPr>
            <b/>
            <sz val="9"/>
            <color indexed="81"/>
            <rFont val="Helvetica"/>
          </rPr>
          <t>Maggie Klinedinst:</t>
        </r>
        <r>
          <rPr>
            <sz val="9"/>
            <color indexed="81"/>
            <rFont val="Helvetica"/>
          </rPr>
          <t xml:space="preserve">
admitted to lying during 2nd session - used psilo 1x and synth. Triptamine 3x between ages of 17 &amp; 20</t>
        </r>
      </text>
    </comment>
  </commentList>
</comments>
</file>

<file path=xl/sharedStrings.xml><?xml version="1.0" encoding="utf-8"?>
<sst xmlns="http://schemas.openxmlformats.org/spreadsheetml/2006/main" count="814" uniqueCount="316">
  <si>
    <t>Volunteer Name</t>
  </si>
  <si>
    <t>Initials</t>
  </si>
  <si>
    <t>ID Number</t>
  </si>
  <si>
    <t>Completer (1=Yes, 0=No, 2=Screenfail)</t>
  </si>
  <si>
    <t>Date of Screening</t>
  </si>
  <si>
    <t>Date of Consent</t>
  </si>
  <si>
    <t>Comments, Adverse Events, Reasons for Exclusion or Discharge</t>
  </si>
  <si>
    <t>Race or Ethnicity</t>
  </si>
  <si>
    <t>Hispanic (1=Yes, 0=No)</t>
  </si>
  <si>
    <t>Cauc/minority</t>
  </si>
  <si>
    <t>Sex (1=Male, 2=Female)</t>
  </si>
  <si>
    <t>Education Level (1: HS/GED, 2: AA, 3: BS/BA, 4: MS/MA, 5: PhD/MD/JD</t>
  </si>
  <si>
    <t>Lifetime Use</t>
  </si>
  <si>
    <t>Meditation (seated, times/mth)</t>
  </si>
  <si>
    <t>Judgement of Likelihood of Taking Up Spiritual Practices (e.g. social support and dispositional tendencies)</t>
  </si>
  <si>
    <t>Age (at time of consent)</t>
  </si>
  <si>
    <t>Assigned Support Group (High = 1, Standard = 2)</t>
  </si>
  <si>
    <t>Code:         1 = HD-HS, 2 = HD-SS, 3 = LD-SS</t>
  </si>
  <si>
    <t>Primary Guide</t>
  </si>
  <si>
    <t>Assistant Guide</t>
  </si>
  <si>
    <t>Employed (1=Full, 2=Self, 3=Part, 4=Student, 5=Retired, 6=Unemployed)</t>
    <phoneticPr fontId="5" type="noConversion"/>
  </si>
  <si>
    <t>FT emp</t>
  </si>
  <si>
    <t>3rd Session? 1=Yes, 0=No, 2=assigned but didn't happen</t>
  </si>
  <si>
    <t># of Years Since Last Use</t>
  </si>
  <si>
    <t># of Session Completed</t>
    <phoneticPr fontId="5" type="noConversion"/>
  </si>
  <si>
    <t>Paul McKeown</t>
  </si>
  <si>
    <t>PRM</t>
  </si>
  <si>
    <t>Completed Study</t>
    <phoneticPr fontId="5" type="noConversion"/>
  </si>
  <si>
    <t>Caucasian</t>
  </si>
  <si>
    <t>Mary</t>
  </si>
  <si>
    <t>Eric J.</t>
    <phoneticPr fontId="5" type="noConversion"/>
  </si>
  <si>
    <t>Elizabeth Tracey</t>
  </si>
  <si>
    <t>MET</t>
  </si>
  <si>
    <t>Bill</t>
  </si>
  <si>
    <t>Maggie</t>
  </si>
  <si>
    <t>Mark Huslage</t>
  </si>
  <si>
    <t>MEH</t>
  </si>
  <si>
    <t>Kathy Rost</t>
  </si>
  <si>
    <t>KDR</t>
  </si>
  <si>
    <t>Katherine</t>
  </si>
  <si>
    <t>Suzanne Berger</t>
  </si>
  <si>
    <t>STB</t>
  </si>
  <si>
    <t>Hispanic</t>
  </si>
  <si>
    <t>Annie</t>
  </si>
  <si>
    <t>Robert Jacobs</t>
  </si>
  <si>
    <t>RMJ</t>
  </si>
  <si>
    <t>Brian</t>
  </si>
  <si>
    <t>Marlyn Norton</t>
  </si>
  <si>
    <t>MMN</t>
  </si>
  <si>
    <t>Craig Chilcott</t>
  </si>
  <si>
    <t>CJC</t>
  </si>
  <si>
    <t>Dakota Bailey</t>
  </si>
  <si>
    <t>DRB</t>
  </si>
  <si>
    <t>Porche</t>
  </si>
  <si>
    <t>Sharon Gervasoni</t>
  </si>
  <si>
    <t>SAG</t>
  </si>
  <si>
    <t>Rosemary</t>
  </si>
  <si>
    <t>Jayne Bernasconi</t>
  </si>
  <si>
    <t>JCB</t>
  </si>
  <si>
    <t>Johnathan Akers</t>
  </si>
  <si>
    <t>JNA</t>
  </si>
  <si>
    <t>Eric R.</t>
  </si>
  <si>
    <t>Andrew Buck</t>
  </si>
  <si>
    <t>ARB</t>
  </si>
  <si>
    <t>Sallie Adams</t>
  </si>
  <si>
    <t>SAA</t>
  </si>
  <si>
    <t>Stephanie Barber</t>
  </si>
  <si>
    <t>SMB</t>
  </si>
  <si>
    <t>Erica Lessem</t>
  </si>
  <si>
    <t>EML</t>
  </si>
  <si>
    <t>Bonny Eisenbise</t>
  </si>
  <si>
    <t>BDE</t>
  </si>
  <si>
    <t>Sadaf</t>
  </si>
  <si>
    <t>Sandy Triolo</t>
  </si>
  <si>
    <t>SLT</t>
  </si>
  <si>
    <t>Joan Casey</t>
  </si>
  <si>
    <t>JAC</t>
  </si>
  <si>
    <t>Jenna</t>
  </si>
  <si>
    <t>Andrew Freeman</t>
  </si>
  <si>
    <t>ADF</t>
  </si>
  <si>
    <t>Dan</t>
  </si>
  <si>
    <t>Joseph Larry Bohlen</t>
  </si>
  <si>
    <t>JLB</t>
  </si>
  <si>
    <t>Fred</t>
  </si>
  <si>
    <t>Jorge Calderon</t>
  </si>
  <si>
    <t>J_C</t>
  </si>
  <si>
    <t>Lorraine Spencer</t>
  </si>
  <si>
    <t>LHS</t>
  </si>
  <si>
    <t>Barine</t>
  </si>
  <si>
    <t>Dawn Lemanne</t>
  </si>
  <si>
    <t>D_L</t>
  </si>
  <si>
    <t>African American</t>
  </si>
  <si>
    <t>Susana Harris</t>
  </si>
  <si>
    <t>SMH</t>
  </si>
  <si>
    <t>Hispanic</t>
    <phoneticPr fontId="5" type="noConversion"/>
  </si>
  <si>
    <t>Iain Tucker Brown</t>
  </si>
  <si>
    <t>ITB</t>
  </si>
  <si>
    <t>Stephen Condouris</t>
  </si>
  <si>
    <t>SJC</t>
  </si>
  <si>
    <t>Mike Carleton</t>
  </si>
  <si>
    <t>MWC</t>
  </si>
  <si>
    <t>Laura Wexler</t>
  </si>
  <si>
    <t>LEW</t>
  </si>
  <si>
    <t>Geoffrey Kahn</t>
  </si>
  <si>
    <t>GDK</t>
  </si>
  <si>
    <t>Haley</t>
  </si>
  <si>
    <t>Michael Clingman</t>
  </si>
  <si>
    <t>MDC</t>
  </si>
  <si>
    <t>Rosemary</t>
    <phoneticPr fontId="5" type="noConversion"/>
  </si>
  <si>
    <t>Peter Murakami</t>
  </si>
  <si>
    <t>PNM</t>
  </si>
  <si>
    <t>Asian</t>
  </si>
  <si>
    <t>Katherine</t>
    <phoneticPr fontId="5" type="noConversion"/>
  </si>
  <si>
    <t>Fred</t>
    <phoneticPr fontId="5" type="noConversion"/>
  </si>
  <si>
    <t>Hope Gerecht</t>
  </si>
  <si>
    <t>HKG</t>
  </si>
  <si>
    <t>Dan</t>
    <phoneticPr fontId="5" type="noConversion"/>
  </si>
  <si>
    <t>Tracy Davis</t>
  </si>
  <si>
    <t>TCD</t>
  </si>
  <si>
    <t>Bill</t>
    <phoneticPr fontId="5" type="noConversion"/>
  </si>
  <si>
    <t>Haley</t>
    <phoneticPr fontId="5" type="noConversion"/>
  </si>
  <si>
    <t>Rezina Siddique</t>
    <phoneticPr fontId="5" type="noConversion"/>
  </si>
  <si>
    <t>R-S</t>
    <phoneticPr fontId="5" type="noConversion"/>
  </si>
  <si>
    <t>Completed Study</t>
  </si>
  <si>
    <t>Asian</t>
    <phoneticPr fontId="5" type="noConversion"/>
  </si>
  <si>
    <t>Mary</t>
    <phoneticPr fontId="5" type="noConversion"/>
  </si>
  <si>
    <t>Erin</t>
    <phoneticPr fontId="5" type="noConversion"/>
  </si>
  <si>
    <t>DaVina Baruti</t>
    <phoneticPr fontId="5" type="noConversion"/>
  </si>
  <si>
    <t>DGB</t>
    <phoneticPr fontId="5" type="noConversion"/>
  </si>
  <si>
    <t>African American</t>
    <phoneticPr fontId="5" type="noConversion"/>
  </si>
  <si>
    <t>NA</t>
    <phoneticPr fontId="5" type="noConversion"/>
  </si>
  <si>
    <t>Corry Paul</t>
    <phoneticPr fontId="5" type="noConversion"/>
  </si>
  <si>
    <t>CEP</t>
    <phoneticPr fontId="5" type="noConversion"/>
  </si>
  <si>
    <t>Caucasian</t>
    <phoneticPr fontId="5" type="noConversion"/>
  </si>
  <si>
    <t>Sam</t>
  </si>
  <si>
    <t>Ravi Mehta</t>
    <phoneticPr fontId="5" type="noConversion"/>
  </si>
  <si>
    <t>R-M</t>
    <phoneticPr fontId="5" type="noConversion"/>
  </si>
  <si>
    <t>Brian</t>
    <phoneticPr fontId="5" type="noConversion"/>
  </si>
  <si>
    <t>Greg Harris</t>
    <phoneticPr fontId="5" type="noConversion"/>
  </si>
  <si>
    <t>GSH</t>
    <phoneticPr fontId="5" type="noConversion"/>
  </si>
  <si>
    <t>Aurelian Marti</t>
    <phoneticPr fontId="5" type="noConversion"/>
  </si>
  <si>
    <t>AMM</t>
    <phoneticPr fontId="5" type="noConversion"/>
  </si>
  <si>
    <t>Ken Brown</t>
    <phoneticPr fontId="5" type="noConversion"/>
  </si>
  <si>
    <t>KJB</t>
    <phoneticPr fontId="5" type="noConversion"/>
  </si>
  <si>
    <t>Irina Tchernyshyov</t>
    <phoneticPr fontId="5" type="noConversion"/>
  </si>
  <si>
    <t>IVT</t>
    <phoneticPr fontId="5" type="noConversion"/>
  </si>
  <si>
    <t>Belinda Castro-Lee</t>
    <phoneticPr fontId="5" type="noConversion"/>
  </si>
  <si>
    <t>BCL</t>
    <phoneticPr fontId="5" type="noConversion"/>
  </si>
  <si>
    <t>Laura Smith</t>
    <phoneticPr fontId="5" type="noConversion"/>
  </si>
  <si>
    <t>LTS</t>
    <phoneticPr fontId="5" type="noConversion"/>
  </si>
  <si>
    <t>Greg Walker</t>
    <phoneticPr fontId="5" type="noConversion"/>
  </si>
  <si>
    <t>GAW</t>
    <phoneticPr fontId="5" type="noConversion"/>
  </si>
  <si>
    <t>Kristyna Solawetz</t>
    <phoneticPr fontId="5" type="noConversion"/>
  </si>
  <si>
    <t>KRS</t>
    <phoneticPr fontId="5" type="noConversion"/>
  </si>
  <si>
    <t>Michelle Booz</t>
    <phoneticPr fontId="5" type="noConversion"/>
  </si>
  <si>
    <t>MAB</t>
    <phoneticPr fontId="5" type="noConversion"/>
  </si>
  <si>
    <t>Porche</t>
    <phoneticPr fontId="5" type="noConversion"/>
  </si>
  <si>
    <t>Natanya Robinowitz</t>
  </si>
  <si>
    <t>N-R</t>
  </si>
  <si>
    <t>Michael Aaron</t>
    <phoneticPr fontId="5" type="noConversion"/>
  </si>
  <si>
    <t>MBA</t>
    <phoneticPr fontId="5" type="noConversion"/>
  </si>
  <si>
    <t>Vidya Sampath</t>
  </si>
  <si>
    <t>V-S</t>
  </si>
  <si>
    <t>Karl "Paul" Holland</t>
  </si>
  <si>
    <t>KPH</t>
  </si>
  <si>
    <t>Nyoka White</t>
    <phoneticPr fontId="5" type="noConversion"/>
  </si>
  <si>
    <t>N-W</t>
    <phoneticPr fontId="5" type="noConversion"/>
  </si>
  <si>
    <t>Elliot Glotfelty</t>
    <phoneticPr fontId="5" type="noConversion"/>
  </si>
  <si>
    <t>EJG</t>
    <phoneticPr fontId="5" type="noConversion"/>
  </si>
  <si>
    <t>Daniel Eisner</t>
    <phoneticPr fontId="5" type="noConversion"/>
  </si>
  <si>
    <t>DSE</t>
    <phoneticPr fontId="5" type="noConversion"/>
  </si>
  <si>
    <t>Maggie</t>
    <phoneticPr fontId="5" type="noConversion"/>
  </si>
  <si>
    <t>Judith Lennox</t>
  </si>
  <si>
    <t>J-L</t>
  </si>
  <si>
    <t>Gaby</t>
    <phoneticPr fontId="5" type="noConversion"/>
  </si>
  <si>
    <t>Sheila Jasovsky</t>
    <phoneticPr fontId="5" type="noConversion"/>
  </si>
  <si>
    <t>SCJ</t>
  </si>
  <si>
    <t>Lou Lukas</t>
    <phoneticPr fontId="5" type="noConversion"/>
  </si>
  <si>
    <t>LAL</t>
  </si>
  <si>
    <t>Aaron Murphy</t>
    <phoneticPr fontId="5" type="noConversion"/>
  </si>
  <si>
    <t>ACM</t>
    <phoneticPr fontId="5" type="noConversion"/>
  </si>
  <si>
    <t>Susan Turnbaugh</t>
  </si>
  <si>
    <t>SST</t>
  </si>
  <si>
    <t>Nancy LeMay</t>
  </si>
  <si>
    <t>NEL</t>
  </si>
  <si>
    <t>Patrick</t>
  </si>
  <si>
    <t>Augustus Gaylord</t>
  </si>
  <si>
    <t>APG</t>
  </si>
  <si>
    <t>Albert</t>
    <phoneticPr fontId="5" type="noConversion"/>
  </si>
  <si>
    <t>Kathleen Pell</t>
    <phoneticPr fontId="5" type="noConversion"/>
  </si>
  <si>
    <t>KAP</t>
    <phoneticPr fontId="5" type="noConversion"/>
  </si>
  <si>
    <t>Heather Heilman</t>
    <phoneticPr fontId="5" type="noConversion"/>
  </si>
  <si>
    <t>HAH</t>
    <phoneticPr fontId="5" type="noConversion"/>
  </si>
  <si>
    <t>Jennie Rabinowitz</t>
    <phoneticPr fontId="5" type="noConversion"/>
  </si>
  <si>
    <t>J-R</t>
    <phoneticPr fontId="5" type="noConversion"/>
  </si>
  <si>
    <t>Catharine Robertson</t>
    <phoneticPr fontId="5" type="noConversion"/>
  </si>
  <si>
    <t>CNR</t>
    <phoneticPr fontId="5" type="noConversion"/>
  </si>
  <si>
    <t>Albert</t>
  </si>
  <si>
    <t>Melissa Rose</t>
    <phoneticPr fontId="5" type="noConversion"/>
  </si>
  <si>
    <t>MAR</t>
    <phoneticPr fontId="5" type="noConversion"/>
  </si>
  <si>
    <t>Ilina Chaudhuri</t>
    <phoneticPr fontId="5" type="noConversion"/>
  </si>
  <si>
    <t>I-C</t>
    <phoneticPr fontId="5" type="noConversion"/>
  </si>
  <si>
    <t>Alveretta Wilkes</t>
    <phoneticPr fontId="5" type="noConversion"/>
  </si>
  <si>
    <t>ARW</t>
    <phoneticPr fontId="5" type="noConversion"/>
  </si>
  <si>
    <t>Steve</t>
  </si>
  <si>
    <t>Markyia Nichols</t>
    <phoneticPr fontId="5" type="noConversion"/>
  </si>
  <si>
    <t>MSN</t>
    <phoneticPr fontId="5" type="noConversion"/>
  </si>
  <si>
    <t>Sheila Garrity</t>
    <phoneticPr fontId="5" type="noConversion"/>
  </si>
  <si>
    <t>SRG</t>
    <phoneticPr fontId="5" type="noConversion"/>
  </si>
  <si>
    <t>Andrew Petit</t>
  </si>
  <si>
    <t>ANP</t>
  </si>
  <si>
    <t>Matt B.</t>
  </si>
  <si>
    <t>Leo Mickey Fenzel</t>
  </si>
  <si>
    <t>LMF</t>
  </si>
  <si>
    <t>Martha Simons</t>
  </si>
  <si>
    <t>MLS</t>
  </si>
  <si>
    <t>Sandi Bildahl</t>
  </si>
  <si>
    <t>William Lantry</t>
  </si>
  <si>
    <t>WFL</t>
  </si>
  <si>
    <t>Note-all self-employed people should be coded as FT employed</t>
  </si>
  <si>
    <t>Min</t>
  </si>
  <si>
    <t>Max</t>
  </si>
  <si>
    <t>Average</t>
  </si>
  <si>
    <t>Age</t>
  </si>
  <si>
    <t>% Female</t>
  </si>
  <si>
    <t>% Male</t>
  </si>
  <si>
    <t>Sex</t>
  </si>
  <si>
    <t>Bachelors +</t>
  </si>
  <si>
    <t>Masters +</t>
  </si>
  <si>
    <t>Education Level</t>
  </si>
  <si>
    <t>% FT</t>
  </si>
  <si>
    <t>% Self</t>
  </si>
  <si>
    <t>% Part</t>
  </si>
  <si>
    <t>% Student</t>
  </si>
  <si>
    <t>% Retired</t>
  </si>
  <si>
    <t>% Unemployed</t>
  </si>
  <si>
    <t>Employment</t>
  </si>
  <si>
    <t>% Never</t>
  </si>
  <si>
    <t>% use 1x</t>
  </si>
  <si>
    <t>% use 2x</t>
  </si>
  <si>
    <t>% use 3x</t>
  </si>
  <si>
    <t>% use 4x</t>
  </si>
  <si>
    <t>% use 5x</t>
  </si>
  <si>
    <t>% use 6x</t>
  </si>
  <si>
    <t>Time Since Last Use</t>
  </si>
  <si>
    <t>NA</t>
  </si>
  <si>
    <t>HD-HS</t>
  </si>
  <si>
    <t>HD-SS</t>
  </si>
  <si>
    <t>LD-SS</t>
  </si>
  <si>
    <t>% Caucasian</t>
  </si>
  <si>
    <t>% Caucasian including Hispanics</t>
  </si>
  <si>
    <t>% AfricanAm</t>
  </si>
  <si>
    <t>% Asian</t>
  </si>
  <si>
    <t>% Hispanic</t>
  </si>
  <si>
    <t>Avereage Age</t>
  </si>
  <si>
    <t>SEM Age</t>
  </si>
  <si>
    <t>% lifetime prior hallucinogen use</t>
  </si>
  <si>
    <t>meditation (times/m)</t>
  </si>
  <si>
    <t>mediation times/m SEM</t>
  </si>
  <si>
    <t>%some meditation</t>
  </si>
  <si>
    <t>%FT</t>
  </si>
  <si>
    <t>%PT</t>
  </si>
  <si>
    <t>%Student</t>
  </si>
  <si>
    <t>%Retired or Unemployed</t>
  </si>
  <si>
    <t>%Retired</t>
  </si>
  <si>
    <t>%Unemployed</t>
  </si>
  <si>
    <t>%Self Employed</t>
  </si>
  <si>
    <t>%FT+%Self-Employed</t>
  </si>
  <si>
    <t>T-Test - Age</t>
  </si>
  <si>
    <t>HD-HS / HD-SS</t>
  </si>
  <si>
    <t>HD-HS / LD-SS</t>
  </si>
  <si>
    <t>HD-SS / LD-SS</t>
  </si>
  <si>
    <t>T-Test - Meditation</t>
  </si>
  <si>
    <t>T-Test M-Scale</t>
  </si>
  <si>
    <t>Average Age</t>
  </si>
  <si>
    <t>Table 1: Participant demographics</t>
  </si>
  <si>
    <t>Measure</t>
  </si>
  <si>
    <t xml:space="preserve">Low Dose </t>
  </si>
  <si>
    <t>High Dose</t>
  </si>
  <si>
    <t>Group</t>
  </si>
  <si>
    <t>Standard Support</t>
  </si>
  <si>
    <t>High Support</t>
  </si>
  <si>
    <t>Comparisons</t>
  </si>
  <si>
    <t>(N=25)</t>
  </si>
  <si>
    <t>Gender (Male/Female)</t>
  </si>
  <si>
    <t>9/16</t>
  </si>
  <si>
    <t>13/12</t>
  </si>
  <si>
    <t>8/17</t>
  </si>
  <si>
    <t>N.S.</t>
  </si>
  <si>
    <t>LINDA - PLEASE RUN A TEST OF PROPORTIONS OR SOME OTHER APPROPRIATE TEST</t>
  </si>
  <si>
    <t>Age in years (mean, SEM)</t>
  </si>
  <si>
    <t>40.2 (2.5)</t>
  </si>
  <si>
    <t>41.0 (2.7)</t>
  </si>
  <si>
    <t>45.6 (2.3)</t>
  </si>
  <si>
    <t>% Full-time employment</t>
  </si>
  <si>
    <t>Life-time Use of Hallucinogens</t>
  </si>
  <si>
    <r>
      <t>Percent reporting any past use</t>
    </r>
    <r>
      <rPr>
        <vertAlign val="superscript"/>
        <sz val="12"/>
        <color theme="1"/>
        <rFont val="Arial"/>
      </rPr>
      <t>1</t>
    </r>
  </si>
  <si>
    <t xml:space="preserve">Current Meditation </t>
  </si>
  <si>
    <t>Percent reporting some meditation</t>
  </si>
  <si>
    <t>Times per month for the group (mean, SEM)</t>
  </si>
  <si>
    <t>1.08 (0.44)</t>
  </si>
  <si>
    <t>1.36 (0.46)</t>
  </si>
  <si>
    <t>1.00 (0.37)</t>
  </si>
  <si>
    <t>Mysticism Scale Score (mean, SEM)</t>
  </si>
  <si>
    <t>175.0 (8.1)</t>
  </si>
  <si>
    <t>166.3 (13.8)</t>
  </si>
  <si>
    <t>190.3 (10.0)</t>
  </si>
  <si>
    <t>LINDA- THIS WAS TAKEN FROM YOU PREVIOUS ANALYSIS</t>
  </si>
  <si>
    <t>Judged to be very likely to do spiritual practices (percent)</t>
  </si>
  <si>
    <r>
      <rPr>
        <vertAlign val="superscript"/>
        <sz val="12"/>
        <color rgb="FF000000"/>
        <rFont val="Arial"/>
      </rPr>
      <t>1</t>
    </r>
    <r>
      <rPr>
        <sz val="11"/>
        <color rgb="FF000000"/>
        <rFont val="Arial"/>
      </rPr>
      <t>Mean number of years since past use among those who reported using was 25.1 years</t>
    </r>
  </si>
  <si>
    <r>
      <t>N.S. = No significant differences between groups (ANOVA or X</t>
    </r>
    <r>
      <rPr>
        <sz val="8"/>
        <color theme="1"/>
        <rFont val="Arial"/>
      </rPr>
      <t>2</t>
    </r>
    <r>
      <rPr>
        <sz val="11"/>
        <color theme="1"/>
        <rFont val="Arial"/>
      </rPr>
      <t>)</t>
    </r>
  </si>
  <si>
    <t>times Meditation</t>
  </si>
  <si>
    <t>any lifetime</t>
  </si>
  <si>
    <t>any meditation</t>
  </si>
  <si>
    <t>.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</si>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</sst>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25">
    <font>
      <sz val="10"/>
      <name val="Helvetica"/>
    </font>
    <font>
      <b/>
      <sz val="10"/>
      <name val="Helvetica"/>
    </font>
    <font>
      <sz val="10"/>
      <name val="Helvetica"/>
    </font>
    <font>
      <sz val="9"/>
      <color indexed="81"/>
      <name val="Geneva"/>
    </font>
    <font>
      <b/>
      <sz val="9"/>
      <color indexed="81"/>
      <name val="Geneva"/>
    </font>
    <font>
      <sz val="8"/>
      <name val="Helvetica"/>
    </font>
    <font>
      <sz val="9"/>
      <color indexed="81"/>
      <name val="Helvetica"/>
    </font>
    <font>
      <b/>
      <sz val="9"/>
      <color indexed="81"/>
      <name val="Helvetica"/>
    </font>
    <font>
      <sz val="22"/>
      <name val="Helvetica"/>
    </font>
    <font>
      <b/>
      <sz val="22"/>
      <name val="Helvetica"/>
    </font>
    <font>
      <b/>
      <sz val="12"/>
      <name val="Helvetica"/>
    </font>
    <font>
      <u/>
      <sz val="12"/>
      <name val="Helvetica"/>
    </font>
    <font>
      <sz val="12"/>
      <name val="Helvetica"/>
    </font>
    <font>
      <b/>
      <sz val="12"/>
      <color theme="1"/>
      <name val="Calibri"/>
      <family val="2"/>
      <scheme val="minor"/>
    </font>
    <font>
      <sz val="10"/>
      <name val="Courier"/>
    </font>
    <font>
      <u/>
      <sz val="10"/>
      <color theme="10"/>
      <name val="Helvetica"/>
    </font>
    <font>
      <u/>
      <sz val="10"/>
      <color theme="11"/>
      <name val="Helvetica"/>
    </font>
    <font>
      <sz val="11"/>
      <color theme="1"/>
      <name val="Arial"/>
    </font>
    <font>
      <b/>
      <sz val="11"/>
      <color theme="1"/>
      <name val="Arial"/>
    </font>
    <font>
      <sz val="12"/>
      <color rgb="FF000000"/>
      <name val="Calibri"/>
      <family val="2"/>
      <scheme val="minor"/>
    </font>
    <font>
      <sz val="11"/>
      <color rgb="FF000000"/>
      <name val="Arial"/>
    </font>
    <font>
      <vertAlign val="superscript"/>
      <sz val="12"/>
      <color theme="1"/>
      <name val="Arial"/>
    </font>
    <font>
      <vertAlign val="superscript"/>
      <sz val="12"/>
      <color rgb="FF000000"/>
      <name val="Arial"/>
    </font>
    <font>
      <sz val="8"/>
      <color theme="1"/>
      <name val="Arial"/>
    </font>
    <font>
      <sz val="11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auto="1"/>
      </bottom>
      <diagonal/>
    </border>
  </borders>
  <cellStyleXfs count="71">
    <xf numFmtId="0" fontId="0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57">
    <xf numFmtId="0" fontId="0" fillId="0" borderId="0" xfId="0"/>
    <xf numFmtId="0" fontId="1" fillId="0" borderId="0" xfId="0" applyFont="1" applyAlignment="1">
      <alignment horizontal="center" wrapText="1"/>
    </xf>
    <xf numFmtId="14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/>
    <xf numFmtId="0" fontId="1" fillId="0" borderId="0" xfId="0" applyFont="1"/>
    <xf numFmtId="0" fontId="8" fillId="0" borderId="0" xfId="0" applyFont="1"/>
    <xf numFmtId="0" fontId="8" fillId="0" borderId="0" xfId="0" applyFont="1" applyAlignment="1">
      <alignment horizontal="center"/>
    </xf>
    <xf numFmtId="0" fontId="9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2" fillId="0" borderId="0" xfId="0" applyFont="1"/>
    <xf numFmtId="0" fontId="10" fillId="0" borderId="0" xfId="0" applyFont="1" applyAlignment="1">
      <alignment horizontal="center" wrapText="1"/>
    </xf>
    <xf numFmtId="10" fontId="12" fillId="0" borderId="0" xfId="0" applyNumberFormat="1" applyFont="1" applyAlignment="1">
      <alignment horizontal="center"/>
    </xf>
    <xf numFmtId="10" fontId="12" fillId="0" borderId="0" xfId="0" applyNumberFormat="1" applyFont="1"/>
    <xf numFmtId="0" fontId="13" fillId="0" borderId="0" xfId="0" applyFont="1" applyAlignment="1">
      <alignment wrapText="1"/>
    </xf>
    <xf numFmtId="0" fontId="0" fillId="0" borderId="0" xfId="0" applyAlignment="1">
      <alignment vertical="center"/>
    </xf>
    <xf numFmtId="0" fontId="14" fillId="0" borderId="0" xfId="0" applyFont="1" applyAlignment="1">
      <alignment vertical="center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1" xfId="0" applyBorder="1"/>
    <xf numFmtId="164" fontId="0" fillId="0" borderId="0" xfId="0" applyNumberFormat="1"/>
    <xf numFmtId="0" fontId="14" fillId="0" borderId="0" xfId="0" applyFont="1" applyAlignment="1">
      <alignment vertical="center" wrapText="1"/>
    </xf>
    <xf numFmtId="2" fontId="0" fillId="0" borderId="0" xfId="0" applyNumberFormat="1"/>
    <xf numFmtId="0" fontId="17" fillId="0" borderId="0" xfId="0" applyFont="1"/>
    <xf numFmtId="0" fontId="18" fillId="0" borderId="2" xfId="0" applyFont="1" applyBorder="1" applyAlignment="1">
      <alignment horizontal="left" vertical="center"/>
    </xf>
    <xf numFmtId="0" fontId="18" fillId="0" borderId="3" xfId="0" applyFont="1" applyBorder="1" applyAlignment="1">
      <alignment horizontal="left" vertical="center"/>
    </xf>
    <xf numFmtId="0" fontId="18" fillId="0" borderId="4" xfId="0" applyFont="1" applyBorder="1" applyAlignment="1">
      <alignment horizontal="center" vertical="center"/>
    </xf>
    <xf numFmtId="0" fontId="17" fillId="0" borderId="4" xfId="0" applyFont="1" applyBorder="1"/>
    <xf numFmtId="0" fontId="17" fillId="0" borderId="0" xfId="0" applyFont="1" applyAlignment="1">
      <alignment horizontal="center"/>
    </xf>
    <xf numFmtId="0" fontId="17" fillId="0" borderId="3" xfId="0" applyFont="1" applyBorder="1" applyAlignment="1">
      <alignment horizontal="center"/>
    </xf>
    <xf numFmtId="0" fontId="0" fillId="0" borderId="3" xfId="0" applyBorder="1"/>
    <xf numFmtId="0" fontId="17" fillId="0" borderId="5" xfId="0" applyFont="1" applyBorder="1"/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horizontal="left"/>
    </xf>
    <xf numFmtId="49" fontId="17" fillId="0" borderId="0" xfId="0" applyNumberFormat="1" applyFont="1" applyAlignment="1">
      <alignment horizontal="center"/>
    </xf>
    <xf numFmtId="0" fontId="19" fillId="0" borderId="0" xfId="0" applyFont="1"/>
    <xf numFmtId="0" fontId="20" fillId="0" borderId="0" xfId="0" applyFont="1"/>
    <xf numFmtId="0" fontId="20" fillId="0" borderId="0" xfId="0" applyFont="1" applyAlignment="1">
      <alignment horizontal="center"/>
    </xf>
    <xf numFmtId="9" fontId="0" fillId="0" borderId="0" xfId="0" applyNumberFormat="1" applyAlignment="1">
      <alignment horizontal="center"/>
    </xf>
    <xf numFmtId="9" fontId="17" fillId="0" borderId="0" xfId="0" applyNumberFormat="1" applyFont="1" applyAlignment="1">
      <alignment horizontal="center"/>
    </xf>
    <xf numFmtId="0" fontId="20" fillId="0" borderId="0" xfId="0" applyFont="1" applyAlignment="1">
      <alignment horizontal="left"/>
    </xf>
    <xf numFmtId="9" fontId="20" fillId="0" borderId="0" xfId="0" applyNumberFormat="1" applyFont="1" applyAlignment="1">
      <alignment horizontal="center" vertical="center"/>
    </xf>
    <xf numFmtId="10" fontId="19" fillId="0" borderId="0" xfId="0" applyNumberFormat="1" applyFont="1"/>
    <xf numFmtId="10" fontId="20" fillId="0" borderId="0" xfId="0" applyNumberFormat="1" applyFont="1" applyAlignment="1">
      <alignment horizontal="center" vertical="center"/>
    </xf>
    <xf numFmtId="9" fontId="17" fillId="0" borderId="0" xfId="0" applyNumberFormat="1" applyFont="1" applyAlignment="1">
      <alignment horizontal="center" vertical="center"/>
    </xf>
    <xf numFmtId="0" fontId="17" fillId="0" borderId="0" xfId="0" applyFont="1" applyAlignment="1">
      <alignment horizontal="left" indent="2"/>
    </xf>
    <xf numFmtId="165" fontId="17" fillId="0" borderId="0" xfId="0" applyNumberFormat="1" applyFont="1" applyAlignment="1">
      <alignment horizontal="center" vertical="center"/>
    </xf>
    <xf numFmtId="0" fontId="17" fillId="2" borderId="0" xfId="0" applyFont="1" applyFill="1" applyAlignment="1">
      <alignment vertical="center"/>
    </xf>
    <xf numFmtId="0" fontId="17" fillId="0" borderId="5" xfId="0" applyFont="1" applyBorder="1" applyAlignment="1">
      <alignment horizontal="center"/>
    </xf>
    <xf numFmtId="0" fontId="19" fillId="0" borderId="0" xfId="0" applyFont="1" applyAlignment="1">
      <alignment horizontal="left"/>
    </xf>
    <xf numFmtId="9" fontId="24" fillId="0" borderId="0" xfId="0" applyNumberFormat="1" applyFont="1" applyAlignment="1">
      <alignment horizontal="center"/>
    </xf>
    <xf numFmtId="0" fontId="17" fillId="0" borderId="0" xfId="0" applyFont="1" applyAlignment="1">
      <alignment horizontal="center" vertical="center"/>
    </xf>
    <xf numFmtId="0" fontId="17" fillId="0" borderId="5" xfId="0" applyFont="1" applyBorder="1" applyAlignment="1">
      <alignment horizontal="center" vertical="center"/>
    </xf>
    <xf numFmtId="0" fontId="20" fillId="0" borderId="2" xfId="0" applyFont="1" applyBorder="1" applyAlignment="1">
      <alignment horizontal="left"/>
    </xf>
    <xf numFmtId="0" fontId="17" fillId="2" borderId="0" xfId="0" applyFont="1" applyFill="1" applyAlignment="1">
      <alignment horizontal="left"/>
    </xf>
  </cellXfs>
  <cellStyles count="71">
    <cellStyle name="Followed Hyperlink" xfId="4" builtinId="9" hidden="1"/>
    <cellStyle name="Followed Hyperlink" xfId="2" builtinId="9" hidden="1"/>
    <cellStyle name="Followed Hyperlink" xfId="8" builtinId="9" hidden="1"/>
    <cellStyle name="Followed Hyperlink" xfId="44" builtinId="9" hidden="1"/>
    <cellStyle name="Followed Hyperlink" xfId="48" builtinId="9" hidden="1"/>
    <cellStyle name="Followed Hyperlink" xfId="50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54" builtinId="9" hidden="1"/>
    <cellStyle name="Followed Hyperlink" xfId="46" builtinId="9" hidden="1"/>
    <cellStyle name="Followed Hyperlink" xfId="30" builtinId="9" hidden="1"/>
    <cellStyle name="Followed Hyperlink" xfId="22" builtinId="9" hidden="1"/>
    <cellStyle name="Followed Hyperlink" xfId="10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6" builtinId="9" hidden="1"/>
    <cellStyle name="Followed Hyperlink" xfId="14" builtinId="9" hidden="1"/>
    <cellStyle name="Followed Hyperlink" xfId="12" builtinId="9" hidden="1"/>
    <cellStyle name="Followed Hyperlink" xfId="38" builtinId="9" hidden="1"/>
    <cellStyle name="Followed Hyperlink" xfId="64" builtinId="9" hidden="1"/>
    <cellStyle name="Followed Hyperlink" xfId="52" builtinId="9" hidden="1"/>
    <cellStyle name="Followed Hyperlink" xfId="42" builtinId="9" hidden="1"/>
    <cellStyle name="Followed Hyperlink" xfId="26" builtinId="9" hidden="1"/>
    <cellStyle name="Followed Hyperlink" xfId="28" builtinId="9" hidden="1"/>
    <cellStyle name="Followed Hyperlink" xfId="34" builtinId="9" hidden="1"/>
    <cellStyle name="Followed Hyperlink" xfId="36" builtinId="9" hidden="1"/>
    <cellStyle name="Followed Hyperlink" xfId="40" builtinId="9" hidden="1"/>
    <cellStyle name="Followed Hyperlink" xfId="32" builtinId="9" hidden="1"/>
    <cellStyle name="Followed Hyperlink" xfId="66" builtinId="9" hidden="1"/>
    <cellStyle name="Followed Hyperlink" xfId="24" builtinId="9" hidden="1"/>
    <cellStyle name="Followed Hyperlink" xfId="70" builtinId="9" hidden="1"/>
    <cellStyle name="Followed Hyperlink" xfId="68" builtinId="9" hidden="1"/>
    <cellStyle name="Hyperlink" xfId="27" builtinId="8" hidden="1"/>
    <cellStyle name="Hyperlink" xfId="13" builtinId="8" hidden="1"/>
    <cellStyle name="Hyperlink" xfId="15" builtinId="8" hidden="1"/>
    <cellStyle name="Hyperlink" xfId="17" builtinId="8" hidden="1"/>
    <cellStyle name="Hyperlink" xfId="11" builtinId="8" hidden="1"/>
    <cellStyle name="Hyperlink" xfId="5" builtinId="8" hidden="1"/>
    <cellStyle name="Hyperlink" xfId="7" builtinId="8" hidden="1"/>
    <cellStyle name="Hyperlink" xfId="1" builtinId="8" hidden="1"/>
    <cellStyle name="Hyperlink" xfId="3" builtinId="8" hidden="1"/>
    <cellStyle name="Hyperlink" xfId="19" builtinId="8" hidden="1"/>
    <cellStyle name="Hyperlink" xfId="9" builtinId="8" hidden="1"/>
    <cellStyle name="Hyperlink" xfId="51" builtinId="8" hidden="1"/>
    <cellStyle name="Hyperlink" xfId="21" builtinId="8" hidden="1"/>
    <cellStyle name="Hyperlink" xfId="23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7" builtinId="8" hidden="1"/>
    <cellStyle name="Hyperlink" xfId="43" builtinId="8" hidden="1"/>
    <cellStyle name="Hyperlink" xfId="45" builtinId="8" hidden="1"/>
    <cellStyle name="Hyperlink" xfId="25" builtinId="8" hidden="1"/>
    <cellStyle name="Hyperlink" xfId="61" builtinId="8" hidden="1"/>
    <cellStyle name="Hyperlink" xfId="65" builtinId="8" hidden="1"/>
    <cellStyle name="Hyperlink" xfId="69" builtinId="8" hidden="1"/>
    <cellStyle name="Hyperlink" xfId="67" builtinId="8" hidden="1"/>
    <cellStyle name="Hyperlink" xfId="59" builtinId="8" hidden="1"/>
    <cellStyle name="Hyperlink" xfId="63" builtinId="8" hidden="1"/>
    <cellStyle name="Hyperlink" xfId="55" builtinId="8" hidden="1"/>
    <cellStyle name="Hyperlink" xfId="57" builtinId="8" hidden="1"/>
    <cellStyle name="Hyperlink" xfId="53" builtinId="8" hidden="1"/>
    <cellStyle name="Hyperlink" xfId="49" builtinId="8" hidden="1"/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90"/>
  <sheetViews>
    <sheetView workbookViewId="0">
      <pane xSplit="3" ySplit="1" topLeftCell="G2" activePane="bottomRight" state="frozen"/>
      <selection pane="bottomRight" activeCell="X1" sqref="X1:X1048576"/>
      <selection pane="bottomLeft" activeCell="A2" sqref="A2"/>
      <selection pane="topRight" activeCell="D1" sqref="D1"/>
    </sheetView>
  </sheetViews>
  <sheetFormatPr defaultColWidth="11.42578125" defaultRowHeight="12"/>
  <cols>
    <col min="1" max="1" width="19" customWidth="1"/>
    <col min="2" max="2" width="7.28515625" customWidth="1"/>
    <col min="3" max="3" width="7.85546875" customWidth="1"/>
    <col min="4" max="4" width="13.28515625" customWidth="1"/>
    <col min="5" max="6" width="10.85546875" customWidth="1"/>
    <col min="7" max="7" width="18.28515625" customWidth="1"/>
    <col min="8" max="8" width="9.42578125" customWidth="1"/>
    <col min="9" max="14" width="10.85546875" customWidth="1"/>
    <col min="15" max="15" width="13" customWidth="1"/>
    <col min="16" max="18" width="10.85546875" customWidth="1"/>
    <col min="19" max="19" width="8.7109375" customWidth="1"/>
    <col min="20" max="20" width="10.7109375" customWidth="1"/>
    <col min="21" max="22" width="9.42578125" customWidth="1"/>
    <col min="23" max="23" width="10.85546875" customWidth="1"/>
    <col min="24" max="24" width="10.85546875" style="3" customWidth="1"/>
    <col min="25" max="25" width="10.85546875" style="3"/>
  </cols>
  <sheetData>
    <row r="1" spans="1:29" s="1" customFormat="1" ht="13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6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5"/>
      <c r="AA1" s="5"/>
      <c r="AB1" s="5"/>
    </row>
    <row r="2" spans="1:29">
      <c r="A2" t="s">
        <v>25</v>
      </c>
      <c r="B2" t="s">
        <v>26</v>
      </c>
      <c r="C2">
        <v>501</v>
      </c>
      <c r="D2">
        <v>1</v>
      </c>
      <c r="E2" s="2">
        <v>38590</v>
      </c>
      <c r="F2" s="2">
        <v>38590</v>
      </c>
      <c r="G2" t="s">
        <v>27</v>
      </c>
      <c r="H2" t="s">
        <v>28</v>
      </c>
      <c r="I2">
        <v>0</v>
      </c>
      <c r="J2">
        <f>IF(H2="Caucasian",1,0)</f>
        <v>1</v>
      </c>
      <c r="K2">
        <v>1</v>
      </c>
      <c r="L2">
        <v>3</v>
      </c>
      <c r="M2">
        <v>0</v>
      </c>
      <c r="N2">
        <v>1</v>
      </c>
      <c r="O2">
        <v>0</v>
      </c>
      <c r="P2">
        <v>54</v>
      </c>
      <c r="Q2">
        <v>1</v>
      </c>
      <c r="R2">
        <v>1</v>
      </c>
      <c r="S2" t="s">
        <v>29</v>
      </c>
      <c r="T2" t="s">
        <v>30</v>
      </c>
      <c r="U2">
        <v>2</v>
      </c>
      <c r="V2">
        <f>IF(OR(U2=1,U2=2),1,0)</f>
        <v>1</v>
      </c>
      <c r="W2">
        <v>1</v>
      </c>
      <c r="X2" s="3" t="str">
        <f>IF(M2=0,"NA","EnterValue")</f>
        <v>NA</v>
      </c>
      <c r="Y2" s="3">
        <v>3</v>
      </c>
      <c r="Z2" s="2"/>
      <c r="AA2" s="2"/>
      <c r="AB2" s="2"/>
      <c r="AC2" s="2"/>
    </row>
    <row r="3" spans="1:29">
      <c r="A3" t="s">
        <v>31</v>
      </c>
      <c r="B3" t="s">
        <v>32</v>
      </c>
      <c r="C3">
        <v>503</v>
      </c>
      <c r="D3">
        <v>1</v>
      </c>
      <c r="E3" s="2">
        <v>38595</v>
      </c>
      <c r="F3" s="2">
        <v>38595</v>
      </c>
      <c r="G3" t="s">
        <v>27</v>
      </c>
      <c r="H3" t="s">
        <v>28</v>
      </c>
      <c r="I3">
        <v>0</v>
      </c>
      <c r="J3">
        <f t="shared" ref="J3:J66" si="0">IF(H3="Caucasian",1,0)</f>
        <v>1</v>
      </c>
      <c r="K3">
        <v>2</v>
      </c>
      <c r="L3">
        <v>4</v>
      </c>
      <c r="M3">
        <v>0</v>
      </c>
      <c r="N3">
        <v>0</v>
      </c>
      <c r="O3">
        <v>0</v>
      </c>
      <c r="P3">
        <v>51</v>
      </c>
      <c r="Q3">
        <v>2</v>
      </c>
      <c r="R3">
        <v>2</v>
      </c>
      <c r="S3" t="s">
        <v>33</v>
      </c>
      <c r="T3" t="s">
        <v>34</v>
      </c>
      <c r="U3">
        <v>1</v>
      </c>
      <c r="V3">
        <f t="shared" ref="V3:V66" si="1">IF(OR(U3=1,U3=2),1,0)</f>
        <v>1</v>
      </c>
      <c r="W3">
        <v>0</v>
      </c>
      <c r="X3" s="3" t="str">
        <f>IF(M3=0,"NA","EnterValue")</f>
        <v>NA</v>
      </c>
      <c r="Y3" s="3">
        <v>2</v>
      </c>
      <c r="Z3" s="2"/>
      <c r="AA3" s="2"/>
      <c r="AB3" s="2"/>
    </row>
    <row r="4" spans="1:29">
      <c r="A4" t="s">
        <v>35</v>
      </c>
      <c r="B4" t="s">
        <v>36</v>
      </c>
      <c r="C4">
        <v>505</v>
      </c>
      <c r="D4">
        <v>1</v>
      </c>
      <c r="E4" s="2">
        <v>38654</v>
      </c>
      <c r="F4" s="2">
        <v>38654</v>
      </c>
      <c r="G4" t="s">
        <v>27</v>
      </c>
      <c r="H4" t="s">
        <v>28</v>
      </c>
      <c r="I4">
        <v>0</v>
      </c>
      <c r="J4">
        <f t="shared" si="0"/>
        <v>1</v>
      </c>
      <c r="K4">
        <v>1</v>
      </c>
      <c r="L4">
        <v>4</v>
      </c>
      <c r="M4">
        <v>0</v>
      </c>
      <c r="N4">
        <v>0</v>
      </c>
      <c r="O4">
        <v>0</v>
      </c>
      <c r="P4">
        <v>50</v>
      </c>
      <c r="Q4">
        <v>2</v>
      </c>
      <c r="R4">
        <v>3</v>
      </c>
      <c r="S4" t="s">
        <v>33</v>
      </c>
      <c r="T4" t="s">
        <v>30</v>
      </c>
      <c r="U4">
        <v>1</v>
      </c>
      <c r="V4">
        <f t="shared" si="1"/>
        <v>1</v>
      </c>
      <c r="W4">
        <v>1</v>
      </c>
      <c r="X4" s="3" t="str">
        <f>IF(M4=0,"NA","EnterValue")</f>
        <v>NA</v>
      </c>
      <c r="Y4" s="3">
        <v>3</v>
      </c>
      <c r="Z4" s="2"/>
      <c r="AA4" s="2"/>
      <c r="AB4" s="2"/>
      <c r="AC4" s="2"/>
    </row>
    <row r="5" spans="1:29">
      <c r="A5" t="s">
        <v>37</v>
      </c>
      <c r="B5" t="s">
        <v>38</v>
      </c>
      <c r="C5">
        <v>506</v>
      </c>
      <c r="D5">
        <v>1</v>
      </c>
      <c r="E5" s="2">
        <v>38673</v>
      </c>
      <c r="F5" s="2">
        <v>38673</v>
      </c>
      <c r="G5" t="s">
        <v>27</v>
      </c>
      <c r="H5" t="s">
        <v>28</v>
      </c>
      <c r="I5">
        <v>0</v>
      </c>
      <c r="J5">
        <f t="shared" si="0"/>
        <v>1</v>
      </c>
      <c r="K5">
        <v>2</v>
      </c>
      <c r="L5">
        <v>3</v>
      </c>
      <c r="M5">
        <v>3</v>
      </c>
      <c r="N5">
        <v>0</v>
      </c>
      <c r="O5">
        <v>0</v>
      </c>
      <c r="P5">
        <v>46</v>
      </c>
      <c r="Q5">
        <v>2</v>
      </c>
      <c r="R5">
        <v>2</v>
      </c>
      <c r="S5" t="s">
        <v>29</v>
      </c>
      <c r="T5" t="s">
        <v>39</v>
      </c>
      <c r="U5">
        <v>1</v>
      </c>
      <c r="V5">
        <f t="shared" si="1"/>
        <v>1</v>
      </c>
      <c r="W5">
        <v>0</v>
      </c>
      <c r="X5" s="3">
        <v>25</v>
      </c>
      <c r="Y5" s="3">
        <v>2</v>
      </c>
      <c r="Z5" s="2"/>
      <c r="AA5" s="2"/>
      <c r="AB5" s="2"/>
    </row>
    <row r="6" spans="1:29">
      <c r="A6" t="s">
        <v>40</v>
      </c>
      <c r="B6" t="s">
        <v>41</v>
      </c>
      <c r="C6">
        <v>507</v>
      </c>
      <c r="D6">
        <v>1</v>
      </c>
      <c r="E6" s="2">
        <v>38675</v>
      </c>
      <c r="F6" s="2">
        <v>38675</v>
      </c>
      <c r="G6" t="s">
        <v>27</v>
      </c>
      <c r="H6" t="s">
        <v>42</v>
      </c>
      <c r="I6">
        <v>1</v>
      </c>
      <c r="J6">
        <f t="shared" si="0"/>
        <v>0</v>
      </c>
      <c r="K6">
        <v>2</v>
      </c>
      <c r="L6">
        <v>5</v>
      </c>
      <c r="M6">
        <v>6</v>
      </c>
      <c r="N6">
        <v>3</v>
      </c>
      <c r="O6">
        <v>0</v>
      </c>
      <c r="P6">
        <v>50</v>
      </c>
      <c r="Q6">
        <v>2</v>
      </c>
      <c r="R6">
        <v>3</v>
      </c>
      <c r="S6" t="s">
        <v>29</v>
      </c>
      <c r="T6" t="s">
        <v>43</v>
      </c>
      <c r="U6">
        <v>1</v>
      </c>
      <c r="V6">
        <f t="shared" si="1"/>
        <v>1</v>
      </c>
      <c r="W6">
        <v>1</v>
      </c>
      <c r="X6" s="3">
        <v>25</v>
      </c>
      <c r="Y6" s="3">
        <v>3</v>
      </c>
      <c r="Z6" s="2"/>
      <c r="AA6" s="2"/>
      <c r="AB6" s="2"/>
      <c r="AC6" s="2"/>
    </row>
    <row r="7" spans="1:29">
      <c r="A7" t="s">
        <v>44</v>
      </c>
      <c r="B7" t="s">
        <v>45</v>
      </c>
      <c r="C7">
        <v>508</v>
      </c>
      <c r="D7">
        <v>1</v>
      </c>
      <c r="E7" s="2">
        <v>38738</v>
      </c>
      <c r="F7" s="2">
        <v>38738</v>
      </c>
      <c r="G7" t="s">
        <v>27</v>
      </c>
      <c r="H7" t="s">
        <v>28</v>
      </c>
      <c r="I7">
        <v>0</v>
      </c>
      <c r="J7">
        <f t="shared" si="0"/>
        <v>1</v>
      </c>
      <c r="K7">
        <v>1</v>
      </c>
      <c r="L7">
        <v>4</v>
      </c>
      <c r="M7">
        <v>0</v>
      </c>
      <c r="N7">
        <v>4</v>
      </c>
      <c r="O7">
        <v>0</v>
      </c>
      <c r="P7">
        <v>41</v>
      </c>
      <c r="Q7">
        <v>2</v>
      </c>
      <c r="R7">
        <v>2</v>
      </c>
      <c r="S7" t="s">
        <v>46</v>
      </c>
      <c r="T7" t="s">
        <v>30</v>
      </c>
      <c r="U7">
        <v>1</v>
      </c>
      <c r="V7">
        <f t="shared" si="1"/>
        <v>1</v>
      </c>
      <c r="W7">
        <v>1</v>
      </c>
      <c r="X7" s="3" t="str">
        <f t="shared" ref="X7:X15" si="2">IF(M7=0,"NA","EnterValue")</f>
        <v>NA</v>
      </c>
      <c r="Y7" s="3">
        <v>3</v>
      </c>
      <c r="Z7" s="2"/>
      <c r="AA7" s="2"/>
      <c r="AB7" s="2"/>
      <c r="AC7" s="2"/>
    </row>
    <row r="8" spans="1:29">
      <c r="A8" t="s">
        <v>47</v>
      </c>
      <c r="B8" t="s">
        <v>48</v>
      </c>
      <c r="C8">
        <v>510</v>
      </c>
      <c r="D8">
        <v>1</v>
      </c>
      <c r="E8" s="2">
        <v>38785</v>
      </c>
      <c r="F8" s="2">
        <v>38785</v>
      </c>
      <c r="G8" t="s">
        <v>27</v>
      </c>
      <c r="H8" t="s">
        <v>28</v>
      </c>
      <c r="I8">
        <v>0</v>
      </c>
      <c r="J8">
        <f t="shared" si="0"/>
        <v>1</v>
      </c>
      <c r="K8">
        <v>2</v>
      </c>
      <c r="L8">
        <v>3</v>
      </c>
      <c r="M8">
        <v>0</v>
      </c>
      <c r="N8">
        <v>0</v>
      </c>
      <c r="O8">
        <v>0</v>
      </c>
      <c r="P8">
        <v>29</v>
      </c>
      <c r="Q8">
        <v>2</v>
      </c>
      <c r="R8">
        <v>3</v>
      </c>
      <c r="S8" t="s">
        <v>29</v>
      </c>
      <c r="T8" t="s">
        <v>39</v>
      </c>
      <c r="U8">
        <v>1</v>
      </c>
      <c r="V8">
        <f t="shared" si="1"/>
        <v>1</v>
      </c>
      <c r="W8">
        <v>1</v>
      </c>
      <c r="X8" s="3" t="str">
        <f t="shared" si="2"/>
        <v>NA</v>
      </c>
      <c r="Y8" s="3">
        <v>3</v>
      </c>
      <c r="Z8" s="2"/>
      <c r="AA8" s="2"/>
      <c r="AB8" s="2"/>
      <c r="AC8" s="2"/>
    </row>
    <row r="9" spans="1:29">
      <c r="A9" t="s">
        <v>49</v>
      </c>
      <c r="B9" t="s">
        <v>50</v>
      </c>
      <c r="C9">
        <v>516</v>
      </c>
      <c r="D9">
        <v>1</v>
      </c>
      <c r="E9" s="2">
        <v>38846</v>
      </c>
      <c r="F9" s="2">
        <v>38846</v>
      </c>
      <c r="G9" t="s">
        <v>27</v>
      </c>
      <c r="H9" t="s">
        <v>28</v>
      </c>
      <c r="I9">
        <v>0</v>
      </c>
      <c r="J9">
        <f t="shared" si="0"/>
        <v>1</v>
      </c>
      <c r="K9">
        <v>1</v>
      </c>
      <c r="L9">
        <v>3</v>
      </c>
      <c r="M9">
        <v>0</v>
      </c>
      <c r="N9">
        <v>0</v>
      </c>
      <c r="O9">
        <v>0</v>
      </c>
      <c r="P9">
        <v>25</v>
      </c>
      <c r="Q9">
        <v>1</v>
      </c>
      <c r="R9">
        <v>1</v>
      </c>
      <c r="S9" t="s">
        <v>46</v>
      </c>
      <c r="T9" t="s">
        <v>39</v>
      </c>
      <c r="U9">
        <v>4</v>
      </c>
      <c r="V9">
        <f t="shared" si="1"/>
        <v>0</v>
      </c>
      <c r="W9">
        <v>1</v>
      </c>
      <c r="X9" s="3" t="str">
        <f t="shared" si="2"/>
        <v>NA</v>
      </c>
      <c r="Y9" s="3">
        <v>3</v>
      </c>
      <c r="Z9" s="2"/>
      <c r="AA9" s="2"/>
      <c r="AB9" s="2"/>
      <c r="AC9" s="2"/>
    </row>
    <row r="10" spans="1:29">
      <c r="A10" t="s">
        <v>51</v>
      </c>
      <c r="B10" t="s">
        <v>52</v>
      </c>
      <c r="C10">
        <v>517</v>
      </c>
      <c r="D10">
        <v>1</v>
      </c>
      <c r="E10" s="2">
        <v>38849</v>
      </c>
      <c r="F10" s="2">
        <v>38849</v>
      </c>
      <c r="G10" t="s">
        <v>27</v>
      </c>
      <c r="H10" t="s">
        <v>28</v>
      </c>
      <c r="I10">
        <v>0</v>
      </c>
      <c r="J10">
        <f t="shared" si="0"/>
        <v>1</v>
      </c>
      <c r="K10">
        <v>1</v>
      </c>
      <c r="L10">
        <v>3</v>
      </c>
      <c r="M10">
        <v>0</v>
      </c>
      <c r="N10">
        <v>0</v>
      </c>
      <c r="O10">
        <v>0</v>
      </c>
      <c r="P10">
        <v>31</v>
      </c>
      <c r="Q10">
        <v>2</v>
      </c>
      <c r="R10">
        <v>3</v>
      </c>
      <c r="S10" t="s">
        <v>46</v>
      </c>
      <c r="T10" t="s">
        <v>53</v>
      </c>
      <c r="U10">
        <v>1</v>
      </c>
      <c r="V10">
        <f t="shared" si="1"/>
        <v>1</v>
      </c>
      <c r="W10">
        <v>1</v>
      </c>
      <c r="X10" s="3" t="str">
        <f t="shared" si="2"/>
        <v>NA</v>
      </c>
      <c r="Y10" s="3">
        <v>3</v>
      </c>
      <c r="Z10" s="2"/>
      <c r="AA10" s="2"/>
      <c r="AB10" s="2"/>
      <c r="AC10" s="2"/>
    </row>
    <row r="11" spans="1:29">
      <c r="A11" t="s">
        <v>54</v>
      </c>
      <c r="B11" t="s">
        <v>55</v>
      </c>
      <c r="C11">
        <v>518</v>
      </c>
      <c r="D11">
        <v>1</v>
      </c>
      <c r="E11" s="2">
        <v>38850</v>
      </c>
      <c r="F11" s="2">
        <v>38850</v>
      </c>
      <c r="G11" t="s">
        <v>27</v>
      </c>
      <c r="H11" t="s">
        <v>28</v>
      </c>
      <c r="I11">
        <v>0</v>
      </c>
      <c r="J11">
        <f t="shared" si="0"/>
        <v>1</v>
      </c>
      <c r="K11">
        <v>2</v>
      </c>
      <c r="L11">
        <v>5</v>
      </c>
      <c r="M11">
        <v>0</v>
      </c>
      <c r="N11">
        <v>0</v>
      </c>
      <c r="O11">
        <v>1</v>
      </c>
      <c r="P11">
        <v>49</v>
      </c>
      <c r="Q11">
        <v>2</v>
      </c>
      <c r="R11">
        <v>3</v>
      </c>
      <c r="S11" t="s">
        <v>33</v>
      </c>
      <c r="T11" t="s">
        <v>56</v>
      </c>
      <c r="U11">
        <v>1</v>
      </c>
      <c r="V11">
        <f t="shared" si="1"/>
        <v>1</v>
      </c>
      <c r="W11">
        <v>1</v>
      </c>
      <c r="X11" s="3" t="str">
        <f t="shared" si="2"/>
        <v>NA</v>
      </c>
      <c r="Y11" s="3">
        <v>3</v>
      </c>
      <c r="Z11" s="2"/>
      <c r="AA11" s="2"/>
      <c r="AB11" s="2"/>
      <c r="AC11" s="2"/>
    </row>
    <row r="12" spans="1:29">
      <c r="A12" t="s">
        <v>57</v>
      </c>
      <c r="B12" t="s">
        <v>58</v>
      </c>
      <c r="C12">
        <v>519</v>
      </c>
      <c r="D12">
        <v>1</v>
      </c>
      <c r="E12" s="2">
        <v>38856</v>
      </c>
      <c r="F12" s="2">
        <v>38856</v>
      </c>
      <c r="G12" t="s">
        <v>27</v>
      </c>
      <c r="H12" t="s">
        <v>28</v>
      </c>
      <c r="I12">
        <v>0</v>
      </c>
      <c r="J12">
        <f t="shared" si="0"/>
        <v>1</v>
      </c>
      <c r="K12">
        <v>2</v>
      </c>
      <c r="L12">
        <v>4</v>
      </c>
      <c r="M12">
        <v>0</v>
      </c>
      <c r="N12">
        <v>4</v>
      </c>
      <c r="O12">
        <v>0</v>
      </c>
      <c r="P12">
        <v>49</v>
      </c>
      <c r="Q12">
        <v>1</v>
      </c>
      <c r="R12">
        <v>1</v>
      </c>
      <c r="S12" t="s">
        <v>29</v>
      </c>
      <c r="T12" t="s">
        <v>56</v>
      </c>
      <c r="U12">
        <v>1</v>
      </c>
      <c r="V12">
        <f t="shared" si="1"/>
        <v>1</v>
      </c>
      <c r="W12">
        <v>2</v>
      </c>
      <c r="X12" s="3" t="str">
        <f t="shared" si="2"/>
        <v>NA</v>
      </c>
      <c r="Y12" s="3">
        <v>2</v>
      </c>
      <c r="Z12" s="2"/>
      <c r="AA12" s="2"/>
      <c r="AB12" s="2"/>
      <c r="AC12" s="2"/>
    </row>
    <row r="13" spans="1:29">
      <c r="A13" t="s">
        <v>59</v>
      </c>
      <c r="B13" t="s">
        <v>60</v>
      </c>
      <c r="C13">
        <v>520</v>
      </c>
      <c r="D13">
        <v>1</v>
      </c>
      <c r="E13" s="2">
        <v>38857</v>
      </c>
      <c r="F13" s="2">
        <v>38857</v>
      </c>
      <c r="G13" t="s">
        <v>27</v>
      </c>
      <c r="H13" t="s">
        <v>28</v>
      </c>
      <c r="I13">
        <v>0</v>
      </c>
      <c r="J13">
        <f t="shared" si="0"/>
        <v>1</v>
      </c>
      <c r="K13">
        <v>1</v>
      </c>
      <c r="L13">
        <v>1</v>
      </c>
      <c r="M13">
        <v>0</v>
      </c>
      <c r="N13">
        <v>0</v>
      </c>
      <c r="O13">
        <v>0</v>
      </c>
      <c r="P13">
        <v>25</v>
      </c>
      <c r="Q13">
        <v>2</v>
      </c>
      <c r="R13">
        <v>2</v>
      </c>
      <c r="S13" t="s">
        <v>29</v>
      </c>
      <c r="T13" t="s">
        <v>61</v>
      </c>
      <c r="U13">
        <v>1</v>
      </c>
      <c r="V13">
        <f t="shared" si="1"/>
        <v>1</v>
      </c>
      <c r="W13">
        <v>0</v>
      </c>
      <c r="X13" s="3" t="str">
        <f t="shared" si="2"/>
        <v>NA</v>
      </c>
      <c r="Y13" s="3">
        <v>2</v>
      </c>
      <c r="Z13" s="2"/>
      <c r="AA13" s="2"/>
      <c r="AB13" s="2"/>
    </row>
    <row r="14" spans="1:29">
      <c r="A14" t="s">
        <v>62</v>
      </c>
      <c r="B14" t="s">
        <v>63</v>
      </c>
      <c r="C14">
        <v>527</v>
      </c>
      <c r="D14">
        <v>1</v>
      </c>
      <c r="E14" s="2">
        <v>38896</v>
      </c>
      <c r="F14" s="2">
        <v>38896</v>
      </c>
      <c r="G14" t="s">
        <v>27</v>
      </c>
      <c r="H14" t="s">
        <v>28</v>
      </c>
      <c r="I14">
        <v>0</v>
      </c>
      <c r="J14">
        <f t="shared" si="0"/>
        <v>1</v>
      </c>
      <c r="K14">
        <v>1</v>
      </c>
      <c r="L14">
        <v>4</v>
      </c>
      <c r="M14">
        <v>0</v>
      </c>
      <c r="N14">
        <v>1</v>
      </c>
      <c r="O14">
        <v>0</v>
      </c>
      <c r="P14">
        <v>27</v>
      </c>
      <c r="Q14">
        <v>2</v>
      </c>
      <c r="R14">
        <v>2</v>
      </c>
      <c r="S14" t="s">
        <v>33</v>
      </c>
      <c r="T14" t="s">
        <v>56</v>
      </c>
      <c r="U14">
        <v>1</v>
      </c>
      <c r="V14">
        <f t="shared" si="1"/>
        <v>1</v>
      </c>
      <c r="W14">
        <v>2</v>
      </c>
      <c r="X14" s="3" t="str">
        <f t="shared" si="2"/>
        <v>NA</v>
      </c>
      <c r="Y14" s="3">
        <v>2</v>
      </c>
      <c r="Z14" s="2"/>
      <c r="AA14" s="2"/>
      <c r="AB14" s="2"/>
    </row>
    <row r="15" spans="1:29">
      <c r="A15" t="s">
        <v>64</v>
      </c>
      <c r="B15" t="s">
        <v>65</v>
      </c>
      <c r="C15">
        <v>528</v>
      </c>
      <c r="D15">
        <v>1</v>
      </c>
      <c r="E15" s="2">
        <v>38898</v>
      </c>
      <c r="F15" s="2">
        <v>38898</v>
      </c>
      <c r="G15" t="s">
        <v>27</v>
      </c>
      <c r="H15" t="s">
        <v>28</v>
      </c>
      <c r="I15">
        <v>0</v>
      </c>
      <c r="J15">
        <f t="shared" si="0"/>
        <v>1</v>
      </c>
      <c r="K15">
        <v>2</v>
      </c>
      <c r="L15">
        <v>2</v>
      </c>
      <c r="M15">
        <v>0</v>
      </c>
      <c r="N15">
        <v>6</v>
      </c>
      <c r="O15">
        <v>0</v>
      </c>
      <c r="P15">
        <v>54</v>
      </c>
      <c r="Q15">
        <v>2</v>
      </c>
      <c r="R15">
        <v>2</v>
      </c>
      <c r="S15" t="s">
        <v>33</v>
      </c>
      <c r="T15" t="s">
        <v>56</v>
      </c>
      <c r="U15">
        <v>1</v>
      </c>
      <c r="V15">
        <f t="shared" si="1"/>
        <v>1</v>
      </c>
      <c r="W15">
        <v>1</v>
      </c>
      <c r="X15" s="3" t="str">
        <f t="shared" si="2"/>
        <v>NA</v>
      </c>
      <c r="Y15" s="3">
        <v>3</v>
      </c>
      <c r="Z15" s="2"/>
      <c r="AA15" s="2"/>
      <c r="AB15" s="2"/>
      <c r="AC15" s="2"/>
    </row>
    <row r="16" spans="1:29">
      <c r="A16" t="s">
        <v>66</v>
      </c>
      <c r="B16" t="s">
        <v>67</v>
      </c>
      <c r="C16">
        <v>529</v>
      </c>
      <c r="D16">
        <v>1</v>
      </c>
      <c r="E16" s="2">
        <v>38905</v>
      </c>
      <c r="F16" s="2">
        <v>38905</v>
      </c>
      <c r="G16" t="s">
        <v>27</v>
      </c>
      <c r="H16" t="s">
        <v>28</v>
      </c>
      <c r="I16">
        <v>0</v>
      </c>
      <c r="J16">
        <f t="shared" si="0"/>
        <v>1</v>
      </c>
      <c r="K16">
        <v>2</v>
      </c>
      <c r="L16">
        <v>4</v>
      </c>
      <c r="M16">
        <v>2</v>
      </c>
      <c r="N16">
        <v>0</v>
      </c>
      <c r="O16">
        <v>0</v>
      </c>
      <c r="P16">
        <v>40</v>
      </c>
      <c r="Q16">
        <v>2</v>
      </c>
      <c r="R16">
        <v>3</v>
      </c>
      <c r="S16" t="s">
        <v>29</v>
      </c>
      <c r="T16" t="s">
        <v>56</v>
      </c>
      <c r="U16">
        <v>3</v>
      </c>
      <c r="V16">
        <f t="shared" si="1"/>
        <v>0</v>
      </c>
      <c r="W16">
        <v>1</v>
      </c>
      <c r="X16" s="3">
        <v>17</v>
      </c>
      <c r="Y16" s="3">
        <v>3</v>
      </c>
      <c r="Z16" s="2"/>
      <c r="AA16" s="2"/>
      <c r="AB16" s="2"/>
      <c r="AC16" s="2"/>
    </row>
    <row r="17" spans="1:29">
      <c r="A17" t="s">
        <v>68</v>
      </c>
      <c r="B17" t="s">
        <v>69</v>
      </c>
      <c r="C17">
        <v>531</v>
      </c>
      <c r="D17">
        <v>1</v>
      </c>
      <c r="E17" s="2">
        <v>38982</v>
      </c>
      <c r="F17" s="2">
        <v>38982</v>
      </c>
      <c r="G17" t="s">
        <v>27</v>
      </c>
      <c r="H17" t="s">
        <v>28</v>
      </c>
      <c r="I17">
        <v>0</v>
      </c>
      <c r="J17">
        <f t="shared" si="0"/>
        <v>1</v>
      </c>
      <c r="K17">
        <v>2</v>
      </c>
      <c r="L17">
        <v>3</v>
      </c>
      <c r="M17">
        <v>0</v>
      </c>
      <c r="N17">
        <v>0</v>
      </c>
      <c r="O17">
        <v>0</v>
      </c>
      <c r="P17">
        <v>26</v>
      </c>
      <c r="Q17">
        <v>1</v>
      </c>
      <c r="R17">
        <v>1</v>
      </c>
      <c r="S17" t="s">
        <v>33</v>
      </c>
      <c r="T17" t="s">
        <v>39</v>
      </c>
      <c r="U17">
        <v>4</v>
      </c>
      <c r="V17">
        <f t="shared" si="1"/>
        <v>0</v>
      </c>
      <c r="W17">
        <v>1</v>
      </c>
      <c r="X17" s="3" t="str">
        <f>IF(M17=0,"NA","EnterValue")</f>
        <v>NA</v>
      </c>
      <c r="Y17" s="3">
        <v>3</v>
      </c>
      <c r="Z17" s="2"/>
      <c r="AA17" s="2"/>
      <c r="AB17" s="2"/>
      <c r="AC17" s="2"/>
    </row>
    <row r="18" spans="1:29">
      <c r="A18" t="s">
        <v>70</v>
      </c>
      <c r="B18" t="s">
        <v>71</v>
      </c>
      <c r="C18">
        <v>534</v>
      </c>
      <c r="D18">
        <v>1</v>
      </c>
      <c r="E18" s="2">
        <v>39003</v>
      </c>
      <c r="F18" s="2">
        <v>39003</v>
      </c>
      <c r="G18" t="s">
        <v>27</v>
      </c>
      <c r="H18" t="s">
        <v>28</v>
      </c>
      <c r="I18">
        <v>0</v>
      </c>
      <c r="J18">
        <f t="shared" si="0"/>
        <v>1</v>
      </c>
      <c r="K18">
        <v>2</v>
      </c>
      <c r="L18">
        <v>3</v>
      </c>
      <c r="M18">
        <v>6</v>
      </c>
      <c r="N18">
        <v>3</v>
      </c>
      <c r="O18">
        <v>1</v>
      </c>
      <c r="P18">
        <v>57</v>
      </c>
      <c r="Q18">
        <v>1</v>
      </c>
      <c r="R18">
        <v>1</v>
      </c>
      <c r="S18" t="s">
        <v>46</v>
      </c>
      <c r="T18" t="s">
        <v>72</v>
      </c>
      <c r="U18">
        <v>3</v>
      </c>
      <c r="V18">
        <f t="shared" si="1"/>
        <v>0</v>
      </c>
      <c r="W18">
        <v>0</v>
      </c>
      <c r="X18" s="3">
        <v>40</v>
      </c>
      <c r="Y18" s="3">
        <v>2</v>
      </c>
      <c r="Z18" s="2"/>
      <c r="AA18" s="2"/>
      <c r="AB18" s="2"/>
    </row>
    <row r="19" spans="1:29">
      <c r="A19" t="s">
        <v>73</v>
      </c>
      <c r="B19" t="s">
        <v>74</v>
      </c>
      <c r="C19">
        <v>536</v>
      </c>
      <c r="D19">
        <v>1</v>
      </c>
      <c r="E19" s="2">
        <v>39016</v>
      </c>
      <c r="F19" s="2">
        <v>39016</v>
      </c>
      <c r="G19" t="s">
        <v>27</v>
      </c>
      <c r="H19" t="s">
        <v>28</v>
      </c>
      <c r="I19">
        <v>0</v>
      </c>
      <c r="J19">
        <f t="shared" si="0"/>
        <v>1</v>
      </c>
      <c r="K19">
        <v>2</v>
      </c>
      <c r="L19">
        <v>4</v>
      </c>
      <c r="M19">
        <v>2</v>
      </c>
      <c r="N19">
        <v>4</v>
      </c>
      <c r="O19">
        <v>0</v>
      </c>
      <c r="P19">
        <v>48</v>
      </c>
      <c r="Q19">
        <v>2</v>
      </c>
      <c r="R19">
        <v>3</v>
      </c>
      <c r="S19" t="s">
        <v>29</v>
      </c>
      <c r="T19" t="s">
        <v>39</v>
      </c>
      <c r="U19">
        <v>1</v>
      </c>
      <c r="V19">
        <f t="shared" si="1"/>
        <v>1</v>
      </c>
      <c r="W19">
        <v>2</v>
      </c>
      <c r="X19" s="3">
        <v>25</v>
      </c>
      <c r="Y19" s="3">
        <v>2</v>
      </c>
      <c r="Z19" s="2"/>
      <c r="AA19" s="2"/>
      <c r="AB19" s="2"/>
    </row>
    <row r="20" spans="1:29">
      <c r="A20" t="s">
        <v>75</v>
      </c>
      <c r="B20" t="s">
        <v>76</v>
      </c>
      <c r="C20">
        <v>537</v>
      </c>
      <c r="D20">
        <v>1</v>
      </c>
      <c r="E20" s="2">
        <v>39018</v>
      </c>
      <c r="F20" s="2">
        <v>39018</v>
      </c>
      <c r="G20" t="s">
        <v>27</v>
      </c>
      <c r="H20" t="s">
        <v>28</v>
      </c>
      <c r="I20">
        <v>0</v>
      </c>
      <c r="J20">
        <f t="shared" si="0"/>
        <v>1</v>
      </c>
      <c r="K20">
        <v>2</v>
      </c>
      <c r="L20">
        <v>3</v>
      </c>
      <c r="M20">
        <v>0</v>
      </c>
      <c r="N20">
        <v>4</v>
      </c>
      <c r="O20">
        <v>0</v>
      </c>
      <c r="P20">
        <v>24</v>
      </c>
      <c r="Q20">
        <v>2</v>
      </c>
      <c r="R20">
        <v>3</v>
      </c>
      <c r="S20" t="s">
        <v>46</v>
      </c>
      <c r="T20" t="s">
        <v>77</v>
      </c>
      <c r="U20">
        <v>4</v>
      </c>
      <c r="V20">
        <f t="shared" si="1"/>
        <v>0</v>
      </c>
      <c r="W20">
        <v>1</v>
      </c>
      <c r="X20" s="3" t="str">
        <f>IF(M20=0,"NA","EnterValue")</f>
        <v>NA</v>
      </c>
      <c r="Y20" s="3">
        <v>3</v>
      </c>
      <c r="Z20" s="2"/>
      <c r="AA20" s="2"/>
      <c r="AB20" s="2"/>
      <c r="AC20" s="2"/>
    </row>
    <row r="21" spans="1:29">
      <c r="A21" t="s">
        <v>78</v>
      </c>
      <c r="B21" t="s">
        <v>79</v>
      </c>
      <c r="C21">
        <v>538</v>
      </c>
      <c r="D21">
        <v>1</v>
      </c>
      <c r="E21" s="2">
        <v>39024</v>
      </c>
      <c r="F21" s="2">
        <v>39024</v>
      </c>
      <c r="G21" t="s">
        <v>27</v>
      </c>
      <c r="H21" t="s">
        <v>28</v>
      </c>
      <c r="I21">
        <v>0</v>
      </c>
      <c r="J21">
        <f t="shared" si="0"/>
        <v>1</v>
      </c>
      <c r="K21">
        <v>1</v>
      </c>
      <c r="L21">
        <v>5</v>
      </c>
      <c r="M21">
        <v>0</v>
      </c>
      <c r="N21">
        <v>0</v>
      </c>
      <c r="O21">
        <v>0</v>
      </c>
      <c r="P21">
        <v>50</v>
      </c>
      <c r="Q21">
        <v>2</v>
      </c>
      <c r="R21">
        <v>3</v>
      </c>
      <c r="S21" t="s">
        <v>33</v>
      </c>
      <c r="T21" t="s">
        <v>80</v>
      </c>
      <c r="U21">
        <v>1</v>
      </c>
      <c r="V21">
        <f t="shared" si="1"/>
        <v>1</v>
      </c>
      <c r="W21">
        <v>1</v>
      </c>
      <c r="X21" s="3" t="str">
        <f>IF(M21=0,"NA","EnterValue")</f>
        <v>NA</v>
      </c>
      <c r="Y21" s="3">
        <v>3</v>
      </c>
      <c r="Z21" s="2"/>
      <c r="AA21" s="2"/>
      <c r="AB21" s="2"/>
      <c r="AC21" s="2"/>
    </row>
    <row r="22" spans="1:29">
      <c r="A22" t="s">
        <v>81</v>
      </c>
      <c r="B22" t="s">
        <v>82</v>
      </c>
      <c r="C22">
        <v>540</v>
      </c>
      <c r="D22">
        <v>1</v>
      </c>
      <c r="E22" s="2">
        <v>39039</v>
      </c>
      <c r="F22" s="2">
        <v>39039</v>
      </c>
      <c r="G22" t="s">
        <v>27</v>
      </c>
      <c r="H22" t="s">
        <v>28</v>
      </c>
      <c r="I22">
        <v>0</v>
      </c>
      <c r="J22">
        <f t="shared" si="0"/>
        <v>1</v>
      </c>
      <c r="K22">
        <v>1</v>
      </c>
      <c r="L22">
        <v>3</v>
      </c>
      <c r="M22">
        <v>0</v>
      </c>
      <c r="N22">
        <v>3</v>
      </c>
      <c r="O22">
        <v>1</v>
      </c>
      <c r="P22">
        <v>43</v>
      </c>
      <c r="Q22">
        <v>2</v>
      </c>
      <c r="R22">
        <v>2</v>
      </c>
      <c r="S22" t="s">
        <v>33</v>
      </c>
      <c r="T22" t="s">
        <v>83</v>
      </c>
      <c r="U22">
        <v>2</v>
      </c>
      <c r="V22">
        <f t="shared" si="1"/>
        <v>1</v>
      </c>
      <c r="W22">
        <v>2</v>
      </c>
      <c r="X22" s="3" t="str">
        <f>IF(M22=0,"NA","EnterValue")</f>
        <v>NA</v>
      </c>
      <c r="Y22" s="3">
        <v>2</v>
      </c>
      <c r="Z22" s="2"/>
      <c r="AA22" s="2"/>
      <c r="AB22" s="2"/>
    </row>
    <row r="23" spans="1:29">
      <c r="A23" t="s">
        <v>84</v>
      </c>
      <c r="B23" t="s">
        <v>85</v>
      </c>
      <c r="C23">
        <v>555</v>
      </c>
      <c r="D23">
        <v>1</v>
      </c>
      <c r="E23" s="2">
        <v>39102</v>
      </c>
      <c r="F23" s="2">
        <v>39102</v>
      </c>
      <c r="G23" t="s">
        <v>27</v>
      </c>
      <c r="H23" t="s">
        <v>42</v>
      </c>
      <c r="I23">
        <v>1</v>
      </c>
      <c r="J23">
        <f t="shared" si="0"/>
        <v>0</v>
      </c>
      <c r="K23">
        <v>1</v>
      </c>
      <c r="L23">
        <v>3</v>
      </c>
      <c r="M23">
        <v>0</v>
      </c>
      <c r="N23">
        <v>4</v>
      </c>
      <c r="O23">
        <v>0</v>
      </c>
      <c r="P23">
        <v>33</v>
      </c>
      <c r="Q23">
        <v>2</v>
      </c>
      <c r="R23">
        <v>2</v>
      </c>
      <c r="S23" t="s">
        <v>39</v>
      </c>
      <c r="T23" t="s">
        <v>80</v>
      </c>
      <c r="U23">
        <v>1</v>
      </c>
      <c r="V23">
        <f t="shared" si="1"/>
        <v>1</v>
      </c>
      <c r="W23">
        <v>1</v>
      </c>
      <c r="X23" s="3" t="str">
        <f>IF(M23=0,"NA","EnterValue")</f>
        <v>NA</v>
      </c>
      <c r="Y23" s="3">
        <v>3</v>
      </c>
      <c r="Z23" s="2"/>
      <c r="AA23" s="2"/>
      <c r="AB23" s="2"/>
      <c r="AC23" s="2"/>
    </row>
    <row r="24" spans="1:29">
      <c r="A24" t="s">
        <v>86</v>
      </c>
      <c r="B24" t="s">
        <v>87</v>
      </c>
      <c r="C24">
        <v>556</v>
      </c>
      <c r="D24">
        <v>1</v>
      </c>
      <c r="E24" s="2">
        <v>39106</v>
      </c>
      <c r="F24" s="2">
        <v>39106</v>
      </c>
      <c r="G24" t="s">
        <v>27</v>
      </c>
      <c r="H24" t="s">
        <v>28</v>
      </c>
      <c r="I24">
        <v>0</v>
      </c>
      <c r="J24">
        <f t="shared" si="0"/>
        <v>1</v>
      </c>
      <c r="K24">
        <v>2</v>
      </c>
      <c r="L24">
        <v>4</v>
      </c>
      <c r="M24">
        <v>0</v>
      </c>
      <c r="N24">
        <v>0</v>
      </c>
      <c r="O24">
        <v>0</v>
      </c>
      <c r="P24">
        <v>48</v>
      </c>
      <c r="Q24">
        <v>1</v>
      </c>
      <c r="R24">
        <v>1</v>
      </c>
      <c r="S24" t="s">
        <v>33</v>
      </c>
      <c r="T24" t="s">
        <v>88</v>
      </c>
      <c r="U24">
        <v>1</v>
      </c>
      <c r="V24">
        <f t="shared" si="1"/>
        <v>1</v>
      </c>
      <c r="W24">
        <v>0</v>
      </c>
      <c r="X24" s="3" t="str">
        <f>IF(M24=0,"NA","EnterValue")</f>
        <v>NA</v>
      </c>
      <c r="Y24" s="3">
        <v>2</v>
      </c>
      <c r="Z24" s="2"/>
      <c r="AA24" s="2"/>
      <c r="AB24" s="2"/>
    </row>
    <row r="25" spans="1:29">
      <c r="A25" t="s">
        <v>89</v>
      </c>
      <c r="B25" t="s">
        <v>90</v>
      </c>
      <c r="C25">
        <v>558</v>
      </c>
      <c r="D25">
        <v>1</v>
      </c>
      <c r="E25" s="2">
        <v>39128</v>
      </c>
      <c r="F25" s="2">
        <v>39128</v>
      </c>
      <c r="G25" t="s">
        <v>27</v>
      </c>
      <c r="H25" t="s">
        <v>91</v>
      </c>
      <c r="I25">
        <v>0</v>
      </c>
      <c r="J25">
        <f t="shared" si="0"/>
        <v>0</v>
      </c>
      <c r="K25">
        <v>2</v>
      </c>
      <c r="L25">
        <v>5</v>
      </c>
      <c r="M25">
        <v>2</v>
      </c>
      <c r="N25">
        <v>0</v>
      </c>
      <c r="O25">
        <v>0</v>
      </c>
      <c r="P25">
        <v>56</v>
      </c>
      <c r="Q25">
        <v>2</v>
      </c>
      <c r="R25">
        <v>3</v>
      </c>
      <c r="S25" t="s">
        <v>29</v>
      </c>
      <c r="T25" t="s">
        <v>83</v>
      </c>
      <c r="U25">
        <v>1</v>
      </c>
      <c r="V25">
        <f t="shared" si="1"/>
        <v>1</v>
      </c>
      <c r="W25">
        <v>1</v>
      </c>
      <c r="X25" s="3">
        <v>36</v>
      </c>
      <c r="Y25" s="3">
        <v>3</v>
      </c>
      <c r="Z25" s="2"/>
      <c r="AA25" s="2"/>
      <c r="AB25" s="2"/>
      <c r="AC25" s="2"/>
    </row>
    <row r="26" spans="1:29">
      <c r="A26" t="s">
        <v>92</v>
      </c>
      <c r="B26" t="s">
        <v>93</v>
      </c>
      <c r="C26">
        <v>561</v>
      </c>
      <c r="D26">
        <v>1</v>
      </c>
      <c r="E26" s="2">
        <v>39158</v>
      </c>
      <c r="F26" s="2">
        <v>39158</v>
      </c>
      <c r="G26" t="s">
        <v>27</v>
      </c>
      <c r="H26" t="s">
        <v>94</v>
      </c>
      <c r="I26">
        <v>1</v>
      </c>
      <c r="J26">
        <f t="shared" si="0"/>
        <v>0</v>
      </c>
      <c r="K26">
        <v>2</v>
      </c>
      <c r="L26">
        <v>4</v>
      </c>
      <c r="M26">
        <v>4</v>
      </c>
      <c r="N26">
        <v>0</v>
      </c>
      <c r="O26">
        <v>0</v>
      </c>
      <c r="P26">
        <v>51</v>
      </c>
      <c r="Q26">
        <v>2</v>
      </c>
      <c r="R26">
        <v>2</v>
      </c>
      <c r="S26" t="s">
        <v>29</v>
      </c>
      <c r="T26" t="s">
        <v>83</v>
      </c>
      <c r="U26">
        <v>1</v>
      </c>
      <c r="V26">
        <f t="shared" si="1"/>
        <v>1</v>
      </c>
      <c r="W26">
        <v>0</v>
      </c>
      <c r="X26" s="3">
        <v>30</v>
      </c>
      <c r="Y26" s="3">
        <v>2</v>
      </c>
      <c r="Z26" s="2"/>
      <c r="AA26" s="2"/>
      <c r="AB26" s="2"/>
    </row>
    <row r="27" spans="1:29">
      <c r="A27" t="s">
        <v>95</v>
      </c>
      <c r="B27" t="s">
        <v>96</v>
      </c>
      <c r="C27">
        <v>569</v>
      </c>
      <c r="D27">
        <v>1</v>
      </c>
      <c r="E27" s="2">
        <v>39211</v>
      </c>
      <c r="F27" s="2">
        <v>39211</v>
      </c>
      <c r="G27" t="s">
        <v>27</v>
      </c>
      <c r="H27" t="s">
        <v>28</v>
      </c>
      <c r="I27">
        <v>0</v>
      </c>
      <c r="J27">
        <f t="shared" si="0"/>
        <v>1</v>
      </c>
      <c r="K27">
        <v>1</v>
      </c>
      <c r="L27">
        <v>4</v>
      </c>
      <c r="M27">
        <v>3</v>
      </c>
      <c r="N27">
        <v>1</v>
      </c>
      <c r="O27">
        <v>1</v>
      </c>
      <c r="P27">
        <v>31</v>
      </c>
      <c r="Q27">
        <v>2</v>
      </c>
      <c r="R27">
        <v>2</v>
      </c>
      <c r="S27" t="s">
        <v>46</v>
      </c>
      <c r="T27" t="s">
        <v>83</v>
      </c>
      <c r="U27">
        <v>4</v>
      </c>
      <c r="V27">
        <f t="shared" si="1"/>
        <v>0</v>
      </c>
      <c r="W27">
        <v>0</v>
      </c>
      <c r="X27" s="3">
        <v>10</v>
      </c>
      <c r="Y27" s="3">
        <v>2</v>
      </c>
      <c r="Z27" s="2"/>
      <c r="AA27" s="2"/>
      <c r="AB27" s="2"/>
    </row>
    <row r="28" spans="1:29">
      <c r="A28" t="s">
        <v>97</v>
      </c>
      <c r="B28" t="s">
        <v>98</v>
      </c>
      <c r="C28">
        <v>571</v>
      </c>
      <c r="D28">
        <v>1</v>
      </c>
      <c r="E28" s="2">
        <v>39218</v>
      </c>
      <c r="F28" s="2">
        <v>39218</v>
      </c>
      <c r="G28" t="s">
        <v>27</v>
      </c>
      <c r="H28" t="s">
        <v>28</v>
      </c>
      <c r="I28">
        <v>0</v>
      </c>
      <c r="J28">
        <f t="shared" si="0"/>
        <v>1</v>
      </c>
      <c r="K28">
        <v>1</v>
      </c>
      <c r="L28">
        <v>3</v>
      </c>
      <c r="M28">
        <v>0</v>
      </c>
      <c r="N28">
        <v>0</v>
      </c>
      <c r="O28">
        <v>0</v>
      </c>
      <c r="P28">
        <v>29</v>
      </c>
      <c r="Q28">
        <v>2</v>
      </c>
      <c r="R28">
        <v>3</v>
      </c>
      <c r="S28" t="s">
        <v>33</v>
      </c>
      <c r="T28" t="s">
        <v>72</v>
      </c>
      <c r="U28">
        <v>4</v>
      </c>
      <c r="V28">
        <f t="shared" si="1"/>
        <v>0</v>
      </c>
      <c r="W28">
        <v>1</v>
      </c>
      <c r="X28" s="3" t="str">
        <f>IF(M28=0,"NA","EnterValue")</f>
        <v>NA</v>
      </c>
      <c r="Y28" s="3">
        <v>3</v>
      </c>
      <c r="Z28" s="2"/>
      <c r="AA28" s="2"/>
      <c r="AB28" s="2"/>
      <c r="AC28" s="2"/>
    </row>
    <row r="29" spans="1:29">
      <c r="A29" t="s">
        <v>99</v>
      </c>
      <c r="B29" t="s">
        <v>100</v>
      </c>
      <c r="C29">
        <v>573</v>
      </c>
      <c r="D29">
        <v>1</v>
      </c>
      <c r="E29" s="2">
        <v>39228</v>
      </c>
      <c r="F29" s="2">
        <v>39228</v>
      </c>
      <c r="G29" t="s">
        <v>27</v>
      </c>
      <c r="H29" t="s">
        <v>28</v>
      </c>
      <c r="I29">
        <v>0</v>
      </c>
      <c r="J29">
        <f t="shared" si="0"/>
        <v>1</v>
      </c>
      <c r="K29">
        <v>1</v>
      </c>
      <c r="L29">
        <v>4</v>
      </c>
      <c r="M29">
        <v>0</v>
      </c>
      <c r="N29">
        <v>2</v>
      </c>
      <c r="O29">
        <v>1</v>
      </c>
      <c r="P29">
        <v>54</v>
      </c>
      <c r="Q29">
        <v>2</v>
      </c>
      <c r="R29">
        <v>3</v>
      </c>
      <c r="S29" t="s">
        <v>33</v>
      </c>
      <c r="T29" t="s">
        <v>80</v>
      </c>
      <c r="U29">
        <v>5</v>
      </c>
      <c r="V29">
        <f t="shared" si="1"/>
        <v>0</v>
      </c>
      <c r="W29">
        <v>1</v>
      </c>
      <c r="X29" s="3" t="str">
        <f>IF(M29=0,"NA","EnterValue")</f>
        <v>NA</v>
      </c>
      <c r="Y29" s="3">
        <v>3</v>
      </c>
      <c r="Z29" s="2"/>
      <c r="AA29" s="2"/>
      <c r="AB29" s="2"/>
      <c r="AC29" s="2"/>
    </row>
    <row r="30" spans="1:29">
      <c r="A30" t="s">
        <v>101</v>
      </c>
      <c r="B30" t="s">
        <v>102</v>
      </c>
      <c r="C30">
        <v>574</v>
      </c>
      <c r="D30">
        <v>1</v>
      </c>
      <c r="E30" s="2">
        <v>39233</v>
      </c>
      <c r="F30" s="2">
        <v>39233</v>
      </c>
      <c r="G30" t="s">
        <v>27</v>
      </c>
      <c r="H30" t="s">
        <v>28</v>
      </c>
      <c r="I30">
        <v>0</v>
      </c>
      <c r="J30">
        <f t="shared" si="0"/>
        <v>1</v>
      </c>
      <c r="K30">
        <v>2</v>
      </c>
      <c r="L30">
        <v>4</v>
      </c>
      <c r="M30">
        <v>0</v>
      </c>
      <c r="N30">
        <v>0</v>
      </c>
      <c r="O30">
        <v>0</v>
      </c>
      <c r="P30">
        <v>39</v>
      </c>
      <c r="Q30">
        <v>1</v>
      </c>
      <c r="R30">
        <v>1</v>
      </c>
      <c r="S30" t="s">
        <v>39</v>
      </c>
      <c r="T30" t="s">
        <v>83</v>
      </c>
      <c r="U30">
        <v>1</v>
      </c>
      <c r="V30">
        <f t="shared" si="1"/>
        <v>1</v>
      </c>
      <c r="W30">
        <v>0</v>
      </c>
      <c r="X30" s="3" t="str">
        <f>IF(M30=0,"NA","EnterValue")</f>
        <v>NA</v>
      </c>
      <c r="Y30" s="3">
        <v>2</v>
      </c>
      <c r="Z30" s="2"/>
      <c r="AA30" s="2"/>
      <c r="AB30" s="2"/>
    </row>
    <row r="31" spans="1:29">
      <c r="A31" t="s">
        <v>103</v>
      </c>
      <c r="B31" t="s">
        <v>104</v>
      </c>
      <c r="C31">
        <v>580</v>
      </c>
      <c r="D31">
        <v>1</v>
      </c>
      <c r="E31" s="2">
        <v>39284</v>
      </c>
      <c r="F31" s="2">
        <v>39284</v>
      </c>
      <c r="G31" t="s">
        <v>27</v>
      </c>
      <c r="H31" t="s">
        <v>28</v>
      </c>
      <c r="I31">
        <v>0</v>
      </c>
      <c r="J31">
        <f t="shared" si="0"/>
        <v>1</v>
      </c>
      <c r="K31">
        <v>1</v>
      </c>
      <c r="L31">
        <v>4</v>
      </c>
      <c r="M31">
        <v>0</v>
      </c>
      <c r="N31">
        <v>0</v>
      </c>
      <c r="O31">
        <v>0</v>
      </c>
      <c r="P31">
        <v>27</v>
      </c>
      <c r="Q31">
        <v>2</v>
      </c>
      <c r="R31">
        <v>3</v>
      </c>
      <c r="S31" t="s">
        <v>46</v>
      </c>
      <c r="T31" t="s">
        <v>105</v>
      </c>
      <c r="U31">
        <v>1</v>
      </c>
      <c r="V31">
        <f t="shared" si="1"/>
        <v>1</v>
      </c>
      <c r="W31">
        <v>1</v>
      </c>
      <c r="X31" s="3" t="str">
        <f>IF(M31=0,"NA","EnterValue")</f>
        <v>NA</v>
      </c>
      <c r="Y31" s="3">
        <v>3</v>
      </c>
      <c r="Z31" s="2"/>
      <c r="AA31" s="2"/>
      <c r="AB31" s="2"/>
      <c r="AC31" s="2"/>
    </row>
    <row r="32" spans="1:29">
      <c r="A32" t="s">
        <v>106</v>
      </c>
      <c r="B32" t="s">
        <v>107</v>
      </c>
      <c r="C32">
        <v>582</v>
      </c>
      <c r="D32">
        <v>1</v>
      </c>
      <c r="E32" s="2">
        <v>39287</v>
      </c>
      <c r="F32" s="2">
        <v>39287</v>
      </c>
      <c r="G32" t="s">
        <v>27</v>
      </c>
      <c r="H32" t="s">
        <v>28</v>
      </c>
      <c r="I32">
        <v>0</v>
      </c>
      <c r="J32">
        <f t="shared" si="0"/>
        <v>1</v>
      </c>
      <c r="K32">
        <v>1</v>
      </c>
      <c r="L32">
        <v>4</v>
      </c>
      <c r="M32">
        <v>2</v>
      </c>
      <c r="N32">
        <v>0</v>
      </c>
      <c r="O32">
        <v>0</v>
      </c>
      <c r="P32">
        <v>53</v>
      </c>
      <c r="Q32">
        <v>1</v>
      </c>
      <c r="R32">
        <v>1</v>
      </c>
      <c r="S32" t="s">
        <v>33</v>
      </c>
      <c r="T32" t="s">
        <v>108</v>
      </c>
      <c r="U32">
        <v>1</v>
      </c>
      <c r="V32">
        <f t="shared" si="1"/>
        <v>1</v>
      </c>
      <c r="W32">
        <v>1</v>
      </c>
      <c r="X32" s="3">
        <v>34</v>
      </c>
      <c r="Y32" s="3">
        <v>3</v>
      </c>
      <c r="Z32" s="2"/>
      <c r="AA32" s="2"/>
      <c r="AB32" s="2"/>
      <c r="AC32" s="2"/>
    </row>
    <row r="33" spans="1:29">
      <c r="A33" t="s">
        <v>109</v>
      </c>
      <c r="B33" t="s">
        <v>110</v>
      </c>
      <c r="C33">
        <v>583</v>
      </c>
      <c r="D33">
        <v>1</v>
      </c>
      <c r="E33" s="2">
        <v>39296</v>
      </c>
      <c r="F33" s="2">
        <v>39296</v>
      </c>
      <c r="G33" t="s">
        <v>27</v>
      </c>
      <c r="H33" t="s">
        <v>111</v>
      </c>
      <c r="I33">
        <v>0</v>
      </c>
      <c r="J33">
        <f t="shared" si="0"/>
        <v>0</v>
      </c>
      <c r="K33">
        <v>1</v>
      </c>
      <c r="L33">
        <v>4</v>
      </c>
      <c r="M33">
        <v>0</v>
      </c>
      <c r="N33">
        <v>0</v>
      </c>
      <c r="O33">
        <v>0</v>
      </c>
      <c r="P33">
        <v>28</v>
      </c>
      <c r="Q33">
        <v>2</v>
      </c>
      <c r="R33">
        <v>3</v>
      </c>
      <c r="S33" t="s">
        <v>112</v>
      </c>
      <c r="T33" t="s">
        <v>113</v>
      </c>
      <c r="U33">
        <v>1</v>
      </c>
      <c r="V33">
        <f t="shared" si="1"/>
        <v>1</v>
      </c>
      <c r="W33">
        <v>1</v>
      </c>
      <c r="X33" s="3" t="str">
        <f>IF(M33=0,"NA","EnterValue")</f>
        <v>NA</v>
      </c>
      <c r="Y33" s="3">
        <v>3</v>
      </c>
      <c r="Z33" s="2"/>
      <c r="AA33" s="2"/>
      <c r="AB33" s="2"/>
      <c r="AC33" s="2"/>
    </row>
    <row r="34" spans="1:29">
      <c r="A34" t="s">
        <v>114</v>
      </c>
      <c r="B34" t="s">
        <v>115</v>
      </c>
      <c r="C34">
        <v>584</v>
      </c>
      <c r="D34">
        <v>1</v>
      </c>
      <c r="E34" s="2">
        <v>39301</v>
      </c>
      <c r="F34" s="2">
        <v>39301</v>
      </c>
      <c r="G34" t="s">
        <v>27</v>
      </c>
      <c r="H34" t="s">
        <v>28</v>
      </c>
      <c r="I34">
        <v>0</v>
      </c>
      <c r="J34">
        <f t="shared" si="0"/>
        <v>1</v>
      </c>
      <c r="K34">
        <v>2</v>
      </c>
      <c r="L34">
        <v>2</v>
      </c>
      <c r="M34">
        <v>5</v>
      </c>
      <c r="N34">
        <v>0</v>
      </c>
      <c r="O34">
        <v>1</v>
      </c>
      <c r="P34">
        <v>58</v>
      </c>
      <c r="Q34">
        <v>1</v>
      </c>
      <c r="R34">
        <v>1</v>
      </c>
      <c r="S34" t="s">
        <v>29</v>
      </c>
      <c r="T34" t="s">
        <v>116</v>
      </c>
      <c r="U34">
        <v>2</v>
      </c>
      <c r="V34">
        <f t="shared" si="1"/>
        <v>1</v>
      </c>
      <c r="W34">
        <v>0</v>
      </c>
      <c r="X34" s="3">
        <v>25</v>
      </c>
      <c r="Y34" s="3">
        <v>2</v>
      </c>
      <c r="Z34" s="2"/>
      <c r="AA34" s="2"/>
      <c r="AB34" s="2"/>
    </row>
    <row r="35" spans="1:29">
      <c r="A35" t="s">
        <v>117</v>
      </c>
      <c r="B35" t="s">
        <v>118</v>
      </c>
      <c r="C35">
        <v>585</v>
      </c>
      <c r="D35">
        <v>1</v>
      </c>
      <c r="E35" s="2">
        <v>39305</v>
      </c>
      <c r="F35" s="2">
        <v>39305</v>
      </c>
      <c r="G35" t="s">
        <v>27</v>
      </c>
      <c r="H35" t="s">
        <v>28</v>
      </c>
      <c r="I35">
        <v>0</v>
      </c>
      <c r="J35">
        <f t="shared" si="0"/>
        <v>1</v>
      </c>
      <c r="K35">
        <v>2</v>
      </c>
      <c r="L35">
        <v>3</v>
      </c>
      <c r="M35">
        <v>0</v>
      </c>
      <c r="N35">
        <v>1</v>
      </c>
      <c r="O35">
        <v>0</v>
      </c>
      <c r="P35">
        <v>48</v>
      </c>
      <c r="Q35">
        <v>1</v>
      </c>
      <c r="R35">
        <v>1</v>
      </c>
      <c r="S35" t="s">
        <v>119</v>
      </c>
      <c r="T35" t="s">
        <v>120</v>
      </c>
      <c r="U35">
        <v>4</v>
      </c>
      <c r="V35">
        <f t="shared" si="1"/>
        <v>0</v>
      </c>
      <c r="W35">
        <v>0</v>
      </c>
      <c r="X35" s="3" t="str">
        <f>IF(M35=0,"NA","EnterValue")</f>
        <v>NA</v>
      </c>
      <c r="Y35" s="3">
        <v>2</v>
      </c>
      <c r="Z35" s="2"/>
      <c r="AA35" s="2"/>
      <c r="AB35" s="2"/>
    </row>
    <row r="36" spans="1:29">
      <c r="A36" t="s">
        <v>121</v>
      </c>
      <c r="B36" t="s">
        <v>122</v>
      </c>
      <c r="C36">
        <v>589</v>
      </c>
      <c r="D36">
        <v>1</v>
      </c>
      <c r="E36" s="2">
        <v>39332</v>
      </c>
      <c r="F36" s="2">
        <v>39332</v>
      </c>
      <c r="G36" t="s">
        <v>123</v>
      </c>
      <c r="H36" t="s">
        <v>124</v>
      </c>
      <c r="I36">
        <v>0</v>
      </c>
      <c r="J36">
        <f t="shared" si="0"/>
        <v>0</v>
      </c>
      <c r="K36">
        <v>2</v>
      </c>
      <c r="L36">
        <v>4</v>
      </c>
      <c r="M36">
        <v>0</v>
      </c>
      <c r="N36">
        <v>0</v>
      </c>
      <c r="O36">
        <v>0</v>
      </c>
      <c r="P36">
        <v>29</v>
      </c>
      <c r="Q36">
        <v>2</v>
      </c>
      <c r="R36">
        <v>2</v>
      </c>
      <c r="S36" t="s">
        <v>125</v>
      </c>
      <c r="T36" t="s">
        <v>126</v>
      </c>
      <c r="U36">
        <v>4</v>
      </c>
      <c r="V36">
        <f t="shared" si="1"/>
        <v>0</v>
      </c>
      <c r="W36">
        <v>0</v>
      </c>
      <c r="X36" s="3" t="str">
        <f>IF(M36=0,"NA","EnterValue")</f>
        <v>NA</v>
      </c>
      <c r="Y36" s="3">
        <v>2</v>
      </c>
      <c r="Z36" s="2"/>
      <c r="AA36" s="2"/>
      <c r="AB36" s="2"/>
    </row>
    <row r="37" spans="1:29">
      <c r="A37" t="s">
        <v>127</v>
      </c>
      <c r="B37" t="s">
        <v>128</v>
      </c>
      <c r="C37">
        <v>591</v>
      </c>
      <c r="D37">
        <v>1</v>
      </c>
      <c r="E37" s="2">
        <v>39338</v>
      </c>
      <c r="F37" s="2">
        <v>39338</v>
      </c>
      <c r="G37" t="s">
        <v>27</v>
      </c>
      <c r="H37" t="s">
        <v>129</v>
      </c>
      <c r="I37">
        <v>0</v>
      </c>
      <c r="J37">
        <f t="shared" si="0"/>
        <v>0</v>
      </c>
      <c r="K37">
        <v>2</v>
      </c>
      <c r="L37">
        <v>1</v>
      </c>
      <c r="M37">
        <v>0</v>
      </c>
      <c r="N37">
        <v>5</v>
      </c>
      <c r="O37">
        <v>0</v>
      </c>
      <c r="P37">
        <v>31</v>
      </c>
      <c r="Q37">
        <v>2</v>
      </c>
      <c r="R37">
        <v>2</v>
      </c>
      <c r="S37" t="s">
        <v>125</v>
      </c>
      <c r="T37" t="s">
        <v>126</v>
      </c>
      <c r="U37">
        <v>6</v>
      </c>
      <c r="V37">
        <f t="shared" si="1"/>
        <v>0</v>
      </c>
      <c r="W37">
        <v>0</v>
      </c>
      <c r="X37" s="3" t="s">
        <v>130</v>
      </c>
      <c r="Y37" s="3">
        <v>2</v>
      </c>
      <c r="Z37" s="2"/>
      <c r="AA37" s="2"/>
      <c r="AB37" s="2"/>
    </row>
    <row r="38" spans="1:29">
      <c r="A38" t="s">
        <v>131</v>
      </c>
      <c r="B38" t="s">
        <v>132</v>
      </c>
      <c r="C38">
        <v>598</v>
      </c>
      <c r="D38">
        <v>1</v>
      </c>
      <c r="E38" s="2">
        <v>39366</v>
      </c>
      <c r="F38" s="2">
        <v>39366</v>
      </c>
      <c r="G38" t="s">
        <v>123</v>
      </c>
      <c r="H38" t="s">
        <v>133</v>
      </c>
      <c r="I38">
        <v>0</v>
      </c>
      <c r="J38">
        <f t="shared" si="0"/>
        <v>1</v>
      </c>
      <c r="K38">
        <v>2</v>
      </c>
      <c r="L38">
        <v>3</v>
      </c>
      <c r="M38">
        <v>0</v>
      </c>
      <c r="N38">
        <v>2</v>
      </c>
      <c r="O38">
        <v>0</v>
      </c>
      <c r="P38">
        <v>29</v>
      </c>
      <c r="Q38">
        <v>2</v>
      </c>
      <c r="R38">
        <v>2</v>
      </c>
      <c r="S38" t="s">
        <v>119</v>
      </c>
      <c r="T38" t="s">
        <v>134</v>
      </c>
      <c r="U38">
        <v>4</v>
      </c>
      <c r="V38">
        <f t="shared" si="1"/>
        <v>0</v>
      </c>
      <c r="W38">
        <v>0</v>
      </c>
      <c r="X38" s="3" t="str">
        <f>IF(M38=0,"NA","EnterValue")</f>
        <v>NA</v>
      </c>
      <c r="Y38" s="3">
        <v>2</v>
      </c>
      <c r="Z38" s="2"/>
      <c r="AA38" s="2"/>
      <c r="AB38" s="2"/>
    </row>
    <row r="39" spans="1:29">
      <c r="A39" t="s">
        <v>135</v>
      </c>
      <c r="B39" t="s">
        <v>136</v>
      </c>
      <c r="C39">
        <v>599</v>
      </c>
      <c r="D39">
        <v>1</v>
      </c>
      <c r="E39" s="2">
        <v>39367</v>
      </c>
      <c r="F39" s="2">
        <v>39367</v>
      </c>
      <c r="G39" t="s">
        <v>123</v>
      </c>
      <c r="H39" t="s">
        <v>124</v>
      </c>
      <c r="I39">
        <v>0</v>
      </c>
      <c r="J39">
        <f t="shared" si="0"/>
        <v>0</v>
      </c>
      <c r="K39">
        <v>1</v>
      </c>
      <c r="L39">
        <v>3</v>
      </c>
      <c r="M39">
        <v>4</v>
      </c>
      <c r="N39">
        <v>0</v>
      </c>
      <c r="O39">
        <v>0</v>
      </c>
      <c r="P39">
        <v>22</v>
      </c>
      <c r="Q39">
        <v>2</v>
      </c>
      <c r="R39">
        <v>2</v>
      </c>
      <c r="S39" t="s">
        <v>137</v>
      </c>
      <c r="T39" t="s">
        <v>113</v>
      </c>
      <c r="U39">
        <v>4</v>
      </c>
      <c r="V39">
        <f t="shared" si="1"/>
        <v>0</v>
      </c>
      <c r="W39">
        <v>0</v>
      </c>
      <c r="X39" s="3">
        <v>2</v>
      </c>
      <c r="Y39" s="3">
        <v>2</v>
      </c>
      <c r="Z39" s="2"/>
      <c r="AA39" s="2"/>
      <c r="AB39" s="2"/>
    </row>
    <row r="40" spans="1:29">
      <c r="A40" t="s">
        <v>138</v>
      </c>
      <c r="B40" t="s">
        <v>139</v>
      </c>
      <c r="C40">
        <v>600</v>
      </c>
      <c r="D40">
        <v>1</v>
      </c>
      <c r="E40" s="2">
        <v>39379</v>
      </c>
      <c r="F40" s="2">
        <v>39379</v>
      </c>
      <c r="G40" t="s">
        <v>123</v>
      </c>
      <c r="H40" t="s">
        <v>133</v>
      </c>
      <c r="I40">
        <v>0</v>
      </c>
      <c r="J40">
        <f t="shared" si="0"/>
        <v>1</v>
      </c>
      <c r="K40">
        <v>1</v>
      </c>
      <c r="L40">
        <v>3</v>
      </c>
      <c r="M40">
        <v>0</v>
      </c>
      <c r="N40">
        <v>0</v>
      </c>
      <c r="O40">
        <v>0</v>
      </c>
      <c r="P40">
        <v>34</v>
      </c>
      <c r="Q40">
        <v>2</v>
      </c>
      <c r="R40">
        <v>2</v>
      </c>
      <c r="S40" t="s">
        <v>112</v>
      </c>
      <c r="T40" t="s">
        <v>113</v>
      </c>
      <c r="U40">
        <v>1</v>
      </c>
      <c r="V40">
        <f t="shared" si="1"/>
        <v>1</v>
      </c>
      <c r="W40">
        <v>0</v>
      </c>
      <c r="X40" s="3" t="str">
        <f>IF(M40=0,"NA","EnterValue")</f>
        <v>NA</v>
      </c>
      <c r="Y40" s="3">
        <v>2</v>
      </c>
      <c r="Z40" s="2"/>
      <c r="AA40" s="2"/>
      <c r="AB40" s="2"/>
    </row>
    <row r="41" spans="1:29">
      <c r="A41" s="4" t="s">
        <v>140</v>
      </c>
      <c r="B41" s="4" t="s">
        <v>141</v>
      </c>
      <c r="C41" s="4">
        <v>602</v>
      </c>
      <c r="D41">
        <v>1</v>
      </c>
      <c r="E41" s="2">
        <v>39381</v>
      </c>
      <c r="F41" s="2">
        <v>39381</v>
      </c>
      <c r="G41" t="s">
        <v>27</v>
      </c>
      <c r="H41" t="s">
        <v>133</v>
      </c>
      <c r="I41">
        <v>0</v>
      </c>
      <c r="J41">
        <f t="shared" si="0"/>
        <v>1</v>
      </c>
      <c r="K41">
        <v>1</v>
      </c>
      <c r="L41">
        <v>3</v>
      </c>
      <c r="M41">
        <v>0</v>
      </c>
      <c r="N41">
        <v>0</v>
      </c>
      <c r="O41">
        <v>0</v>
      </c>
      <c r="P41">
        <v>27</v>
      </c>
      <c r="Q41">
        <v>1</v>
      </c>
      <c r="R41">
        <v>1</v>
      </c>
      <c r="S41" t="s">
        <v>137</v>
      </c>
      <c r="T41" t="s">
        <v>120</v>
      </c>
      <c r="U41">
        <v>1</v>
      </c>
      <c r="V41">
        <f t="shared" si="1"/>
        <v>1</v>
      </c>
      <c r="W41">
        <v>0</v>
      </c>
      <c r="X41" s="3" t="str">
        <f>IF(M41=0,"NA","EnterValue")</f>
        <v>NA</v>
      </c>
      <c r="Y41" s="3">
        <v>2</v>
      </c>
      <c r="Z41" s="2"/>
      <c r="AA41" s="2"/>
      <c r="AB41" s="2"/>
    </row>
    <row r="42" spans="1:29">
      <c r="A42" s="4" t="s">
        <v>142</v>
      </c>
      <c r="B42" s="4" t="s">
        <v>143</v>
      </c>
      <c r="C42" s="4">
        <v>606</v>
      </c>
      <c r="D42">
        <v>1</v>
      </c>
      <c r="E42" s="2">
        <v>39392</v>
      </c>
      <c r="F42" s="2">
        <v>39392</v>
      </c>
      <c r="G42" t="s">
        <v>27</v>
      </c>
      <c r="H42" t="s">
        <v>133</v>
      </c>
      <c r="I42">
        <v>0</v>
      </c>
      <c r="J42">
        <f t="shared" si="0"/>
        <v>1</v>
      </c>
      <c r="K42">
        <v>1</v>
      </c>
      <c r="L42">
        <v>4</v>
      </c>
      <c r="M42">
        <v>1</v>
      </c>
      <c r="N42">
        <v>6</v>
      </c>
      <c r="O42">
        <v>0</v>
      </c>
      <c r="P42">
        <v>62</v>
      </c>
      <c r="Q42">
        <v>2</v>
      </c>
      <c r="R42">
        <v>3</v>
      </c>
      <c r="S42" t="s">
        <v>33</v>
      </c>
      <c r="T42" t="s">
        <v>56</v>
      </c>
      <c r="U42">
        <v>1</v>
      </c>
      <c r="V42">
        <f t="shared" si="1"/>
        <v>1</v>
      </c>
      <c r="W42">
        <v>1</v>
      </c>
      <c r="X42" s="3">
        <v>40</v>
      </c>
      <c r="Y42" s="3">
        <v>3</v>
      </c>
      <c r="Z42" s="2"/>
      <c r="AA42" s="2"/>
      <c r="AB42" s="2"/>
    </row>
    <row r="43" spans="1:29">
      <c r="A43" s="4" t="s">
        <v>144</v>
      </c>
      <c r="B43" s="4" t="s">
        <v>145</v>
      </c>
      <c r="C43" s="4">
        <v>608</v>
      </c>
      <c r="D43">
        <v>1</v>
      </c>
      <c r="E43" s="2">
        <v>39415</v>
      </c>
      <c r="F43" s="2">
        <v>39415</v>
      </c>
      <c r="G43" t="s">
        <v>27</v>
      </c>
      <c r="H43" t="s">
        <v>133</v>
      </c>
      <c r="I43">
        <v>0</v>
      </c>
      <c r="J43">
        <f t="shared" si="0"/>
        <v>1</v>
      </c>
      <c r="K43">
        <v>2</v>
      </c>
      <c r="L43">
        <v>4</v>
      </c>
      <c r="M43">
        <v>0</v>
      </c>
      <c r="N43">
        <v>0</v>
      </c>
      <c r="O43">
        <v>0</v>
      </c>
      <c r="P43">
        <v>40</v>
      </c>
      <c r="Q43">
        <v>2</v>
      </c>
      <c r="R43">
        <v>2</v>
      </c>
      <c r="S43" t="s">
        <v>119</v>
      </c>
      <c r="T43" t="s">
        <v>108</v>
      </c>
      <c r="U43">
        <v>1</v>
      </c>
      <c r="V43">
        <f t="shared" si="1"/>
        <v>1</v>
      </c>
      <c r="W43">
        <v>0</v>
      </c>
      <c r="X43" s="3" t="str">
        <f>IF(M43=0,"NA","EnterValue")</f>
        <v>NA</v>
      </c>
      <c r="Y43" s="3">
        <v>2</v>
      </c>
      <c r="Z43" s="2"/>
      <c r="AA43" s="2"/>
      <c r="AB43" s="2"/>
    </row>
    <row r="44" spans="1:29">
      <c r="A44" s="4" t="s">
        <v>146</v>
      </c>
      <c r="B44" s="4" t="s">
        <v>147</v>
      </c>
      <c r="C44" s="4">
        <v>613</v>
      </c>
      <c r="D44">
        <v>1</v>
      </c>
      <c r="E44" s="2">
        <v>39415</v>
      </c>
      <c r="F44" s="2">
        <v>39415</v>
      </c>
      <c r="G44" t="s">
        <v>27</v>
      </c>
      <c r="H44" t="s">
        <v>94</v>
      </c>
      <c r="I44">
        <v>1</v>
      </c>
      <c r="J44">
        <f t="shared" si="0"/>
        <v>0</v>
      </c>
      <c r="K44">
        <v>2</v>
      </c>
      <c r="L44">
        <v>1</v>
      </c>
      <c r="M44">
        <v>0</v>
      </c>
      <c r="N44">
        <v>0</v>
      </c>
      <c r="O44">
        <v>0</v>
      </c>
      <c r="P44">
        <v>39</v>
      </c>
      <c r="Q44">
        <v>1</v>
      </c>
      <c r="R44">
        <v>1</v>
      </c>
      <c r="S44" t="s">
        <v>112</v>
      </c>
      <c r="T44" t="s">
        <v>116</v>
      </c>
      <c r="U44">
        <v>1</v>
      </c>
      <c r="V44">
        <f t="shared" si="1"/>
        <v>1</v>
      </c>
      <c r="W44">
        <v>0</v>
      </c>
      <c r="X44" s="3" t="str">
        <f>IF(M44=0,"NA","EnterValue")</f>
        <v>NA</v>
      </c>
      <c r="Y44" s="3">
        <v>2</v>
      </c>
      <c r="Z44" s="2"/>
      <c r="AA44" s="2"/>
      <c r="AB44" s="2"/>
    </row>
    <row r="45" spans="1:29">
      <c r="A45" s="4" t="s">
        <v>148</v>
      </c>
      <c r="B45" s="4" t="s">
        <v>149</v>
      </c>
      <c r="C45" s="4">
        <v>615</v>
      </c>
      <c r="D45">
        <v>1</v>
      </c>
      <c r="E45" s="2">
        <v>39417</v>
      </c>
      <c r="F45" s="2">
        <v>39417</v>
      </c>
      <c r="G45" t="s">
        <v>27</v>
      </c>
      <c r="H45" t="s">
        <v>133</v>
      </c>
      <c r="I45">
        <v>0</v>
      </c>
      <c r="J45">
        <f t="shared" si="0"/>
        <v>1</v>
      </c>
      <c r="K45">
        <v>2</v>
      </c>
      <c r="L45">
        <v>5</v>
      </c>
      <c r="M45">
        <v>0</v>
      </c>
      <c r="N45">
        <v>0</v>
      </c>
      <c r="O45">
        <v>0</v>
      </c>
      <c r="P45">
        <v>36</v>
      </c>
      <c r="Q45">
        <v>1</v>
      </c>
      <c r="R45">
        <v>1</v>
      </c>
      <c r="S45" t="s">
        <v>125</v>
      </c>
      <c r="T45" t="s">
        <v>113</v>
      </c>
      <c r="U45">
        <v>1</v>
      </c>
      <c r="V45">
        <f t="shared" si="1"/>
        <v>1</v>
      </c>
      <c r="W45">
        <v>0</v>
      </c>
      <c r="X45" s="3" t="str">
        <f>IF(M45=0,"NA","EnterValue")</f>
        <v>NA</v>
      </c>
      <c r="Y45" s="3">
        <v>2</v>
      </c>
      <c r="Z45" s="2"/>
      <c r="AA45" s="2"/>
      <c r="AB45" s="2"/>
    </row>
    <row r="46" spans="1:29">
      <c r="A46" s="4" t="s">
        <v>150</v>
      </c>
      <c r="B46" s="4" t="s">
        <v>151</v>
      </c>
      <c r="C46" s="4">
        <v>618</v>
      </c>
      <c r="D46">
        <v>1</v>
      </c>
      <c r="E46" s="2">
        <v>39428</v>
      </c>
      <c r="F46" s="2">
        <v>39428</v>
      </c>
      <c r="G46" t="s">
        <v>27</v>
      </c>
      <c r="H46" t="s">
        <v>133</v>
      </c>
      <c r="I46">
        <v>0</v>
      </c>
      <c r="J46">
        <f t="shared" si="0"/>
        <v>1</v>
      </c>
      <c r="K46">
        <v>1</v>
      </c>
      <c r="L46">
        <v>5</v>
      </c>
      <c r="M46">
        <v>3</v>
      </c>
      <c r="N46">
        <v>0</v>
      </c>
      <c r="O46">
        <v>0</v>
      </c>
      <c r="P46">
        <v>56</v>
      </c>
      <c r="Q46">
        <v>2</v>
      </c>
      <c r="R46">
        <v>2</v>
      </c>
      <c r="S46" t="s">
        <v>125</v>
      </c>
      <c r="T46" t="s">
        <v>116</v>
      </c>
      <c r="U46">
        <v>5</v>
      </c>
      <c r="V46">
        <f t="shared" si="1"/>
        <v>0</v>
      </c>
      <c r="W46">
        <v>0</v>
      </c>
      <c r="X46" s="3">
        <v>37</v>
      </c>
      <c r="Y46" s="3">
        <v>2</v>
      </c>
      <c r="Z46" s="2"/>
      <c r="AA46" s="2"/>
      <c r="AB46" s="2"/>
    </row>
    <row r="47" spans="1:29">
      <c r="A47" s="4" t="s">
        <v>152</v>
      </c>
      <c r="B47" s="4" t="s">
        <v>153</v>
      </c>
      <c r="C47" s="4">
        <v>619</v>
      </c>
      <c r="D47">
        <v>1</v>
      </c>
      <c r="E47" s="2">
        <v>39429</v>
      </c>
      <c r="F47" s="2">
        <v>39429</v>
      </c>
      <c r="G47" t="s">
        <v>27</v>
      </c>
      <c r="H47" t="s">
        <v>133</v>
      </c>
      <c r="I47">
        <v>0</v>
      </c>
      <c r="J47">
        <f t="shared" si="0"/>
        <v>1</v>
      </c>
      <c r="K47">
        <v>2</v>
      </c>
      <c r="L47">
        <v>3</v>
      </c>
      <c r="M47">
        <v>0</v>
      </c>
      <c r="N47">
        <v>8</v>
      </c>
      <c r="O47">
        <v>0</v>
      </c>
      <c r="P47">
        <v>26</v>
      </c>
      <c r="Q47">
        <v>2</v>
      </c>
      <c r="R47">
        <v>2</v>
      </c>
      <c r="S47" t="s">
        <v>113</v>
      </c>
      <c r="T47" t="s">
        <v>120</v>
      </c>
      <c r="U47">
        <v>4</v>
      </c>
      <c r="V47">
        <f t="shared" si="1"/>
        <v>0</v>
      </c>
      <c r="W47">
        <v>2</v>
      </c>
      <c r="X47" s="3" t="str">
        <f>IF(M47=0,"NA","EnterValue")</f>
        <v>NA</v>
      </c>
      <c r="Y47" s="3">
        <v>2</v>
      </c>
      <c r="Z47" s="2"/>
      <c r="AA47" s="2"/>
      <c r="AB47" s="2"/>
    </row>
    <row r="48" spans="1:29">
      <c r="A48" s="4" t="s">
        <v>154</v>
      </c>
      <c r="B48" s="4" t="s">
        <v>155</v>
      </c>
      <c r="C48" s="4">
        <v>622</v>
      </c>
      <c r="D48">
        <v>1</v>
      </c>
      <c r="E48" s="2">
        <v>39450</v>
      </c>
      <c r="F48" s="2">
        <v>39450</v>
      </c>
      <c r="G48" t="s">
        <v>27</v>
      </c>
      <c r="H48" t="s">
        <v>133</v>
      </c>
      <c r="I48">
        <v>0</v>
      </c>
      <c r="J48">
        <f t="shared" si="0"/>
        <v>1</v>
      </c>
      <c r="K48">
        <v>2</v>
      </c>
      <c r="L48">
        <v>3</v>
      </c>
      <c r="M48">
        <v>0</v>
      </c>
      <c r="N48">
        <v>0</v>
      </c>
      <c r="O48">
        <v>0</v>
      </c>
      <c r="P48">
        <v>25</v>
      </c>
      <c r="Q48">
        <v>2</v>
      </c>
      <c r="R48">
        <v>3</v>
      </c>
      <c r="S48" t="s">
        <v>112</v>
      </c>
      <c r="T48" t="s">
        <v>156</v>
      </c>
      <c r="U48">
        <v>1</v>
      </c>
      <c r="V48">
        <f t="shared" si="1"/>
        <v>1</v>
      </c>
      <c r="W48">
        <v>2</v>
      </c>
      <c r="X48" s="3" t="str">
        <f>IF(M48=0,"NA","EnterValue")</f>
        <v>NA</v>
      </c>
      <c r="Y48" s="3">
        <v>2</v>
      </c>
      <c r="Z48" s="2"/>
      <c r="AA48" s="2"/>
      <c r="AB48" s="2"/>
    </row>
    <row r="49" spans="1:28">
      <c r="A49" s="4" t="s">
        <v>157</v>
      </c>
      <c r="B49" s="4" t="s">
        <v>158</v>
      </c>
      <c r="C49" s="4">
        <v>626</v>
      </c>
      <c r="D49">
        <v>1</v>
      </c>
      <c r="E49" s="2">
        <v>39473</v>
      </c>
      <c r="F49" s="2">
        <v>39473</v>
      </c>
      <c r="G49" t="s">
        <v>27</v>
      </c>
      <c r="H49" t="s">
        <v>28</v>
      </c>
      <c r="I49">
        <v>0</v>
      </c>
      <c r="J49">
        <f t="shared" si="0"/>
        <v>1</v>
      </c>
      <c r="K49">
        <v>2</v>
      </c>
      <c r="L49">
        <v>3</v>
      </c>
      <c r="M49">
        <v>0</v>
      </c>
      <c r="N49">
        <v>0</v>
      </c>
      <c r="O49">
        <v>0</v>
      </c>
      <c r="P49">
        <v>28</v>
      </c>
      <c r="Q49">
        <v>1</v>
      </c>
      <c r="R49">
        <v>1</v>
      </c>
      <c r="S49" t="s">
        <v>137</v>
      </c>
      <c r="T49" t="s">
        <v>120</v>
      </c>
      <c r="U49">
        <v>1</v>
      </c>
      <c r="V49">
        <f t="shared" si="1"/>
        <v>1</v>
      </c>
      <c r="W49">
        <v>0</v>
      </c>
      <c r="X49" s="3" t="str">
        <f>IF(M49=0,"NA","EnterValue")</f>
        <v>NA</v>
      </c>
      <c r="Y49" s="3">
        <v>2</v>
      </c>
    </row>
    <row r="50" spans="1:28">
      <c r="A50" s="4" t="s">
        <v>159</v>
      </c>
      <c r="B50" s="4" t="s">
        <v>160</v>
      </c>
      <c r="C50" s="4">
        <v>628</v>
      </c>
      <c r="D50">
        <v>1</v>
      </c>
      <c r="E50" s="2">
        <v>39480</v>
      </c>
      <c r="F50" s="2">
        <v>39480</v>
      </c>
      <c r="G50" t="s">
        <v>27</v>
      </c>
      <c r="H50" t="s">
        <v>133</v>
      </c>
      <c r="I50">
        <v>0</v>
      </c>
      <c r="J50">
        <f t="shared" si="0"/>
        <v>1</v>
      </c>
      <c r="K50">
        <v>1</v>
      </c>
      <c r="L50">
        <v>4</v>
      </c>
      <c r="M50">
        <v>4</v>
      </c>
      <c r="N50">
        <v>0</v>
      </c>
      <c r="O50">
        <v>0</v>
      </c>
      <c r="P50">
        <v>43</v>
      </c>
      <c r="Q50">
        <v>2</v>
      </c>
      <c r="R50">
        <v>3</v>
      </c>
      <c r="S50" t="s">
        <v>113</v>
      </c>
      <c r="T50" t="s">
        <v>126</v>
      </c>
      <c r="U50">
        <v>1</v>
      </c>
      <c r="V50">
        <f t="shared" si="1"/>
        <v>1</v>
      </c>
      <c r="W50">
        <v>1</v>
      </c>
      <c r="X50" s="3">
        <v>20</v>
      </c>
      <c r="Y50" s="3">
        <v>3</v>
      </c>
      <c r="Z50" s="2"/>
      <c r="AA50" s="2"/>
      <c r="AB50" s="2"/>
    </row>
    <row r="51" spans="1:28">
      <c r="A51" s="4" t="s">
        <v>161</v>
      </c>
      <c r="B51" s="4" t="s">
        <v>162</v>
      </c>
      <c r="C51" s="4">
        <v>631</v>
      </c>
      <c r="D51">
        <v>1</v>
      </c>
      <c r="E51" s="2">
        <v>39493</v>
      </c>
      <c r="F51" s="2">
        <v>39493</v>
      </c>
      <c r="G51" t="s">
        <v>27</v>
      </c>
      <c r="H51" t="s">
        <v>111</v>
      </c>
      <c r="I51">
        <v>0</v>
      </c>
      <c r="J51">
        <f t="shared" si="0"/>
        <v>0</v>
      </c>
      <c r="K51">
        <v>2</v>
      </c>
      <c r="L51">
        <v>3</v>
      </c>
      <c r="M51">
        <v>0</v>
      </c>
      <c r="N51">
        <v>0</v>
      </c>
      <c r="O51">
        <v>0</v>
      </c>
      <c r="P51">
        <v>26</v>
      </c>
      <c r="Q51">
        <v>2</v>
      </c>
      <c r="R51">
        <v>3</v>
      </c>
      <c r="S51" t="s">
        <v>125</v>
      </c>
      <c r="T51" t="s">
        <v>108</v>
      </c>
      <c r="U51">
        <v>4</v>
      </c>
      <c r="V51">
        <f t="shared" si="1"/>
        <v>0</v>
      </c>
      <c r="W51">
        <v>1</v>
      </c>
      <c r="X51" s="3" t="str">
        <f>IF(M51=0,"NA","EnterValue")</f>
        <v>NA</v>
      </c>
      <c r="Y51" s="3">
        <v>3</v>
      </c>
      <c r="Z51" s="2"/>
      <c r="AA51" s="2"/>
    </row>
    <row r="52" spans="1:28">
      <c r="A52" s="4" t="s">
        <v>163</v>
      </c>
      <c r="B52" s="4" t="s">
        <v>164</v>
      </c>
      <c r="C52" s="4">
        <v>632</v>
      </c>
      <c r="D52">
        <v>1</v>
      </c>
      <c r="E52" s="2">
        <v>39494</v>
      </c>
      <c r="F52" s="2">
        <v>39494</v>
      </c>
      <c r="G52" t="s">
        <v>27</v>
      </c>
      <c r="H52" t="s">
        <v>28</v>
      </c>
      <c r="I52">
        <v>0</v>
      </c>
      <c r="J52">
        <f t="shared" si="0"/>
        <v>1</v>
      </c>
      <c r="K52">
        <v>1</v>
      </c>
      <c r="L52">
        <v>4</v>
      </c>
      <c r="M52">
        <v>1</v>
      </c>
      <c r="N52">
        <v>0</v>
      </c>
      <c r="O52">
        <v>0</v>
      </c>
      <c r="P52">
        <v>54</v>
      </c>
      <c r="Q52">
        <v>2</v>
      </c>
      <c r="R52">
        <v>2</v>
      </c>
      <c r="S52" t="s">
        <v>113</v>
      </c>
      <c r="T52" t="s">
        <v>120</v>
      </c>
      <c r="U52">
        <v>1</v>
      </c>
      <c r="V52">
        <f t="shared" si="1"/>
        <v>1</v>
      </c>
      <c r="W52">
        <v>0</v>
      </c>
      <c r="X52" s="3">
        <v>22</v>
      </c>
      <c r="Y52" s="3">
        <v>2</v>
      </c>
    </row>
    <row r="53" spans="1:28">
      <c r="A53" s="4" t="s">
        <v>165</v>
      </c>
      <c r="B53" s="4" t="s">
        <v>166</v>
      </c>
      <c r="C53" s="4">
        <v>635</v>
      </c>
      <c r="D53">
        <v>1</v>
      </c>
      <c r="E53" s="2">
        <v>39522</v>
      </c>
      <c r="F53" s="2">
        <v>39522</v>
      </c>
      <c r="G53" t="s">
        <v>27</v>
      </c>
      <c r="H53" t="s">
        <v>133</v>
      </c>
      <c r="I53">
        <v>0</v>
      </c>
      <c r="J53">
        <f t="shared" si="0"/>
        <v>1</v>
      </c>
      <c r="K53">
        <v>2</v>
      </c>
      <c r="L53">
        <v>4</v>
      </c>
      <c r="M53">
        <v>0</v>
      </c>
      <c r="N53">
        <v>0</v>
      </c>
      <c r="O53">
        <v>0</v>
      </c>
      <c r="P53">
        <v>69</v>
      </c>
      <c r="Q53">
        <v>2</v>
      </c>
      <c r="R53">
        <v>2</v>
      </c>
      <c r="S53" t="s">
        <v>119</v>
      </c>
      <c r="T53" t="s">
        <v>120</v>
      </c>
      <c r="U53">
        <v>5</v>
      </c>
      <c r="V53">
        <f t="shared" si="1"/>
        <v>0</v>
      </c>
      <c r="W53">
        <v>0</v>
      </c>
      <c r="X53" s="3" t="str">
        <f t="shared" ref="X53:X60" si="3">IF(M53=0,"NA","EnterValue")</f>
        <v>NA</v>
      </c>
      <c r="Y53" s="3">
        <v>2</v>
      </c>
      <c r="Z53" s="2"/>
      <c r="AA53" s="2"/>
    </row>
    <row r="54" spans="1:28">
      <c r="A54" s="4" t="s">
        <v>167</v>
      </c>
      <c r="B54" s="4" t="s">
        <v>168</v>
      </c>
      <c r="C54" s="4">
        <v>637</v>
      </c>
      <c r="D54">
        <v>1</v>
      </c>
      <c r="E54" s="2">
        <v>39535</v>
      </c>
      <c r="F54" s="2">
        <v>39535</v>
      </c>
      <c r="G54" t="s">
        <v>27</v>
      </c>
      <c r="H54" t="s">
        <v>133</v>
      </c>
      <c r="I54">
        <v>0</v>
      </c>
      <c r="J54">
        <f t="shared" si="0"/>
        <v>1</v>
      </c>
      <c r="K54">
        <v>1</v>
      </c>
      <c r="L54">
        <v>3</v>
      </c>
      <c r="M54">
        <v>0</v>
      </c>
      <c r="N54">
        <v>0</v>
      </c>
      <c r="O54">
        <v>0</v>
      </c>
      <c r="P54">
        <v>22</v>
      </c>
      <c r="Q54">
        <v>2</v>
      </c>
      <c r="R54">
        <v>2</v>
      </c>
      <c r="S54" t="s">
        <v>137</v>
      </c>
      <c r="T54" t="s">
        <v>108</v>
      </c>
      <c r="U54">
        <v>1</v>
      </c>
      <c r="V54">
        <f t="shared" si="1"/>
        <v>1</v>
      </c>
      <c r="W54">
        <v>1</v>
      </c>
      <c r="X54" s="3" t="str">
        <f t="shared" si="3"/>
        <v>NA</v>
      </c>
      <c r="Y54" s="3">
        <v>2</v>
      </c>
      <c r="Z54" s="2"/>
      <c r="AA54" s="2"/>
    </row>
    <row r="55" spans="1:28">
      <c r="A55" s="4" t="s">
        <v>169</v>
      </c>
      <c r="B55" s="4" t="s">
        <v>170</v>
      </c>
      <c r="C55" s="4">
        <v>644</v>
      </c>
      <c r="D55">
        <v>1</v>
      </c>
      <c r="E55" s="2">
        <v>39569</v>
      </c>
      <c r="F55" s="2">
        <v>39569</v>
      </c>
      <c r="G55" t="s">
        <v>27</v>
      </c>
      <c r="H55" t="s">
        <v>133</v>
      </c>
      <c r="I55">
        <v>0</v>
      </c>
      <c r="J55">
        <f t="shared" si="0"/>
        <v>1</v>
      </c>
      <c r="K55">
        <v>1</v>
      </c>
      <c r="L55">
        <v>4</v>
      </c>
      <c r="M55">
        <v>0</v>
      </c>
      <c r="N55">
        <v>3</v>
      </c>
      <c r="O55">
        <v>0</v>
      </c>
      <c r="P55">
        <v>42</v>
      </c>
      <c r="Q55">
        <v>1</v>
      </c>
      <c r="R55">
        <v>1</v>
      </c>
      <c r="S55" t="s">
        <v>119</v>
      </c>
      <c r="T55" t="s">
        <v>171</v>
      </c>
      <c r="U55">
        <v>1</v>
      </c>
      <c r="V55">
        <f t="shared" si="1"/>
        <v>1</v>
      </c>
      <c r="W55">
        <v>0</v>
      </c>
      <c r="X55" s="3" t="str">
        <f t="shared" si="3"/>
        <v>NA</v>
      </c>
      <c r="Y55" s="3">
        <v>2</v>
      </c>
      <c r="Z55" s="2"/>
      <c r="AA55" s="2"/>
    </row>
    <row r="56" spans="1:28">
      <c r="A56" s="4" t="s">
        <v>172</v>
      </c>
      <c r="B56" s="4" t="s">
        <v>173</v>
      </c>
      <c r="C56" s="4">
        <v>646</v>
      </c>
      <c r="D56">
        <v>1</v>
      </c>
      <c r="E56" s="2">
        <v>39575</v>
      </c>
      <c r="F56" s="2">
        <v>39575</v>
      </c>
      <c r="G56" t="s">
        <v>27</v>
      </c>
      <c r="H56" t="s">
        <v>28</v>
      </c>
      <c r="I56">
        <v>0</v>
      </c>
      <c r="J56">
        <f t="shared" si="0"/>
        <v>1</v>
      </c>
      <c r="K56">
        <v>2</v>
      </c>
      <c r="L56">
        <v>4</v>
      </c>
      <c r="M56">
        <v>0</v>
      </c>
      <c r="N56">
        <v>0</v>
      </c>
      <c r="O56">
        <v>0</v>
      </c>
      <c r="P56">
        <v>67</v>
      </c>
      <c r="Q56">
        <v>2</v>
      </c>
      <c r="R56">
        <v>3</v>
      </c>
      <c r="S56" t="s">
        <v>137</v>
      </c>
      <c r="T56" t="s">
        <v>174</v>
      </c>
      <c r="U56">
        <v>5</v>
      </c>
      <c r="V56">
        <f t="shared" si="1"/>
        <v>0</v>
      </c>
      <c r="W56">
        <v>2</v>
      </c>
      <c r="X56" s="3" t="str">
        <f t="shared" si="3"/>
        <v>NA</v>
      </c>
      <c r="Y56" s="3">
        <v>2</v>
      </c>
    </row>
    <row r="57" spans="1:28">
      <c r="A57" s="4" t="s">
        <v>175</v>
      </c>
      <c r="B57" s="4" t="s">
        <v>176</v>
      </c>
      <c r="C57" s="4">
        <v>648</v>
      </c>
      <c r="D57">
        <v>1</v>
      </c>
      <c r="E57" s="2">
        <v>39578</v>
      </c>
      <c r="F57" s="2">
        <v>39578</v>
      </c>
      <c r="G57" t="s">
        <v>27</v>
      </c>
      <c r="H57" t="s">
        <v>28</v>
      </c>
      <c r="I57">
        <v>0</v>
      </c>
      <c r="J57">
        <f t="shared" si="0"/>
        <v>1</v>
      </c>
      <c r="K57">
        <v>2</v>
      </c>
      <c r="L57">
        <v>3</v>
      </c>
      <c r="M57">
        <v>0</v>
      </c>
      <c r="N57">
        <v>0</v>
      </c>
      <c r="O57">
        <v>0</v>
      </c>
      <c r="P57">
        <v>58</v>
      </c>
      <c r="Q57">
        <v>2</v>
      </c>
      <c r="R57">
        <v>2</v>
      </c>
      <c r="S57" t="s">
        <v>113</v>
      </c>
      <c r="T57" t="s">
        <v>174</v>
      </c>
      <c r="U57">
        <v>1</v>
      </c>
      <c r="V57">
        <f t="shared" si="1"/>
        <v>1</v>
      </c>
      <c r="W57">
        <v>1</v>
      </c>
      <c r="X57" s="3" t="str">
        <f t="shared" si="3"/>
        <v>NA</v>
      </c>
      <c r="Y57" s="3">
        <v>3</v>
      </c>
    </row>
    <row r="58" spans="1:28">
      <c r="A58" s="4" t="s">
        <v>177</v>
      </c>
      <c r="B58" s="4" t="s">
        <v>178</v>
      </c>
      <c r="C58" s="4">
        <v>649</v>
      </c>
      <c r="D58">
        <v>1</v>
      </c>
      <c r="E58" s="2">
        <v>39581</v>
      </c>
      <c r="F58" s="2">
        <v>39581</v>
      </c>
      <c r="G58" t="s">
        <v>27</v>
      </c>
      <c r="H58" t="s">
        <v>28</v>
      </c>
      <c r="I58">
        <v>0</v>
      </c>
      <c r="J58">
        <f t="shared" si="0"/>
        <v>1</v>
      </c>
      <c r="K58">
        <v>2</v>
      </c>
      <c r="L58">
        <v>5</v>
      </c>
      <c r="M58">
        <v>0</v>
      </c>
      <c r="N58">
        <v>1</v>
      </c>
      <c r="O58">
        <v>0</v>
      </c>
      <c r="P58">
        <v>49</v>
      </c>
      <c r="Q58">
        <v>1</v>
      </c>
      <c r="R58">
        <v>1</v>
      </c>
      <c r="S58" t="s">
        <v>119</v>
      </c>
      <c r="T58" t="s">
        <v>120</v>
      </c>
      <c r="U58">
        <v>1</v>
      </c>
      <c r="V58">
        <f t="shared" si="1"/>
        <v>1</v>
      </c>
      <c r="W58">
        <v>0</v>
      </c>
      <c r="X58" s="3" t="str">
        <f t="shared" si="3"/>
        <v>NA</v>
      </c>
      <c r="Y58" s="3">
        <v>2</v>
      </c>
    </row>
    <row r="59" spans="1:28">
      <c r="A59" s="4" t="s">
        <v>179</v>
      </c>
      <c r="B59" s="4" t="s">
        <v>180</v>
      </c>
      <c r="C59" s="4">
        <v>650</v>
      </c>
      <c r="D59">
        <v>1</v>
      </c>
      <c r="E59" s="2">
        <v>39583</v>
      </c>
      <c r="F59" s="2">
        <v>39583</v>
      </c>
      <c r="G59" t="s">
        <v>27</v>
      </c>
      <c r="H59" t="s">
        <v>129</v>
      </c>
      <c r="I59">
        <v>0</v>
      </c>
      <c r="J59">
        <f t="shared" si="0"/>
        <v>0</v>
      </c>
      <c r="K59">
        <v>1</v>
      </c>
      <c r="L59">
        <v>3</v>
      </c>
      <c r="M59">
        <v>0</v>
      </c>
      <c r="N59">
        <v>6</v>
      </c>
      <c r="O59">
        <v>0</v>
      </c>
      <c r="P59">
        <v>60</v>
      </c>
      <c r="Q59">
        <v>1</v>
      </c>
      <c r="R59">
        <v>1</v>
      </c>
      <c r="S59" t="s">
        <v>29</v>
      </c>
      <c r="T59" t="s">
        <v>83</v>
      </c>
      <c r="U59">
        <v>2</v>
      </c>
      <c r="V59">
        <f t="shared" si="1"/>
        <v>1</v>
      </c>
      <c r="W59">
        <v>1</v>
      </c>
      <c r="X59" s="3" t="str">
        <f t="shared" si="3"/>
        <v>NA</v>
      </c>
      <c r="Y59" s="3">
        <v>2</v>
      </c>
    </row>
    <row r="60" spans="1:28">
      <c r="A60" s="4" t="s">
        <v>181</v>
      </c>
      <c r="B60" s="4" t="s">
        <v>182</v>
      </c>
      <c r="C60" s="4">
        <v>653</v>
      </c>
      <c r="D60">
        <v>1</v>
      </c>
      <c r="E60" s="2">
        <v>39590</v>
      </c>
      <c r="F60" s="2">
        <v>39590</v>
      </c>
      <c r="G60" t="s">
        <v>27</v>
      </c>
      <c r="H60" t="s">
        <v>111</v>
      </c>
      <c r="I60">
        <v>0</v>
      </c>
      <c r="J60">
        <f t="shared" si="0"/>
        <v>0</v>
      </c>
      <c r="K60">
        <v>2</v>
      </c>
      <c r="L60">
        <v>5</v>
      </c>
      <c r="M60">
        <v>0</v>
      </c>
      <c r="N60">
        <v>0</v>
      </c>
      <c r="O60">
        <v>0</v>
      </c>
      <c r="P60">
        <v>30</v>
      </c>
      <c r="Q60">
        <v>2</v>
      </c>
      <c r="R60">
        <v>3</v>
      </c>
      <c r="S60" t="s">
        <v>33</v>
      </c>
      <c r="T60" t="s">
        <v>56</v>
      </c>
      <c r="U60">
        <v>1</v>
      </c>
      <c r="V60">
        <f t="shared" si="1"/>
        <v>1</v>
      </c>
      <c r="W60">
        <v>1</v>
      </c>
      <c r="X60" s="3" t="str">
        <f t="shared" si="3"/>
        <v>NA</v>
      </c>
      <c r="Y60" s="3">
        <v>3</v>
      </c>
    </row>
    <row r="61" spans="1:28">
      <c r="A61" s="4" t="s">
        <v>183</v>
      </c>
      <c r="B61" s="4" t="s">
        <v>184</v>
      </c>
      <c r="C61" s="4">
        <v>655</v>
      </c>
      <c r="D61">
        <v>1</v>
      </c>
      <c r="E61" s="2">
        <v>39598</v>
      </c>
      <c r="F61" s="2">
        <v>39598</v>
      </c>
      <c r="G61" t="s">
        <v>27</v>
      </c>
      <c r="H61" t="s">
        <v>28</v>
      </c>
      <c r="I61">
        <v>0</v>
      </c>
      <c r="J61">
        <f t="shared" si="0"/>
        <v>1</v>
      </c>
      <c r="K61">
        <v>2</v>
      </c>
      <c r="L61">
        <v>4</v>
      </c>
      <c r="M61">
        <v>2</v>
      </c>
      <c r="N61">
        <v>0</v>
      </c>
      <c r="O61">
        <v>0</v>
      </c>
      <c r="P61">
        <v>43</v>
      </c>
      <c r="Q61">
        <v>2</v>
      </c>
      <c r="R61">
        <v>3</v>
      </c>
      <c r="S61" t="s">
        <v>39</v>
      </c>
      <c r="T61" t="s">
        <v>185</v>
      </c>
      <c r="U61">
        <v>6</v>
      </c>
      <c r="V61">
        <f t="shared" si="1"/>
        <v>0</v>
      </c>
      <c r="W61">
        <v>1</v>
      </c>
      <c r="X61">
        <v>20</v>
      </c>
      <c r="Y61" s="3">
        <v>3</v>
      </c>
    </row>
    <row r="62" spans="1:28">
      <c r="A62" s="4" t="s">
        <v>186</v>
      </c>
      <c r="B62" s="4" t="s">
        <v>187</v>
      </c>
      <c r="C62" s="4">
        <v>656</v>
      </c>
      <c r="D62">
        <v>1</v>
      </c>
      <c r="E62" s="2">
        <v>39599</v>
      </c>
      <c r="F62" s="2">
        <v>39599</v>
      </c>
      <c r="G62" t="s">
        <v>27</v>
      </c>
      <c r="H62" t="s">
        <v>28</v>
      </c>
      <c r="I62">
        <v>0</v>
      </c>
      <c r="J62">
        <f t="shared" si="0"/>
        <v>1</v>
      </c>
      <c r="K62">
        <v>1</v>
      </c>
      <c r="L62">
        <v>4</v>
      </c>
      <c r="M62">
        <v>0</v>
      </c>
      <c r="N62">
        <v>0</v>
      </c>
      <c r="O62">
        <v>0</v>
      </c>
      <c r="P62">
        <v>38</v>
      </c>
      <c r="Q62">
        <v>2</v>
      </c>
      <c r="R62">
        <v>2</v>
      </c>
      <c r="S62" t="s">
        <v>112</v>
      </c>
      <c r="T62" t="s">
        <v>188</v>
      </c>
      <c r="U62">
        <v>1</v>
      </c>
      <c r="V62">
        <f t="shared" si="1"/>
        <v>1</v>
      </c>
      <c r="W62">
        <v>0</v>
      </c>
      <c r="X62" s="3" t="str">
        <f>IF(M62=0,"NA","EnterValue")</f>
        <v>NA</v>
      </c>
      <c r="Y62" s="3">
        <v>2</v>
      </c>
    </row>
    <row r="63" spans="1:28">
      <c r="A63" s="4" t="s">
        <v>189</v>
      </c>
      <c r="B63" s="4" t="s">
        <v>190</v>
      </c>
      <c r="C63" s="4">
        <v>660</v>
      </c>
      <c r="D63">
        <v>1</v>
      </c>
      <c r="E63" s="2">
        <v>39620</v>
      </c>
      <c r="F63" s="2">
        <v>39620</v>
      </c>
      <c r="G63" t="s">
        <v>27</v>
      </c>
      <c r="H63" t="s">
        <v>133</v>
      </c>
      <c r="I63">
        <v>0</v>
      </c>
      <c r="J63">
        <f t="shared" si="0"/>
        <v>1</v>
      </c>
      <c r="K63">
        <v>2</v>
      </c>
      <c r="L63">
        <v>3</v>
      </c>
      <c r="M63">
        <v>0</v>
      </c>
      <c r="N63">
        <v>0</v>
      </c>
      <c r="O63">
        <v>0</v>
      </c>
      <c r="P63">
        <v>47</v>
      </c>
      <c r="Q63">
        <v>1</v>
      </c>
      <c r="R63">
        <v>1</v>
      </c>
      <c r="S63" t="s">
        <v>113</v>
      </c>
      <c r="T63" t="s">
        <v>108</v>
      </c>
      <c r="U63">
        <v>1</v>
      </c>
      <c r="V63">
        <f t="shared" si="1"/>
        <v>1</v>
      </c>
      <c r="W63">
        <v>0</v>
      </c>
      <c r="X63" s="3" t="str">
        <f>IF(M63=0,"NA","EnterValue")</f>
        <v>NA</v>
      </c>
      <c r="Y63" s="3">
        <v>2</v>
      </c>
    </row>
    <row r="64" spans="1:28">
      <c r="A64" s="4" t="s">
        <v>191</v>
      </c>
      <c r="B64" s="4" t="s">
        <v>192</v>
      </c>
      <c r="C64" s="4">
        <v>661</v>
      </c>
      <c r="D64">
        <v>1</v>
      </c>
      <c r="E64" s="2">
        <v>39623</v>
      </c>
      <c r="F64" s="2">
        <v>39623</v>
      </c>
      <c r="G64" t="s">
        <v>27</v>
      </c>
      <c r="H64" t="s">
        <v>133</v>
      </c>
      <c r="I64">
        <v>0</v>
      </c>
      <c r="J64">
        <f t="shared" si="0"/>
        <v>1</v>
      </c>
      <c r="K64">
        <v>2</v>
      </c>
      <c r="L64">
        <v>5</v>
      </c>
      <c r="M64">
        <v>0</v>
      </c>
      <c r="N64">
        <v>0</v>
      </c>
      <c r="O64">
        <v>0</v>
      </c>
      <c r="P64">
        <v>43</v>
      </c>
      <c r="Q64">
        <v>1</v>
      </c>
      <c r="R64">
        <v>1</v>
      </c>
      <c r="S64" t="s">
        <v>125</v>
      </c>
      <c r="T64" t="s">
        <v>108</v>
      </c>
      <c r="U64">
        <v>1</v>
      </c>
      <c r="V64">
        <f t="shared" si="1"/>
        <v>1</v>
      </c>
      <c r="W64">
        <v>0</v>
      </c>
      <c r="X64" s="3" t="str">
        <f>IF(M64=0,"NA","EnterValue")</f>
        <v>NA</v>
      </c>
      <c r="Y64" s="3">
        <v>2</v>
      </c>
    </row>
    <row r="65" spans="1:25">
      <c r="A65" s="4" t="s">
        <v>193</v>
      </c>
      <c r="B65" s="4" t="s">
        <v>194</v>
      </c>
      <c r="C65" s="4">
        <v>662</v>
      </c>
      <c r="D65">
        <v>1</v>
      </c>
      <c r="E65" s="2">
        <v>39623</v>
      </c>
      <c r="F65" s="2">
        <v>39623</v>
      </c>
      <c r="G65" t="s">
        <v>27</v>
      </c>
      <c r="H65" t="s">
        <v>133</v>
      </c>
      <c r="I65">
        <v>0</v>
      </c>
      <c r="J65">
        <f t="shared" si="0"/>
        <v>1</v>
      </c>
      <c r="K65">
        <v>2</v>
      </c>
      <c r="L65">
        <v>5</v>
      </c>
      <c r="M65">
        <v>1</v>
      </c>
      <c r="N65">
        <v>0</v>
      </c>
      <c r="O65">
        <v>0</v>
      </c>
      <c r="P65">
        <v>35</v>
      </c>
      <c r="Q65">
        <v>1</v>
      </c>
      <c r="R65">
        <v>1</v>
      </c>
      <c r="S65" t="s">
        <v>112</v>
      </c>
      <c r="T65" t="s">
        <v>188</v>
      </c>
      <c r="U65">
        <v>1</v>
      </c>
      <c r="V65">
        <f t="shared" si="1"/>
        <v>1</v>
      </c>
      <c r="W65">
        <v>0</v>
      </c>
      <c r="X65" s="3">
        <v>17</v>
      </c>
      <c r="Y65" s="3">
        <v>2</v>
      </c>
    </row>
    <row r="66" spans="1:25">
      <c r="A66" s="4" t="s">
        <v>195</v>
      </c>
      <c r="B66" s="4" t="s">
        <v>196</v>
      </c>
      <c r="C66" s="4">
        <v>663</v>
      </c>
      <c r="D66">
        <v>1</v>
      </c>
      <c r="E66" s="2">
        <v>39637</v>
      </c>
      <c r="F66" s="2">
        <v>39637</v>
      </c>
      <c r="G66" t="s">
        <v>27</v>
      </c>
      <c r="H66" t="s">
        <v>133</v>
      </c>
      <c r="I66">
        <v>0</v>
      </c>
      <c r="J66">
        <f t="shared" si="0"/>
        <v>1</v>
      </c>
      <c r="K66">
        <v>2</v>
      </c>
      <c r="L66">
        <v>3</v>
      </c>
      <c r="M66">
        <v>0</v>
      </c>
      <c r="N66">
        <v>0</v>
      </c>
      <c r="O66">
        <v>0</v>
      </c>
      <c r="P66">
        <v>42</v>
      </c>
      <c r="Q66">
        <v>2</v>
      </c>
      <c r="R66">
        <v>3</v>
      </c>
      <c r="S66" t="s">
        <v>125</v>
      </c>
      <c r="T66" t="s">
        <v>197</v>
      </c>
      <c r="U66">
        <v>1</v>
      </c>
      <c r="V66">
        <f t="shared" si="1"/>
        <v>1</v>
      </c>
      <c r="W66">
        <v>1</v>
      </c>
      <c r="X66" s="3" t="str">
        <f>IF(M66=0,"NA","EnterValue")</f>
        <v>NA</v>
      </c>
      <c r="Y66" s="3">
        <v>3</v>
      </c>
    </row>
    <row r="67" spans="1:25">
      <c r="A67" s="4" t="s">
        <v>198</v>
      </c>
      <c r="B67" s="4" t="s">
        <v>199</v>
      </c>
      <c r="C67" s="4">
        <v>665</v>
      </c>
      <c r="D67">
        <v>1</v>
      </c>
      <c r="E67" s="2">
        <v>39648</v>
      </c>
      <c r="F67" s="2">
        <v>39648</v>
      </c>
      <c r="G67" t="s">
        <v>27</v>
      </c>
      <c r="H67" t="s">
        <v>133</v>
      </c>
      <c r="I67">
        <v>0</v>
      </c>
      <c r="J67">
        <f t="shared" ref="J67:J76" si="4">IF(H67="Caucasian",1,0)</f>
        <v>1</v>
      </c>
      <c r="K67">
        <v>2</v>
      </c>
      <c r="L67">
        <v>2</v>
      </c>
      <c r="M67">
        <v>6</v>
      </c>
      <c r="N67">
        <v>0</v>
      </c>
      <c r="O67">
        <v>0</v>
      </c>
      <c r="P67">
        <v>35</v>
      </c>
      <c r="Q67">
        <v>2</v>
      </c>
      <c r="R67">
        <v>3</v>
      </c>
      <c r="S67" t="s">
        <v>119</v>
      </c>
      <c r="T67" t="s">
        <v>108</v>
      </c>
      <c r="U67">
        <v>1</v>
      </c>
      <c r="V67">
        <f t="shared" ref="V67:V76" si="5">IF(OR(U67=1,U67=2),1,0)</f>
        <v>1</v>
      </c>
      <c r="W67">
        <v>1</v>
      </c>
      <c r="X67" s="3">
        <v>12</v>
      </c>
      <c r="Y67" s="3">
        <v>3</v>
      </c>
    </row>
    <row r="68" spans="1:25">
      <c r="A68" s="4" t="s">
        <v>200</v>
      </c>
      <c r="B68" s="4" t="s">
        <v>201</v>
      </c>
      <c r="C68" s="4">
        <v>669</v>
      </c>
      <c r="D68">
        <v>1</v>
      </c>
      <c r="E68" s="2">
        <v>39665</v>
      </c>
      <c r="F68" s="2">
        <v>39665</v>
      </c>
      <c r="G68" t="s">
        <v>123</v>
      </c>
      <c r="H68" t="s">
        <v>124</v>
      </c>
      <c r="I68">
        <v>0</v>
      </c>
      <c r="J68">
        <f t="shared" si="4"/>
        <v>0</v>
      </c>
      <c r="K68">
        <v>2</v>
      </c>
      <c r="L68">
        <v>5</v>
      </c>
      <c r="M68">
        <v>0</v>
      </c>
      <c r="N68">
        <v>0</v>
      </c>
      <c r="O68">
        <v>0</v>
      </c>
      <c r="P68">
        <v>31</v>
      </c>
      <c r="Q68">
        <v>2</v>
      </c>
      <c r="R68">
        <v>3</v>
      </c>
      <c r="S68" t="s">
        <v>83</v>
      </c>
      <c r="T68" t="s">
        <v>56</v>
      </c>
      <c r="U68">
        <v>1</v>
      </c>
      <c r="V68">
        <f t="shared" si="5"/>
        <v>1</v>
      </c>
      <c r="W68">
        <v>1</v>
      </c>
      <c r="X68" s="3" t="str">
        <f t="shared" ref="X68:X74" si="6">IF(M68=0,"NA","EnterValue")</f>
        <v>NA</v>
      </c>
      <c r="Y68" s="3">
        <v>2</v>
      </c>
    </row>
    <row r="69" spans="1:25">
      <c r="A69" s="4" t="s">
        <v>202</v>
      </c>
      <c r="B69" s="4" t="s">
        <v>203</v>
      </c>
      <c r="C69" s="4">
        <v>670</v>
      </c>
      <c r="D69">
        <v>1</v>
      </c>
      <c r="E69" s="2">
        <v>39666</v>
      </c>
      <c r="F69" s="2">
        <v>39666</v>
      </c>
      <c r="G69" t="s">
        <v>123</v>
      </c>
      <c r="H69" t="s">
        <v>124</v>
      </c>
      <c r="I69">
        <v>0</v>
      </c>
      <c r="J69">
        <f t="shared" si="4"/>
        <v>0</v>
      </c>
      <c r="K69">
        <v>2</v>
      </c>
      <c r="L69">
        <v>2</v>
      </c>
      <c r="M69">
        <v>0</v>
      </c>
      <c r="N69">
        <v>0</v>
      </c>
      <c r="O69">
        <v>0</v>
      </c>
      <c r="P69">
        <v>52</v>
      </c>
      <c r="Q69">
        <v>1</v>
      </c>
      <c r="R69">
        <v>1</v>
      </c>
      <c r="S69" t="s">
        <v>29</v>
      </c>
      <c r="T69" t="s">
        <v>204</v>
      </c>
      <c r="U69">
        <v>1</v>
      </c>
      <c r="V69">
        <f t="shared" si="5"/>
        <v>1</v>
      </c>
      <c r="W69">
        <v>0</v>
      </c>
      <c r="X69" s="3" t="str">
        <f t="shared" si="6"/>
        <v>NA</v>
      </c>
      <c r="Y69" s="3">
        <v>2</v>
      </c>
    </row>
    <row r="70" spans="1:25">
      <c r="A70" s="4" t="s">
        <v>205</v>
      </c>
      <c r="B70" s="4" t="s">
        <v>206</v>
      </c>
      <c r="C70" s="4">
        <v>675</v>
      </c>
      <c r="D70">
        <v>1</v>
      </c>
      <c r="E70" s="2">
        <v>39674</v>
      </c>
      <c r="F70" s="2">
        <v>39674</v>
      </c>
      <c r="G70" t="s">
        <v>123</v>
      </c>
      <c r="H70" t="s">
        <v>129</v>
      </c>
      <c r="I70">
        <v>0</v>
      </c>
      <c r="J70">
        <f t="shared" si="4"/>
        <v>0</v>
      </c>
      <c r="K70">
        <v>2</v>
      </c>
      <c r="L70">
        <v>5</v>
      </c>
      <c r="M70">
        <v>0</v>
      </c>
      <c r="N70">
        <v>8</v>
      </c>
      <c r="O70">
        <v>0</v>
      </c>
      <c r="P70">
        <v>36</v>
      </c>
      <c r="Q70">
        <v>2</v>
      </c>
      <c r="R70">
        <v>3</v>
      </c>
      <c r="S70" t="s">
        <v>83</v>
      </c>
      <c r="T70" t="s">
        <v>105</v>
      </c>
      <c r="U70">
        <v>1</v>
      </c>
      <c r="V70">
        <f t="shared" si="5"/>
        <v>1</v>
      </c>
      <c r="W70">
        <v>1</v>
      </c>
      <c r="X70" s="3" t="str">
        <f t="shared" si="6"/>
        <v>NA</v>
      </c>
      <c r="Y70" s="3">
        <v>3</v>
      </c>
    </row>
    <row r="71" spans="1:25">
      <c r="A71" s="4" t="s">
        <v>207</v>
      </c>
      <c r="B71" s="4" t="s">
        <v>208</v>
      </c>
      <c r="C71" s="4">
        <v>676</v>
      </c>
      <c r="D71">
        <v>1</v>
      </c>
      <c r="E71" s="2">
        <v>39676</v>
      </c>
      <c r="F71" s="2">
        <v>39676</v>
      </c>
      <c r="G71" t="s">
        <v>123</v>
      </c>
      <c r="H71" t="s">
        <v>133</v>
      </c>
      <c r="I71">
        <v>0</v>
      </c>
      <c r="J71">
        <f t="shared" si="4"/>
        <v>1</v>
      </c>
      <c r="K71">
        <v>2</v>
      </c>
      <c r="L71">
        <v>5</v>
      </c>
      <c r="M71">
        <v>0</v>
      </c>
      <c r="N71">
        <v>0</v>
      </c>
      <c r="O71">
        <v>0</v>
      </c>
      <c r="P71">
        <v>49</v>
      </c>
      <c r="Q71">
        <v>1</v>
      </c>
      <c r="R71">
        <v>1</v>
      </c>
      <c r="S71" t="s">
        <v>83</v>
      </c>
      <c r="T71" t="s">
        <v>105</v>
      </c>
      <c r="U71">
        <v>1</v>
      </c>
      <c r="V71">
        <f t="shared" si="5"/>
        <v>1</v>
      </c>
      <c r="W71">
        <v>0</v>
      </c>
      <c r="X71" s="3" t="str">
        <f t="shared" si="6"/>
        <v>NA</v>
      </c>
      <c r="Y71" s="3">
        <v>2</v>
      </c>
    </row>
    <row r="72" spans="1:25">
      <c r="A72" t="s">
        <v>209</v>
      </c>
      <c r="B72" t="s">
        <v>210</v>
      </c>
      <c r="C72">
        <v>678</v>
      </c>
      <c r="D72">
        <v>1</v>
      </c>
      <c r="E72" s="2">
        <v>39681</v>
      </c>
      <c r="F72" s="2">
        <v>39681</v>
      </c>
      <c r="G72" t="s">
        <v>123</v>
      </c>
      <c r="H72" t="s">
        <v>28</v>
      </c>
      <c r="I72">
        <v>0</v>
      </c>
      <c r="J72">
        <f t="shared" si="4"/>
        <v>1</v>
      </c>
      <c r="K72">
        <v>1</v>
      </c>
      <c r="L72">
        <v>2</v>
      </c>
      <c r="M72">
        <v>0</v>
      </c>
      <c r="N72">
        <v>0</v>
      </c>
      <c r="O72">
        <v>0</v>
      </c>
      <c r="P72">
        <v>61</v>
      </c>
      <c r="Q72">
        <v>2</v>
      </c>
      <c r="R72">
        <v>2</v>
      </c>
      <c r="S72" t="s">
        <v>33</v>
      </c>
      <c r="T72" t="s">
        <v>211</v>
      </c>
      <c r="U72">
        <v>5</v>
      </c>
      <c r="V72">
        <f t="shared" si="5"/>
        <v>0</v>
      </c>
      <c r="W72">
        <v>0</v>
      </c>
      <c r="X72" s="3" t="str">
        <f t="shared" si="6"/>
        <v>NA</v>
      </c>
      <c r="Y72" s="3">
        <v>2</v>
      </c>
    </row>
    <row r="73" spans="1:25">
      <c r="A73" t="s">
        <v>212</v>
      </c>
      <c r="B73" t="s">
        <v>213</v>
      </c>
      <c r="C73">
        <v>679</v>
      </c>
      <c r="D73">
        <v>1</v>
      </c>
      <c r="E73" s="2">
        <v>39683</v>
      </c>
      <c r="F73" s="2">
        <v>39683</v>
      </c>
      <c r="G73" t="s">
        <v>123</v>
      </c>
      <c r="H73" t="s">
        <v>28</v>
      </c>
      <c r="I73">
        <v>0</v>
      </c>
      <c r="J73">
        <f t="shared" si="4"/>
        <v>1</v>
      </c>
      <c r="K73">
        <v>1</v>
      </c>
      <c r="L73">
        <v>5</v>
      </c>
      <c r="M73">
        <v>0</v>
      </c>
      <c r="N73">
        <v>6</v>
      </c>
      <c r="O73">
        <v>0</v>
      </c>
      <c r="P73">
        <v>63</v>
      </c>
      <c r="Q73">
        <v>1</v>
      </c>
      <c r="R73">
        <v>1</v>
      </c>
      <c r="S73" t="s">
        <v>33</v>
      </c>
      <c r="T73" t="s">
        <v>134</v>
      </c>
      <c r="U73">
        <v>1</v>
      </c>
      <c r="V73">
        <f t="shared" si="5"/>
        <v>1</v>
      </c>
      <c r="W73">
        <v>0</v>
      </c>
      <c r="X73" s="3" t="str">
        <f t="shared" si="6"/>
        <v>NA</v>
      </c>
      <c r="Y73" s="3">
        <v>2</v>
      </c>
    </row>
    <row r="74" spans="1:25">
      <c r="A74" t="s">
        <v>214</v>
      </c>
      <c r="B74" t="s">
        <v>215</v>
      </c>
      <c r="C74">
        <v>680</v>
      </c>
      <c r="D74">
        <v>1</v>
      </c>
      <c r="E74" s="2">
        <v>39689</v>
      </c>
      <c r="F74" s="2">
        <v>39689</v>
      </c>
      <c r="G74" t="s">
        <v>123</v>
      </c>
      <c r="H74" t="s">
        <v>28</v>
      </c>
      <c r="I74">
        <v>0</v>
      </c>
      <c r="J74">
        <f t="shared" si="4"/>
        <v>1</v>
      </c>
      <c r="K74">
        <v>2</v>
      </c>
      <c r="L74">
        <v>3</v>
      </c>
      <c r="M74">
        <v>0</v>
      </c>
      <c r="N74">
        <v>0</v>
      </c>
      <c r="O74">
        <v>0</v>
      </c>
      <c r="P74">
        <v>53</v>
      </c>
      <c r="Q74">
        <v>2</v>
      </c>
      <c r="R74">
        <v>2</v>
      </c>
      <c r="S74" t="s">
        <v>29</v>
      </c>
      <c r="T74" t="s">
        <v>105</v>
      </c>
      <c r="U74">
        <v>1</v>
      </c>
      <c r="V74">
        <f t="shared" si="5"/>
        <v>1</v>
      </c>
      <c r="W74">
        <v>0</v>
      </c>
      <c r="X74" s="3" t="str">
        <f t="shared" si="6"/>
        <v>NA</v>
      </c>
      <c r="Y74" s="3">
        <v>2</v>
      </c>
    </row>
    <row r="75" spans="1:25">
      <c r="A75" t="s">
        <v>216</v>
      </c>
      <c r="B75" t="s">
        <v>41</v>
      </c>
      <c r="C75">
        <v>682</v>
      </c>
      <c r="D75">
        <v>1</v>
      </c>
      <c r="E75" s="2">
        <v>39695</v>
      </c>
      <c r="F75" s="2">
        <v>39695</v>
      </c>
      <c r="G75" t="s">
        <v>123</v>
      </c>
      <c r="H75" t="s">
        <v>28</v>
      </c>
      <c r="I75">
        <v>0</v>
      </c>
      <c r="J75">
        <f t="shared" si="4"/>
        <v>1</v>
      </c>
      <c r="K75">
        <v>2</v>
      </c>
      <c r="L75">
        <v>3</v>
      </c>
      <c r="M75">
        <v>3</v>
      </c>
      <c r="N75">
        <v>0</v>
      </c>
      <c r="O75">
        <v>0</v>
      </c>
      <c r="P75">
        <v>59</v>
      </c>
      <c r="Q75">
        <v>1</v>
      </c>
      <c r="R75">
        <v>1</v>
      </c>
      <c r="S75" t="s">
        <v>83</v>
      </c>
      <c r="T75" t="s">
        <v>56</v>
      </c>
      <c r="U75">
        <v>1</v>
      </c>
      <c r="V75">
        <f t="shared" si="5"/>
        <v>1</v>
      </c>
      <c r="W75">
        <v>0</v>
      </c>
      <c r="X75" s="3">
        <v>39</v>
      </c>
      <c r="Y75" s="3">
        <v>2</v>
      </c>
    </row>
    <row r="76" spans="1:25">
      <c r="A76" t="s">
        <v>217</v>
      </c>
      <c r="B76" t="s">
        <v>218</v>
      </c>
      <c r="C76">
        <v>683</v>
      </c>
      <c r="D76">
        <v>1</v>
      </c>
      <c r="E76" s="2">
        <v>39701</v>
      </c>
      <c r="F76" s="2">
        <v>39701</v>
      </c>
      <c r="G76" t="s">
        <v>123</v>
      </c>
      <c r="H76" t="s">
        <v>28</v>
      </c>
      <c r="I76">
        <v>0</v>
      </c>
      <c r="J76">
        <f t="shared" si="4"/>
        <v>1</v>
      </c>
      <c r="K76">
        <v>1</v>
      </c>
      <c r="L76">
        <v>5</v>
      </c>
      <c r="M76">
        <v>0</v>
      </c>
      <c r="N76">
        <v>0</v>
      </c>
      <c r="O76">
        <v>0</v>
      </c>
      <c r="P76">
        <v>55</v>
      </c>
      <c r="Q76">
        <v>1</v>
      </c>
      <c r="R76">
        <v>1</v>
      </c>
      <c r="S76" t="s">
        <v>33</v>
      </c>
      <c r="T76" t="s">
        <v>197</v>
      </c>
      <c r="U76">
        <v>1</v>
      </c>
      <c r="V76">
        <f t="shared" si="5"/>
        <v>1</v>
      </c>
      <c r="W76">
        <v>0</v>
      </c>
      <c r="X76" s="3" t="str">
        <f>IF(M76=0,"NA","EnterValue")</f>
        <v>NA</v>
      </c>
      <c r="Y76" s="3">
        <v>2</v>
      </c>
    </row>
    <row r="78" spans="1:25">
      <c r="U78" t="s">
        <v>219</v>
      </c>
    </row>
    <row r="81" customFormat="1"/>
    <row r="82" customFormat="1"/>
    <row r="83" customFormat="1"/>
    <row r="84" customFormat="1"/>
    <row r="85" customFormat="1"/>
    <row r="86" customFormat="1"/>
    <row r="87" customFormat="1"/>
    <row r="88" customFormat="1"/>
    <row r="89" customFormat="1"/>
    <row r="90" customFormat="1"/>
  </sheetData>
  <phoneticPr fontId="5" type="noConversion"/>
  <pageMargins left="0.75" right="0.75" top="1" bottom="1" header="0.5" footer="0.5"/>
  <pageSetup scale="51" orientation="landscape" cellComments="asDisplayed" horizontalDpi="4294967292" verticalDpi="4294967292"/>
  <headerFooter>
    <oddHeader>&amp;L&amp;C0905 Demo Log&amp;R</oddHeader>
  </headerFooter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5"/>
  <sheetViews>
    <sheetView topLeftCell="BC1" workbookViewId="0">
      <selection activeCell="D7" sqref="D7"/>
    </sheetView>
  </sheetViews>
  <sheetFormatPr defaultColWidth="10.85546875" defaultRowHeight="23.1"/>
  <cols>
    <col min="1" max="1" width="20.7109375" style="8" bestFit="1" customWidth="1"/>
    <col min="2" max="2" width="11.85546875" style="7" bestFit="1" customWidth="1"/>
    <col min="3" max="3" width="10.140625" style="7" bestFit="1" customWidth="1"/>
    <col min="4" max="4" width="14" style="7" bestFit="1" customWidth="1"/>
    <col min="5" max="5" width="10.42578125" style="7" bestFit="1" customWidth="1"/>
    <col min="6" max="6" width="10" style="7" bestFit="1" customWidth="1"/>
    <col min="7" max="7" width="14.85546875" style="7" bestFit="1" customWidth="1"/>
    <col min="8" max="10" width="9.42578125" style="6" bestFit="1" customWidth="1"/>
    <col min="11" max="16384" width="10.85546875" style="6"/>
  </cols>
  <sheetData>
    <row r="1" spans="1:10">
      <c r="A1" s="9"/>
      <c r="B1" s="10" t="s">
        <v>220</v>
      </c>
      <c r="C1" s="10" t="s">
        <v>221</v>
      </c>
      <c r="D1" s="10" t="s">
        <v>222</v>
      </c>
      <c r="E1" s="11"/>
      <c r="F1" s="11"/>
      <c r="G1" s="11"/>
      <c r="H1" s="12"/>
      <c r="I1" s="12"/>
      <c r="J1" s="12"/>
    </row>
    <row r="2" spans="1:10">
      <c r="A2" s="9" t="s">
        <v>223</v>
      </c>
      <c r="B2" s="11">
        <f>MIN('In Process and Completers'!P:P)</f>
        <v>22</v>
      </c>
      <c r="C2" s="11">
        <f>MAX('In Process and Completers'!P:P)</f>
        <v>69</v>
      </c>
      <c r="D2" s="11">
        <f>AVERAGE('In Process and Completers'!P:P)</f>
        <v>42.266666666666666</v>
      </c>
      <c r="E2" s="11"/>
      <c r="F2" s="11"/>
      <c r="G2" s="11"/>
      <c r="H2" s="12"/>
      <c r="I2" s="12"/>
      <c r="J2" s="12"/>
    </row>
    <row r="3" spans="1:10">
      <c r="A3" s="9"/>
      <c r="B3" s="11"/>
      <c r="C3" s="11"/>
      <c r="D3" s="11"/>
      <c r="E3" s="11"/>
      <c r="F3" s="11"/>
      <c r="G3" s="11"/>
      <c r="H3" s="12"/>
      <c r="I3" s="12"/>
      <c r="J3" s="12"/>
    </row>
    <row r="4" spans="1:10">
      <c r="A4" s="9"/>
      <c r="B4" s="10" t="s">
        <v>224</v>
      </c>
      <c r="C4" s="10" t="s">
        <v>225</v>
      </c>
      <c r="D4" s="11"/>
      <c r="E4" s="11"/>
      <c r="F4" s="11"/>
      <c r="G4" s="11"/>
      <c r="H4" s="12"/>
      <c r="I4" s="12"/>
      <c r="J4" s="13"/>
    </row>
    <row r="5" spans="1:10">
      <c r="A5" s="9" t="s">
        <v>226</v>
      </c>
      <c r="B5" s="14">
        <f>COUNTIF('In Process and Completers'!K:K,2)/COUNT('In Process and Completers'!K:K)</f>
        <v>0.6</v>
      </c>
      <c r="C5" s="14">
        <f>COUNTIF('In Process and Completers'!K:K,1)/COUNT('In Process and Completers'!K:K)</f>
        <v>0.4</v>
      </c>
      <c r="D5" s="11"/>
      <c r="E5" s="11"/>
      <c r="F5" s="11"/>
      <c r="G5" s="11"/>
      <c r="H5" s="12"/>
      <c r="I5" s="12"/>
      <c r="J5" s="12"/>
    </row>
    <row r="6" spans="1:10">
      <c r="A6" s="9"/>
      <c r="B6" s="11"/>
      <c r="C6" s="11"/>
      <c r="D6" s="11"/>
      <c r="E6" s="11"/>
      <c r="F6" s="11"/>
      <c r="G6" s="11"/>
      <c r="H6" s="12"/>
      <c r="I6" s="12"/>
      <c r="J6" s="12"/>
    </row>
    <row r="7" spans="1:10">
      <c r="A7" s="9"/>
      <c r="B7" s="10" t="s">
        <v>227</v>
      </c>
      <c r="C7" s="10" t="s">
        <v>228</v>
      </c>
      <c r="D7" s="11"/>
      <c r="E7" s="11"/>
      <c r="F7" s="11"/>
      <c r="G7" s="11"/>
      <c r="H7" s="12"/>
      <c r="I7" s="12"/>
      <c r="J7" s="12"/>
    </row>
    <row r="8" spans="1:10">
      <c r="A8" s="9" t="s">
        <v>229</v>
      </c>
      <c r="B8" s="14">
        <f>COUNTIF('In Process and Completers'!L:L,"&gt;2")/COUNT('In Process and Completers'!L:L)</f>
        <v>0.89333333333333331</v>
      </c>
      <c r="C8" s="14">
        <f>COUNTIF('In Process and Completers'!L:L,"&gt;3")/COUNT('In Process and Completers'!L:L)</f>
        <v>0.53333333333333333</v>
      </c>
      <c r="D8" s="11"/>
      <c r="E8" s="11"/>
      <c r="F8" s="11"/>
      <c r="G8" s="11"/>
      <c r="H8" s="12"/>
      <c r="I8" s="12"/>
      <c r="J8" s="12"/>
    </row>
    <row r="9" spans="1:10">
      <c r="A9" s="9"/>
      <c r="B9" s="11"/>
      <c r="C9" s="11"/>
      <c r="D9" s="11"/>
      <c r="E9" s="11"/>
      <c r="F9" s="11"/>
      <c r="G9" s="11"/>
      <c r="H9" s="12"/>
      <c r="I9" s="12"/>
      <c r="J9" s="12"/>
    </row>
    <row r="10" spans="1:10">
      <c r="A10" s="9"/>
      <c r="B10" s="10" t="s">
        <v>230</v>
      </c>
      <c r="C10" s="10" t="s">
        <v>231</v>
      </c>
      <c r="D10" s="10" t="s">
        <v>232</v>
      </c>
      <c r="E10" s="10" t="s">
        <v>233</v>
      </c>
      <c r="F10" s="10" t="s">
        <v>234</v>
      </c>
      <c r="G10" s="10" t="s">
        <v>235</v>
      </c>
      <c r="H10" s="12"/>
      <c r="I10" s="12"/>
      <c r="J10" s="12"/>
    </row>
    <row r="11" spans="1:10">
      <c r="A11" s="9" t="s">
        <v>236</v>
      </c>
      <c r="B11" s="14">
        <f>COUNTIF('In Process and Completers'!U:U,1)/COUNT('In Process and Completers'!U:U)</f>
        <v>0.68</v>
      </c>
      <c r="C11" s="14">
        <f>COUNTIF('In Process and Completers'!U:U,2)/COUNT('In Process and Completers'!U:U)</f>
        <v>5.3333333333333337E-2</v>
      </c>
      <c r="D11" s="14">
        <f>COUNTIF('In Process and Completers'!U:U,3)/COUNT('In Process and Completers'!U:U)</f>
        <v>2.6666666666666668E-2</v>
      </c>
      <c r="E11" s="14">
        <f>COUNTIF('In Process and Completers'!U:U,4)/COUNT('In Process and Completers'!U:U)</f>
        <v>0.14666666666666667</v>
      </c>
      <c r="F11" s="14">
        <f>COUNTIF('In Process and Completers'!U:U,5)/COUNT('In Process and Completers'!U:U)</f>
        <v>6.6666666666666666E-2</v>
      </c>
      <c r="G11" s="14">
        <f>COUNTIF('In Process and Completers'!U:U,6)/COUNT('In Process and Completers'!U:U)</f>
        <v>2.6666666666666668E-2</v>
      </c>
      <c r="H11" s="12"/>
      <c r="I11" s="12"/>
      <c r="J11" s="12"/>
    </row>
    <row r="12" spans="1:10">
      <c r="A12" s="9"/>
      <c r="B12" s="11"/>
      <c r="C12" s="11"/>
      <c r="D12" s="11"/>
      <c r="E12" s="11"/>
      <c r="F12" s="11"/>
      <c r="G12" s="11"/>
      <c r="H12" s="12"/>
      <c r="I12" s="12"/>
      <c r="J12" s="12"/>
    </row>
    <row r="13" spans="1:10">
      <c r="A13" s="9"/>
      <c r="B13" s="10" t="s">
        <v>220</v>
      </c>
      <c r="C13" s="10" t="s">
        <v>221</v>
      </c>
      <c r="D13" s="10" t="s">
        <v>237</v>
      </c>
      <c r="E13" s="10" t="s">
        <v>238</v>
      </c>
      <c r="F13" s="10" t="s">
        <v>239</v>
      </c>
      <c r="G13" s="10" t="s">
        <v>240</v>
      </c>
      <c r="H13" s="10" t="s">
        <v>241</v>
      </c>
      <c r="I13" s="10" t="s">
        <v>242</v>
      </c>
      <c r="J13" s="10" t="s">
        <v>243</v>
      </c>
    </row>
    <row r="14" spans="1:10">
      <c r="A14" s="9" t="s">
        <v>12</v>
      </c>
      <c r="B14" s="11">
        <f>MIN('In Process and Completers'!M:M)</f>
        <v>0</v>
      </c>
      <c r="C14" s="11">
        <f>MAX('In Process and Completers'!M:M)</f>
        <v>6</v>
      </c>
      <c r="D14" s="14">
        <f>COUNTIF('In Process and Completers'!M:M,0)/COUNT('In Process and Completers'!M:M)</f>
        <v>0.7466666666666667</v>
      </c>
      <c r="E14" s="14">
        <f>COUNTIF('In Process and Completers'!M:M,1)/COUNT('In Process and Completers'!M:M)</f>
        <v>0.04</v>
      </c>
      <c r="F14" s="14">
        <f>COUNTIF('In Process and Completers'!M:M,2)/COUNT('In Process and Completers'!M:M)</f>
        <v>6.6666666666666666E-2</v>
      </c>
      <c r="G14" s="14">
        <f>COUNTIF('In Process and Completers'!M:M,3)/COUNT('In Process and Completers'!M:M)</f>
        <v>5.3333333333333337E-2</v>
      </c>
      <c r="H14" s="15">
        <f>COUNTIF('In Process and Completers'!M:M,4)/COUNT('In Process and Completers'!M:M)</f>
        <v>0.04</v>
      </c>
      <c r="I14" s="15">
        <f>COUNTIF('In Process and Completers'!M:M,5)/COUNT('In Process and Completers'!M:M)</f>
        <v>1.3333333333333334E-2</v>
      </c>
      <c r="J14" s="15">
        <f>COUNTIF('In Process and Completers'!M:M,6)/COUNT('In Process and Completers'!M:M)</f>
        <v>0.04</v>
      </c>
    </row>
    <row r="15" spans="1:10">
      <c r="A15" s="9" t="s">
        <v>244</v>
      </c>
      <c r="B15" s="11">
        <f>MIN('In Process and Completers'!X:X)</f>
        <v>2</v>
      </c>
      <c r="C15" s="11">
        <f>MAX('In Process and Completers'!X:X)</f>
        <v>40</v>
      </c>
      <c r="D15" s="11" t="s">
        <v>245</v>
      </c>
      <c r="E15" s="11" t="s">
        <v>245</v>
      </c>
      <c r="F15" s="11" t="s">
        <v>245</v>
      </c>
      <c r="G15" s="11" t="s">
        <v>245</v>
      </c>
      <c r="H15" s="11" t="s">
        <v>245</v>
      </c>
      <c r="I15" s="11" t="s">
        <v>245</v>
      </c>
      <c r="J15" s="11" t="s">
        <v>245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84"/>
  <sheetViews>
    <sheetView workbookViewId="0">
      <pane ySplit="2" topLeftCell="A3" activePane="bottomLeft" state="frozen"/>
      <selection pane="bottomLeft" activeCell="F40" sqref="F40"/>
    </sheetView>
  </sheetViews>
  <sheetFormatPr defaultColWidth="11.42578125" defaultRowHeight="12"/>
  <cols>
    <col min="1" max="1" width="24.140625" customWidth="1"/>
    <col min="2" max="2" width="9.42578125" customWidth="1"/>
    <col min="3" max="8" width="10.85546875" customWidth="1"/>
    <col min="9" max="9" width="9.42578125" customWidth="1"/>
  </cols>
  <sheetData>
    <row r="1" spans="2:25">
      <c r="B1" t="s">
        <v>246</v>
      </c>
      <c r="C1" t="s">
        <v>246</v>
      </c>
      <c r="D1" t="s">
        <v>246</v>
      </c>
      <c r="E1" t="s">
        <v>246</v>
      </c>
      <c r="F1" t="s">
        <v>246</v>
      </c>
      <c r="G1" t="s">
        <v>246</v>
      </c>
      <c r="H1" t="s">
        <v>246</v>
      </c>
      <c r="I1" t="s">
        <v>246</v>
      </c>
      <c r="J1" t="s">
        <v>247</v>
      </c>
      <c r="K1" t="s">
        <v>247</v>
      </c>
      <c r="L1" t="s">
        <v>247</v>
      </c>
      <c r="M1" t="s">
        <v>247</v>
      </c>
      <c r="N1" t="s">
        <v>247</v>
      </c>
      <c r="O1" t="s">
        <v>247</v>
      </c>
      <c r="P1" t="s">
        <v>247</v>
      </c>
      <c r="Q1" t="s">
        <v>247</v>
      </c>
      <c r="R1" t="s">
        <v>248</v>
      </c>
      <c r="S1" t="s">
        <v>248</v>
      </c>
      <c r="T1" t="s">
        <v>248</v>
      </c>
      <c r="U1" t="s">
        <v>248</v>
      </c>
      <c r="V1" t="s">
        <v>248</v>
      </c>
      <c r="W1" t="s">
        <v>248</v>
      </c>
      <c r="X1" t="s">
        <v>248</v>
      </c>
      <c r="Y1" t="s">
        <v>248</v>
      </c>
    </row>
    <row r="2" spans="2:25" s="1" customFormat="1" ht="135" customHeight="1">
      <c r="B2" s="1" t="s">
        <v>7</v>
      </c>
      <c r="C2" s="1" t="s">
        <v>8</v>
      </c>
      <c r="D2" s="1" t="s">
        <v>10</v>
      </c>
      <c r="E2" s="1" t="s">
        <v>12</v>
      </c>
      <c r="F2" s="1" t="s">
        <v>13</v>
      </c>
      <c r="G2" s="1" t="s">
        <v>15</v>
      </c>
      <c r="H2" s="16" t="s">
        <v>17</v>
      </c>
      <c r="I2" s="1" t="s">
        <v>20</v>
      </c>
      <c r="J2" s="1" t="s">
        <v>7</v>
      </c>
      <c r="K2" s="1" t="s">
        <v>8</v>
      </c>
      <c r="L2" s="1" t="s">
        <v>10</v>
      </c>
      <c r="M2" s="1" t="s">
        <v>12</v>
      </c>
      <c r="N2" s="1" t="s">
        <v>13</v>
      </c>
      <c r="O2" s="1" t="s">
        <v>15</v>
      </c>
      <c r="P2" s="16" t="s">
        <v>17</v>
      </c>
      <c r="Q2" s="1" t="s">
        <v>20</v>
      </c>
      <c r="R2" s="1" t="s">
        <v>7</v>
      </c>
      <c r="S2" s="1" t="s">
        <v>8</v>
      </c>
      <c r="T2" s="1" t="s">
        <v>10</v>
      </c>
      <c r="U2" s="1" t="s">
        <v>12</v>
      </c>
      <c r="V2" s="1" t="s">
        <v>13</v>
      </c>
      <c r="W2" s="1" t="s">
        <v>15</v>
      </c>
      <c r="X2" s="16" t="s">
        <v>17</v>
      </c>
      <c r="Y2" s="1" t="s">
        <v>20</v>
      </c>
    </row>
    <row r="3" spans="2:25">
      <c r="B3" t="s">
        <v>28</v>
      </c>
      <c r="C3">
        <v>0</v>
      </c>
      <c r="D3">
        <v>1</v>
      </c>
      <c r="E3">
        <v>0</v>
      </c>
      <c r="F3">
        <v>1</v>
      </c>
      <c r="G3">
        <v>54</v>
      </c>
      <c r="H3">
        <v>1</v>
      </c>
      <c r="I3">
        <v>2</v>
      </c>
      <c r="J3" t="s">
        <v>28</v>
      </c>
      <c r="K3">
        <v>0</v>
      </c>
      <c r="L3">
        <v>2</v>
      </c>
      <c r="M3">
        <v>0</v>
      </c>
      <c r="N3">
        <v>0</v>
      </c>
      <c r="O3">
        <v>51</v>
      </c>
      <c r="P3">
        <v>2</v>
      </c>
      <c r="Q3">
        <v>1</v>
      </c>
      <c r="R3" t="s">
        <v>28</v>
      </c>
      <c r="S3">
        <v>0</v>
      </c>
      <c r="T3">
        <v>1</v>
      </c>
      <c r="U3">
        <v>0</v>
      </c>
      <c r="V3">
        <v>0</v>
      </c>
      <c r="W3">
        <v>50</v>
      </c>
      <c r="X3">
        <v>3</v>
      </c>
      <c r="Y3">
        <v>1</v>
      </c>
    </row>
    <row r="4" spans="2:25">
      <c r="B4" t="s">
        <v>28</v>
      </c>
      <c r="C4">
        <v>0</v>
      </c>
      <c r="D4">
        <v>1</v>
      </c>
      <c r="E4">
        <v>0</v>
      </c>
      <c r="F4">
        <v>0</v>
      </c>
      <c r="G4">
        <v>25</v>
      </c>
      <c r="H4">
        <v>1</v>
      </c>
      <c r="I4">
        <v>4</v>
      </c>
      <c r="J4" t="s">
        <v>28</v>
      </c>
      <c r="K4">
        <v>0</v>
      </c>
      <c r="L4">
        <v>2</v>
      </c>
      <c r="M4">
        <v>3</v>
      </c>
      <c r="N4">
        <v>0</v>
      </c>
      <c r="O4">
        <v>46</v>
      </c>
      <c r="P4">
        <v>2</v>
      </c>
      <c r="Q4">
        <v>1</v>
      </c>
      <c r="R4" t="s">
        <v>42</v>
      </c>
      <c r="S4">
        <v>1</v>
      </c>
      <c r="T4">
        <v>2</v>
      </c>
      <c r="U4">
        <v>6</v>
      </c>
      <c r="V4">
        <v>3</v>
      </c>
      <c r="W4">
        <v>50</v>
      </c>
      <c r="X4">
        <v>3</v>
      </c>
      <c r="Y4">
        <v>1</v>
      </c>
    </row>
    <row r="5" spans="2:25">
      <c r="B5" t="s">
        <v>28</v>
      </c>
      <c r="C5">
        <v>0</v>
      </c>
      <c r="D5">
        <v>2</v>
      </c>
      <c r="E5">
        <v>0</v>
      </c>
      <c r="F5">
        <v>4</v>
      </c>
      <c r="G5">
        <v>49</v>
      </c>
      <c r="H5">
        <v>1</v>
      </c>
      <c r="I5">
        <v>1</v>
      </c>
      <c r="J5" t="s">
        <v>28</v>
      </c>
      <c r="K5">
        <v>0</v>
      </c>
      <c r="L5">
        <v>1</v>
      </c>
      <c r="M5">
        <v>0</v>
      </c>
      <c r="N5">
        <v>4</v>
      </c>
      <c r="O5">
        <v>41</v>
      </c>
      <c r="P5">
        <v>2</v>
      </c>
      <c r="Q5">
        <v>1</v>
      </c>
      <c r="R5" t="s">
        <v>28</v>
      </c>
      <c r="S5">
        <v>0</v>
      </c>
      <c r="T5">
        <v>2</v>
      </c>
      <c r="U5">
        <v>0</v>
      </c>
      <c r="V5">
        <v>0</v>
      </c>
      <c r="W5">
        <v>29</v>
      </c>
      <c r="X5">
        <v>3</v>
      </c>
      <c r="Y5">
        <v>1</v>
      </c>
    </row>
    <row r="6" spans="2:25">
      <c r="B6" t="s">
        <v>28</v>
      </c>
      <c r="C6">
        <v>0</v>
      </c>
      <c r="D6">
        <v>2</v>
      </c>
      <c r="E6">
        <v>0</v>
      </c>
      <c r="F6">
        <v>0</v>
      </c>
      <c r="G6">
        <v>26</v>
      </c>
      <c r="H6">
        <v>1</v>
      </c>
      <c r="I6">
        <v>4</v>
      </c>
      <c r="J6" t="s">
        <v>28</v>
      </c>
      <c r="K6">
        <v>0</v>
      </c>
      <c r="L6">
        <v>1</v>
      </c>
      <c r="M6">
        <v>0</v>
      </c>
      <c r="N6">
        <v>0</v>
      </c>
      <c r="O6">
        <v>25</v>
      </c>
      <c r="P6">
        <v>2</v>
      </c>
      <c r="Q6">
        <v>1</v>
      </c>
      <c r="R6" t="s">
        <v>28</v>
      </c>
      <c r="S6">
        <v>0</v>
      </c>
      <c r="T6">
        <v>1</v>
      </c>
      <c r="U6">
        <v>0</v>
      </c>
      <c r="V6">
        <v>0</v>
      </c>
      <c r="W6">
        <v>31</v>
      </c>
      <c r="X6">
        <v>3</v>
      </c>
      <c r="Y6">
        <v>1</v>
      </c>
    </row>
    <row r="7" spans="2:25">
      <c r="B7" t="s">
        <v>28</v>
      </c>
      <c r="C7">
        <v>0</v>
      </c>
      <c r="D7">
        <v>2</v>
      </c>
      <c r="E7">
        <v>6</v>
      </c>
      <c r="F7">
        <v>3</v>
      </c>
      <c r="G7">
        <v>57</v>
      </c>
      <c r="H7">
        <v>1</v>
      </c>
      <c r="I7">
        <v>3</v>
      </c>
      <c r="J7" t="s">
        <v>28</v>
      </c>
      <c r="K7">
        <v>0</v>
      </c>
      <c r="L7">
        <v>1</v>
      </c>
      <c r="M7">
        <v>0</v>
      </c>
      <c r="N7">
        <v>1</v>
      </c>
      <c r="O7">
        <v>27</v>
      </c>
      <c r="P7">
        <v>2</v>
      </c>
      <c r="Q7">
        <v>1</v>
      </c>
      <c r="R7" t="s">
        <v>28</v>
      </c>
      <c r="S7">
        <v>0</v>
      </c>
      <c r="T7">
        <v>2</v>
      </c>
      <c r="U7">
        <v>0</v>
      </c>
      <c r="V7">
        <v>0</v>
      </c>
      <c r="W7">
        <v>49</v>
      </c>
      <c r="X7">
        <v>3</v>
      </c>
      <c r="Y7">
        <v>1</v>
      </c>
    </row>
    <row r="8" spans="2:25">
      <c r="B8" t="s">
        <v>28</v>
      </c>
      <c r="C8">
        <v>0</v>
      </c>
      <c r="D8">
        <v>2</v>
      </c>
      <c r="E8">
        <v>0</v>
      </c>
      <c r="F8">
        <v>0</v>
      </c>
      <c r="G8">
        <v>48</v>
      </c>
      <c r="H8">
        <v>1</v>
      </c>
      <c r="I8">
        <v>1</v>
      </c>
      <c r="J8" t="s">
        <v>28</v>
      </c>
      <c r="K8">
        <v>0</v>
      </c>
      <c r="L8">
        <v>2</v>
      </c>
      <c r="M8">
        <v>0</v>
      </c>
      <c r="N8">
        <v>6</v>
      </c>
      <c r="O8">
        <v>54</v>
      </c>
      <c r="P8">
        <v>2</v>
      </c>
      <c r="Q8">
        <v>1</v>
      </c>
      <c r="R8" t="s">
        <v>28</v>
      </c>
      <c r="S8">
        <v>0</v>
      </c>
      <c r="T8">
        <v>2</v>
      </c>
      <c r="U8">
        <v>2</v>
      </c>
      <c r="V8">
        <v>0</v>
      </c>
      <c r="W8">
        <v>40</v>
      </c>
      <c r="X8">
        <v>3</v>
      </c>
      <c r="Y8">
        <v>3</v>
      </c>
    </row>
    <row r="9" spans="2:25">
      <c r="B9" t="s">
        <v>28</v>
      </c>
      <c r="C9">
        <v>0</v>
      </c>
      <c r="D9">
        <v>2</v>
      </c>
      <c r="E9">
        <v>0</v>
      </c>
      <c r="F9">
        <v>0</v>
      </c>
      <c r="G9">
        <v>39</v>
      </c>
      <c r="H9">
        <v>1</v>
      </c>
      <c r="I9">
        <v>1</v>
      </c>
      <c r="J9" t="s">
        <v>28</v>
      </c>
      <c r="K9">
        <v>0</v>
      </c>
      <c r="L9">
        <v>1</v>
      </c>
      <c r="M9">
        <v>0</v>
      </c>
      <c r="N9">
        <v>3</v>
      </c>
      <c r="O9">
        <v>43</v>
      </c>
      <c r="P9">
        <v>2</v>
      </c>
      <c r="Q9">
        <v>2</v>
      </c>
      <c r="R9" t="s">
        <v>28</v>
      </c>
      <c r="S9">
        <v>0</v>
      </c>
      <c r="T9">
        <v>2</v>
      </c>
      <c r="U9">
        <v>2</v>
      </c>
      <c r="V9">
        <v>4</v>
      </c>
      <c r="W9">
        <v>48</v>
      </c>
      <c r="X9">
        <v>3</v>
      </c>
      <c r="Y9">
        <v>1</v>
      </c>
    </row>
    <row r="10" spans="2:25">
      <c r="B10" t="s">
        <v>28</v>
      </c>
      <c r="C10">
        <v>0</v>
      </c>
      <c r="D10">
        <v>1</v>
      </c>
      <c r="E10">
        <v>2</v>
      </c>
      <c r="F10">
        <v>0</v>
      </c>
      <c r="G10">
        <v>53</v>
      </c>
      <c r="H10">
        <v>1</v>
      </c>
      <c r="I10">
        <v>1</v>
      </c>
      <c r="J10" t="s">
        <v>42</v>
      </c>
      <c r="K10">
        <v>1</v>
      </c>
      <c r="L10">
        <v>1</v>
      </c>
      <c r="M10">
        <v>0</v>
      </c>
      <c r="N10">
        <v>4</v>
      </c>
      <c r="O10">
        <v>33</v>
      </c>
      <c r="P10">
        <v>2</v>
      </c>
      <c r="Q10">
        <v>1</v>
      </c>
      <c r="R10" t="s">
        <v>28</v>
      </c>
      <c r="S10">
        <v>0</v>
      </c>
      <c r="T10">
        <v>2</v>
      </c>
      <c r="U10">
        <v>0</v>
      </c>
      <c r="V10">
        <v>4</v>
      </c>
      <c r="W10">
        <v>24</v>
      </c>
      <c r="X10">
        <v>3</v>
      </c>
      <c r="Y10">
        <v>4</v>
      </c>
    </row>
    <row r="11" spans="2:25">
      <c r="B11" t="s">
        <v>28</v>
      </c>
      <c r="C11">
        <v>0</v>
      </c>
      <c r="D11">
        <v>2</v>
      </c>
      <c r="E11">
        <v>5</v>
      </c>
      <c r="F11">
        <v>0</v>
      </c>
      <c r="G11">
        <v>58</v>
      </c>
      <c r="H11">
        <v>1</v>
      </c>
      <c r="I11">
        <v>2</v>
      </c>
      <c r="J11" t="s">
        <v>94</v>
      </c>
      <c r="K11">
        <v>1</v>
      </c>
      <c r="L11">
        <v>2</v>
      </c>
      <c r="M11">
        <v>4</v>
      </c>
      <c r="N11">
        <v>0</v>
      </c>
      <c r="O11">
        <v>51</v>
      </c>
      <c r="P11">
        <v>2</v>
      </c>
      <c r="Q11">
        <v>1</v>
      </c>
      <c r="R11" t="s">
        <v>28</v>
      </c>
      <c r="S11">
        <v>0</v>
      </c>
      <c r="T11">
        <v>1</v>
      </c>
      <c r="U11">
        <v>0</v>
      </c>
      <c r="V11">
        <v>0</v>
      </c>
      <c r="W11">
        <v>50</v>
      </c>
      <c r="X11">
        <v>3</v>
      </c>
      <c r="Y11">
        <v>1</v>
      </c>
    </row>
    <row r="12" spans="2:25">
      <c r="B12" t="s">
        <v>28</v>
      </c>
      <c r="C12">
        <v>0</v>
      </c>
      <c r="D12">
        <v>2</v>
      </c>
      <c r="E12">
        <v>0</v>
      </c>
      <c r="F12">
        <v>1</v>
      </c>
      <c r="G12">
        <v>48</v>
      </c>
      <c r="H12">
        <v>1</v>
      </c>
      <c r="I12">
        <v>4</v>
      </c>
      <c r="J12" t="s">
        <v>28</v>
      </c>
      <c r="K12">
        <v>0</v>
      </c>
      <c r="L12">
        <v>1</v>
      </c>
      <c r="M12">
        <v>3</v>
      </c>
      <c r="N12">
        <v>1</v>
      </c>
      <c r="O12">
        <v>31</v>
      </c>
      <c r="P12">
        <v>2</v>
      </c>
      <c r="Q12">
        <v>4</v>
      </c>
      <c r="R12" t="s">
        <v>91</v>
      </c>
      <c r="S12">
        <v>0</v>
      </c>
      <c r="T12">
        <v>2</v>
      </c>
      <c r="U12">
        <v>2</v>
      </c>
      <c r="V12">
        <v>0</v>
      </c>
      <c r="W12">
        <v>56</v>
      </c>
      <c r="X12">
        <v>3</v>
      </c>
      <c r="Y12">
        <v>1</v>
      </c>
    </row>
    <row r="13" spans="2:25">
      <c r="B13" t="s">
        <v>133</v>
      </c>
      <c r="C13">
        <v>0</v>
      </c>
      <c r="D13">
        <v>1</v>
      </c>
      <c r="E13">
        <v>0</v>
      </c>
      <c r="F13">
        <v>0</v>
      </c>
      <c r="G13">
        <v>27</v>
      </c>
      <c r="H13">
        <v>1</v>
      </c>
      <c r="I13">
        <v>1</v>
      </c>
      <c r="J13" t="s">
        <v>124</v>
      </c>
      <c r="K13">
        <v>0</v>
      </c>
      <c r="L13">
        <v>2</v>
      </c>
      <c r="M13">
        <v>0</v>
      </c>
      <c r="N13">
        <v>0</v>
      </c>
      <c r="O13">
        <v>29</v>
      </c>
      <c r="P13">
        <v>2</v>
      </c>
      <c r="Q13">
        <v>4</v>
      </c>
      <c r="R13" t="s">
        <v>28</v>
      </c>
      <c r="S13">
        <v>0</v>
      </c>
      <c r="T13">
        <v>1</v>
      </c>
      <c r="U13">
        <v>0</v>
      </c>
      <c r="V13">
        <v>0</v>
      </c>
      <c r="W13">
        <v>29</v>
      </c>
      <c r="X13">
        <v>3</v>
      </c>
      <c r="Y13">
        <v>4</v>
      </c>
    </row>
    <row r="14" spans="2:25">
      <c r="B14" t="s">
        <v>94</v>
      </c>
      <c r="C14">
        <v>1</v>
      </c>
      <c r="D14">
        <v>2</v>
      </c>
      <c r="E14">
        <v>0</v>
      </c>
      <c r="F14">
        <v>0</v>
      </c>
      <c r="G14">
        <v>39</v>
      </c>
      <c r="H14">
        <v>1</v>
      </c>
      <c r="I14">
        <v>1</v>
      </c>
      <c r="J14" t="s">
        <v>129</v>
      </c>
      <c r="K14">
        <v>0</v>
      </c>
      <c r="L14">
        <v>2</v>
      </c>
      <c r="M14">
        <v>0</v>
      </c>
      <c r="N14">
        <v>5</v>
      </c>
      <c r="O14">
        <v>31</v>
      </c>
      <c r="P14">
        <v>2</v>
      </c>
      <c r="Q14">
        <v>6</v>
      </c>
      <c r="R14" t="s">
        <v>28</v>
      </c>
      <c r="S14">
        <v>0</v>
      </c>
      <c r="T14">
        <v>1</v>
      </c>
      <c r="U14">
        <v>0</v>
      </c>
      <c r="V14">
        <v>2</v>
      </c>
      <c r="W14">
        <v>54</v>
      </c>
      <c r="X14">
        <v>3</v>
      </c>
      <c r="Y14">
        <v>5</v>
      </c>
    </row>
    <row r="15" spans="2:25">
      <c r="B15" t="s">
        <v>133</v>
      </c>
      <c r="C15">
        <v>0</v>
      </c>
      <c r="D15">
        <v>2</v>
      </c>
      <c r="E15">
        <v>0</v>
      </c>
      <c r="F15">
        <v>0</v>
      </c>
      <c r="G15">
        <v>36</v>
      </c>
      <c r="H15">
        <v>1</v>
      </c>
      <c r="I15">
        <v>1</v>
      </c>
      <c r="J15" t="s">
        <v>133</v>
      </c>
      <c r="K15">
        <v>0</v>
      </c>
      <c r="L15">
        <v>2</v>
      </c>
      <c r="M15">
        <v>0</v>
      </c>
      <c r="N15">
        <v>2</v>
      </c>
      <c r="O15">
        <v>29</v>
      </c>
      <c r="P15">
        <v>2</v>
      </c>
      <c r="Q15">
        <v>4</v>
      </c>
      <c r="R15" t="s">
        <v>28</v>
      </c>
      <c r="S15">
        <v>0</v>
      </c>
      <c r="T15">
        <v>1</v>
      </c>
      <c r="U15">
        <v>0</v>
      </c>
      <c r="V15">
        <v>0</v>
      </c>
      <c r="W15">
        <v>27</v>
      </c>
      <c r="X15">
        <v>3</v>
      </c>
      <c r="Y15">
        <v>1</v>
      </c>
    </row>
    <row r="16" spans="2:25">
      <c r="B16" t="s">
        <v>28</v>
      </c>
      <c r="C16">
        <v>0</v>
      </c>
      <c r="D16">
        <v>2</v>
      </c>
      <c r="E16">
        <v>0</v>
      </c>
      <c r="F16">
        <v>0</v>
      </c>
      <c r="G16">
        <v>28</v>
      </c>
      <c r="H16">
        <v>1</v>
      </c>
      <c r="I16">
        <v>1</v>
      </c>
      <c r="J16" t="s">
        <v>124</v>
      </c>
      <c r="K16">
        <v>0</v>
      </c>
      <c r="L16">
        <v>1</v>
      </c>
      <c r="M16">
        <v>4</v>
      </c>
      <c r="N16">
        <v>0</v>
      </c>
      <c r="O16">
        <v>22</v>
      </c>
      <c r="P16">
        <v>2</v>
      </c>
      <c r="Q16">
        <v>4</v>
      </c>
      <c r="R16" t="s">
        <v>111</v>
      </c>
      <c r="S16">
        <v>0</v>
      </c>
      <c r="T16">
        <v>1</v>
      </c>
      <c r="U16">
        <v>0</v>
      </c>
      <c r="V16">
        <v>0</v>
      </c>
      <c r="W16">
        <v>28</v>
      </c>
      <c r="X16">
        <v>3</v>
      </c>
      <c r="Y16">
        <v>1</v>
      </c>
    </row>
    <row r="17" spans="1:25">
      <c r="B17" t="s">
        <v>133</v>
      </c>
      <c r="C17">
        <v>0</v>
      </c>
      <c r="D17">
        <v>1</v>
      </c>
      <c r="E17">
        <v>0</v>
      </c>
      <c r="F17">
        <v>3</v>
      </c>
      <c r="G17">
        <v>42</v>
      </c>
      <c r="H17">
        <v>1</v>
      </c>
      <c r="I17">
        <v>1</v>
      </c>
      <c r="J17" t="s">
        <v>133</v>
      </c>
      <c r="K17">
        <v>0</v>
      </c>
      <c r="L17">
        <v>1</v>
      </c>
      <c r="M17">
        <v>0</v>
      </c>
      <c r="N17">
        <v>0</v>
      </c>
      <c r="O17">
        <v>34</v>
      </c>
      <c r="P17">
        <v>2</v>
      </c>
      <c r="Q17">
        <v>1</v>
      </c>
      <c r="R17" t="s">
        <v>133</v>
      </c>
      <c r="S17">
        <v>0</v>
      </c>
      <c r="T17">
        <v>1</v>
      </c>
      <c r="U17">
        <v>1</v>
      </c>
      <c r="V17">
        <v>6</v>
      </c>
      <c r="W17">
        <v>62</v>
      </c>
      <c r="X17">
        <v>3</v>
      </c>
      <c r="Y17">
        <v>1</v>
      </c>
    </row>
    <row r="18" spans="1:25">
      <c r="B18" t="s">
        <v>28</v>
      </c>
      <c r="C18">
        <v>0</v>
      </c>
      <c r="D18">
        <v>2</v>
      </c>
      <c r="E18">
        <v>0</v>
      </c>
      <c r="F18">
        <v>1</v>
      </c>
      <c r="G18">
        <v>49</v>
      </c>
      <c r="H18">
        <v>1</v>
      </c>
      <c r="I18">
        <v>1</v>
      </c>
      <c r="J18" t="s">
        <v>133</v>
      </c>
      <c r="K18">
        <v>0</v>
      </c>
      <c r="L18">
        <v>2</v>
      </c>
      <c r="M18">
        <v>0</v>
      </c>
      <c r="N18">
        <v>0</v>
      </c>
      <c r="O18">
        <v>40</v>
      </c>
      <c r="P18">
        <v>2</v>
      </c>
      <c r="Q18">
        <v>1</v>
      </c>
      <c r="R18" t="s">
        <v>133</v>
      </c>
      <c r="S18">
        <v>0</v>
      </c>
      <c r="T18">
        <v>2</v>
      </c>
      <c r="U18">
        <v>0</v>
      </c>
      <c r="V18">
        <v>0</v>
      </c>
      <c r="W18">
        <v>25</v>
      </c>
      <c r="X18">
        <v>3</v>
      </c>
      <c r="Y18">
        <v>1</v>
      </c>
    </row>
    <row r="19" spans="1:25">
      <c r="B19" t="s">
        <v>129</v>
      </c>
      <c r="C19">
        <v>0</v>
      </c>
      <c r="D19">
        <v>1</v>
      </c>
      <c r="E19">
        <v>0</v>
      </c>
      <c r="F19">
        <v>6</v>
      </c>
      <c r="G19">
        <v>60</v>
      </c>
      <c r="H19">
        <v>1</v>
      </c>
      <c r="I19">
        <v>2</v>
      </c>
      <c r="J19" t="s">
        <v>133</v>
      </c>
      <c r="K19">
        <v>0</v>
      </c>
      <c r="L19">
        <v>1</v>
      </c>
      <c r="M19">
        <v>3</v>
      </c>
      <c r="N19">
        <v>0</v>
      </c>
      <c r="O19">
        <v>56</v>
      </c>
      <c r="P19">
        <v>2</v>
      </c>
      <c r="Q19">
        <v>5</v>
      </c>
      <c r="R19" t="s">
        <v>133</v>
      </c>
      <c r="S19">
        <v>0</v>
      </c>
      <c r="T19">
        <v>1</v>
      </c>
      <c r="U19">
        <v>4</v>
      </c>
      <c r="V19">
        <v>0</v>
      </c>
      <c r="W19">
        <v>43</v>
      </c>
      <c r="X19">
        <v>3</v>
      </c>
      <c r="Y19">
        <v>1</v>
      </c>
    </row>
    <row r="20" spans="1:25">
      <c r="B20" t="s">
        <v>133</v>
      </c>
      <c r="C20">
        <v>0</v>
      </c>
      <c r="D20">
        <v>2</v>
      </c>
      <c r="E20">
        <v>0</v>
      </c>
      <c r="F20">
        <v>0</v>
      </c>
      <c r="G20">
        <v>47</v>
      </c>
      <c r="H20">
        <v>1</v>
      </c>
      <c r="I20">
        <v>1</v>
      </c>
      <c r="J20" t="s">
        <v>133</v>
      </c>
      <c r="K20">
        <v>0</v>
      </c>
      <c r="L20">
        <v>2</v>
      </c>
      <c r="M20">
        <v>0</v>
      </c>
      <c r="N20">
        <v>8</v>
      </c>
      <c r="O20">
        <v>26</v>
      </c>
      <c r="P20">
        <v>2</v>
      </c>
      <c r="Q20">
        <v>4</v>
      </c>
      <c r="R20" t="s">
        <v>111</v>
      </c>
      <c r="S20">
        <v>0</v>
      </c>
      <c r="T20">
        <v>2</v>
      </c>
      <c r="U20">
        <v>0</v>
      </c>
      <c r="V20">
        <v>0</v>
      </c>
      <c r="W20">
        <v>26</v>
      </c>
      <c r="X20">
        <v>3</v>
      </c>
      <c r="Y20">
        <v>4</v>
      </c>
    </row>
    <row r="21" spans="1:25">
      <c r="B21" t="s">
        <v>133</v>
      </c>
      <c r="C21">
        <v>0</v>
      </c>
      <c r="D21">
        <v>2</v>
      </c>
      <c r="E21">
        <v>0</v>
      </c>
      <c r="F21">
        <v>0</v>
      </c>
      <c r="G21">
        <v>43</v>
      </c>
      <c r="H21">
        <v>1</v>
      </c>
      <c r="I21">
        <v>1</v>
      </c>
      <c r="J21" t="s">
        <v>28</v>
      </c>
      <c r="K21">
        <v>0</v>
      </c>
      <c r="L21">
        <v>1</v>
      </c>
      <c r="M21">
        <v>1</v>
      </c>
      <c r="N21">
        <v>0</v>
      </c>
      <c r="O21">
        <v>54</v>
      </c>
      <c r="P21">
        <v>2</v>
      </c>
      <c r="Q21">
        <v>1</v>
      </c>
      <c r="R21" t="s">
        <v>28</v>
      </c>
      <c r="S21">
        <v>0</v>
      </c>
      <c r="T21">
        <v>2</v>
      </c>
      <c r="U21">
        <v>0</v>
      </c>
      <c r="V21">
        <v>0</v>
      </c>
      <c r="W21">
        <v>67</v>
      </c>
      <c r="X21">
        <v>3</v>
      </c>
      <c r="Y21">
        <v>5</v>
      </c>
    </row>
    <row r="22" spans="1:25">
      <c r="B22" t="s">
        <v>133</v>
      </c>
      <c r="C22">
        <v>0</v>
      </c>
      <c r="D22">
        <v>2</v>
      </c>
      <c r="E22">
        <v>1</v>
      </c>
      <c r="F22">
        <v>0</v>
      </c>
      <c r="G22">
        <v>35</v>
      </c>
      <c r="H22">
        <v>1</v>
      </c>
      <c r="I22">
        <v>1</v>
      </c>
      <c r="J22" t="s">
        <v>133</v>
      </c>
      <c r="K22">
        <v>0</v>
      </c>
      <c r="L22">
        <v>2</v>
      </c>
      <c r="M22">
        <v>0</v>
      </c>
      <c r="N22">
        <v>0</v>
      </c>
      <c r="O22">
        <v>69</v>
      </c>
      <c r="P22">
        <v>2</v>
      </c>
      <c r="Q22">
        <v>5</v>
      </c>
      <c r="R22" t="s">
        <v>111</v>
      </c>
      <c r="S22">
        <v>0</v>
      </c>
      <c r="T22">
        <v>2</v>
      </c>
      <c r="U22">
        <v>0</v>
      </c>
      <c r="V22">
        <v>0</v>
      </c>
      <c r="W22">
        <v>30</v>
      </c>
      <c r="X22">
        <v>3</v>
      </c>
      <c r="Y22">
        <v>1</v>
      </c>
    </row>
    <row r="23" spans="1:25">
      <c r="B23" t="s">
        <v>124</v>
      </c>
      <c r="C23">
        <v>0</v>
      </c>
      <c r="D23">
        <v>2</v>
      </c>
      <c r="E23">
        <v>0</v>
      </c>
      <c r="F23">
        <v>0</v>
      </c>
      <c r="G23">
        <v>52</v>
      </c>
      <c r="H23">
        <v>1</v>
      </c>
      <c r="I23">
        <v>1</v>
      </c>
      <c r="J23" t="s">
        <v>133</v>
      </c>
      <c r="K23">
        <v>0</v>
      </c>
      <c r="L23">
        <v>1</v>
      </c>
      <c r="M23">
        <v>0</v>
      </c>
      <c r="N23">
        <v>0</v>
      </c>
      <c r="O23">
        <v>22</v>
      </c>
      <c r="P23">
        <v>2</v>
      </c>
      <c r="Q23">
        <v>1</v>
      </c>
      <c r="R23" t="s">
        <v>28</v>
      </c>
      <c r="S23">
        <v>0</v>
      </c>
      <c r="T23">
        <v>2</v>
      </c>
      <c r="U23">
        <v>2</v>
      </c>
      <c r="V23">
        <v>0</v>
      </c>
      <c r="W23">
        <v>43</v>
      </c>
      <c r="X23">
        <v>3</v>
      </c>
      <c r="Y23">
        <v>6</v>
      </c>
    </row>
    <row r="24" spans="1:25">
      <c r="B24" t="s">
        <v>133</v>
      </c>
      <c r="C24">
        <v>0</v>
      </c>
      <c r="D24">
        <v>2</v>
      </c>
      <c r="E24">
        <v>0</v>
      </c>
      <c r="F24">
        <v>0</v>
      </c>
      <c r="G24">
        <v>49</v>
      </c>
      <c r="H24">
        <v>1</v>
      </c>
      <c r="I24">
        <v>1</v>
      </c>
      <c r="J24" t="s">
        <v>28</v>
      </c>
      <c r="K24">
        <v>0</v>
      </c>
      <c r="L24">
        <v>2</v>
      </c>
      <c r="M24">
        <v>0</v>
      </c>
      <c r="N24">
        <v>0</v>
      </c>
      <c r="O24">
        <v>58</v>
      </c>
      <c r="P24">
        <v>2</v>
      </c>
      <c r="Q24">
        <v>1</v>
      </c>
      <c r="R24" t="s">
        <v>133</v>
      </c>
      <c r="S24">
        <v>0</v>
      </c>
      <c r="T24">
        <v>2</v>
      </c>
      <c r="U24">
        <v>0</v>
      </c>
      <c r="V24">
        <v>0</v>
      </c>
      <c r="W24">
        <v>42</v>
      </c>
      <c r="X24">
        <v>3</v>
      </c>
      <c r="Y24">
        <v>1</v>
      </c>
    </row>
    <row r="25" spans="1:25">
      <c r="B25" t="s">
        <v>28</v>
      </c>
      <c r="C25">
        <v>0</v>
      </c>
      <c r="D25">
        <v>1</v>
      </c>
      <c r="E25">
        <v>0</v>
      </c>
      <c r="F25">
        <v>6</v>
      </c>
      <c r="G25">
        <v>63</v>
      </c>
      <c r="H25">
        <v>1</v>
      </c>
      <c r="I25">
        <v>1</v>
      </c>
      <c r="J25" t="s">
        <v>28</v>
      </c>
      <c r="K25">
        <v>0</v>
      </c>
      <c r="L25">
        <v>1</v>
      </c>
      <c r="M25">
        <v>0</v>
      </c>
      <c r="N25">
        <v>0</v>
      </c>
      <c r="O25">
        <v>38</v>
      </c>
      <c r="P25">
        <v>2</v>
      </c>
      <c r="Q25">
        <v>1</v>
      </c>
      <c r="R25" t="s">
        <v>133</v>
      </c>
      <c r="S25">
        <v>0</v>
      </c>
      <c r="T25">
        <v>2</v>
      </c>
      <c r="U25">
        <v>6</v>
      </c>
      <c r="V25">
        <v>0</v>
      </c>
      <c r="W25">
        <v>35</v>
      </c>
      <c r="X25">
        <v>3</v>
      </c>
      <c r="Y25">
        <v>1</v>
      </c>
    </row>
    <row r="26" spans="1:25">
      <c r="B26" t="s">
        <v>28</v>
      </c>
      <c r="C26">
        <v>0</v>
      </c>
      <c r="D26">
        <v>2</v>
      </c>
      <c r="E26">
        <v>3</v>
      </c>
      <c r="F26">
        <v>0</v>
      </c>
      <c r="G26">
        <v>59</v>
      </c>
      <c r="H26">
        <v>1</v>
      </c>
      <c r="I26">
        <v>1</v>
      </c>
      <c r="J26" t="s">
        <v>28</v>
      </c>
      <c r="K26">
        <v>0</v>
      </c>
      <c r="L26">
        <v>1</v>
      </c>
      <c r="M26">
        <v>0</v>
      </c>
      <c r="N26">
        <v>0</v>
      </c>
      <c r="O26">
        <v>61</v>
      </c>
      <c r="P26">
        <v>2</v>
      </c>
      <c r="Q26">
        <v>5</v>
      </c>
      <c r="R26" t="s">
        <v>124</v>
      </c>
      <c r="S26">
        <v>0</v>
      </c>
      <c r="T26">
        <v>2</v>
      </c>
      <c r="U26">
        <v>0</v>
      </c>
      <c r="V26">
        <v>0</v>
      </c>
      <c r="W26">
        <v>31</v>
      </c>
      <c r="X26">
        <v>3</v>
      </c>
      <c r="Y26">
        <v>1</v>
      </c>
    </row>
    <row r="27" spans="1:25">
      <c r="B27" t="s">
        <v>28</v>
      </c>
      <c r="C27">
        <v>0</v>
      </c>
      <c r="D27">
        <v>1</v>
      </c>
      <c r="E27">
        <v>0</v>
      </c>
      <c r="F27">
        <v>0</v>
      </c>
      <c r="G27">
        <v>55</v>
      </c>
      <c r="H27">
        <v>1</v>
      </c>
      <c r="I27">
        <v>1</v>
      </c>
      <c r="J27" t="s">
        <v>28</v>
      </c>
      <c r="K27">
        <v>0</v>
      </c>
      <c r="L27">
        <v>2</v>
      </c>
      <c r="M27">
        <v>0</v>
      </c>
      <c r="N27">
        <v>0</v>
      </c>
      <c r="O27">
        <v>53</v>
      </c>
      <c r="P27">
        <v>2</v>
      </c>
      <c r="Q27">
        <v>1</v>
      </c>
      <c r="R27" t="s">
        <v>129</v>
      </c>
      <c r="S27">
        <v>0</v>
      </c>
      <c r="T27">
        <v>2</v>
      </c>
      <c r="U27">
        <v>0</v>
      </c>
      <c r="V27">
        <v>8</v>
      </c>
      <c r="W27">
        <v>36</v>
      </c>
      <c r="X27">
        <v>3</v>
      </c>
      <c r="Y27">
        <v>1</v>
      </c>
    </row>
    <row r="29" spans="1:25">
      <c r="B29" t="s">
        <v>246</v>
      </c>
      <c r="J29" t="s">
        <v>247</v>
      </c>
      <c r="R29" t="s">
        <v>248</v>
      </c>
    </row>
    <row r="30" spans="1:25">
      <c r="A30" s="18" t="s">
        <v>225</v>
      </c>
      <c r="D30">
        <f>COUNTIF(D3:D27,1)/COUNT(D3:D27)</f>
        <v>0.32</v>
      </c>
      <c r="F30">
        <f>AVERAGE(F3:F27)</f>
        <v>1</v>
      </c>
      <c r="L30">
        <f>COUNTIF(L3:L27,1)/COUNT(L3:L27)</f>
        <v>0.52</v>
      </c>
      <c r="N30">
        <f>AVERAGE(N3:N27)</f>
        <v>1.36</v>
      </c>
      <c r="T30">
        <f>COUNTIF(T3:T27,1)/COUNT(T3:T27)</f>
        <v>0.36</v>
      </c>
    </row>
    <row r="31" spans="1:25">
      <c r="A31" s="18" t="s">
        <v>249</v>
      </c>
      <c r="B31" s="22">
        <f>COUNTIF(B3:B27,"Caucasian")/COUNTA(B3:B27)</f>
        <v>0.88</v>
      </c>
      <c r="J31" s="22">
        <f>COUNTIF(J3:J27,"Caucasian")/COUNTA(J3:J27)</f>
        <v>0.8</v>
      </c>
      <c r="R31" s="22">
        <f>COUNTIF(R3:R27,"Caucasian")/COUNTA(R3:R27)</f>
        <v>0.72</v>
      </c>
      <c r="V31">
        <f>AVERAGE(V3:V27)</f>
        <v>1.08</v>
      </c>
    </row>
    <row r="32" spans="1:25" ht="20.100000000000001" customHeight="1">
      <c r="A32" s="23" t="s">
        <v>250</v>
      </c>
      <c r="B32" s="22">
        <v>0.92</v>
      </c>
      <c r="J32" s="22">
        <v>0.88</v>
      </c>
      <c r="R32" s="22">
        <v>0.76</v>
      </c>
    </row>
    <row r="33" spans="1:25">
      <c r="A33" s="18" t="s">
        <v>251</v>
      </c>
      <c r="B33" s="22">
        <f>COUNTIF(B3:B27,"African American")/COUNTA(B3:B27)</f>
        <v>0.04</v>
      </c>
      <c r="J33" s="22">
        <f>COUNTIF(J3:J27,"African American")/COUNTA(J3:J27)</f>
        <v>0.04</v>
      </c>
      <c r="R33" s="22">
        <f>COUNTIF(R3:R27,"African American")/COUNTA(R3:R27)</f>
        <v>0.08</v>
      </c>
    </row>
    <row r="34" spans="1:25">
      <c r="A34" s="18" t="s">
        <v>252</v>
      </c>
      <c r="B34" s="22">
        <f>COUNTIF(B3:B27,"Asian")/COUNTA(B3:B27)</f>
        <v>0.04</v>
      </c>
      <c r="J34" s="22">
        <f>COUNTIF(J3:J27,"Asian")/COUNTA(J3:J27)</f>
        <v>0.08</v>
      </c>
      <c r="R34" s="22">
        <f>COUNTIF(R3:R27,"Asian")/COUNTA(R3:R27)</f>
        <v>0.16</v>
      </c>
    </row>
    <row r="35" spans="1:25">
      <c r="A35" s="17" t="s">
        <v>253</v>
      </c>
      <c r="B35" s="22">
        <f>COUNTIF(B3:B27,"Hispanic")/COUNTA(B3:B27)</f>
        <v>0.04</v>
      </c>
      <c r="J35" s="22">
        <f>COUNTIF(J3:J27,"Hispanic")/COUNTA(J3:J27)</f>
        <v>0.08</v>
      </c>
      <c r="R35" s="22">
        <f>COUNTIF(R3:R27,"Hispanic")/COUNTA(R3:R27)</f>
        <v>0.04</v>
      </c>
    </row>
    <row r="36" spans="1:25">
      <c r="A36" s="18" t="s">
        <v>254</v>
      </c>
      <c r="G36">
        <f>AVERAGE(G3:G27)</f>
        <v>45.64</v>
      </c>
      <c r="O36">
        <f>AVERAGE(O3:O27)</f>
        <v>40.96</v>
      </c>
      <c r="W36" s="24">
        <f>AVERAGE(W3:W27)</f>
        <v>40.200000000000003</v>
      </c>
    </row>
    <row r="37" spans="1:25">
      <c r="A37" s="17" t="s">
        <v>255</v>
      </c>
      <c r="G37">
        <f>STDEV(G3:G27)/SQRT(COUNT(G3:G27))</f>
        <v>2.2552752973122083</v>
      </c>
      <c r="O37">
        <f>STDEV(O3:O27)/SQRT(COUNT(O3:O27))</f>
        <v>2.7138410663362977</v>
      </c>
      <c r="W37">
        <f>STDEV(W3:W27)/SQRT(COUNT(W3:W27))</f>
        <v>2.4718414188616551</v>
      </c>
    </row>
    <row r="38" spans="1:25">
      <c r="A38" s="18" t="s">
        <v>256</v>
      </c>
      <c r="E38">
        <f>(25-COUNTIF(E3:E27,0))/25</f>
        <v>0.2</v>
      </c>
      <c r="M38">
        <f>(25-COUNTIF(M3:M27,0))/25</f>
        <v>0.24</v>
      </c>
      <c r="U38">
        <f>(25-COUNTIF(U3:U27,0))/25</f>
        <v>0.32</v>
      </c>
    </row>
    <row r="39" spans="1:25">
      <c r="A39" s="17"/>
      <c r="J39" s="2"/>
      <c r="K39" s="2"/>
      <c r="L39" s="2"/>
    </row>
    <row r="40" spans="1:25">
      <c r="A40" s="18" t="s">
        <v>257</v>
      </c>
      <c r="F40" s="24">
        <f>AVERAGE(F3:F27)</f>
        <v>1</v>
      </c>
      <c r="N40">
        <f t="shared" ref="N40:V40" si="0">AVERAGE(N3:N27)</f>
        <v>1.36</v>
      </c>
      <c r="V40">
        <f t="shared" si="0"/>
        <v>1.08</v>
      </c>
    </row>
    <row r="41" spans="1:25">
      <c r="A41" s="18" t="s">
        <v>258</v>
      </c>
      <c r="F41">
        <f>STDEV(F3:F27)/5</f>
        <v>0.37416573867739411</v>
      </c>
      <c r="N41">
        <f>STDEV(N3:N27)/5</f>
        <v>0.45782092569038391</v>
      </c>
      <c r="V41">
        <f>STDEV(V3:V27)/5</f>
        <v>0.43939352142090887</v>
      </c>
    </row>
    <row r="42" spans="1:25">
      <c r="A42" s="18" t="s">
        <v>259</v>
      </c>
      <c r="F42">
        <f>8/25</f>
        <v>0.32</v>
      </c>
      <c r="N42">
        <f>9/25</f>
        <v>0.36</v>
      </c>
      <c r="V42">
        <f>6/25</f>
        <v>0.24</v>
      </c>
    </row>
    <row r="43" spans="1:25">
      <c r="A43" s="18"/>
    </row>
    <row r="44" spans="1:25">
      <c r="A44" s="18"/>
    </row>
    <row r="45" spans="1:25">
      <c r="A45" s="17"/>
      <c r="J45" s="2"/>
      <c r="K45" s="2"/>
      <c r="L45" s="2"/>
    </row>
    <row r="46" spans="1:25">
      <c r="A46" s="18" t="s">
        <v>236</v>
      </c>
      <c r="J46" s="2"/>
      <c r="K46" s="2"/>
      <c r="L46" s="2"/>
    </row>
    <row r="47" spans="1:25">
      <c r="A47" s="18" t="s">
        <v>260</v>
      </c>
      <c r="I47">
        <f>COUNTIF(I3:I27,1)/25</f>
        <v>0.72</v>
      </c>
      <c r="Q47">
        <f t="shared" ref="Q47:Y47" si="1">COUNTIF(Q3:Q27,1)/25</f>
        <v>0.6</v>
      </c>
      <c r="Y47">
        <f t="shared" si="1"/>
        <v>0.72</v>
      </c>
    </row>
    <row r="48" spans="1:25">
      <c r="A48" s="18" t="s">
        <v>261</v>
      </c>
      <c r="I48">
        <f>COUNTIF(I3:I27,3)/25</f>
        <v>0.04</v>
      </c>
      <c r="Q48">
        <f t="shared" ref="Q48:Y48" si="2">COUNTIF(Q3:Q27,3)/25</f>
        <v>0</v>
      </c>
      <c r="Y48">
        <f t="shared" si="2"/>
        <v>0.04</v>
      </c>
    </row>
    <row r="49" spans="1:25">
      <c r="A49" s="18" t="s">
        <v>262</v>
      </c>
      <c r="I49">
        <f>COUNTIF(I3:I27,4)/25</f>
        <v>0.12</v>
      </c>
      <c r="Q49">
        <f t="shared" ref="Q49:Y49" si="3">COUNTIF(Q3:Q27,4)/25</f>
        <v>0.2</v>
      </c>
      <c r="Y49">
        <f t="shared" si="3"/>
        <v>0.12</v>
      </c>
    </row>
    <row r="50" spans="1:25">
      <c r="A50" s="18" t="s">
        <v>263</v>
      </c>
      <c r="I50">
        <f>I51+I52</f>
        <v>0</v>
      </c>
      <c r="Q50">
        <f>Q51+Q52</f>
        <v>0.16</v>
      </c>
      <c r="Y50">
        <f>Y51+Y52</f>
        <v>0.12</v>
      </c>
    </row>
    <row r="51" spans="1:25">
      <c r="A51" s="18" t="s">
        <v>264</v>
      </c>
      <c r="I51">
        <f>COUNTIF(I3:I27,5)/25</f>
        <v>0</v>
      </c>
      <c r="Q51">
        <f t="shared" ref="Q51:Y51" si="4">COUNTIF(Q3:Q27,5)/25</f>
        <v>0.12</v>
      </c>
      <c r="Y51">
        <f t="shared" si="4"/>
        <v>0.08</v>
      </c>
    </row>
    <row r="52" spans="1:25">
      <c r="A52" s="18" t="s">
        <v>265</v>
      </c>
      <c r="I52">
        <f>COUNTIF(I3:I27,6)/25</f>
        <v>0</v>
      </c>
      <c r="Q52">
        <f t="shared" ref="Q52:Y52" si="5">COUNTIF(Q3:Q27,6)/25</f>
        <v>0.04</v>
      </c>
      <c r="Y52">
        <f t="shared" si="5"/>
        <v>0.04</v>
      </c>
    </row>
    <row r="53" spans="1:25">
      <c r="A53" s="18" t="s">
        <v>266</v>
      </c>
      <c r="I53">
        <f>COUNTIF(I3:I27,2)/25</f>
        <v>0.12</v>
      </c>
      <c r="Q53">
        <f t="shared" ref="Q53:Y53" si="6">COUNTIF(Q3:Q27,2)/25</f>
        <v>0.04</v>
      </c>
      <c r="Y53">
        <f t="shared" si="6"/>
        <v>0</v>
      </c>
    </row>
    <row r="54" spans="1:25">
      <c r="A54" s="18" t="s">
        <v>267</v>
      </c>
      <c r="I54">
        <f>I47+I53</f>
        <v>0.84</v>
      </c>
      <c r="Q54">
        <f>Q47+Q53</f>
        <v>0.64</v>
      </c>
      <c r="Y54">
        <f>Y47+Y53</f>
        <v>0.72</v>
      </c>
    </row>
    <row r="55" spans="1:25">
      <c r="J55" s="2"/>
      <c r="K55" s="2"/>
    </row>
    <row r="56" spans="1:25">
      <c r="A56" s="18" t="s">
        <v>268</v>
      </c>
    </row>
    <row r="57" spans="1:25">
      <c r="A57" s="18" t="s">
        <v>269</v>
      </c>
      <c r="B57">
        <f>TTEST(G3:G27,O3:O27,2,3)</f>
        <v>0.19122728284046062</v>
      </c>
    </row>
    <row r="58" spans="1:25">
      <c r="A58" s="18" t="s">
        <v>270</v>
      </c>
      <c r="B58">
        <f>TTEST(G3:G27,W3:W27,2,3)</f>
        <v>0.11059926637351018</v>
      </c>
      <c r="C58" s="2"/>
    </row>
    <row r="59" spans="1:25">
      <c r="A59" s="18" t="s">
        <v>271</v>
      </c>
      <c r="B59">
        <f>TTEST(O3:O27,W3:W27,2,3)</f>
        <v>0.8368634915130142</v>
      </c>
    </row>
    <row r="60" spans="1:25">
      <c r="J60" s="2"/>
      <c r="K60" s="2"/>
      <c r="L60" s="2"/>
    </row>
    <row r="61" spans="1:25">
      <c r="A61" s="18" t="s">
        <v>272</v>
      </c>
      <c r="J61" s="2"/>
      <c r="K61" s="2"/>
      <c r="L61" s="2"/>
    </row>
    <row r="62" spans="1:25">
      <c r="A62" s="18" t="s">
        <v>269</v>
      </c>
      <c r="B62">
        <f>TTEST(F3:F27,N3:N27,2,3)</f>
        <v>0.54560211901487299</v>
      </c>
      <c r="J62" s="2"/>
      <c r="K62" s="2"/>
      <c r="L62" s="2"/>
    </row>
    <row r="63" spans="1:25">
      <c r="A63" s="18" t="s">
        <v>270</v>
      </c>
      <c r="B63">
        <f>TTEST(F3:F27,V3:V27,2,3)</f>
        <v>0.89034543058175186</v>
      </c>
      <c r="J63" s="2"/>
      <c r="K63" s="2"/>
      <c r="L63" s="2"/>
    </row>
    <row r="64" spans="1:25">
      <c r="A64" s="18" t="s">
        <v>271</v>
      </c>
      <c r="B64">
        <f>TTEST(N3:N27,V3:V27,2,3)</f>
        <v>0.66101628591228745</v>
      </c>
      <c r="J64" s="2"/>
      <c r="K64" s="2"/>
      <c r="L64" s="2"/>
    </row>
    <row r="65" spans="1:12">
      <c r="J65" s="2"/>
      <c r="K65" s="2"/>
      <c r="L65" s="2"/>
    </row>
    <row r="66" spans="1:12">
      <c r="A66" s="18" t="s">
        <v>273</v>
      </c>
      <c r="J66" s="2"/>
      <c r="K66" s="2"/>
      <c r="L66" s="2"/>
    </row>
    <row r="67" spans="1:12">
      <c r="A67" s="18" t="s">
        <v>269</v>
      </c>
      <c r="B67" t="e">
        <f>TTEST(#REF!,#REF!,2,3)</f>
        <v>#REF!</v>
      </c>
      <c r="J67" s="2"/>
      <c r="K67" s="2"/>
      <c r="L67" s="2"/>
    </row>
    <row r="68" spans="1:12">
      <c r="A68" s="18" t="s">
        <v>270</v>
      </c>
      <c r="B68" t="e">
        <f>TTEST(#REF!,#REF!,2,3)</f>
        <v>#REF!</v>
      </c>
      <c r="J68" s="2"/>
      <c r="K68" s="2"/>
      <c r="L68" s="2"/>
    </row>
    <row r="69" spans="1:12">
      <c r="A69" s="18" t="s">
        <v>271</v>
      </c>
      <c r="B69" t="e">
        <f>TTEST(#REF!,#REF!,2,3)</f>
        <v>#REF!</v>
      </c>
      <c r="J69" s="2"/>
      <c r="K69" s="2"/>
      <c r="L69" s="2"/>
    </row>
    <row r="70" spans="1:12">
      <c r="J70" s="2"/>
      <c r="K70" s="2"/>
      <c r="L70" s="2"/>
    </row>
    <row r="71" spans="1:12">
      <c r="J71" s="2"/>
      <c r="K71" s="2"/>
      <c r="L71" s="2"/>
    </row>
    <row r="72" spans="1:12">
      <c r="J72" s="2"/>
      <c r="K72" s="2"/>
      <c r="L72" s="2"/>
    </row>
    <row r="73" spans="1:12">
      <c r="J73" s="2"/>
      <c r="K73" s="2"/>
      <c r="L73" s="2"/>
    </row>
    <row r="74" spans="1:12">
      <c r="J74" s="2"/>
      <c r="K74" s="2"/>
      <c r="L74" s="2"/>
    </row>
    <row r="75" spans="1:12">
      <c r="J75" s="2"/>
      <c r="K75" s="2"/>
      <c r="L75" s="2"/>
    </row>
    <row r="76" spans="1:12">
      <c r="J76" s="2"/>
      <c r="K76" s="2"/>
      <c r="L76" s="2"/>
    </row>
    <row r="77" spans="1:12">
      <c r="J77" s="2"/>
      <c r="K77" s="2"/>
    </row>
    <row r="84" ht="12" customHeight="1"/>
  </sheetData>
  <sortState xmlns:xlrd2="http://schemas.microsoft.com/office/spreadsheetml/2017/richdata2" ref="B2:AF90">
    <sortCondition ref="H2:H90"/>
  </sortState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D27"/>
  <sheetViews>
    <sheetView workbookViewId="0">
      <selection activeCell="B12" sqref="B12"/>
    </sheetView>
  </sheetViews>
  <sheetFormatPr defaultColWidth="11.42578125" defaultRowHeight="12"/>
  <cols>
    <col min="1" max="1" width="25.42578125" style="19" customWidth="1"/>
  </cols>
  <sheetData>
    <row r="2" spans="1:4">
      <c r="B2" s="5" t="s">
        <v>246</v>
      </c>
      <c r="C2" s="5" t="s">
        <v>247</v>
      </c>
      <c r="D2" s="5" t="s">
        <v>248</v>
      </c>
    </row>
    <row r="3" spans="1:4">
      <c r="A3" s="19" t="s">
        <v>225</v>
      </c>
      <c r="B3">
        <v>32</v>
      </c>
      <c r="C3">
        <v>52</v>
      </c>
      <c r="D3">
        <v>36</v>
      </c>
    </row>
    <row r="4" spans="1:4">
      <c r="A4" s="19" t="s">
        <v>249</v>
      </c>
      <c r="B4">
        <v>88</v>
      </c>
      <c r="C4">
        <v>80</v>
      </c>
      <c r="D4">
        <v>72</v>
      </c>
    </row>
    <row r="5" spans="1:4">
      <c r="A5" s="19" t="s">
        <v>251</v>
      </c>
      <c r="B5">
        <v>4</v>
      </c>
      <c r="C5">
        <v>4</v>
      </c>
      <c r="D5">
        <v>8</v>
      </c>
    </row>
    <row r="6" spans="1:4">
      <c r="A6" s="19" t="s">
        <v>252</v>
      </c>
      <c r="B6">
        <v>4</v>
      </c>
      <c r="C6">
        <v>8</v>
      </c>
      <c r="D6">
        <v>16</v>
      </c>
    </row>
    <row r="7" spans="1:4">
      <c r="A7" s="19" t="s">
        <v>253</v>
      </c>
      <c r="B7">
        <v>4</v>
      </c>
      <c r="C7">
        <v>8</v>
      </c>
      <c r="D7">
        <v>4</v>
      </c>
    </row>
    <row r="8" spans="1:4">
      <c r="A8" s="19" t="s">
        <v>274</v>
      </c>
      <c r="B8">
        <v>45.64</v>
      </c>
      <c r="C8">
        <v>40.96</v>
      </c>
      <c r="D8">
        <v>40.200000000000003</v>
      </c>
    </row>
    <row r="9" spans="1:4">
      <c r="A9" s="19" t="s">
        <v>255</v>
      </c>
      <c r="B9">
        <v>2.2552752973122083</v>
      </c>
      <c r="C9">
        <v>2.7138410663362977</v>
      </c>
      <c r="D9">
        <v>2.4718414188616551</v>
      </c>
    </row>
    <row r="10" spans="1:4">
      <c r="A10" s="19" t="s">
        <v>256</v>
      </c>
      <c r="B10">
        <v>20</v>
      </c>
      <c r="C10">
        <v>24</v>
      </c>
      <c r="D10">
        <v>32</v>
      </c>
    </row>
    <row r="11" spans="1:4">
      <c r="A11" s="19" t="s">
        <v>257</v>
      </c>
      <c r="B11">
        <v>1</v>
      </c>
      <c r="C11">
        <v>1.36</v>
      </c>
      <c r="D11">
        <v>1.08</v>
      </c>
    </row>
    <row r="12" spans="1:4">
      <c r="A12" s="19" t="s">
        <v>260</v>
      </c>
      <c r="B12">
        <v>72</v>
      </c>
      <c r="C12">
        <v>60</v>
      </c>
      <c r="D12">
        <v>72</v>
      </c>
    </row>
    <row r="13" spans="1:4">
      <c r="A13" s="19" t="s">
        <v>261</v>
      </c>
      <c r="B13">
        <v>4</v>
      </c>
      <c r="C13">
        <v>0</v>
      </c>
      <c r="D13">
        <v>4</v>
      </c>
    </row>
    <row r="14" spans="1:4">
      <c r="A14" s="19" t="s">
        <v>262</v>
      </c>
      <c r="B14">
        <v>12</v>
      </c>
      <c r="C14">
        <v>20</v>
      </c>
      <c r="D14">
        <v>12</v>
      </c>
    </row>
    <row r="15" spans="1:4">
      <c r="A15" s="19" t="s">
        <v>264</v>
      </c>
      <c r="B15">
        <v>0</v>
      </c>
      <c r="C15">
        <v>12</v>
      </c>
      <c r="D15">
        <v>8</v>
      </c>
    </row>
    <row r="16" spans="1:4">
      <c r="A16" s="19" t="s">
        <v>265</v>
      </c>
      <c r="B16">
        <v>0</v>
      </c>
      <c r="C16">
        <v>4</v>
      </c>
      <c r="D16">
        <v>4</v>
      </c>
    </row>
    <row r="17" spans="1:4">
      <c r="A17" s="19" t="s">
        <v>266</v>
      </c>
      <c r="B17">
        <v>12</v>
      </c>
      <c r="C17">
        <v>4</v>
      </c>
      <c r="D17">
        <v>0</v>
      </c>
    </row>
    <row r="18" spans="1:4" ht="12.95" thickBot="1">
      <c r="A18" s="20"/>
      <c r="B18" s="21"/>
      <c r="C18" s="21"/>
      <c r="D18" s="21"/>
    </row>
    <row r="19" spans="1:4" ht="12.95" thickTop="1">
      <c r="A19" s="19" t="s">
        <v>268</v>
      </c>
    </row>
    <row r="20" spans="1:4">
      <c r="A20" s="19" t="s">
        <v>269</v>
      </c>
      <c r="B20">
        <v>0.19122728284046062</v>
      </c>
    </row>
    <row r="21" spans="1:4">
      <c r="A21" s="19" t="s">
        <v>270</v>
      </c>
      <c r="B21">
        <v>0.11059926637351018</v>
      </c>
    </row>
    <row r="22" spans="1:4">
      <c r="A22" s="19" t="s">
        <v>271</v>
      </c>
      <c r="B22">
        <v>0.8368634915130142</v>
      </c>
    </row>
    <row r="24" spans="1:4">
      <c r="A24" s="19" t="s">
        <v>272</v>
      </c>
    </row>
    <row r="25" spans="1:4">
      <c r="A25" s="19" t="s">
        <v>269</v>
      </c>
      <c r="B25">
        <v>0.54560211901487299</v>
      </c>
    </row>
    <row r="26" spans="1:4">
      <c r="A26" s="19" t="s">
        <v>270</v>
      </c>
      <c r="B26">
        <v>0.89034543058175186</v>
      </c>
    </row>
    <row r="27" spans="1:4">
      <c r="A27" s="19" t="s">
        <v>271</v>
      </c>
      <c r="B27">
        <v>0.66101628591228745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25"/>
  <sheetViews>
    <sheetView tabSelected="1" topLeftCell="A7" workbookViewId="0">
      <selection activeCell="E30" sqref="E30"/>
    </sheetView>
  </sheetViews>
  <sheetFormatPr defaultColWidth="11.42578125" defaultRowHeight="12"/>
  <cols>
    <col min="1" max="1" width="4.140625" customWidth="1"/>
    <col min="2" max="2" width="49.7109375" customWidth="1"/>
    <col min="3" max="3" width="17.85546875" customWidth="1"/>
    <col min="4" max="4" width="5.140625" customWidth="1"/>
    <col min="5" max="5" width="15" customWidth="1"/>
    <col min="6" max="6" width="5.140625" customWidth="1"/>
    <col min="7" max="7" width="13.140625" customWidth="1"/>
    <col min="8" max="8" width="4" customWidth="1"/>
    <col min="9" max="9" width="11.28515625" customWidth="1"/>
  </cols>
  <sheetData>
    <row r="1" spans="1:18" ht="12.95">
      <c r="B1" s="25"/>
      <c r="C1" s="25"/>
      <c r="D1" s="25"/>
      <c r="E1" s="25"/>
      <c r="F1" s="25"/>
      <c r="G1" s="25"/>
      <c r="H1" s="25"/>
    </row>
    <row r="2" spans="1:18" ht="14.1" thickBot="1">
      <c r="B2" s="25"/>
      <c r="C2" s="25"/>
      <c r="D2" s="25"/>
      <c r="E2" s="25"/>
      <c r="F2" s="25"/>
      <c r="G2" s="25"/>
      <c r="H2" s="25"/>
    </row>
    <row r="3" spans="1:18" ht="12.95">
      <c r="B3" s="26" t="s">
        <v>275</v>
      </c>
      <c r="C3" s="26"/>
      <c r="D3" s="26"/>
      <c r="E3" s="26"/>
      <c r="F3" s="26"/>
      <c r="G3" s="26"/>
      <c r="H3" s="26"/>
      <c r="I3" s="26"/>
    </row>
    <row r="4" spans="1:18" ht="12.95">
      <c r="B4" s="27"/>
      <c r="C4" s="27"/>
      <c r="D4" s="27"/>
      <c r="E4" s="27"/>
      <c r="F4" s="27"/>
      <c r="G4" s="27"/>
      <c r="H4" s="27"/>
      <c r="I4" s="27"/>
    </row>
    <row r="5" spans="1:18" ht="12.95">
      <c r="B5" s="28"/>
      <c r="C5" s="29"/>
      <c r="D5" s="29"/>
      <c r="E5" s="29"/>
      <c r="F5" s="29"/>
      <c r="G5" s="29"/>
      <c r="H5" s="29"/>
      <c r="I5" s="29"/>
    </row>
    <row r="6" spans="1:18" ht="12.95">
      <c r="B6" s="53" t="s">
        <v>276</v>
      </c>
      <c r="C6" s="30" t="s">
        <v>277</v>
      </c>
      <c r="D6" s="30"/>
      <c r="E6" s="30" t="s">
        <v>278</v>
      </c>
      <c r="F6" s="30"/>
      <c r="G6" s="30" t="s">
        <v>278</v>
      </c>
      <c r="H6" s="25"/>
      <c r="I6" s="3" t="s">
        <v>279</v>
      </c>
    </row>
    <row r="7" spans="1:18" ht="12.95">
      <c r="B7" s="53"/>
      <c r="C7" s="30" t="s">
        <v>280</v>
      </c>
      <c r="D7" s="30"/>
      <c r="E7" s="30" t="s">
        <v>280</v>
      </c>
      <c r="F7" s="30"/>
      <c r="G7" s="30" t="s">
        <v>281</v>
      </c>
      <c r="I7" s="3" t="s">
        <v>282</v>
      </c>
    </row>
    <row r="8" spans="1:18" ht="12.95">
      <c r="B8" s="53"/>
      <c r="C8" s="31" t="s">
        <v>283</v>
      </c>
      <c r="D8" s="30"/>
      <c r="E8" s="31" t="s">
        <v>283</v>
      </c>
      <c r="F8" s="30"/>
      <c r="G8" s="31" t="s">
        <v>283</v>
      </c>
      <c r="I8" s="32"/>
    </row>
    <row r="9" spans="1:18" ht="14.1" thickBot="1">
      <c r="B9" s="54"/>
      <c r="C9" s="33"/>
      <c r="D9" s="33"/>
      <c r="E9" s="33"/>
      <c r="F9" s="33"/>
      <c r="G9" s="33"/>
      <c r="H9" s="33"/>
      <c r="I9" s="33"/>
    </row>
    <row r="10" spans="1:18" ht="12.95">
      <c r="B10" s="34"/>
      <c r="C10" s="25"/>
      <c r="D10" s="25"/>
      <c r="E10" s="25"/>
      <c r="F10" s="25"/>
      <c r="G10" s="25"/>
    </row>
    <row r="11" spans="1:18" ht="12.95">
      <c r="B11" s="35" t="s">
        <v>284</v>
      </c>
      <c r="C11" s="36" t="s">
        <v>285</v>
      </c>
      <c r="D11" s="30"/>
      <c r="E11" s="30" t="s">
        <v>286</v>
      </c>
      <c r="F11" s="30"/>
      <c r="G11" s="36" t="s">
        <v>287</v>
      </c>
      <c r="I11" s="3" t="s">
        <v>288</v>
      </c>
      <c r="J11" t="s">
        <v>289</v>
      </c>
    </row>
    <row r="12" spans="1:18" ht="15">
      <c r="A12" s="37"/>
      <c r="B12" s="38" t="s">
        <v>290</v>
      </c>
      <c r="C12" s="39" t="s">
        <v>291</v>
      </c>
      <c r="D12" s="39"/>
      <c r="E12" s="39" t="s">
        <v>292</v>
      </c>
      <c r="F12" s="39"/>
      <c r="G12" s="39" t="s">
        <v>293</v>
      </c>
      <c r="H12" s="37"/>
      <c r="I12" s="3" t="s">
        <v>288</v>
      </c>
    </row>
    <row r="13" spans="1:18" ht="15">
      <c r="B13" s="51" t="s">
        <v>249</v>
      </c>
      <c r="C13" s="52">
        <v>0.72</v>
      </c>
      <c r="D13" s="30"/>
      <c r="E13" s="41">
        <v>0.8</v>
      </c>
      <c r="F13" s="30"/>
      <c r="G13" s="40">
        <v>0.88</v>
      </c>
      <c r="I13" s="3" t="s">
        <v>288</v>
      </c>
    </row>
    <row r="14" spans="1:18" ht="15">
      <c r="A14" s="37"/>
      <c r="B14" s="42" t="s">
        <v>294</v>
      </c>
      <c r="C14" s="43">
        <v>0.72</v>
      </c>
      <c r="D14" s="44"/>
      <c r="E14" s="43">
        <v>0.64</v>
      </c>
      <c r="F14" s="45"/>
      <c r="G14" s="43">
        <v>0.84</v>
      </c>
      <c r="H14" s="37"/>
      <c r="I14" s="3" t="s">
        <v>288</v>
      </c>
    </row>
    <row r="15" spans="1:18" ht="12.95">
      <c r="B15" s="35" t="s">
        <v>295</v>
      </c>
      <c r="H15" s="46"/>
      <c r="I15" s="3"/>
      <c r="J15" s="17"/>
      <c r="K15" s="17"/>
      <c r="L15" s="17"/>
      <c r="M15" s="17"/>
      <c r="N15" s="17"/>
      <c r="O15" s="17"/>
      <c r="P15" s="17"/>
      <c r="Q15" s="17"/>
      <c r="R15" s="17"/>
    </row>
    <row r="16" spans="1:18" ht="15">
      <c r="B16" s="47" t="s">
        <v>296</v>
      </c>
      <c r="C16" s="46">
        <v>0.32</v>
      </c>
      <c r="D16" s="34"/>
      <c r="E16" s="46">
        <v>0.24</v>
      </c>
      <c r="F16" s="34"/>
      <c r="G16" s="46">
        <v>0.2</v>
      </c>
      <c r="I16" s="3" t="s">
        <v>288</v>
      </c>
    </row>
    <row r="17" spans="2:17" ht="12.95">
      <c r="B17" s="35" t="s">
        <v>297</v>
      </c>
      <c r="C17" s="25"/>
      <c r="D17" s="25"/>
      <c r="E17" s="25"/>
      <c r="F17" s="25"/>
      <c r="G17" s="25"/>
      <c r="I17" s="3"/>
    </row>
    <row r="18" spans="2:17" ht="12.95">
      <c r="B18" s="47" t="s">
        <v>298</v>
      </c>
      <c r="C18" s="46">
        <v>0.24</v>
      </c>
      <c r="D18" s="34"/>
      <c r="E18" s="46">
        <v>0.36</v>
      </c>
      <c r="F18" s="34"/>
      <c r="G18" s="46">
        <v>0.32</v>
      </c>
      <c r="I18" s="3" t="s">
        <v>288</v>
      </c>
    </row>
    <row r="19" spans="2:17" ht="12.95">
      <c r="B19" s="47" t="s">
        <v>299</v>
      </c>
      <c r="C19" s="48" t="s">
        <v>300</v>
      </c>
      <c r="D19" s="48"/>
      <c r="E19" s="48" t="s">
        <v>301</v>
      </c>
      <c r="F19" s="48"/>
      <c r="G19" s="48" t="s">
        <v>302</v>
      </c>
      <c r="I19" s="3" t="s">
        <v>288</v>
      </c>
    </row>
    <row r="20" spans="2:17" ht="12.95">
      <c r="B20" s="35" t="s">
        <v>303</v>
      </c>
      <c r="C20" s="34" t="s">
        <v>304</v>
      </c>
      <c r="E20" s="34" t="s">
        <v>305</v>
      </c>
      <c r="F20" s="34"/>
      <c r="G20" s="34" t="s">
        <v>306</v>
      </c>
      <c r="H20" s="25"/>
      <c r="I20" s="3" t="s">
        <v>288</v>
      </c>
      <c r="J20" s="49" t="s">
        <v>307</v>
      </c>
      <c r="K20" s="49"/>
      <c r="L20" s="49"/>
      <c r="M20" s="49"/>
      <c r="N20" s="49"/>
      <c r="O20" s="49"/>
      <c r="P20" s="49"/>
      <c r="Q20" s="49"/>
    </row>
    <row r="21" spans="2:17" ht="12.95">
      <c r="B21" s="35" t="s">
        <v>308</v>
      </c>
      <c r="C21" s="46">
        <v>0.08</v>
      </c>
      <c r="E21" s="46">
        <v>0.08</v>
      </c>
      <c r="F21" s="34"/>
      <c r="G21" s="46">
        <v>0.08</v>
      </c>
      <c r="H21" s="25"/>
      <c r="I21" s="3" t="s">
        <v>288</v>
      </c>
    </row>
    <row r="22" spans="2:17" ht="14.1" thickBot="1">
      <c r="B22" s="33"/>
      <c r="C22" s="50"/>
      <c r="D22" s="50"/>
      <c r="E22" s="50"/>
      <c r="F22" s="50"/>
      <c r="G22" s="50"/>
      <c r="H22" s="50"/>
      <c r="I22" s="50"/>
    </row>
    <row r="23" spans="2:17" ht="15">
      <c r="B23" s="55" t="s">
        <v>309</v>
      </c>
      <c r="C23" s="55"/>
      <c r="D23" s="55"/>
      <c r="E23" s="38"/>
      <c r="F23" s="38"/>
      <c r="G23" s="38"/>
      <c r="H23" s="38"/>
      <c r="I23" s="38"/>
    </row>
    <row r="24" spans="2:17" ht="12.95">
      <c r="B24" s="56" t="s">
        <v>310</v>
      </c>
      <c r="C24" s="56"/>
      <c r="D24" s="56"/>
      <c r="E24" s="25"/>
      <c r="F24" s="25"/>
      <c r="G24" s="25"/>
      <c r="H24" s="25"/>
    </row>
    <row r="25" spans="2:17" ht="12.95">
      <c r="B25" s="25"/>
      <c r="C25" s="25"/>
      <c r="D25" s="25"/>
      <c r="E25" s="25"/>
      <c r="F25" s="25"/>
      <c r="G25" s="25"/>
      <c r="H25" s="25"/>
    </row>
  </sheetData>
  <mergeCells count="3">
    <mergeCell ref="B6:B9"/>
    <mergeCell ref="B23:D23"/>
    <mergeCell ref="B24:D24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90"/>
  <sheetViews>
    <sheetView workbookViewId="0">
      <selection activeCell="O31" sqref="O31"/>
    </sheetView>
  </sheetViews>
  <sheetFormatPr defaultColWidth="11.42578125" defaultRowHeight="12"/>
  <cols>
    <col min="1" max="1" width="7.85546875" customWidth="1"/>
    <col min="2" max="2" width="10.85546875" customWidth="1"/>
    <col min="11" max="11" width="10.85546875" style="3" customWidth="1"/>
  </cols>
  <sheetData>
    <row r="1" spans="1:16" ht="60">
      <c r="A1" s="1" t="s">
        <v>2</v>
      </c>
      <c r="B1" s="16" t="s">
        <v>17</v>
      </c>
      <c r="C1" t="s">
        <v>15</v>
      </c>
      <c r="D1" t="s">
        <v>311</v>
      </c>
      <c r="E1" t="s">
        <v>10</v>
      </c>
      <c r="F1" t="s">
        <v>9</v>
      </c>
      <c r="G1" t="s">
        <v>21</v>
      </c>
      <c r="H1" t="s">
        <v>312</v>
      </c>
      <c r="I1" t="s">
        <v>313</v>
      </c>
      <c r="J1" t="s">
        <v>14</v>
      </c>
      <c r="K1" s="1" t="s">
        <v>23</v>
      </c>
    </row>
    <row r="2" spans="1:16">
      <c r="A2">
        <v>501</v>
      </c>
      <c r="B2">
        <v>1</v>
      </c>
      <c r="C2">
        <v>54</v>
      </c>
      <c r="D2">
        <v>1</v>
      </c>
      <c r="E2">
        <v>1</v>
      </c>
      <c r="F2">
        <v>1</v>
      </c>
      <c r="G2">
        <v>1</v>
      </c>
      <c r="H2">
        <v>0</v>
      </c>
      <c r="I2">
        <f>IF(D2&gt;0,1,0)</f>
        <v>1</v>
      </c>
      <c r="J2">
        <v>0</v>
      </c>
      <c r="K2" s="3" t="s">
        <v>314</v>
      </c>
    </row>
    <row r="3" spans="1:16">
      <c r="A3">
        <v>503</v>
      </c>
      <c r="B3">
        <v>2</v>
      </c>
      <c r="C3">
        <v>51</v>
      </c>
      <c r="D3">
        <v>0</v>
      </c>
      <c r="E3">
        <v>2</v>
      </c>
      <c r="F3">
        <v>1</v>
      </c>
      <c r="G3">
        <v>1</v>
      </c>
      <c r="H3">
        <v>0</v>
      </c>
      <c r="I3">
        <f>IF(D3&gt;0,1,0)</f>
        <v>0</v>
      </c>
      <c r="J3">
        <v>0</v>
      </c>
      <c r="K3" s="3" t="s">
        <v>314</v>
      </c>
    </row>
    <row r="4" spans="1:16">
      <c r="A4">
        <v>505</v>
      </c>
      <c r="B4">
        <v>3</v>
      </c>
      <c r="C4">
        <v>50</v>
      </c>
      <c r="D4">
        <v>0</v>
      </c>
      <c r="E4">
        <v>1</v>
      </c>
      <c r="F4">
        <v>1</v>
      </c>
      <c r="G4">
        <v>1</v>
      </c>
      <c r="H4">
        <v>0</v>
      </c>
      <c r="I4">
        <f>IF(D4&gt;0,1,0)</f>
        <v>0</v>
      </c>
      <c r="J4">
        <v>0</v>
      </c>
      <c r="K4" s="3" t="s">
        <v>314</v>
      </c>
    </row>
    <row r="5" spans="1:16">
      <c r="A5">
        <v>506</v>
      </c>
      <c r="B5">
        <v>2</v>
      </c>
      <c r="C5">
        <v>46</v>
      </c>
      <c r="D5">
        <v>0</v>
      </c>
      <c r="E5">
        <v>2</v>
      </c>
      <c r="F5">
        <v>1</v>
      </c>
      <c r="G5">
        <v>1</v>
      </c>
      <c r="H5">
        <v>1</v>
      </c>
      <c r="I5">
        <f>IF(D5&gt;0,1,0)</f>
        <v>0</v>
      </c>
      <c r="J5">
        <v>0</v>
      </c>
      <c r="K5" s="3">
        <v>25</v>
      </c>
    </row>
    <row r="6" spans="1:16">
      <c r="A6">
        <v>507</v>
      </c>
      <c r="B6">
        <v>3</v>
      </c>
      <c r="C6">
        <v>50</v>
      </c>
      <c r="D6">
        <v>3</v>
      </c>
      <c r="E6">
        <v>2</v>
      </c>
      <c r="F6">
        <v>0</v>
      </c>
      <c r="G6">
        <v>1</v>
      </c>
      <c r="H6">
        <v>1</v>
      </c>
      <c r="I6">
        <f>IF(D6&gt;0,1,0)</f>
        <v>1</v>
      </c>
      <c r="J6">
        <v>0</v>
      </c>
      <c r="K6" s="3">
        <v>25</v>
      </c>
    </row>
    <row r="7" spans="1:16">
      <c r="A7">
        <v>508</v>
      </c>
      <c r="B7">
        <v>2</v>
      </c>
      <c r="C7">
        <v>41</v>
      </c>
      <c r="D7">
        <v>4</v>
      </c>
      <c r="E7">
        <v>1</v>
      </c>
      <c r="F7">
        <v>1</v>
      </c>
      <c r="G7">
        <v>1</v>
      </c>
      <c r="H7">
        <v>0</v>
      </c>
      <c r="I7">
        <f>IF(D7&gt;0,1,0)</f>
        <v>1</v>
      </c>
      <c r="J7">
        <v>0</v>
      </c>
      <c r="K7" s="3" t="s">
        <v>314</v>
      </c>
    </row>
    <row r="8" spans="1:16">
      <c r="A8">
        <v>510</v>
      </c>
      <c r="B8">
        <v>3</v>
      </c>
      <c r="C8">
        <v>29</v>
      </c>
      <c r="D8">
        <v>0</v>
      </c>
      <c r="E8">
        <v>2</v>
      </c>
      <c r="F8">
        <v>1</v>
      </c>
      <c r="G8">
        <v>1</v>
      </c>
      <c r="H8">
        <v>0</v>
      </c>
      <c r="I8">
        <f>IF(D8&gt;0,1,0)</f>
        <v>0</v>
      </c>
      <c r="J8">
        <v>0</v>
      </c>
      <c r="K8" s="3" t="s">
        <v>314</v>
      </c>
    </row>
    <row r="9" spans="1:16">
      <c r="A9">
        <v>516</v>
      </c>
      <c r="B9">
        <v>1</v>
      </c>
      <c r="C9">
        <v>25</v>
      </c>
      <c r="D9">
        <v>0</v>
      </c>
      <c r="E9">
        <v>1</v>
      </c>
      <c r="F9">
        <v>1</v>
      </c>
      <c r="G9">
        <v>0</v>
      </c>
      <c r="H9">
        <v>0</v>
      </c>
      <c r="I9">
        <f>IF(D9&gt;0,1,0)</f>
        <v>0</v>
      </c>
      <c r="J9">
        <v>0</v>
      </c>
      <c r="K9" s="3" t="s">
        <v>314</v>
      </c>
    </row>
    <row r="10" spans="1:16">
      <c r="A10">
        <v>517</v>
      </c>
      <c r="B10">
        <v>3</v>
      </c>
      <c r="C10">
        <v>31</v>
      </c>
      <c r="D10">
        <v>0</v>
      </c>
      <c r="E10">
        <v>1</v>
      </c>
      <c r="F10">
        <v>1</v>
      </c>
      <c r="G10">
        <v>1</v>
      </c>
      <c r="H10">
        <v>0</v>
      </c>
      <c r="I10">
        <f>IF(D10&gt;0,1,0)</f>
        <v>0</v>
      </c>
      <c r="J10">
        <v>0</v>
      </c>
      <c r="K10" s="3" t="s">
        <v>314</v>
      </c>
    </row>
    <row r="11" spans="1:16">
      <c r="A11">
        <v>518</v>
      </c>
      <c r="B11">
        <v>3</v>
      </c>
      <c r="C11">
        <v>49</v>
      </c>
      <c r="D11">
        <v>0</v>
      </c>
      <c r="E11">
        <v>2</v>
      </c>
      <c r="F11">
        <v>1</v>
      </c>
      <c r="G11">
        <v>1</v>
      </c>
      <c r="H11">
        <v>0</v>
      </c>
      <c r="I11">
        <f>IF(D11&gt;0,1,0)</f>
        <v>0</v>
      </c>
      <c r="J11">
        <v>1</v>
      </c>
      <c r="K11" s="3" t="s">
        <v>314</v>
      </c>
    </row>
    <row r="12" spans="1:16">
      <c r="A12">
        <v>519</v>
      </c>
      <c r="B12">
        <v>1</v>
      </c>
      <c r="C12">
        <v>49</v>
      </c>
      <c r="D12">
        <v>4</v>
      </c>
      <c r="E12">
        <v>2</v>
      </c>
      <c r="F12">
        <v>1</v>
      </c>
      <c r="G12">
        <v>1</v>
      </c>
      <c r="H12">
        <v>0</v>
      </c>
      <c r="I12">
        <f>IF(D12&gt;0,1,0)</f>
        <v>1</v>
      </c>
      <c r="J12">
        <v>0</v>
      </c>
      <c r="K12" s="3" t="s">
        <v>314</v>
      </c>
      <c r="P12" t="s">
        <v>315</v>
      </c>
    </row>
    <row r="13" spans="1:16">
      <c r="A13">
        <v>520</v>
      </c>
      <c r="B13">
        <v>2</v>
      </c>
      <c r="C13">
        <v>25</v>
      </c>
      <c r="D13">
        <v>0</v>
      </c>
      <c r="E13">
        <v>1</v>
      </c>
      <c r="F13">
        <v>1</v>
      </c>
      <c r="G13">
        <v>1</v>
      </c>
      <c r="H13">
        <v>0</v>
      </c>
      <c r="I13">
        <f>IF(D13&gt;0,1,0)</f>
        <v>0</v>
      </c>
      <c r="J13">
        <v>0</v>
      </c>
      <c r="K13" s="3" t="s">
        <v>314</v>
      </c>
    </row>
    <row r="14" spans="1:16">
      <c r="A14">
        <v>527</v>
      </c>
      <c r="B14">
        <v>2</v>
      </c>
      <c r="C14">
        <v>27</v>
      </c>
      <c r="D14">
        <v>1</v>
      </c>
      <c r="E14">
        <v>1</v>
      </c>
      <c r="F14">
        <v>1</v>
      </c>
      <c r="G14">
        <v>1</v>
      </c>
      <c r="H14">
        <v>0</v>
      </c>
      <c r="I14">
        <f>IF(D14&gt;0,1,0)</f>
        <v>1</v>
      </c>
      <c r="J14">
        <v>0</v>
      </c>
      <c r="K14" s="3" t="s">
        <v>314</v>
      </c>
    </row>
    <row r="15" spans="1:16">
      <c r="A15">
        <v>528</v>
      </c>
      <c r="B15">
        <v>2</v>
      </c>
      <c r="C15">
        <v>54</v>
      </c>
      <c r="D15">
        <v>6</v>
      </c>
      <c r="E15">
        <v>2</v>
      </c>
      <c r="F15">
        <v>1</v>
      </c>
      <c r="G15">
        <v>1</v>
      </c>
      <c r="H15">
        <v>0</v>
      </c>
      <c r="I15">
        <f>IF(D15&gt;0,1,0)</f>
        <v>1</v>
      </c>
      <c r="J15">
        <v>0</v>
      </c>
      <c r="K15" s="3" t="s">
        <v>314</v>
      </c>
    </row>
    <row r="16" spans="1:16">
      <c r="A16">
        <v>529</v>
      </c>
      <c r="B16">
        <v>3</v>
      </c>
      <c r="C16">
        <v>40</v>
      </c>
      <c r="D16">
        <v>0</v>
      </c>
      <c r="E16">
        <v>2</v>
      </c>
      <c r="F16">
        <v>1</v>
      </c>
      <c r="G16">
        <v>0</v>
      </c>
      <c r="H16">
        <v>1</v>
      </c>
      <c r="I16">
        <f>IF(D16&gt;0,1,0)</f>
        <v>0</v>
      </c>
      <c r="J16">
        <v>0</v>
      </c>
      <c r="K16" s="3">
        <v>17</v>
      </c>
    </row>
    <row r="17" spans="1:11">
      <c r="A17">
        <v>531</v>
      </c>
      <c r="B17">
        <v>1</v>
      </c>
      <c r="C17">
        <v>26</v>
      </c>
      <c r="D17">
        <v>0</v>
      </c>
      <c r="E17">
        <v>2</v>
      </c>
      <c r="F17">
        <v>1</v>
      </c>
      <c r="G17">
        <v>0</v>
      </c>
      <c r="H17">
        <v>0</v>
      </c>
      <c r="I17">
        <f>IF(D17&gt;0,1,0)</f>
        <v>0</v>
      </c>
      <c r="J17">
        <v>0</v>
      </c>
      <c r="K17" s="3" t="s">
        <v>314</v>
      </c>
    </row>
    <row r="18" spans="1:11">
      <c r="A18">
        <v>534</v>
      </c>
      <c r="B18">
        <v>1</v>
      </c>
      <c r="C18">
        <v>57</v>
      </c>
      <c r="D18">
        <v>3</v>
      </c>
      <c r="E18">
        <v>2</v>
      </c>
      <c r="F18">
        <v>1</v>
      </c>
      <c r="G18">
        <v>0</v>
      </c>
      <c r="H18">
        <v>1</v>
      </c>
      <c r="I18">
        <f>IF(D18&gt;0,1,0)</f>
        <v>1</v>
      </c>
      <c r="J18">
        <v>1</v>
      </c>
      <c r="K18" s="3">
        <v>40</v>
      </c>
    </row>
    <row r="19" spans="1:11">
      <c r="A19">
        <v>536</v>
      </c>
      <c r="B19">
        <v>3</v>
      </c>
      <c r="C19">
        <v>48</v>
      </c>
      <c r="D19">
        <v>4</v>
      </c>
      <c r="E19">
        <v>2</v>
      </c>
      <c r="F19">
        <v>1</v>
      </c>
      <c r="G19">
        <v>1</v>
      </c>
      <c r="H19">
        <v>1</v>
      </c>
      <c r="I19">
        <f>IF(D19&gt;0,1,0)</f>
        <v>1</v>
      </c>
      <c r="J19">
        <v>0</v>
      </c>
      <c r="K19" s="3">
        <v>25</v>
      </c>
    </row>
    <row r="20" spans="1:11">
      <c r="A20">
        <v>537</v>
      </c>
      <c r="B20">
        <v>3</v>
      </c>
      <c r="C20">
        <v>24</v>
      </c>
      <c r="D20">
        <v>4</v>
      </c>
      <c r="E20">
        <v>2</v>
      </c>
      <c r="F20">
        <v>1</v>
      </c>
      <c r="G20">
        <v>0</v>
      </c>
      <c r="H20">
        <v>0</v>
      </c>
      <c r="I20">
        <f>IF(D20&gt;0,1,0)</f>
        <v>1</v>
      </c>
      <c r="J20">
        <v>0</v>
      </c>
      <c r="K20" s="3" t="s">
        <v>314</v>
      </c>
    </row>
    <row r="21" spans="1:11">
      <c r="A21">
        <v>538</v>
      </c>
      <c r="B21">
        <v>3</v>
      </c>
      <c r="C21">
        <v>50</v>
      </c>
      <c r="D21">
        <v>0</v>
      </c>
      <c r="E21">
        <v>1</v>
      </c>
      <c r="F21">
        <v>1</v>
      </c>
      <c r="G21">
        <v>1</v>
      </c>
      <c r="H21">
        <v>0</v>
      </c>
      <c r="I21">
        <f>IF(D21&gt;0,1,0)</f>
        <v>0</v>
      </c>
      <c r="J21">
        <v>0</v>
      </c>
      <c r="K21" s="3" t="s">
        <v>314</v>
      </c>
    </row>
    <row r="22" spans="1:11">
      <c r="A22">
        <v>540</v>
      </c>
      <c r="B22">
        <v>2</v>
      </c>
      <c r="C22">
        <v>43</v>
      </c>
      <c r="D22">
        <v>3</v>
      </c>
      <c r="E22">
        <v>1</v>
      </c>
      <c r="F22">
        <v>1</v>
      </c>
      <c r="G22">
        <v>1</v>
      </c>
      <c r="H22">
        <v>0</v>
      </c>
      <c r="I22">
        <f>IF(D22&gt;0,1,0)</f>
        <v>1</v>
      </c>
      <c r="J22">
        <v>1</v>
      </c>
      <c r="K22" s="3" t="s">
        <v>314</v>
      </c>
    </row>
    <row r="23" spans="1:11">
      <c r="A23">
        <v>555</v>
      </c>
      <c r="B23">
        <v>2</v>
      </c>
      <c r="C23">
        <v>33</v>
      </c>
      <c r="D23">
        <v>4</v>
      </c>
      <c r="E23">
        <v>1</v>
      </c>
      <c r="F23">
        <v>0</v>
      </c>
      <c r="G23">
        <v>1</v>
      </c>
      <c r="H23">
        <v>0</v>
      </c>
      <c r="I23">
        <f>IF(D23&gt;0,1,0)</f>
        <v>1</v>
      </c>
      <c r="J23">
        <v>0</v>
      </c>
      <c r="K23" s="3" t="s">
        <v>314</v>
      </c>
    </row>
    <row r="24" spans="1:11">
      <c r="A24">
        <v>556</v>
      </c>
      <c r="B24">
        <v>1</v>
      </c>
      <c r="C24">
        <v>48</v>
      </c>
      <c r="D24">
        <v>0</v>
      </c>
      <c r="E24">
        <v>2</v>
      </c>
      <c r="F24">
        <v>1</v>
      </c>
      <c r="G24">
        <v>1</v>
      </c>
      <c r="H24">
        <v>0</v>
      </c>
      <c r="I24">
        <f>IF(D24&gt;0,1,0)</f>
        <v>0</v>
      </c>
      <c r="J24">
        <v>0</v>
      </c>
      <c r="K24" s="3" t="s">
        <v>314</v>
      </c>
    </row>
    <row r="25" spans="1:11">
      <c r="A25">
        <v>558</v>
      </c>
      <c r="B25">
        <v>3</v>
      </c>
      <c r="C25">
        <v>56</v>
      </c>
      <c r="D25">
        <v>0</v>
      </c>
      <c r="E25">
        <v>2</v>
      </c>
      <c r="F25">
        <v>0</v>
      </c>
      <c r="G25">
        <v>1</v>
      </c>
      <c r="H25">
        <v>1</v>
      </c>
      <c r="I25">
        <f>IF(D25&gt;0,1,0)</f>
        <v>0</v>
      </c>
      <c r="J25">
        <v>0</v>
      </c>
      <c r="K25" s="3">
        <v>36</v>
      </c>
    </row>
    <row r="26" spans="1:11">
      <c r="A26">
        <v>561</v>
      </c>
      <c r="B26">
        <v>2</v>
      </c>
      <c r="C26">
        <v>51</v>
      </c>
      <c r="D26">
        <v>0</v>
      </c>
      <c r="E26">
        <v>2</v>
      </c>
      <c r="F26">
        <v>0</v>
      </c>
      <c r="G26">
        <v>1</v>
      </c>
      <c r="H26">
        <v>1</v>
      </c>
      <c r="I26">
        <f>IF(D26&gt;0,1,0)</f>
        <v>0</v>
      </c>
      <c r="J26">
        <v>0</v>
      </c>
      <c r="K26" s="3">
        <v>30</v>
      </c>
    </row>
    <row r="27" spans="1:11">
      <c r="A27">
        <v>569</v>
      </c>
      <c r="B27">
        <v>2</v>
      </c>
      <c r="C27">
        <v>31</v>
      </c>
      <c r="D27">
        <v>1</v>
      </c>
      <c r="E27">
        <v>1</v>
      </c>
      <c r="F27">
        <v>1</v>
      </c>
      <c r="G27">
        <v>0</v>
      </c>
      <c r="H27">
        <v>1</v>
      </c>
      <c r="I27">
        <f>IF(D27&gt;0,1,0)</f>
        <v>1</v>
      </c>
      <c r="J27">
        <v>1</v>
      </c>
      <c r="K27" s="3">
        <v>10</v>
      </c>
    </row>
    <row r="28" spans="1:11">
      <c r="A28">
        <v>571</v>
      </c>
      <c r="B28">
        <v>3</v>
      </c>
      <c r="C28">
        <v>29</v>
      </c>
      <c r="D28">
        <v>0</v>
      </c>
      <c r="E28">
        <v>1</v>
      </c>
      <c r="F28">
        <v>1</v>
      </c>
      <c r="G28">
        <v>0</v>
      </c>
      <c r="H28">
        <v>0</v>
      </c>
      <c r="I28">
        <f>IF(D28&gt;0,1,0)</f>
        <v>0</v>
      </c>
      <c r="J28">
        <v>0</v>
      </c>
      <c r="K28" s="3" t="s">
        <v>314</v>
      </c>
    </row>
    <row r="29" spans="1:11">
      <c r="A29">
        <v>573</v>
      </c>
      <c r="B29">
        <v>3</v>
      </c>
      <c r="C29">
        <v>54</v>
      </c>
      <c r="D29">
        <v>2</v>
      </c>
      <c r="E29">
        <v>1</v>
      </c>
      <c r="F29">
        <v>1</v>
      </c>
      <c r="G29">
        <v>0</v>
      </c>
      <c r="H29">
        <v>0</v>
      </c>
      <c r="I29">
        <f>IF(D29&gt;0,1,0)</f>
        <v>1</v>
      </c>
      <c r="J29">
        <v>1</v>
      </c>
      <c r="K29" s="3" t="s">
        <v>314</v>
      </c>
    </row>
    <row r="30" spans="1:11">
      <c r="A30">
        <v>574</v>
      </c>
      <c r="B30">
        <v>1</v>
      </c>
      <c r="C30">
        <v>39</v>
      </c>
      <c r="D30">
        <v>0</v>
      </c>
      <c r="E30">
        <v>2</v>
      </c>
      <c r="F30">
        <v>1</v>
      </c>
      <c r="G30">
        <v>1</v>
      </c>
      <c r="H30">
        <v>0</v>
      </c>
      <c r="I30">
        <f>IF(D30&gt;0,1,0)</f>
        <v>0</v>
      </c>
      <c r="J30">
        <v>0</v>
      </c>
      <c r="K30" s="3" t="s">
        <v>314</v>
      </c>
    </row>
    <row r="31" spans="1:11">
      <c r="A31">
        <v>580</v>
      </c>
      <c r="B31">
        <v>3</v>
      </c>
      <c r="C31">
        <v>27</v>
      </c>
      <c r="D31">
        <v>0</v>
      </c>
      <c r="E31">
        <v>1</v>
      </c>
      <c r="F31">
        <v>1</v>
      </c>
      <c r="G31">
        <v>1</v>
      </c>
      <c r="H31">
        <v>0</v>
      </c>
      <c r="I31">
        <f>IF(D31&gt;0,1,0)</f>
        <v>0</v>
      </c>
      <c r="J31">
        <v>0</v>
      </c>
      <c r="K31" s="3" t="s">
        <v>314</v>
      </c>
    </row>
    <row r="32" spans="1:11">
      <c r="A32">
        <v>582</v>
      </c>
      <c r="B32">
        <v>1</v>
      </c>
      <c r="C32">
        <v>53</v>
      </c>
      <c r="D32">
        <v>0</v>
      </c>
      <c r="E32">
        <v>1</v>
      </c>
      <c r="F32">
        <v>1</v>
      </c>
      <c r="G32">
        <v>1</v>
      </c>
      <c r="H32">
        <v>1</v>
      </c>
      <c r="I32">
        <f>IF(D32&gt;0,1,0)</f>
        <v>0</v>
      </c>
      <c r="J32">
        <v>0</v>
      </c>
      <c r="K32" s="3">
        <v>34</v>
      </c>
    </row>
    <row r="33" spans="1:11">
      <c r="A33">
        <v>583</v>
      </c>
      <c r="B33">
        <v>3</v>
      </c>
      <c r="C33">
        <v>28</v>
      </c>
      <c r="D33">
        <v>0</v>
      </c>
      <c r="E33">
        <v>1</v>
      </c>
      <c r="F33">
        <v>0</v>
      </c>
      <c r="G33">
        <v>1</v>
      </c>
      <c r="H33">
        <v>0</v>
      </c>
      <c r="I33">
        <f>IF(D33&gt;0,1,0)</f>
        <v>0</v>
      </c>
      <c r="J33">
        <v>0</v>
      </c>
      <c r="K33" s="3" t="s">
        <v>314</v>
      </c>
    </row>
    <row r="34" spans="1:11">
      <c r="A34">
        <v>584</v>
      </c>
      <c r="B34">
        <v>1</v>
      </c>
      <c r="C34">
        <v>58</v>
      </c>
      <c r="D34">
        <v>0</v>
      </c>
      <c r="E34">
        <v>2</v>
      </c>
      <c r="F34">
        <v>1</v>
      </c>
      <c r="G34">
        <v>1</v>
      </c>
      <c r="H34">
        <v>1</v>
      </c>
      <c r="I34">
        <f>IF(D34&gt;0,1,0)</f>
        <v>0</v>
      </c>
      <c r="J34">
        <v>1</v>
      </c>
      <c r="K34" s="3">
        <v>25</v>
      </c>
    </row>
    <row r="35" spans="1:11">
      <c r="A35">
        <v>585</v>
      </c>
      <c r="B35">
        <v>1</v>
      </c>
      <c r="C35">
        <v>48</v>
      </c>
      <c r="D35">
        <v>1</v>
      </c>
      <c r="E35">
        <v>2</v>
      </c>
      <c r="F35">
        <v>1</v>
      </c>
      <c r="G35">
        <v>0</v>
      </c>
      <c r="H35">
        <v>0</v>
      </c>
      <c r="I35">
        <f>IF(D35&gt;0,1,0)</f>
        <v>1</v>
      </c>
      <c r="J35">
        <v>0</v>
      </c>
      <c r="K35" s="3" t="s">
        <v>314</v>
      </c>
    </row>
    <row r="36" spans="1:11">
      <c r="A36">
        <v>589</v>
      </c>
      <c r="B36">
        <v>2</v>
      </c>
      <c r="C36">
        <v>29</v>
      </c>
      <c r="D36">
        <v>0</v>
      </c>
      <c r="E36">
        <v>2</v>
      </c>
      <c r="F36">
        <v>0</v>
      </c>
      <c r="G36">
        <v>0</v>
      </c>
      <c r="H36">
        <v>0</v>
      </c>
      <c r="I36">
        <f>IF(D36&gt;0,1,0)</f>
        <v>0</v>
      </c>
      <c r="J36">
        <v>0</v>
      </c>
      <c r="K36" s="3" t="s">
        <v>314</v>
      </c>
    </row>
    <row r="37" spans="1:11">
      <c r="A37">
        <v>591</v>
      </c>
      <c r="B37">
        <v>2</v>
      </c>
      <c r="C37">
        <v>31</v>
      </c>
      <c r="D37">
        <v>5</v>
      </c>
      <c r="E37">
        <v>2</v>
      </c>
      <c r="F37">
        <v>0</v>
      </c>
      <c r="G37">
        <v>0</v>
      </c>
      <c r="H37">
        <v>0</v>
      </c>
      <c r="I37">
        <f>IF(D37&gt;0,1,0)</f>
        <v>1</v>
      </c>
      <c r="J37">
        <v>0</v>
      </c>
      <c r="K37" s="3" t="s">
        <v>314</v>
      </c>
    </row>
    <row r="38" spans="1:11">
      <c r="A38">
        <v>598</v>
      </c>
      <c r="B38">
        <v>2</v>
      </c>
      <c r="C38">
        <v>29</v>
      </c>
      <c r="D38">
        <v>2</v>
      </c>
      <c r="E38">
        <v>2</v>
      </c>
      <c r="F38">
        <v>1</v>
      </c>
      <c r="G38">
        <v>0</v>
      </c>
      <c r="H38">
        <v>0</v>
      </c>
      <c r="I38">
        <f>IF(D38&gt;0,1,0)</f>
        <v>1</v>
      </c>
      <c r="J38">
        <v>0</v>
      </c>
      <c r="K38" s="3" t="s">
        <v>314</v>
      </c>
    </row>
    <row r="39" spans="1:11">
      <c r="A39">
        <v>599</v>
      </c>
      <c r="B39">
        <v>2</v>
      </c>
      <c r="C39">
        <v>22</v>
      </c>
      <c r="D39">
        <v>0</v>
      </c>
      <c r="E39">
        <v>1</v>
      </c>
      <c r="F39">
        <v>0</v>
      </c>
      <c r="G39">
        <v>0</v>
      </c>
      <c r="H39">
        <v>1</v>
      </c>
      <c r="I39">
        <f>IF(D39&gt;0,1,0)</f>
        <v>0</v>
      </c>
      <c r="J39">
        <v>0</v>
      </c>
      <c r="K39" s="3">
        <v>2</v>
      </c>
    </row>
    <row r="40" spans="1:11">
      <c r="A40">
        <v>600</v>
      </c>
      <c r="B40">
        <v>2</v>
      </c>
      <c r="C40">
        <v>34</v>
      </c>
      <c r="D40">
        <v>0</v>
      </c>
      <c r="E40">
        <v>1</v>
      </c>
      <c r="F40">
        <v>1</v>
      </c>
      <c r="G40">
        <v>1</v>
      </c>
      <c r="H40">
        <v>0</v>
      </c>
      <c r="I40">
        <f>IF(D40&gt;0,1,0)</f>
        <v>0</v>
      </c>
      <c r="J40">
        <v>0</v>
      </c>
      <c r="K40" s="3" t="s">
        <v>314</v>
      </c>
    </row>
    <row r="41" spans="1:11">
      <c r="A41" s="4">
        <v>602</v>
      </c>
      <c r="B41">
        <v>1</v>
      </c>
      <c r="C41">
        <v>27</v>
      </c>
      <c r="D41">
        <v>0</v>
      </c>
      <c r="E41">
        <v>1</v>
      </c>
      <c r="F41">
        <v>1</v>
      </c>
      <c r="G41">
        <v>1</v>
      </c>
      <c r="H41">
        <v>0</v>
      </c>
      <c r="I41">
        <f>IF(D41&gt;0,1,0)</f>
        <v>0</v>
      </c>
      <c r="J41">
        <v>0</v>
      </c>
      <c r="K41" s="3" t="s">
        <v>314</v>
      </c>
    </row>
    <row r="42" spans="1:11">
      <c r="A42" s="4">
        <v>606</v>
      </c>
      <c r="B42">
        <v>3</v>
      </c>
      <c r="C42">
        <v>62</v>
      </c>
      <c r="D42">
        <v>6</v>
      </c>
      <c r="E42">
        <v>1</v>
      </c>
      <c r="F42">
        <v>1</v>
      </c>
      <c r="G42">
        <v>1</v>
      </c>
      <c r="H42">
        <v>1</v>
      </c>
      <c r="I42">
        <f>IF(D42&gt;0,1,0)</f>
        <v>1</v>
      </c>
      <c r="J42">
        <v>0</v>
      </c>
      <c r="K42" s="3">
        <v>40</v>
      </c>
    </row>
    <row r="43" spans="1:11">
      <c r="A43" s="4">
        <v>608</v>
      </c>
      <c r="B43">
        <v>2</v>
      </c>
      <c r="C43">
        <v>40</v>
      </c>
      <c r="D43">
        <v>0</v>
      </c>
      <c r="E43">
        <v>2</v>
      </c>
      <c r="F43">
        <v>1</v>
      </c>
      <c r="G43">
        <v>1</v>
      </c>
      <c r="H43">
        <v>0</v>
      </c>
      <c r="I43">
        <f>IF(D43&gt;0,1,0)</f>
        <v>0</v>
      </c>
      <c r="J43">
        <v>0</v>
      </c>
      <c r="K43" s="3" t="s">
        <v>314</v>
      </c>
    </row>
    <row r="44" spans="1:11">
      <c r="A44" s="4">
        <v>613</v>
      </c>
      <c r="B44">
        <v>1</v>
      </c>
      <c r="C44">
        <v>39</v>
      </c>
      <c r="D44">
        <v>0</v>
      </c>
      <c r="E44">
        <v>2</v>
      </c>
      <c r="F44">
        <v>0</v>
      </c>
      <c r="G44">
        <v>1</v>
      </c>
      <c r="H44">
        <v>0</v>
      </c>
      <c r="I44">
        <f>IF(D44&gt;0,1,0)</f>
        <v>0</v>
      </c>
      <c r="J44">
        <v>0</v>
      </c>
      <c r="K44" s="3" t="s">
        <v>314</v>
      </c>
    </row>
    <row r="45" spans="1:11">
      <c r="A45" s="4">
        <v>615</v>
      </c>
      <c r="B45">
        <v>1</v>
      </c>
      <c r="C45">
        <v>36</v>
      </c>
      <c r="D45">
        <v>0</v>
      </c>
      <c r="E45">
        <v>2</v>
      </c>
      <c r="F45">
        <v>1</v>
      </c>
      <c r="G45">
        <v>1</v>
      </c>
      <c r="H45">
        <v>0</v>
      </c>
      <c r="I45">
        <f>IF(D45&gt;0,1,0)</f>
        <v>0</v>
      </c>
      <c r="J45">
        <v>0</v>
      </c>
      <c r="K45" s="3" t="s">
        <v>314</v>
      </c>
    </row>
    <row r="46" spans="1:11">
      <c r="A46" s="4">
        <v>618</v>
      </c>
      <c r="B46">
        <v>2</v>
      </c>
      <c r="C46">
        <v>56</v>
      </c>
      <c r="D46">
        <v>0</v>
      </c>
      <c r="E46">
        <v>1</v>
      </c>
      <c r="F46">
        <v>1</v>
      </c>
      <c r="G46">
        <v>0</v>
      </c>
      <c r="H46">
        <v>1</v>
      </c>
      <c r="I46">
        <f>IF(D46&gt;0,1,0)</f>
        <v>0</v>
      </c>
      <c r="J46">
        <v>0</v>
      </c>
      <c r="K46" s="3">
        <v>37</v>
      </c>
    </row>
    <row r="47" spans="1:11">
      <c r="A47" s="4">
        <v>619</v>
      </c>
      <c r="B47">
        <v>2</v>
      </c>
      <c r="C47">
        <v>26</v>
      </c>
      <c r="D47">
        <v>8</v>
      </c>
      <c r="E47">
        <v>2</v>
      </c>
      <c r="F47">
        <v>1</v>
      </c>
      <c r="G47">
        <v>0</v>
      </c>
      <c r="H47">
        <v>0</v>
      </c>
      <c r="I47">
        <f>IF(D47&gt;0,1,0)</f>
        <v>1</v>
      </c>
      <c r="J47">
        <v>0</v>
      </c>
      <c r="K47" s="3" t="s">
        <v>314</v>
      </c>
    </row>
    <row r="48" spans="1:11">
      <c r="A48" s="4">
        <v>622</v>
      </c>
      <c r="B48">
        <v>3</v>
      </c>
      <c r="C48">
        <v>25</v>
      </c>
      <c r="D48">
        <v>0</v>
      </c>
      <c r="E48">
        <v>2</v>
      </c>
      <c r="F48">
        <v>1</v>
      </c>
      <c r="G48">
        <v>1</v>
      </c>
      <c r="H48">
        <v>0</v>
      </c>
      <c r="I48">
        <f>IF(D48&gt;0,1,0)</f>
        <v>0</v>
      </c>
      <c r="J48">
        <v>0</v>
      </c>
      <c r="K48" s="3" t="s">
        <v>314</v>
      </c>
    </row>
    <row r="49" spans="1:11">
      <c r="A49" s="4">
        <v>626</v>
      </c>
      <c r="B49">
        <v>1</v>
      </c>
      <c r="C49">
        <v>28</v>
      </c>
      <c r="D49">
        <v>0</v>
      </c>
      <c r="E49">
        <v>2</v>
      </c>
      <c r="F49">
        <v>1</v>
      </c>
      <c r="G49">
        <v>1</v>
      </c>
      <c r="H49">
        <v>0</v>
      </c>
      <c r="I49">
        <f>IF(D49&gt;0,1,0)</f>
        <v>0</v>
      </c>
      <c r="J49">
        <v>0</v>
      </c>
      <c r="K49" s="3" t="s">
        <v>314</v>
      </c>
    </row>
    <row r="50" spans="1:11">
      <c r="A50" s="4">
        <v>628</v>
      </c>
      <c r="B50">
        <v>3</v>
      </c>
      <c r="C50">
        <v>43</v>
      </c>
      <c r="D50">
        <v>0</v>
      </c>
      <c r="E50">
        <v>1</v>
      </c>
      <c r="F50">
        <v>1</v>
      </c>
      <c r="G50">
        <v>1</v>
      </c>
      <c r="H50">
        <v>1</v>
      </c>
      <c r="I50">
        <f>IF(D50&gt;0,1,0)</f>
        <v>0</v>
      </c>
      <c r="J50">
        <v>0</v>
      </c>
      <c r="K50" s="3">
        <v>20</v>
      </c>
    </row>
    <row r="51" spans="1:11">
      <c r="A51" s="4">
        <v>631</v>
      </c>
      <c r="B51">
        <v>3</v>
      </c>
      <c r="C51">
        <v>26</v>
      </c>
      <c r="D51">
        <v>0</v>
      </c>
      <c r="E51">
        <v>2</v>
      </c>
      <c r="F51">
        <v>0</v>
      </c>
      <c r="G51">
        <v>0</v>
      </c>
      <c r="H51">
        <v>0</v>
      </c>
      <c r="I51">
        <f>IF(D51&gt;0,1,0)</f>
        <v>0</v>
      </c>
      <c r="J51">
        <v>0</v>
      </c>
      <c r="K51" s="3" t="s">
        <v>314</v>
      </c>
    </row>
    <row r="52" spans="1:11">
      <c r="A52" s="4">
        <v>632</v>
      </c>
      <c r="B52">
        <v>2</v>
      </c>
      <c r="C52">
        <v>54</v>
      </c>
      <c r="D52">
        <v>0</v>
      </c>
      <c r="E52">
        <v>1</v>
      </c>
      <c r="F52">
        <v>1</v>
      </c>
      <c r="G52">
        <v>1</v>
      </c>
      <c r="H52">
        <v>1</v>
      </c>
      <c r="I52">
        <f>IF(D52&gt;0,1,0)</f>
        <v>0</v>
      </c>
      <c r="J52">
        <v>0</v>
      </c>
      <c r="K52" s="3">
        <v>22</v>
      </c>
    </row>
    <row r="53" spans="1:11">
      <c r="A53" s="4">
        <v>635</v>
      </c>
      <c r="B53">
        <v>2</v>
      </c>
      <c r="C53">
        <v>69</v>
      </c>
      <c r="D53">
        <v>0</v>
      </c>
      <c r="E53">
        <v>2</v>
      </c>
      <c r="F53">
        <v>1</v>
      </c>
      <c r="G53">
        <v>0</v>
      </c>
      <c r="H53">
        <v>0</v>
      </c>
      <c r="I53">
        <f>IF(D53&gt;0,1,0)</f>
        <v>0</v>
      </c>
      <c r="J53">
        <v>0</v>
      </c>
      <c r="K53" s="3" t="s">
        <v>314</v>
      </c>
    </row>
    <row r="54" spans="1:11">
      <c r="A54" s="4">
        <v>637</v>
      </c>
      <c r="B54">
        <v>2</v>
      </c>
      <c r="C54">
        <v>22</v>
      </c>
      <c r="D54">
        <v>0</v>
      </c>
      <c r="E54">
        <v>1</v>
      </c>
      <c r="F54">
        <v>1</v>
      </c>
      <c r="G54">
        <v>1</v>
      </c>
      <c r="H54">
        <v>0</v>
      </c>
      <c r="I54">
        <f>IF(D54&gt;0,1,0)</f>
        <v>0</v>
      </c>
      <c r="J54">
        <v>0</v>
      </c>
      <c r="K54" s="3" t="s">
        <v>314</v>
      </c>
    </row>
    <row r="55" spans="1:11">
      <c r="A55" s="4">
        <v>644</v>
      </c>
      <c r="B55">
        <v>1</v>
      </c>
      <c r="C55">
        <v>42</v>
      </c>
      <c r="D55">
        <v>3</v>
      </c>
      <c r="E55">
        <v>1</v>
      </c>
      <c r="F55">
        <v>1</v>
      </c>
      <c r="G55">
        <v>1</v>
      </c>
      <c r="H55">
        <v>0</v>
      </c>
      <c r="I55">
        <f>IF(D55&gt;0,1,0)</f>
        <v>1</v>
      </c>
      <c r="J55">
        <v>0</v>
      </c>
      <c r="K55" s="3" t="s">
        <v>314</v>
      </c>
    </row>
    <row r="56" spans="1:11">
      <c r="A56" s="4">
        <v>646</v>
      </c>
      <c r="B56">
        <v>3</v>
      </c>
      <c r="C56">
        <v>67</v>
      </c>
      <c r="D56">
        <v>0</v>
      </c>
      <c r="E56">
        <v>2</v>
      </c>
      <c r="F56">
        <v>1</v>
      </c>
      <c r="G56">
        <v>0</v>
      </c>
      <c r="H56">
        <v>0</v>
      </c>
      <c r="I56">
        <f>IF(D56&gt;0,1,0)</f>
        <v>0</v>
      </c>
      <c r="J56">
        <v>0</v>
      </c>
      <c r="K56" s="3" t="s">
        <v>314</v>
      </c>
    </row>
    <row r="57" spans="1:11">
      <c r="A57" s="4">
        <v>648</v>
      </c>
      <c r="B57">
        <v>2</v>
      </c>
      <c r="C57">
        <v>58</v>
      </c>
      <c r="D57">
        <v>0</v>
      </c>
      <c r="E57">
        <v>2</v>
      </c>
      <c r="F57">
        <v>1</v>
      </c>
      <c r="G57">
        <v>1</v>
      </c>
      <c r="H57">
        <v>0</v>
      </c>
      <c r="I57">
        <f>IF(D57&gt;0,1,0)</f>
        <v>0</v>
      </c>
      <c r="J57">
        <v>0</v>
      </c>
      <c r="K57" s="3" t="s">
        <v>314</v>
      </c>
    </row>
    <row r="58" spans="1:11">
      <c r="A58" s="4">
        <v>649</v>
      </c>
      <c r="B58">
        <v>1</v>
      </c>
      <c r="C58">
        <v>49</v>
      </c>
      <c r="D58">
        <v>1</v>
      </c>
      <c r="E58">
        <v>2</v>
      </c>
      <c r="F58">
        <v>1</v>
      </c>
      <c r="G58">
        <v>1</v>
      </c>
      <c r="H58">
        <v>0</v>
      </c>
      <c r="I58">
        <f>IF(D58&gt;0,1,0)</f>
        <v>1</v>
      </c>
      <c r="J58">
        <v>0</v>
      </c>
      <c r="K58" s="3" t="s">
        <v>314</v>
      </c>
    </row>
    <row r="59" spans="1:11">
      <c r="A59" s="4">
        <v>650</v>
      </c>
      <c r="B59">
        <v>1</v>
      </c>
      <c r="C59">
        <v>60</v>
      </c>
      <c r="D59">
        <v>6</v>
      </c>
      <c r="E59">
        <v>1</v>
      </c>
      <c r="F59">
        <v>0</v>
      </c>
      <c r="G59">
        <v>1</v>
      </c>
      <c r="H59">
        <v>0</v>
      </c>
      <c r="I59">
        <f>IF(D59&gt;0,1,0)</f>
        <v>1</v>
      </c>
      <c r="J59">
        <v>0</v>
      </c>
      <c r="K59" s="3" t="s">
        <v>314</v>
      </c>
    </row>
    <row r="60" spans="1:11">
      <c r="A60" s="4">
        <v>653</v>
      </c>
      <c r="B60">
        <v>3</v>
      </c>
      <c r="C60">
        <v>30</v>
      </c>
      <c r="D60">
        <v>0</v>
      </c>
      <c r="E60">
        <v>2</v>
      </c>
      <c r="F60">
        <v>0</v>
      </c>
      <c r="G60">
        <v>1</v>
      </c>
      <c r="H60">
        <v>0</v>
      </c>
      <c r="I60">
        <f>IF(D60&gt;0,1,0)</f>
        <v>0</v>
      </c>
      <c r="J60">
        <v>0</v>
      </c>
      <c r="K60" s="3" t="s">
        <v>314</v>
      </c>
    </row>
    <row r="61" spans="1:11">
      <c r="A61" s="4">
        <v>655</v>
      </c>
      <c r="B61">
        <v>3</v>
      </c>
      <c r="C61">
        <v>43</v>
      </c>
      <c r="D61">
        <v>0</v>
      </c>
      <c r="E61">
        <v>2</v>
      </c>
      <c r="F61">
        <v>1</v>
      </c>
      <c r="G61">
        <v>0</v>
      </c>
      <c r="H61">
        <v>1</v>
      </c>
      <c r="I61">
        <f>IF(D61&gt;0,1,0)</f>
        <v>0</v>
      </c>
      <c r="J61">
        <v>0</v>
      </c>
      <c r="K61">
        <v>20</v>
      </c>
    </row>
    <row r="62" spans="1:11">
      <c r="A62" s="4">
        <v>656</v>
      </c>
      <c r="B62">
        <v>2</v>
      </c>
      <c r="C62">
        <v>38</v>
      </c>
      <c r="D62">
        <v>0</v>
      </c>
      <c r="E62">
        <v>1</v>
      </c>
      <c r="F62">
        <v>1</v>
      </c>
      <c r="G62">
        <v>1</v>
      </c>
      <c r="H62">
        <v>0</v>
      </c>
      <c r="I62">
        <f>IF(D62&gt;0,1,0)</f>
        <v>0</v>
      </c>
      <c r="J62">
        <v>0</v>
      </c>
      <c r="K62" s="3" t="s">
        <v>314</v>
      </c>
    </row>
    <row r="63" spans="1:11">
      <c r="A63" s="4">
        <v>660</v>
      </c>
      <c r="B63">
        <v>1</v>
      </c>
      <c r="C63">
        <v>47</v>
      </c>
      <c r="D63">
        <v>0</v>
      </c>
      <c r="E63">
        <v>2</v>
      </c>
      <c r="F63">
        <v>1</v>
      </c>
      <c r="G63">
        <v>1</v>
      </c>
      <c r="H63">
        <v>0</v>
      </c>
      <c r="I63">
        <f>IF(D63&gt;0,1,0)</f>
        <v>0</v>
      </c>
      <c r="J63">
        <v>0</v>
      </c>
      <c r="K63" s="3" t="s">
        <v>314</v>
      </c>
    </row>
    <row r="64" spans="1:11">
      <c r="A64" s="4">
        <v>661</v>
      </c>
      <c r="B64">
        <v>1</v>
      </c>
      <c r="C64">
        <v>43</v>
      </c>
      <c r="D64">
        <v>0</v>
      </c>
      <c r="E64">
        <v>2</v>
      </c>
      <c r="F64">
        <v>1</v>
      </c>
      <c r="G64">
        <v>1</v>
      </c>
      <c r="H64">
        <v>0</v>
      </c>
      <c r="I64">
        <f>IF(D64&gt;0,1,0)</f>
        <v>0</v>
      </c>
      <c r="J64">
        <v>0</v>
      </c>
      <c r="K64" s="3" t="s">
        <v>314</v>
      </c>
    </row>
    <row r="65" spans="1:11">
      <c r="A65" s="4">
        <v>662</v>
      </c>
      <c r="B65">
        <v>1</v>
      </c>
      <c r="C65">
        <v>35</v>
      </c>
      <c r="D65">
        <v>0</v>
      </c>
      <c r="E65">
        <v>2</v>
      </c>
      <c r="F65">
        <v>1</v>
      </c>
      <c r="G65">
        <v>1</v>
      </c>
      <c r="H65">
        <v>1</v>
      </c>
      <c r="I65">
        <f>IF(D65&gt;0,1,0)</f>
        <v>0</v>
      </c>
      <c r="J65">
        <v>0</v>
      </c>
      <c r="K65" s="3">
        <v>17</v>
      </c>
    </row>
    <row r="66" spans="1:11">
      <c r="A66" s="4">
        <v>663</v>
      </c>
      <c r="B66">
        <v>3</v>
      </c>
      <c r="C66">
        <v>42</v>
      </c>
      <c r="D66">
        <v>0</v>
      </c>
      <c r="E66">
        <v>2</v>
      </c>
      <c r="F66">
        <v>1</v>
      </c>
      <c r="G66">
        <v>1</v>
      </c>
      <c r="H66">
        <v>0</v>
      </c>
      <c r="I66">
        <f>IF(D66&gt;0,1,0)</f>
        <v>0</v>
      </c>
      <c r="J66">
        <v>0</v>
      </c>
      <c r="K66" s="3" t="s">
        <v>314</v>
      </c>
    </row>
    <row r="67" spans="1:11">
      <c r="A67" s="4">
        <v>665</v>
      </c>
      <c r="B67">
        <v>3</v>
      </c>
      <c r="C67">
        <v>35</v>
      </c>
      <c r="D67">
        <v>0</v>
      </c>
      <c r="E67">
        <v>2</v>
      </c>
      <c r="F67">
        <v>1</v>
      </c>
      <c r="G67">
        <v>1</v>
      </c>
      <c r="H67">
        <v>1</v>
      </c>
      <c r="I67">
        <f>IF(D67&gt;0,1,0)</f>
        <v>0</v>
      </c>
      <c r="J67">
        <v>0</v>
      </c>
      <c r="K67" s="3">
        <v>12</v>
      </c>
    </row>
    <row r="68" spans="1:11">
      <c r="A68" s="4">
        <v>669</v>
      </c>
      <c r="B68">
        <v>3</v>
      </c>
      <c r="C68">
        <v>31</v>
      </c>
      <c r="D68">
        <v>0</v>
      </c>
      <c r="E68">
        <v>2</v>
      </c>
      <c r="F68">
        <v>0</v>
      </c>
      <c r="G68">
        <v>1</v>
      </c>
      <c r="H68">
        <v>0</v>
      </c>
      <c r="I68">
        <f>IF(D68&gt;0,1,0)</f>
        <v>0</v>
      </c>
      <c r="J68">
        <v>0</v>
      </c>
      <c r="K68" s="3" t="s">
        <v>314</v>
      </c>
    </row>
    <row r="69" spans="1:11">
      <c r="A69" s="4">
        <v>670</v>
      </c>
      <c r="B69">
        <v>1</v>
      </c>
      <c r="C69">
        <v>52</v>
      </c>
      <c r="D69">
        <v>0</v>
      </c>
      <c r="E69">
        <v>2</v>
      </c>
      <c r="F69">
        <v>0</v>
      </c>
      <c r="G69">
        <v>1</v>
      </c>
      <c r="H69">
        <v>0</v>
      </c>
      <c r="I69">
        <f>IF(D69&gt;0,1,0)</f>
        <v>0</v>
      </c>
      <c r="J69">
        <v>0</v>
      </c>
      <c r="K69" s="3" t="s">
        <v>314</v>
      </c>
    </row>
    <row r="70" spans="1:11">
      <c r="A70" s="4">
        <v>675</v>
      </c>
      <c r="B70">
        <v>3</v>
      </c>
      <c r="C70">
        <v>36</v>
      </c>
      <c r="D70">
        <v>8</v>
      </c>
      <c r="E70">
        <v>2</v>
      </c>
      <c r="F70">
        <v>0</v>
      </c>
      <c r="G70">
        <v>1</v>
      </c>
      <c r="H70">
        <v>0</v>
      </c>
      <c r="I70">
        <f>IF(D70&gt;0,1,0)</f>
        <v>1</v>
      </c>
      <c r="J70">
        <v>0</v>
      </c>
      <c r="K70" s="3" t="s">
        <v>314</v>
      </c>
    </row>
    <row r="71" spans="1:11">
      <c r="A71" s="4">
        <v>676</v>
      </c>
      <c r="B71">
        <v>1</v>
      </c>
      <c r="C71">
        <v>49</v>
      </c>
      <c r="D71">
        <v>0</v>
      </c>
      <c r="E71">
        <v>2</v>
      </c>
      <c r="F71">
        <v>1</v>
      </c>
      <c r="G71">
        <v>1</v>
      </c>
      <c r="H71">
        <v>0</v>
      </c>
      <c r="I71">
        <f>IF(D71&gt;0,1,0)</f>
        <v>0</v>
      </c>
      <c r="J71">
        <v>0</v>
      </c>
      <c r="K71" s="3" t="s">
        <v>314</v>
      </c>
    </row>
    <row r="72" spans="1:11">
      <c r="A72">
        <v>678</v>
      </c>
      <c r="B72">
        <v>2</v>
      </c>
      <c r="C72">
        <v>61</v>
      </c>
      <c r="D72">
        <v>0</v>
      </c>
      <c r="E72">
        <v>1</v>
      </c>
      <c r="F72">
        <v>1</v>
      </c>
      <c r="G72">
        <v>0</v>
      </c>
      <c r="H72">
        <v>0</v>
      </c>
      <c r="I72">
        <f>IF(D72&gt;0,1,0)</f>
        <v>0</v>
      </c>
      <c r="J72">
        <v>0</v>
      </c>
      <c r="K72" s="3" t="s">
        <v>314</v>
      </c>
    </row>
    <row r="73" spans="1:11">
      <c r="A73">
        <v>679</v>
      </c>
      <c r="B73">
        <v>1</v>
      </c>
      <c r="C73">
        <v>63</v>
      </c>
      <c r="D73">
        <v>6</v>
      </c>
      <c r="E73">
        <v>1</v>
      </c>
      <c r="F73">
        <v>1</v>
      </c>
      <c r="G73">
        <v>1</v>
      </c>
      <c r="H73">
        <v>0</v>
      </c>
      <c r="I73">
        <f>IF(D73&gt;0,1,0)</f>
        <v>1</v>
      </c>
      <c r="J73">
        <v>0</v>
      </c>
      <c r="K73" s="3" t="s">
        <v>314</v>
      </c>
    </row>
    <row r="74" spans="1:11">
      <c r="A74">
        <v>680</v>
      </c>
      <c r="B74">
        <v>2</v>
      </c>
      <c r="C74">
        <v>53</v>
      </c>
      <c r="D74">
        <v>0</v>
      </c>
      <c r="E74">
        <v>2</v>
      </c>
      <c r="F74">
        <v>1</v>
      </c>
      <c r="G74">
        <v>1</v>
      </c>
      <c r="H74">
        <v>0</v>
      </c>
      <c r="I74">
        <f>IF(D74&gt;0,1,0)</f>
        <v>0</v>
      </c>
      <c r="J74">
        <v>0</v>
      </c>
      <c r="K74" s="3" t="s">
        <v>314</v>
      </c>
    </row>
    <row r="75" spans="1:11">
      <c r="A75">
        <v>682</v>
      </c>
      <c r="B75">
        <v>1</v>
      </c>
      <c r="C75">
        <v>59</v>
      </c>
      <c r="D75">
        <v>0</v>
      </c>
      <c r="E75">
        <v>2</v>
      </c>
      <c r="F75">
        <v>1</v>
      </c>
      <c r="G75">
        <v>1</v>
      </c>
      <c r="H75">
        <v>1</v>
      </c>
      <c r="I75">
        <f>IF(D75&gt;0,1,0)</f>
        <v>0</v>
      </c>
      <c r="J75">
        <v>0</v>
      </c>
      <c r="K75" s="3">
        <v>39</v>
      </c>
    </row>
    <row r="76" spans="1:11">
      <c r="A76">
        <v>683</v>
      </c>
      <c r="B76">
        <v>1</v>
      </c>
      <c r="C76">
        <v>55</v>
      </c>
      <c r="D76">
        <v>0</v>
      </c>
      <c r="E76">
        <v>1</v>
      </c>
      <c r="F76">
        <v>1</v>
      </c>
      <c r="G76">
        <v>1</v>
      </c>
      <c r="H76">
        <v>0</v>
      </c>
      <c r="I76">
        <f>IF(D76&gt;0,1,0)</f>
        <v>0</v>
      </c>
      <c r="J76">
        <v>0</v>
      </c>
      <c r="K76" s="3" t="s">
        <v>314</v>
      </c>
    </row>
    <row r="81" spans="11:11">
      <c r="K81"/>
    </row>
    <row r="82" spans="11:11">
      <c r="K82"/>
    </row>
    <row r="83" spans="11:11">
      <c r="K83"/>
    </row>
    <row r="84" spans="11:11">
      <c r="K84"/>
    </row>
    <row r="85" spans="11:11">
      <c r="K85"/>
    </row>
    <row r="86" spans="11:11">
      <c r="K86"/>
    </row>
    <row r="87" spans="11:11">
      <c r="K87"/>
    </row>
    <row r="88" spans="11:11">
      <c r="K88"/>
    </row>
    <row r="89" spans="11:11">
      <c r="K89"/>
    </row>
    <row r="90" spans="11:11">
      <c r="K90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Johns Hopkins</dc:creator>
  <cp:keywords/>
  <dc:description/>
  <cp:lastModifiedBy>Ben Du</cp:lastModifiedBy>
  <cp:revision/>
  <dcterms:created xsi:type="dcterms:W3CDTF">2009-03-06T19:47:39Z</dcterms:created>
  <dcterms:modified xsi:type="dcterms:W3CDTF">2023-02-13T15:44:22Z</dcterms:modified>
  <cp:category/>
  <cp:contentStatus/>
</cp:coreProperties>
</file>