
<file path=[Content_Types].xml><?xml version="1.0" encoding="utf-8"?>
<Types xmlns="http://schemas.openxmlformats.org/package/2006/content-types">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ML_Tool_WP" sheetId="1" state="visible" r:id="rId2"/>
    <sheet name="AG_Web_Activities " sheetId="2" state="visible" r:id="rId3"/>
    <sheet name="AG_Progress" sheetId="3" state="visible" r:id="rId4"/>
    <sheet name="AG_Progress_Ext" sheetId="4" state="visible" r:id="rId5"/>
    <sheet name="AG_Students" sheetId="5" state="visible" r:id="rId6"/>
    <sheet name="Active_Thesis" sheetId="6" state="visible" r:id="rId7"/>
    <sheet name="Compl_Thesis" sheetId="7" state="visible" r:id="rId8"/>
    <sheet name="Software" sheetId="8" state="visible" r:id="rId9"/>
    <sheet name="Upcoming_Thesis" sheetId="9" state="visible" r:id="rId10"/>
    <sheet name="Members" sheetId="10" state="visible" r:id="rId11"/>
    <sheet name="Settings" sheetId="11" state="visible" r:id="rId12"/>
  </sheets>
  <definedNames>
    <definedName function="false" hidden="true" localSheetId="2" name="_xlnm._FilterDatabase" vbProcedure="false">AG_Progress!$A$1:$F$54</definedName>
    <definedName function="false" hidden="true" localSheetId="3" name="_xlnm._FilterDatabase" vbProcedure="false">AG_Progress_Ext!$A$1:$J$54</definedName>
    <definedName function="false" hidden="true" localSheetId="4" name="_xlnm._FilterDatabase" vbProcedure="false">AG_Students!$A$1:$G$54</definedName>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 function="false" hidden="true" localSheetId="8" name="_xlnm._FilterDatabase" vbProcedure="false">Upcoming_Thesis!$A$1:$I$4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<sst xmlns="http://schemas.openxmlformats.org/spreadsheetml/2006/main" count="1859" uniqueCount="793">
  <si>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</si>
  <si>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</si>
  <si>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</si>
  <si>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</si>
  <si>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</si>
  <si>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</si>
  <si>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</si>
  <si>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</si>
  <si>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</si>
  <si>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</si>
  <si>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</si>
  <si>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</si>
  <si>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</si>
  <si>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</si>
  <si>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</si>
  <si>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</si>
  <si>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</si>
  <si>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</si>
  <si>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</si>
  <si>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</si>
  <si>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</si>
  <si>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</si>
  <si>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</si>
  <si>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</si>
  <si>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</si>
  <si>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</si>
  <si>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</si>
  <si>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</si>
  <si>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</si>
  <si>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</si>
  <si>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</si>
  <si>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</si>
  <si>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</si>
  <si>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</si>
  <si>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</si>
  <si>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</si>
  <si>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</si>
  <si>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</si>
  <si>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</si>
  <si>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</si>
  <si>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</si>
  <si>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</si>
  <si>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</si>
  <si>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</si>
  <si>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</si>
  <si>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</si>
  <si>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</si>
  <si>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</si>
  <si>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</si>
  <si>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</si>
  <si>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</si>
  <si>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</si>
  <si>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</si>
  <si>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</si>
  <si>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</si>
  <si>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</si>
  <si>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</si>
  <si>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</si>
  <si>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</si>
  <si>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</si>
  <si>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</si>
  <si>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</si>
  <si>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</si>
  <si>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</si>
  <si>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</si>
  <si>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</si>
  <si>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</si>
  <si>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</si>
  <si>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</si>
  <si>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</si>
  <si>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</si>
  <si>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</si>
  <si>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</si>
  <si>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</si>
  <si>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</si>
  <si>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</si>
  <si>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</si>
  <si>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</si>
  <si>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</si>
  <si>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</si>
  <si>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</si>
  <si>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</si>
  <si>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</si>
  <si>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</si>
  <si>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</si>
  <si>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</si>
  <si>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</si>
  <si>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</si>
  <si>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</si>
  <si>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</si>
  <si>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</si>
  <si>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</si>
  <si>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</si>
  <si>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</si>
  <si>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</si>
  <si>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</si>
  <si>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</si>
  <si>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</si>
  <si>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</si>
  <si>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</si>
  <si>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</si>
  <si>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</si>
  <si>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</si>
  <si>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</si>
  <si>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</si>
  <si>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</si>
  <si>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</si>
  <si>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</si>
  <si>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</si>
  <si>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</si>
  <si>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</si>
  <si>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</si>
  <si>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</si>
  <si>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</si>
  <si>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</si>
  <si>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</si>
  <si>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</si>
  <si>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</si>
  <si>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</si>
  <si>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</si>
  <si>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</si>
  <si>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</si>
  <si>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</si>
  <si>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</si>
  <si>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</si>
  <si>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</si>
  <si>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</si>
  <si>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</si>
  <si>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</si>
  <si>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</si>
  <si>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</si>
  <si>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</si>
  <si>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</si>
  <si>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</si>
  <si>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</si>
  <si>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</si>
  <si>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</si>
  <si>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</si>
  <si>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</si>
  <si>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</si>
  <si>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</si>
  <si>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</si>
  <si>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</si>
  <si>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</si>
  <si>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</si>
  <si>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</si>
  <si>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</si>
  <si>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</si>
  <si>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</si>
  <si>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</si>
  <si>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</si>
  <si>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</si>
  <si>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</si>
  <si>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</si>
  <si>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</si>
  <si>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</si>
  <si>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</si>
  <si>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</si>
  <si>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</si>
  <si>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</si>
  <si>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</si>
  <si>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</si>
  <si>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</si>
  <si>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</si>
  <si>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</si>
  <si>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</si>
  <si>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</si>
  <si>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</si>
  <si>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</si>
  <si>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</si>
  <si>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</si>
  <si>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</si>
  <si>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</si>
  <si>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</si>
  <si>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</si>
  <si>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</si>
  <si>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</si>
  <si>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</si>
  <si>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</si>
  <si>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</si>
  <si>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</si>
  <si>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</si>
  <si>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</si>
  <si>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</si>
  <si>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</si>
  <si>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</si>
  <si>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</si>
  <si>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</si>
  <si>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</si>
  <si>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</si>
  <si>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</si>
  <si>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</si>
  <si>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</si>
  <si>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</si>
  <si>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</si>
  <si>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</si>
  <si>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</si>
  <si>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</si>
  <si>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</si>
  <si>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</si>
  <si>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</si>
  <si>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</si>
  <si>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</si>
  <si>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</si>
  <si>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</si>
  <si>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</si>
  <si>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</si>
  <si>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</si>
  <si>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</si>
  <si>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</si>
  <si>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</si>
  <si>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</si>
  <si>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</si>
  <si>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</si>
  <si>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</si>
  <si>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</si>
  <si>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</si>
  <si>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</si>
  <si>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</si>
  <si>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</si>
  <si>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</si>
  <si>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</si>
  <si>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</si>
  <si>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</si>
  <si>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</si>
  <si>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</si>
  <si>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</si>
  <si>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</si>
  <si>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</si>
  <si>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</si>
  <si>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</si>
  <si>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</si>
  <si>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</si>
  <si>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</si>
  <si>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</si>
  <si>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</si>
  <si>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</si>
  <si>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</si>
  <si>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</si>
  <si>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</si>
  <si>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</si>
  <si>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</si>
  <si>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</si>
  <si>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</si>
  <si>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</si>
  <si>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</si>
  <si>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</si>
  <si>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</si>
  <si>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</si>
  <si>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</si>
  <si>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</si>
  <si>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</si>
  <si>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</si>
  <si>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</si>
  <si>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</si>
  <si>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</si>
  <si>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</si>
  <si>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</si>
  <si>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</si>
  <si>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</si>
  <si>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</si>
  <si>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</si>
  <si>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</si>
  <si>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</si>
  <si>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</si>
  <si>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</si>
  <si>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</si>
  <si>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</si>
  <si>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</si>
  <si>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</si>
  <si>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</si>
  <si>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</si>
  <si>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</si>
  <si>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</si>
  <si>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</si>
  <si>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</si>
  <si>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</si>
  <si>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</si>
  <si>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</si>
  <si>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</si>
  <si>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</si>
  <si>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</si>
  <si>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</si>
  <si>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</si>
  <si>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</si>
  <si>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</si>
  <si>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</si>
  <si>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</si>
  <si>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</si>
  <si>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</si>
  <si>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</si>
  <si>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</si>
  <si>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</si>
  <si>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</si>
  <si>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</si>
  <si>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</si>
  <si>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</si>
  <si>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</si>
  <si>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</si>
  <si>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</si>
  <si>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</si>
  <si>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</si>
  <si>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</si>
  <si>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</si>
  <si>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</si>
  <si>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</si>
  <si>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</si>
  <si>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</si>
  <si>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</si>
  <si>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</si>
  <si>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</si>
  <si>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</si>
  <si>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</si>
  <si>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</si>
  <si>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</si>
  <si>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</si>
  <si>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</si>
  <si>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</si>
  <si>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</si>
  <si>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</si>
  <si>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</si>
  <si>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</si>
  <si>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</si>
  <si>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</si>
  <si>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</si>
  <si>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</si>
  <si>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</si>
  <si>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</si>
  <si>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</si>
  <si>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</si>
  <si>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</si>
  <si>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</si>
  <si>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</si>
  <si>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</si>
  <si>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</si>
  <si>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</si>
  <si>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</si>
  <si>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</si>
  <si>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</si>
  <si>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</si>
  <si>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</si>
  <si>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</si>
  <si>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</si>
  <si>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</si>
  <si>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</si>
  <si>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</si>
  <si>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</si>
  <si>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</si>
  <si>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</si>
  <si>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</si>
  <si>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</si>
  <si>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</si>
  <si>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</si>
  <si>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</si>
  <si>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</si>
  <si>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</si>
  <si>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</si>
  <si>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</si>
  <si>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</si>
  <si>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</si>
  <si>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</si>
  <si>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</si>
  <si>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</si>
  <si>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</si>
  <si>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</si>
  <si>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</si>
  <si>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</si>
  <si>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</si>
  <si>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</si>
  <si>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</si>
  <si>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</si>
  <si>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</si>
  <si>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</si>
  <si>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</si>
  <si>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</si>
  <si>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</si>
  <si>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</si>
  <si>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</si>
  <si>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</si>
  <si>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</si>
  <si>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</si>
  <si>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</si>
  <si>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</si>
  <si>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</si>
  <si>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</si>
  <si>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</si>
  <si>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</si>
  <si>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</si>
  <si>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</si>
  <si>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</si>
  <si>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</si>
  <si>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</si>
  <si>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</si>
  <si>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</si>
  <si>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</si>
  <si>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</si>
  <si>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</si>
  <si>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</si>
  <si>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</si>
  <si>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</si>
  <si>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</si>
  <si>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</si>
  <si>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</si>
  <si>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</si>
  <si>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</si>
  <si>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</si>
  <si>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</si>
  <si>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</si>
  <si>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</si>
  <si>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</si>
  <si>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</si>
  <si>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</si>
  <si>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</si>
  <si>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</si>
  <si>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</si>
  <si>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</si>
  <si>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</si>
  <si>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</si>
  <si>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</si>
  <si>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</si>
  <si>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</si>
  <si>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</si>
  <si>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</si>
  <si>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</si>
  <si>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</si>
  <si>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</si>
  <si>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</si>
  <si>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</si>
  <si>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</si>
  <si>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</si>
  <si>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</si>
  <si>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</si>
  <si>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</si>
  <si>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</si>
  <si>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</si>
  <si>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</si>
  <si>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</si>
  <si>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</si>
  <si>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</si>
  <si>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</si>
  <si>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</si>
  <si>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</si>
  <si>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</si>
  <si>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</si>
  <si>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</si>
  <si>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</si>
  <si>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</si>
  <si>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</si>
  <si>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</si>
  <si>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</si>
  <si>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</si>
  <si>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</si>
  <si>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</si>
  <si>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</si>
  <si>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</si>
  <si>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</si>
  <si>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</si>
  <si>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</si>
  <si>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</si>
  <si>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</si>
  <si>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</si>
  <si>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</si>
  <si>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</si>
  <si>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</si>
  <si>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</si>
  <si>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</si>
  <si>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</si>
  <si>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</si>
  <si>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</si>
  <si>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</si>
  <si>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</si>
  <si>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</si>
  <si>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</si>
  <si>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</si>
  <si>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</si>
  <si>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</si>
  <si>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</si>
  <si>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</si>
  <si>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</si>
  <si>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</si>
  <si>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</si>
  <si>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</si>
  <si>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</si>
  <si>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</si>
  <si>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</si>
  <si>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</si>
  <si>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</si>
  <si>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</si>
  <si>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</si>
  <si>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</si>
  <si>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</si>
  <si>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</si>
  <si>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</si>
  <si>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</si>
  <si>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</si>
  <si>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</si>
  <si>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</si>
  <si>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</si>
  <si>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</si>
  <si>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</si>
  <si>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</si>
  <si>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</si>
  <si>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</si>
  <si>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</si>
  <si>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</si>
  <si>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</si>
  <si>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</si>
  <si>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</si>
  <si>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</si>
  <si>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</si>
  <si>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</si>
  <si>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</si>
  <si>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</si>
  <si>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</si>
  <si>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</si>
  <si>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</si>
  <si>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</si>
  <si>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</si>
  <si>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</si>
  <si>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</si>
  <si>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</si>
  <si>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</si>
  <si>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</si>
  <si>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</si>
  <si>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</si>
  <si>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</si>
  <si>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</si>
  <si>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</si>
  <si>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</si>
  <si>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</si>
  <si>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</si>
  <si>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</si>
  <si>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</si>
  <si>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</si>
  <si>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</si>
  <si>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</si>
  <si>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</si>
  <si>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</si>
  <si>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</si>
  <si>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</si>
  <si>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</si>
  <si>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</si>
  <si>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</si>
  <si>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</si>
  <si>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</si>
  <si>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</si>
  <si>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</si>
  <si>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</si>
  <si>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</si>
  <si>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</si>
  <si>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</si>
  <si>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</si>
  <si>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</si>
  <si>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</si>
  <si>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</si>
  <si>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</si>
  <si>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</si>
  <si>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</si>
  <si>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</si>
  <si>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</si>
  <si>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</si>
  <si>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</si>
  <si>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</si>
  <si>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</si>
  <si>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</si>
  <si>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</si>
  <si>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</si>
  <si>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</si>
  <si>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</si>
  <si>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</si>
  <si>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</si>
  <si>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</si>
  <si>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</si>
  <si>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</si>
  <si>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</si>
  <si>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</si>
  <si>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</si>
  <si>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</si>
  <si>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</si>
  <si>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</si>
  <si>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</si>
  <si>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</si>
  <si>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</si>
  <si>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</si>
  <si>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</si>
  <si>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</si>
  <si>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</si>
  <si>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</si>
  <si>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</si>
  <si>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</si>
  <si>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</si>
  <si>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</si>
  <si>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</si>
  <si>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</si>
  <si>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</si>
  <si>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</si>
  <si>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</si>
  <si>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</si>
  <si>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</si>
  <si>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</si>
  <si>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</si>
  <si>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</si>
  <si>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</si>
  <si>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</si>
  <si>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</si>
  <si>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</si>
  <si>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</si>
  <si>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</si>
  <si>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</si>
  <si>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</si>
  <si>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</si>
  <si>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</si>
  <si>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</si>
  <si>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</si>
  <si>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</si>
  <si>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</si>
  <si>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</si>
  <si>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</si>
  <si>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</si>
  <si>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</si>
  <si>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</si>
  <si>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</si>
  <si>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</si>
  <si>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</si>
  <si>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</si>
  <si>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</si>
  <si>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</si>
  <si>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</si>
  <si>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</si>
  <si>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</si>
  <si>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</si>
  <si>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</si>
  <si>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</si>
  <si>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</si>
  <si>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</si>
  <si>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</si>
  <si>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</si>
  <si>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</si>
  <si>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</si>
  <si>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</si>
  <si>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</si>
  <si>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</si>
  <si>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</si>
  <si>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</si>
  <si>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</si>
  <si>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</si>
  <si>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</si>
  <si>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</si>
  <si>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</si>
  <si>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</si>
  <si>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</si>
  <si>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</si>
  <si>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</si>
  <si>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</si>
  <si>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</si>
  <si>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</si>
  <si>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</si>
  <si>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</si>
  <si>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</si>
  <si>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Exp. End</t>
  </si>
  <si>
    <t xml:space="preserve">Prio</t>
  </si>
  <si>
    <t xml:space="preserve">Planned Deliverable</t>
  </si>
  <si>
    <t xml:space="preserve">Deliverable Comment</t>
  </si>
  <si>
    <t xml:space="preserve">Assigned ME</t>
  </si>
  <si>
    <t xml:space="preserve">ME</t>
  </si>
  <si>
    <t xml:space="preserve">Type</t>
  </si>
  <si>
    <t xml:space="preserve">Location</t>
  </si>
  <si>
    <t xml:space="preserve">Check if exist</t>
  </si>
  <si>
    <t xml:space="preserve">Martin Lechner</t>
  </si>
  <si>
    <t xml:space="preserve">Ph.D</t>
  </si>
  <si>
    <t xml:space="preserve">TU Wien</t>
  </si>
  <si>
    <t xml:space="preserve">Matthias Wess</t>
  </si>
  <si>
    <t xml:space="preserve">Nikolas Alge</t>
  </si>
  <si>
    <t xml:space="preserve">BrainPOWER: Power Estimation for Embedded Machine-Learning Platforms</t>
  </si>
  <si>
    <t xml:space="preserve">Bachelor</t>
  </si>
  <si>
    <t xml:space="preserve">Dominik Dallinger</t>
  </si>
  <si>
    <t xml:space="preserve">Dynamic post-training Quantization of Tiny-YoloV3</t>
  </si>
  <si>
    <t xml:space="preserve">Andreas Glinserer</t>
  </si>
  <si>
    <t xml:space="preserve">Autopruning mit Intel Distiller und Evaluation auf einem Jetson Xavier AGX</t>
  </si>
  <si>
    <t xml:space="preserve">Master</t>
  </si>
  <si>
    <t xml:space="preserve">Julian Westra</t>
  </si>
  <si>
    <t xml:space="preserve">Optimierung eines Deep Neural Network mit Hilfe von OpenVino für eine Fußgängererkennungsalgorithmus</t>
  </si>
  <si>
    <t xml:space="preserve">Birgit Schreiber</t>
  </si>
  <si>
    <t xml:space="preserve">Evaluation of Quantization Aware Training Methods for INT8 and lower bit-widths for image classification, object detection and segmentation</t>
  </si>
  <si>
    <t xml:space="preserve">Helmuth Breitenfellner</t>
  </si>
  <si>
    <t xml:space="preserve">Simultanous Detection and Segmentation of Different Objects</t>
  </si>
  <si>
    <t xml:space="preserve">Fabian Scherer</t>
  </si>
  <si>
    <t xml:space="preserve">Lukas Steindl</t>
  </si>
  <si>
    <t xml:space="preserve">Optimizing DNNs for efficient dronebased ragweed detection</t>
  </si>
  <si>
    <t xml:space="preserve">Thomas Kotrba</t>
  </si>
  <si>
    <t xml:space="preserve">Tensorflow Lite Object Detection on an Android Smart Phone</t>
  </si>
  <si>
    <t xml:space="preserve">Seminar</t>
  </si>
  <si>
    <t xml:space="preserve">Srdan Letina</t>
  </si>
  <si>
    <t xml:space="preserve">Year</t>
  </si>
  <si>
    <t xml:space="preserve">Link</t>
  </si>
  <si>
    <t xml:space="preserve">Kaleab Alemayehu Kinfu</t>
  </si>
  <si>
    <t xml:space="preserve">Lifelong Learning for Autonomous Vehicles: Monocular Depth Estimation</t>
  </si>
  <si>
    <t xml:space="preserve">TU Graz</t>
  </si>
  <si>
    <t xml:space="preserve">Anam Zahra</t>
  </si>
  <si>
    <t xml:space="preserve">Autonomous Vehicle Self-localization in Noisy Environments</t>
  </si>
  <si>
    <t xml:space="preserve">Autopruning  mit  Intel  Distiller  und  Evaluation  auf  einem  Jetson  Xavier AGX</t>
  </si>
  <si>
    <t xml:space="preserve">https://doi.org/10.34726/hss.2021.90301</t>
  </si>
  <si>
    <t xml:space="preserve">Marco Wuschnig</t>
  </si>
  <si>
    <t xml:space="preserve">Auswertung verschiedener Methoden der Hyperparameteroptimierung in Machine Learning</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</si>
  <si>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</si>
  <si>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</si>
  <si>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</si>
  <si>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</si>
  <si>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</si>
  <si>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</si>
  <si>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</si>
  <si>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</si>
  <si>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</si>
  <si>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Matvey Ivanov</t>
  </si>
  <si>
    <t xml:space="preserve">Embedded Machine Learning Demonstrator</t>
  </si>
  <si>
    <t xml:space="preserve">https://publik.tuwien.ac.at/files/publik_296007.pdf</t>
  </si>
  <si>
    <t xml:space="preserve">FPGA optimized dynamic post-training quantization of TinyYoloV3</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</si>
  <si>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</si>
  <si>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</si>
  <si>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</si>
  <si>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</si>
  <si>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</si>
  <si>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</si>
  <si>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</si>
  <si>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</si>
  <si>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</si>
  <si>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</si>
  <si>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</si>
  <si>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</si>
  <si>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</si>
  <si>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</si>
  <si>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</si>
  <si>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</si>
  <si>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</si>
  <si>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</si>
  <si>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</si>
  <si>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</si>
  <si>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</si>
  <si>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</si>
  <si>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</si>
  <si>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</si>
  <si>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</si>
  <si>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Publish Date</t>
  </si>
  <si>
    <t xml:space="preserve">Topic</t>
  </si>
  <si>
    <t xml:space="preserve">Supervisor</t>
  </si>
  <si>
    <t xml:space="preserve">Comment</t>
  </si>
  <si>
    <t xml:space="preserve">TISS Link</t>
  </si>
  <si>
    <t xml:space="preserve">BA</t>
  </si>
  <si>
    <t xml:space="preserve">Resourcenestimierung NVIDIA Möglichkeiten sondieren, Framework, nSight?</t>
  </si>
  <si>
    <t xml:space="preserve">Thema definieren</t>
  </si>
  <si>
    <t xml:space="preserve">To be defined</t>
  </si>
  <si>
    <t xml:space="preserve">MA</t>
  </si>
  <si>
    <t xml:space="preserve">3D Convolutions an NVIDIA Hardware auswerten</t>
  </si>
  <si>
    <t xml:space="preserve">Alexander Wendt</t>
  </si>
  <si>
    <t xml:space="preserve">Thema genau mit Graz definieren</t>
  </si>
  <si>
    <t xml:space="preserve">Open</t>
  </si>
  <si>
    <t xml:space="preserve">Optimierung von Objekterkennungsnetzwerken an der Google Edge TPU</t>
  </si>
  <si>
    <t xml:space="preserve">Ausgeschrieben</t>
  </si>
  <si>
    <t xml:space="preserve">CPU vs. GPU Performance comparison on Intel NUC</t>
  </si>
  <si>
    <t xml:space="preserve">Student found</t>
  </si>
  <si>
    <t xml:space="preserve">Pruning von Slimmable Deep Neural Networks an einer Intel Neural Processing Unit</t>
  </si>
  <si>
    <t xml:space="preserve">Embedded High Speed Image Classification/Detection/Segmentation with Quantized Neural Networks</t>
  </si>
  <si>
    <t xml:space="preserve">Optimierung von 3D Convolutions auf Embedded Hardware für autonomes Fahren</t>
  </si>
  <si>
    <t xml:space="preserve">Leistung- and Latenz Optimierung eines Xilinx ZCU102 Boards für die Erkennung von Fussgängertrajektorien in einem Use Case</t>
  </si>
  <si>
    <t xml:space="preserve">Hardware Aware Pruning</t>
  </si>
  <si>
    <t xml:space="preserve">Anpassung eines Latenz- und Leistungsschätzungsmodell für ARM Prozessoren</t>
  </si>
  <si>
    <t xml:space="preserve">Power-Aware Pruning on Embedded Platforms with Reinforcement Learning </t>
  </si>
  <si>
    <t xml:space="preserve">Abbreviation</t>
  </si>
  <si>
    <t xml:space="preserve">Name</t>
  </si>
  <si>
    <t xml:space="preserve">AJ</t>
  </si>
  <si>
    <t xml:space="preserve">Axel Jantsch</t>
  </si>
  <si>
    <t xml:space="preserve">Christian Krieg</t>
  </si>
  <si>
    <t xml:space="preserve">Karoline Knoth</t>
  </si>
  <si>
    <t xml:space="preserve">SH</t>
  </si>
  <si>
    <t xml:space="preserve">Stephan Holly</t>
  </si>
  <si>
    <t xml:space="preserve">Georg Krispel</t>
  </si>
  <si>
    <t xml:space="preserve">Horst Possegger</t>
  </si>
  <si>
    <t xml:space="preserve">Zahra Anam</t>
  </si>
  <si>
    <t xml:space="preserve">Kaleb Alemayehu</t>
  </si>
  <si>
    <t xml:space="preserve">Legend</t>
  </si>
  <si>
    <t xml:space="preserve">Time</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</si>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</sst>
</file>

<file path=xl/styles.xml><?xml version="1.0" encoding="utf-8"?>
<styleSheet xmlns="http://schemas.openxmlformats.org/spreadsheetml/2006/main">
  <numFmts count="7">
    <numFmt numFmtId="164" formatCode="General"/>
    <numFmt numFmtId="165" formatCode="0\ %"/>
    <numFmt numFmtId="166" formatCode="DD/MM/YYYY"/>
    <numFmt numFmtId="167" formatCode="0.0"/>
    <numFmt numFmtId="168" formatCode="0"/>
    <numFmt numFmtId="169" formatCode="DD/MMM"/>
    <numFmt numFmtId="170" formatCode="0.0000"/>
  </numFmts>
  <fonts count="3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sz val="10"/>
      <color rgb="FF111111"/>
      <name val="Arial"/>
      <family val="2"/>
      <charset val="1"/>
    </font>
    <font>
      <u val="single"/>
      <sz val="11"/>
      <color rgb="FF0000FF"/>
      <name val="Calibri"/>
      <family val="2"/>
      <charset val="1"/>
    </font>
  </fonts>
  <fills count="17">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FF0000"/>
        <bgColor rgb="FF9C0006"/>
      </patternFill>
    </fill>
    <fill>
      <patternFill patternType="solid">
        <fgColor rgb="FFFFC000"/>
        <bgColor rgb="FFFF9900"/>
      </patternFill>
    </fill>
    <fill>
      <patternFill patternType="solid">
        <fgColor rgb="FF92D050"/>
        <bgColor rgb="FFC3D69B"/>
      </patternFill>
    </fill>
  </fills>
  <borders count="76">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style="thin"/>
      <top style="thin"/>
      <bottom/>
      <diagonal/>
    </border>
    <border diagonalUp="false" diagonalDown="false">
      <left/>
      <right style="thin"/>
      <top style="thin"/>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6" fillId="4" borderId="6" xfId="19" applyFont="true" applyBorder="true" applyAlignment="true" applyProtection="true">
      <alignment horizontal="center" vertical="top" textRotation="0" wrapText="true" indent="0" shrinkToFit="false"/>
      <protection locked="true" hidden="false"/>
    </xf>
    <xf numFmtId="165" fontId="6" fillId="5" borderId="6" xfId="19" applyFont="true" applyBorder="true" applyAlignment="true" applyProtection="true">
      <alignment horizontal="center" vertical="top" textRotation="0" wrapText="true" indent="0" shrinkToFit="false"/>
      <protection locked="true" hidden="false"/>
    </xf>
    <xf numFmtId="165" fontId="6" fillId="6" borderId="7" xfId="19" applyFont="true" applyBorder="true" applyAlignment="true" applyProtection="tru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7"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9" fillId="7" borderId="18" xfId="0" applyFont="true" applyBorder="true" applyAlignment="true" applyProtection="false">
      <alignment horizontal="center" vertical="top" textRotation="0" wrapText="false" indent="0" shrinkToFit="false"/>
      <protection locked="true" hidden="false"/>
    </xf>
    <xf numFmtId="164" fontId="9" fillId="7" borderId="19"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8" xfId="0" applyFont="true" applyBorder="true" applyAlignment="true" applyProtection="false">
      <alignment horizontal="center" vertical="top" textRotation="0" wrapText="true" indent="0" shrinkToFit="false"/>
      <protection locked="true" hidden="false"/>
    </xf>
    <xf numFmtId="164" fontId="9"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6" fillId="9" borderId="7" xfId="0" applyFont="true" applyBorder="true" applyAlignment="true" applyProtection="false">
      <alignment horizontal="general"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7" fontId="8" fillId="0" borderId="18" xfId="0" applyFont="true" applyBorder="true" applyAlignment="true" applyProtection="false">
      <alignment horizontal="center" vertical="top" textRotation="0" wrapText="fals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6" fontId="10" fillId="0" borderId="6" xfId="19" applyFont="true" applyBorder="true" applyAlignment="true" applyProtection="true">
      <alignment horizontal="center" vertical="top" textRotation="0" wrapText="false" indent="0" shrinkToFit="false"/>
      <protection locked="true" hidden="false"/>
    </xf>
    <xf numFmtId="168" fontId="10" fillId="0" borderId="6" xfId="19" applyFont="true" applyBorder="true" applyAlignment="true" applyProtection="true">
      <alignment horizontal="center" vertical="top" textRotation="0" wrapText="false" indent="0" shrinkToFit="false"/>
      <protection locked="true" hidden="false"/>
    </xf>
    <xf numFmtId="165" fontId="10"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6"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1" fillId="10" borderId="15" xfId="0" applyFont="true" applyBorder="true" applyAlignment="true" applyProtection="false">
      <alignment horizontal="general" vertical="top" textRotation="0" wrapText="true" indent="0" shrinkToFit="false"/>
      <protection locked="true" hidden="false"/>
    </xf>
    <xf numFmtId="167" fontId="8" fillId="10" borderId="22" xfId="0" applyFont="true" applyBorder="true" applyAlignment="true" applyProtection="false">
      <alignment horizontal="center" vertical="top" textRotation="0" wrapText="false" indent="0" shrinkToFit="false"/>
      <protection locked="true" hidden="false"/>
    </xf>
    <xf numFmtId="167" fontId="8" fillId="10" borderId="23" xfId="0" applyFont="true" applyBorder="true" applyAlignment="true" applyProtection="false">
      <alignment horizontal="center" vertical="top" textRotation="0" wrapText="false" indent="0" shrinkToFit="false"/>
      <protection locked="true" hidden="false"/>
    </xf>
    <xf numFmtId="167" fontId="8" fillId="10" borderId="24"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7" fontId="8" fillId="10" borderId="25" xfId="0" applyFont="true" applyBorder="true" applyAlignment="true" applyProtection="false">
      <alignment horizontal="center" vertical="top" textRotation="0" wrapText="false" indent="0" shrinkToFit="false"/>
      <protection locked="true" hidden="false"/>
    </xf>
    <xf numFmtId="166" fontId="12" fillId="10" borderId="14" xfId="19" applyFont="true" applyBorder="true" applyAlignment="true" applyProtection="true">
      <alignment horizontal="center" vertical="top" textRotation="0" wrapText="false" indent="0" shrinkToFit="false"/>
      <protection locked="true" hidden="false"/>
    </xf>
    <xf numFmtId="168" fontId="12" fillId="10" borderId="14" xfId="19" applyFont="true" applyBorder="true" applyAlignment="true" applyProtection="true">
      <alignment horizontal="center" vertical="top" textRotation="0" wrapText="false" indent="0" shrinkToFit="false"/>
      <protection locked="true" hidden="false"/>
    </xf>
    <xf numFmtId="165" fontId="12"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6"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6" fontId="8" fillId="0" borderId="14" xfId="19" applyFont="true" applyBorder="true" applyAlignment="true" applyProtection="true">
      <alignment horizontal="center" vertical="top" textRotation="0" wrapText="false" indent="0" shrinkToFit="false"/>
      <protection locked="true" hidden="false"/>
    </xf>
    <xf numFmtId="168" fontId="8" fillId="0" borderId="14" xfId="19" applyFont="true" applyBorder="true" applyAlignment="true" applyProtection="true">
      <alignment horizontal="center" vertical="top" textRotation="0" wrapText="false" indent="0" shrinkToFit="false"/>
      <protection locked="true" hidden="false"/>
    </xf>
    <xf numFmtId="165" fontId="8"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4" fontId="16" fillId="9" borderId="15" xfId="0" applyFont="true" applyBorder="true" applyAlignment="true" applyProtection="false">
      <alignment horizontal="general" vertical="top" textRotation="0" wrapText="false" indent="0" shrinkToFit="false"/>
      <protection locked="true" hidden="false"/>
    </xf>
    <xf numFmtId="164" fontId="16" fillId="2" borderId="15" xfId="0" applyFont="true" applyBorder="true" applyAlignment="true" applyProtection="false">
      <alignment horizontal="left" vertical="top" textRotation="0" wrapText="true" indent="0" shrinkToFit="false"/>
      <protection locked="true" hidden="false"/>
    </xf>
    <xf numFmtId="167" fontId="17" fillId="0" borderId="31" xfId="0" applyFont="true" applyBorder="true" applyAlignment="true" applyProtection="false">
      <alignment horizontal="center" vertical="top" textRotation="0" wrapText="false" indent="0" shrinkToFit="false"/>
      <protection locked="true" hidden="false"/>
    </xf>
    <xf numFmtId="167" fontId="17" fillId="0" borderId="32" xfId="0" applyFont="true" applyBorder="true" applyAlignment="true" applyProtection="false">
      <alignment horizontal="center"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34" xfId="0" applyFont="true" applyBorder="true" applyAlignment="true" applyProtection="false">
      <alignment horizontal="center" vertical="top" textRotation="0" wrapText="false" indent="0" shrinkToFit="false"/>
      <protection locked="true" hidden="false"/>
    </xf>
    <xf numFmtId="167" fontId="17" fillId="0" borderId="35" xfId="0" applyFont="true" applyBorder="true" applyAlignment="true" applyProtection="false">
      <alignment horizontal="center" vertical="top" textRotation="0" wrapText="false" indent="0" shrinkToFit="false"/>
      <protection locked="true" hidden="false"/>
    </xf>
    <xf numFmtId="166" fontId="17" fillId="0" borderId="14" xfId="19" applyFont="true" applyBorder="true" applyAlignment="true" applyProtection="true">
      <alignment horizontal="center" vertical="top" textRotation="0" wrapText="false" indent="0" shrinkToFit="false"/>
      <protection locked="true" hidden="false"/>
    </xf>
    <xf numFmtId="168" fontId="17" fillId="0" borderId="14" xfId="19" applyFont="true" applyBorder="true" applyAlignment="true" applyProtection="true">
      <alignment horizontal="center" vertical="top" textRotation="0" wrapText="false" indent="0" shrinkToFit="false"/>
      <protection locked="true" hidden="false"/>
    </xf>
    <xf numFmtId="165" fontId="17" fillId="0" borderId="15" xfId="19" applyFont="true" applyBorder="true" applyAlignment="true" applyProtection="true">
      <alignment horizontal="center" vertical="top" textRotation="0" wrapText="false" indent="0" shrinkToFit="false"/>
      <protection locked="true" hidden="false"/>
    </xf>
    <xf numFmtId="164" fontId="16" fillId="0" borderId="14" xfId="0" applyFont="true" applyBorder="true" applyAlignment="true" applyProtection="false">
      <alignment horizontal="general" vertical="top" textRotation="0" wrapText="true" indent="0" shrinkToFit="false"/>
      <protection locked="true" hidden="false"/>
    </xf>
    <xf numFmtId="164" fontId="16" fillId="0" borderId="15" xfId="0" applyFont="true" applyBorder="true" applyAlignment="true" applyProtection="false">
      <alignment horizontal="general" vertical="top" textRotation="0" wrapText="true" indent="0" shrinkToFit="false"/>
      <protection locked="true" hidden="false"/>
    </xf>
    <xf numFmtId="164" fontId="16" fillId="0" borderId="15"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7" fontId="8" fillId="0" borderId="38" xfId="0" applyFont="true" applyBorder="true" applyAlignment="true" applyProtection="false">
      <alignment horizontal="center" vertical="top" textRotation="0" wrapText="fals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8"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7" fontId="8" fillId="0" borderId="43" xfId="0" applyFont="true" applyBorder="true" applyAlignment="true" applyProtection="fals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5" fontId="10"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8" fillId="0" borderId="15" xfId="19" applyFont="true" applyBorder="true" applyAlignment="true" applyProtection="true">
      <alignment horizontal="center" vertical="top" textRotation="0" wrapText="false" indent="0" shrinkToFit="false"/>
      <protection locked="true" hidden="false"/>
    </xf>
    <xf numFmtId="168" fontId="8"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7" fontId="8" fillId="0" borderId="48" xfId="0" applyFont="true" applyBorder="true" applyAlignment="true" applyProtection="false">
      <alignment horizontal="center" vertical="top" textRotation="0" wrapText="false" indent="0" shrinkToFit="false"/>
      <protection locked="true" hidden="false"/>
    </xf>
    <xf numFmtId="167" fontId="8" fillId="0" borderId="49" xfId="0" applyFont="true" applyBorder="true" applyAlignment="true" applyProtection="false">
      <alignment horizontal="center" vertical="top" textRotation="0" wrapText="false" indent="0" shrinkToFit="false"/>
      <protection locked="true" hidden="false"/>
    </xf>
    <xf numFmtId="167" fontId="18" fillId="0" borderId="50" xfId="0" applyFont="true" applyBorder="true" applyAlignment="true" applyProtection="false">
      <alignment horizontal="center" vertical="top" textRotation="0" wrapText="false" indent="0" shrinkToFit="false"/>
      <protection locked="true" hidden="false"/>
    </xf>
    <xf numFmtId="167" fontId="8" fillId="0" borderId="50" xfId="0" applyFont="true" applyBorder="true" applyAlignment="true" applyProtection="false">
      <alignment horizontal="center" vertical="top" textRotation="0" wrapText="false" indent="0" shrinkToFit="false"/>
      <protection locked="true" hidden="false"/>
    </xf>
    <xf numFmtId="167" fontId="8" fillId="0" borderId="51" xfId="0" applyFont="true" applyBorder="true" applyAlignment="true" applyProtection="false">
      <alignment horizontal="center" vertical="top" textRotation="0" wrapText="false" indent="0" shrinkToFit="false"/>
      <protection locked="true" hidden="false"/>
    </xf>
    <xf numFmtId="166" fontId="8" fillId="0" borderId="5" xfId="19" applyFont="true" applyBorder="true" applyAlignment="true" applyProtection="true">
      <alignment horizontal="center" vertical="top" textRotation="0" wrapText="false" indent="0" shrinkToFit="false"/>
      <protection locked="true" hidden="false"/>
    </xf>
    <xf numFmtId="168" fontId="8" fillId="0" borderId="5" xfId="19" applyFont="true" applyBorder="true" applyAlignment="true" applyProtection="true">
      <alignment horizontal="center" vertical="top" textRotation="0" wrapText="false" indent="0" shrinkToFit="false"/>
      <protection locked="true" hidden="false"/>
    </xf>
    <xf numFmtId="165" fontId="8"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10" fillId="0" borderId="14" xfId="19" applyFont="true" applyBorder="true" applyAlignment="true" applyProtection="true">
      <alignment horizontal="center" vertical="top" textRotation="0" wrapText="false" indent="0" shrinkToFit="false"/>
      <protection locked="true" hidden="false"/>
    </xf>
    <xf numFmtId="168" fontId="10" fillId="0" borderId="14" xfId="19" applyFont="true" applyBorder="true" applyAlignment="true" applyProtection="true">
      <alignment horizontal="center" vertical="top" textRotation="0" wrapText="false" indent="0" shrinkToFit="false"/>
      <protection locked="true" hidden="false"/>
    </xf>
    <xf numFmtId="165" fontId="10" fillId="0" borderId="52" xfId="19" applyFont="true" applyBorder="true" applyAlignment="true" applyProtection="true">
      <alignment horizontal="center" vertical="top" textRotation="0" wrapText="false" indent="0" shrinkToFit="false"/>
      <protection locked="true" hidden="false"/>
    </xf>
    <xf numFmtId="164" fontId="19" fillId="2" borderId="15"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5" xfId="0" applyFont="true" applyBorder="true" applyAlignment="true" applyProtection="false">
      <alignment horizontal="left"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0" borderId="15" xfId="0" applyFont="true" applyBorder="true" applyAlignment="true" applyProtection="false">
      <alignment horizontal="general"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4" fontId="25" fillId="2" borderId="15" xfId="0" applyFont="true" applyBorder="true" applyAlignment="true" applyProtection="false">
      <alignment horizontal="left" vertical="top" textRotation="0" wrapText="true" indent="0" shrinkToFit="false"/>
      <protection locked="true" hidden="false"/>
    </xf>
    <xf numFmtId="167" fontId="27" fillId="0" borderId="31" xfId="0" applyFont="true" applyBorder="true" applyAlignment="true" applyProtection="false">
      <alignment horizontal="center" vertical="top" textRotation="0" wrapText="false" indent="0" shrinkToFit="false"/>
      <protection locked="true" hidden="false"/>
    </xf>
    <xf numFmtId="167" fontId="27" fillId="0" borderId="32" xfId="0" applyFont="true" applyBorder="true" applyAlignment="true" applyProtection="false">
      <alignment horizontal="center" vertical="top" textRotation="0" wrapText="false" indent="0" shrinkToFit="false"/>
      <protection locked="true" hidden="false"/>
    </xf>
    <xf numFmtId="167" fontId="27" fillId="0" borderId="33"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34" xfId="0" applyFont="true" applyBorder="true" applyAlignment="true" applyProtection="false">
      <alignment horizontal="center" vertical="top" textRotation="0" wrapText="false" indent="0" shrinkToFit="false"/>
      <protection locked="true" hidden="false"/>
    </xf>
    <xf numFmtId="167" fontId="27" fillId="0" borderId="35" xfId="0" applyFont="true" applyBorder="true" applyAlignment="true" applyProtection="false">
      <alignment horizontal="center" vertical="top" textRotation="0" wrapText="false" indent="0" shrinkToFit="false"/>
      <protection locked="true" hidden="false"/>
    </xf>
    <xf numFmtId="166" fontId="27" fillId="0" borderId="14" xfId="19" applyFont="true" applyBorder="true" applyAlignment="true" applyProtection="true">
      <alignment horizontal="center" vertical="top" textRotation="0" wrapText="false" indent="0" shrinkToFit="false"/>
      <protection locked="true" hidden="false"/>
    </xf>
    <xf numFmtId="168" fontId="27" fillId="0" borderId="14" xfId="19" applyFont="true" applyBorder="true" applyAlignment="true" applyProtection="true">
      <alignment horizontal="center" vertical="top" textRotation="0" wrapText="false" indent="0" shrinkToFit="false"/>
      <protection locked="true" hidden="false"/>
    </xf>
    <xf numFmtId="165" fontId="27" fillId="0" borderId="15" xfId="19" applyFont="true" applyBorder="true" applyAlignment="true" applyProtection="true">
      <alignment horizontal="center" vertical="top" textRotation="0" wrapText="false" indent="0" shrinkToFit="false"/>
      <protection locked="true" hidden="false"/>
    </xf>
    <xf numFmtId="164" fontId="26" fillId="0" borderId="14" xfId="0" applyFont="true" applyBorder="true" applyAlignment="true" applyProtection="false">
      <alignment horizontal="general" vertical="top" textRotation="0" wrapText="true" indent="0" shrinkToFit="false"/>
      <protection locked="true" hidden="false"/>
    </xf>
    <xf numFmtId="164" fontId="26" fillId="0" borderId="15" xfId="0" applyFont="true" applyBorder="true" applyAlignment="true" applyProtection="false">
      <alignment horizontal="general" vertical="top" textRotation="0" wrapText="tru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7" fontId="27" fillId="0" borderId="22" xfId="0" applyFont="true" applyBorder="true" applyAlignment="true" applyProtection="false">
      <alignment horizontal="center" vertical="top" textRotation="0" wrapText="false" indent="0" shrinkToFit="false"/>
      <protection locked="true" hidden="false"/>
    </xf>
    <xf numFmtId="167" fontId="27" fillId="0" borderId="23" xfId="0" applyFont="true" applyBorder="true" applyAlignment="true" applyProtection="false">
      <alignment horizontal="center" vertical="top" textRotation="0" wrapText="false" indent="0" shrinkToFit="false"/>
      <protection locked="true" hidden="false"/>
    </xf>
    <xf numFmtId="167" fontId="27" fillId="0" borderId="24" xfId="0" applyFont="true" applyBorder="true" applyAlignment="true" applyProtection="false">
      <alignment horizontal="center" vertical="top" textRotation="0" wrapText="false" indent="0" shrinkToFit="false"/>
      <protection locked="true" hidden="false"/>
    </xf>
    <xf numFmtId="167" fontId="27" fillId="0" borderId="25" xfId="0" applyFont="true" applyBorder="true" applyAlignment="true" applyProtection="false">
      <alignment horizontal="center" vertical="top" textRotation="0" wrapText="fals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4" fontId="30" fillId="2" borderId="15" xfId="0" applyFont="true" applyBorder="true" applyAlignment="true" applyProtection="false">
      <alignment horizontal="left" vertical="top" textRotation="0" wrapText="true" indent="0" shrinkToFit="false"/>
      <protection locked="true" hidden="false"/>
    </xf>
    <xf numFmtId="166" fontId="10" fillId="0" borderId="15" xfId="19" applyFont="true" applyBorder="true" applyAlignment="true" applyProtection="true">
      <alignment horizontal="center" vertical="top" textRotation="0" wrapText="false" indent="0" shrinkToFit="false"/>
      <protection locked="true" hidden="false"/>
    </xf>
    <xf numFmtId="168" fontId="10" fillId="0" borderId="15" xfId="19" applyFont="true" applyBorder="true" applyAlignment="true" applyProtection="true">
      <alignment horizontal="center" vertical="top" textRotation="0" wrapText="false" indent="0" shrinkToFit="false"/>
      <protection locked="true" hidden="false"/>
    </xf>
    <xf numFmtId="165" fontId="10" fillId="0" borderId="15" xfId="19" applyFont="true" applyBorder="true" applyAlignment="true" applyProtection="true">
      <alignment horizontal="center" vertical="top" textRotation="0" wrapText="false" indent="0" shrinkToFit="false"/>
      <protection locked="true" hidden="false"/>
    </xf>
    <xf numFmtId="167" fontId="8" fillId="0" borderId="53" xfId="0" applyFont="true" applyBorder="true" applyAlignment="true" applyProtection="false">
      <alignment horizontal="center" vertical="top" textRotation="0" wrapText="false" indent="0" shrinkToFit="false"/>
      <protection locked="true" hidden="false"/>
    </xf>
    <xf numFmtId="167" fontId="8" fillId="0" borderId="54" xfId="0" applyFont="true" applyBorder="true" applyAlignment="true" applyProtection="false">
      <alignment horizontal="center" vertical="top" textRotation="0" wrapText="false" indent="0" shrinkToFit="false"/>
      <protection locked="true" hidden="false"/>
    </xf>
    <xf numFmtId="167" fontId="8" fillId="0" borderId="55" xfId="0" applyFont="true" applyBorder="true" applyAlignment="true" applyProtection="false">
      <alignment horizontal="center" vertical="top" textRotation="0" wrapText="false" indent="0" shrinkToFit="false"/>
      <protection locked="true" hidden="false"/>
    </xf>
    <xf numFmtId="167" fontId="18" fillId="0" borderId="56" xfId="0" applyFont="true" applyBorder="true" applyAlignment="true" applyProtection="false">
      <alignment horizontal="center" vertical="top" textRotation="0" wrapText="false" indent="0" shrinkToFit="false"/>
      <protection locked="true" hidden="false"/>
    </xf>
    <xf numFmtId="167" fontId="8" fillId="0" borderId="56" xfId="0" applyFont="true" applyBorder="true" applyAlignment="true" applyProtection="false">
      <alignment horizontal="center" vertical="top" textRotation="0" wrapText="false" indent="0" shrinkToFit="false"/>
      <protection locked="true" hidden="false"/>
    </xf>
    <xf numFmtId="167" fontId="8"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6" fontId="12" fillId="10" borderId="15" xfId="19" applyFont="true" applyBorder="true" applyAlignment="true" applyProtection="true">
      <alignment horizontal="center" vertical="top" textRotation="0" wrapText="false" indent="0" shrinkToFit="false"/>
      <protection locked="true" hidden="false"/>
    </xf>
    <xf numFmtId="168" fontId="12"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1" fillId="10" borderId="15" xfId="0" applyFont="true" applyBorder="true" applyAlignment="true" applyProtection="false">
      <alignment horizontal="general" vertical="top" textRotation="0" wrapText="true" indent="0" shrinkToFit="false"/>
      <protection locked="true" hidden="false"/>
    </xf>
    <xf numFmtId="167" fontId="32" fillId="10" borderId="22" xfId="0" applyFont="true" applyBorder="true" applyAlignment="true" applyProtection="false">
      <alignment horizontal="center" vertical="top" textRotation="0" wrapText="false" indent="0" shrinkToFit="false"/>
      <protection locked="true" hidden="false"/>
    </xf>
    <xf numFmtId="167" fontId="32" fillId="10" borderId="23" xfId="0" applyFont="true" applyBorder="true" applyAlignment="true" applyProtection="false">
      <alignment horizontal="center" vertical="top" textRotation="0" wrapText="false" indent="0" shrinkToFit="false"/>
      <protection locked="true" hidden="false"/>
    </xf>
    <xf numFmtId="167" fontId="32" fillId="10" borderId="24"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7" fontId="32" fillId="10" borderId="25" xfId="0" applyFont="true" applyBorder="true" applyAlignment="true" applyProtection="false">
      <alignment horizontal="center" vertical="top" textRotation="0" wrapText="false" indent="0" shrinkToFit="false"/>
      <protection locked="true" hidden="false"/>
    </xf>
    <xf numFmtId="166" fontId="33" fillId="10" borderId="15" xfId="19" applyFont="true" applyBorder="true" applyAlignment="true" applyProtection="true">
      <alignment horizontal="center" vertical="top" textRotation="0" wrapText="false" indent="0" shrinkToFit="false"/>
      <protection locked="true" hidden="false"/>
    </xf>
    <xf numFmtId="168" fontId="33" fillId="10" borderId="15" xfId="19" applyFont="true" applyBorder="true" applyAlignment="true" applyProtection="true">
      <alignment horizontal="center" vertical="top" textRotation="0" wrapText="false" indent="0" shrinkToFit="false"/>
      <protection locked="true" hidden="false"/>
    </xf>
    <xf numFmtId="164" fontId="23" fillId="10" borderId="14"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5" fontId="8" fillId="0" borderId="4" xfId="19" applyFont="true" applyBorder="true" applyAlignment="true" applyProtection="true">
      <alignment horizontal="center" vertical="top" textRotation="0" wrapText="false" indent="0" shrinkToFit="false"/>
      <protection locked="true" hidden="false"/>
    </xf>
    <xf numFmtId="167" fontId="8" fillId="0" borderId="1" xfId="0" applyFont="true" applyBorder="true" applyAlignment="true" applyProtection="fals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11" borderId="61" xfId="0" applyFont="true" applyBorder="true" applyAlignment="true" applyProtection="false">
      <alignment horizontal="left" vertical="top" textRotation="0" wrapText="true" indent="0" shrinkToFit="false"/>
      <protection locked="true" hidden="false"/>
    </xf>
    <xf numFmtId="164" fontId="6" fillId="11" borderId="6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12" borderId="63" xfId="0" applyFont="true" applyBorder="true" applyAlignment="true" applyProtection="false">
      <alignment horizontal="left" vertical="top" textRotation="0" wrapText="true" indent="0" shrinkToFit="false"/>
      <protection locked="true" hidden="false"/>
    </xf>
    <xf numFmtId="164" fontId="6" fillId="12" borderId="4" xfId="0" applyFont="true" applyBorder="true" applyAlignment="true" applyProtection="false">
      <alignment horizontal="left" vertical="top" textRotation="0" wrapText="true" indent="0" shrinkToFit="false"/>
      <protection locked="true" hidden="false"/>
    </xf>
    <xf numFmtId="164" fontId="6" fillId="12" borderId="4" xfId="0" applyFont="true" applyBorder="true" applyAlignment="true" applyProtection="false">
      <alignment horizontal="left" vertical="top" textRotation="0" wrapText="true" indent="0" shrinkToFit="false"/>
      <protection locked="true" hidden="false"/>
    </xf>
    <xf numFmtId="164" fontId="6"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6" fillId="12" borderId="60" xfId="0" applyFont="true" applyBorder="true" applyAlignment="true" applyProtection="false">
      <alignment horizontal="left" vertical="top" textRotation="0" wrapText="true" indent="0" shrinkToFit="false"/>
      <protection locked="true" hidden="false"/>
    </xf>
    <xf numFmtId="164" fontId="6" fillId="12" borderId="11" xfId="0" applyFont="true" applyBorder="true" applyAlignment="true" applyProtection="false">
      <alignment horizontal="left" vertical="top" textRotation="0" wrapText="true" indent="0" shrinkToFit="false"/>
      <protection locked="true" hidden="false"/>
    </xf>
    <xf numFmtId="164" fontId="6"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6" fontId="0" fillId="0" borderId="11" xfId="0" applyFont="false" applyBorder="true" applyAlignment="true" applyProtection="false">
      <alignment horizontal="left" vertical="top" textRotation="0" wrapText="true" indent="0" shrinkToFit="false"/>
      <protection locked="true" hidden="false"/>
    </xf>
    <xf numFmtId="165" fontId="0" fillId="0" borderId="11" xfId="19" applyFont="true" applyBorder="true" applyAlignment="true" applyProtection="tru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6" fillId="11" borderId="62" xfId="0" applyFont="true" applyBorder="true" applyAlignment="true" applyProtection="false">
      <alignment horizontal="left" vertical="top" textRotation="0" wrapText="true" indent="0" shrinkToFit="false"/>
      <protection locked="true" hidden="false"/>
    </xf>
    <xf numFmtId="165" fontId="6" fillId="11" borderId="62" xfId="19" applyFont="true" applyBorder="true" applyAlignment="true" applyProtection="true">
      <alignment horizontal="left" vertical="top" textRotation="0" wrapText="true" indent="0" shrinkToFit="false"/>
      <protection locked="true" hidden="false"/>
    </xf>
    <xf numFmtId="164" fontId="6" fillId="11" borderId="68" xfId="0" applyFont="true" applyBorder="true" applyAlignment="true" applyProtection="false">
      <alignment horizontal="left" vertical="top" textRotation="0" wrapText="true" indent="0" shrinkToFit="false"/>
      <protection locked="true" hidden="false"/>
    </xf>
    <xf numFmtId="166" fontId="6" fillId="12" borderId="4" xfId="0" applyFont="true" applyBorder="true" applyAlignment="true" applyProtection="false">
      <alignment horizontal="left" vertical="top" textRotation="0" wrapText="true" indent="0" shrinkToFit="false"/>
      <protection locked="true" hidden="false"/>
    </xf>
    <xf numFmtId="165" fontId="0" fillId="12" borderId="11" xfId="19" applyFont="true" applyBorder="true" applyAlignment="true" applyProtection="true">
      <alignment horizontal="left" vertical="top" textRotation="0" wrapText="true" indent="0" shrinkToFit="false"/>
      <protection locked="true" hidden="false"/>
    </xf>
    <xf numFmtId="164" fontId="6" fillId="12" borderId="69" xfId="0" applyFont="true" applyBorder="true" applyAlignment="true" applyProtection="false">
      <alignment horizontal="left" vertical="top" textRotation="0" wrapText="true" indent="0" shrinkToFit="false"/>
      <protection locked="true" hidden="false"/>
    </xf>
    <xf numFmtId="166" fontId="6" fillId="12" borderId="11" xfId="0" applyFont="true" applyBorder="true" applyAlignment="true" applyProtection="false">
      <alignment horizontal="left" vertical="top" textRotation="0" wrapText="true" indent="0" shrinkToFit="false"/>
      <protection locked="true" hidden="false"/>
    </xf>
    <xf numFmtId="164" fontId="6" fillId="12" borderId="67" xfId="0" applyFont="tru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0" fillId="0" borderId="7" xfId="0" applyFont="false" applyBorder="true" applyAlignment="true" applyProtection="false">
      <alignment horizontal="left" vertical="top" textRotation="0" wrapText="true" indent="0" shrinkToFit="false"/>
      <protection locked="true" hidden="false"/>
    </xf>
    <xf numFmtId="165" fontId="0" fillId="0" borderId="7" xfId="19" applyFont="true" applyBorder="true" applyAlignment="true" applyProtection="tru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6" fontId="0" fillId="0" borderId="66" xfId="0" applyFont="false" applyBorder="true" applyAlignment="true" applyProtection="false">
      <alignment horizontal="left" vertical="top" textRotation="0" wrapText="true" indent="0" shrinkToFit="false"/>
      <protection locked="true" hidden="false"/>
    </xf>
    <xf numFmtId="165" fontId="0" fillId="0" borderId="66" xfId="19" applyFont="true" applyBorder="true" applyAlignment="true" applyProtection="tru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6" fontId="0" fillId="0" borderId="4" xfId="0" applyFont="false" applyBorder="true" applyAlignment="true" applyProtection="false">
      <alignment horizontal="left" vertical="top" textRotation="0" wrapText="true" indent="0" shrinkToFit="false"/>
      <protection locked="true" hidden="false"/>
    </xf>
    <xf numFmtId="165" fontId="0" fillId="0" borderId="4" xfId="19" applyFont="true" applyBorder="true" applyAlignment="true" applyProtection="tru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6" fillId="11" borderId="72" xfId="0" applyFont="true" applyBorder="true" applyAlignment="true" applyProtection="false">
      <alignment horizontal="left" vertical="top" textRotation="0" wrapText="true" indent="0" shrinkToFit="false"/>
      <protection locked="true" hidden="false"/>
    </xf>
    <xf numFmtId="164" fontId="6" fillId="12" borderId="12" xfId="0" applyFont="tru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6" fillId="12" borderId="3" xfId="0" applyFont="true" applyBorder="true" applyAlignment="true" applyProtection="false">
      <alignment horizontal="left" vertical="top" textRotation="0" wrapText="true" indent="0" shrinkToFit="false"/>
      <protection locked="true" hidden="false"/>
    </xf>
    <xf numFmtId="166" fontId="0" fillId="0" borderId="73" xfId="0" applyFont="false" applyBorder="true" applyAlignment="true" applyProtection="false">
      <alignment horizontal="left" vertical="top" textRotation="0" wrapText="true" indent="0" shrinkToFit="false"/>
      <protection locked="true" hidden="false"/>
    </xf>
    <xf numFmtId="164" fontId="0" fillId="0" borderId="74"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5" fontId="6" fillId="11" borderId="68" xfId="19" applyFont="true" applyBorder="true" applyAlignment="true" applyProtection="true">
      <alignment horizontal="left" vertical="top" textRotation="0" wrapText="true" indent="0" shrinkToFit="false"/>
      <protection locked="true" hidden="false"/>
    </xf>
    <xf numFmtId="165" fontId="0" fillId="12" borderId="67" xfId="19" applyFont="true" applyBorder="true" applyAlignment="true" applyProtection="true">
      <alignment horizontal="left" vertical="top" textRotation="0" wrapText="true" indent="0" shrinkToFit="false"/>
      <protection locked="true" hidden="false"/>
    </xf>
    <xf numFmtId="165" fontId="0" fillId="0" borderId="67" xfId="19" applyFont="true" applyBorder="true" applyAlignment="true" applyProtection="true">
      <alignment horizontal="left" vertical="top" textRotation="0" wrapText="true" indent="0" shrinkToFit="false"/>
      <protection locked="true" hidden="false"/>
    </xf>
    <xf numFmtId="164" fontId="0" fillId="13" borderId="60" xfId="0" applyFont="true" applyBorder="true" applyAlignment="true" applyProtection="false">
      <alignment horizontal="left" vertical="top" textRotation="0" wrapText="true" indent="0" shrinkToFit="false"/>
      <protection locked="true" hidden="false"/>
    </xf>
    <xf numFmtId="164" fontId="0" fillId="13" borderId="11" xfId="0" applyFont="false" applyBorder="true" applyAlignment="true" applyProtection="false">
      <alignment horizontal="left" vertical="top" textRotation="0" wrapText="true" indent="0" shrinkToFit="false"/>
      <protection locked="true" hidden="false"/>
    </xf>
    <xf numFmtId="166" fontId="0" fillId="13" borderId="11" xfId="0" applyFont="false" applyBorder="true" applyAlignment="true" applyProtection="false">
      <alignment horizontal="left" vertical="top" textRotation="0" wrapText="true" indent="0" shrinkToFit="false"/>
      <protection locked="true" hidden="false"/>
    </xf>
    <xf numFmtId="165" fontId="0" fillId="13" borderId="6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true" applyProtection="false">
      <alignment horizontal="left" vertical="top" textRotation="0" wrapText="tru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64" fontId="0" fillId="14" borderId="11" xfId="0" applyFont="false" applyBorder="true" applyAlignment="true" applyProtection="false">
      <alignment horizontal="left" vertical="top" textRotation="0" wrapText="true" indent="0" shrinkToFit="false"/>
      <protection locked="true" hidden="false"/>
    </xf>
    <xf numFmtId="164" fontId="0" fillId="15" borderId="11" xfId="0" applyFont="false" applyBorder="true" applyAlignment="true" applyProtection="false">
      <alignment horizontal="left" vertical="top" textRotation="0" wrapText="true" indent="0" shrinkToFit="false"/>
      <protection locked="true" hidden="false"/>
    </xf>
    <xf numFmtId="164" fontId="0" fillId="16" borderId="60" xfId="0" applyFont="true" applyBorder="true" applyAlignment="true" applyProtection="false">
      <alignment horizontal="left" vertical="top" textRotation="0" wrapText="true" indent="0" shrinkToFit="false"/>
      <protection locked="true" hidden="false"/>
    </xf>
    <xf numFmtId="164" fontId="0" fillId="16" borderId="11" xfId="0" applyFont="false" applyBorder="true" applyAlignment="true" applyProtection="false">
      <alignment horizontal="left" vertical="top" textRotation="0" wrapText="true" indent="0" shrinkToFit="false"/>
      <protection locked="true" hidden="false"/>
    </xf>
    <xf numFmtId="166" fontId="0" fillId="16" borderId="11" xfId="0" applyFont="false" applyBorder="true" applyAlignment="true" applyProtection="false">
      <alignment horizontal="left" vertical="top" textRotation="0" wrapText="true" indent="0" shrinkToFit="false"/>
      <protection locked="true" hidden="false"/>
    </xf>
    <xf numFmtId="165" fontId="0" fillId="16" borderId="67" xfId="19" applyFont="true" applyBorder="true" applyAlignment="true" applyProtection="true">
      <alignment horizontal="left" vertical="top"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true" applyProtection="false">
      <alignment horizontal="left" vertical="top" textRotation="0" wrapText="true" indent="0" shrinkToFit="false"/>
      <protection locked="true" hidden="false"/>
    </xf>
    <xf numFmtId="164" fontId="0" fillId="16" borderId="64" xfId="0" applyFont="true" applyBorder="true" applyAlignment="true" applyProtection="false">
      <alignment horizontal="left" vertical="top" textRotation="0" wrapText="true" indent="0" shrinkToFit="false"/>
      <protection locked="true" hidden="false"/>
    </xf>
    <xf numFmtId="165" fontId="0" fillId="0" borderId="70" xfId="19" applyFont="true" applyBorder="true" applyAlignment="true" applyProtection="true">
      <alignment horizontal="left" vertical="top" textRotation="0" wrapText="true" indent="0" shrinkToFit="false"/>
      <protection locked="true" hidden="false"/>
    </xf>
    <xf numFmtId="165" fontId="0" fillId="0" borderId="71" xfId="19" applyFont="true" applyBorder="true" applyAlignment="true" applyProtection="true">
      <alignment horizontal="left" vertical="top" textRotation="0" wrapText="true" indent="0" shrinkToFit="false"/>
      <protection locked="true" hidden="false"/>
    </xf>
    <xf numFmtId="164" fontId="6" fillId="0" borderId="61" xfId="0" applyFont="true" applyBorder="true" applyAlignment="true" applyProtection="false">
      <alignment horizontal="left" vertical="top" textRotation="0" wrapText="true" indent="0" shrinkToFit="false"/>
      <protection locked="true" hidden="false"/>
    </xf>
    <xf numFmtId="164" fontId="6" fillId="0" borderId="62" xfId="0" applyFont="true" applyBorder="true" applyAlignment="true" applyProtection="false">
      <alignment horizontal="left" vertical="top" textRotation="0" wrapText="true" indent="0" shrinkToFit="false"/>
      <protection locked="true" hidden="false"/>
    </xf>
    <xf numFmtId="164" fontId="6" fillId="0" borderId="68" xfId="0" applyFont="true" applyBorder="true" applyAlignment="true" applyProtection="fals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6" fillId="0" borderId="72" xfId="0" applyFont="true" applyBorder="true" applyAlignment="true" applyProtection="false">
      <alignment horizontal="left" vertical="top" textRotation="0" wrapText="true" indent="0" shrinkToFit="false"/>
      <protection locked="true" hidden="false"/>
    </xf>
    <xf numFmtId="164" fontId="35"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5" xfId="0" applyFont="false" applyBorder="true" applyAlignment="true" applyProtection="false">
      <alignment horizontal="left" vertical="top" textRotation="0" wrapText="true" indent="0" shrinkToFit="false"/>
      <protection locked="true" hidden="false"/>
    </xf>
    <xf numFmtId="164" fontId="35" fillId="0" borderId="69" xfId="20" applyFont="true" applyBorder="true" applyAlignment="true" applyProtection="true">
      <alignment horizontal="left" vertical="top" textRotation="0" wrapText="true" indent="0" shrinkToFit="false"/>
      <protection locked="true" hidden="false"/>
    </xf>
    <xf numFmtId="166" fontId="0" fillId="0" borderId="60" xfId="0" applyFont="false" applyBorder="true" applyAlignment="true" applyProtection="false">
      <alignment horizontal="left" vertical="top" textRotation="0" wrapText="true" indent="0" shrinkToFit="false"/>
      <protection locked="true" hidden="false"/>
    </xf>
    <xf numFmtId="166" fontId="6" fillId="0" borderId="61" xfId="0" applyFont="true" applyBorder="true" applyAlignment="true" applyProtection="false">
      <alignment horizontal="left" vertical="top" textRotation="0" wrapText="true" indent="0" shrinkToFit="false"/>
      <protection locked="true" hidden="false"/>
    </xf>
    <xf numFmtId="166" fontId="6" fillId="0" borderId="6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1" builtinId="53" customBuiltin="true"/>
    <cellStyle name="*unknown*" xfId="20" builtinId="8" customBuiltin="false"/>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AZ117" activeCellId="0" sqref="AZ117"/>
    </sheetView>
  </sheetViews>
  <sheetFormatPr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5"/>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5"/>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5"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3" activeCellId="0" sqref="A23"/>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21.67"/>
    <col collapsed="false" customWidth="false" hidden="false" outlineLevel="0" max="1025" min="3" style="0" width="11.45"/>
  </cols>
  <sheetData>
    <row r="1" customFormat="false" ht="14.4" hidden="false" customHeight="false" outlineLevel="0" collapsed="false">
      <c r="A1" s="316" t="s">
        <v>767</v>
      </c>
      <c r="B1" s="316" t="s">
        <v>768</v>
      </c>
    </row>
    <row r="2" customFormat="false" ht="14.4" hidden="false" customHeight="false" outlineLevel="0" collapsed="false">
      <c r="A2" s="0" t="s">
        <v>363</v>
      </c>
      <c r="B2" s="0" t="s">
        <v>677</v>
      </c>
    </row>
    <row r="3" customFormat="false" ht="14.4" hidden="false" customHeight="false" outlineLevel="0" collapsed="false">
      <c r="A3" s="0" t="s">
        <v>769</v>
      </c>
      <c r="B3" s="0" t="s">
        <v>770</v>
      </c>
    </row>
    <row r="4" customFormat="false" ht="14.4" hidden="false" customHeight="false" outlineLevel="0" collapsed="false">
      <c r="A4" s="0" t="s">
        <v>128</v>
      </c>
      <c r="B4" s="0" t="s">
        <v>717</v>
      </c>
    </row>
    <row r="5" customFormat="false" ht="14.4" hidden="false" customHeight="false" outlineLevel="0" collapsed="false">
      <c r="A5" s="0" t="s">
        <v>177</v>
      </c>
      <c r="B5" s="0" t="s">
        <v>753</v>
      </c>
    </row>
    <row r="6" customFormat="false" ht="14.4" hidden="false" customHeight="false" outlineLevel="0" collapsed="false">
      <c r="A6" s="0" t="s">
        <v>403</v>
      </c>
      <c r="B6" s="0" t="s">
        <v>708</v>
      </c>
    </row>
    <row r="7" customFormat="false" ht="14.4" hidden="false" customHeight="false" outlineLevel="0" collapsed="false">
      <c r="A7" s="0" t="s">
        <v>346</v>
      </c>
      <c r="B7" s="0" t="s">
        <v>682</v>
      </c>
    </row>
    <row r="8" customFormat="false" ht="14.4" hidden="false" customHeight="false" outlineLevel="0" collapsed="false">
      <c r="A8" s="0" t="s">
        <v>90</v>
      </c>
      <c r="B8" s="0" t="s">
        <v>771</v>
      </c>
    </row>
    <row r="9" customFormat="false" ht="14.4" hidden="false" customHeight="false" outlineLevel="0" collapsed="false">
      <c r="A9" s="0" t="s">
        <v>315</v>
      </c>
      <c r="B9" s="0" t="s">
        <v>675</v>
      </c>
    </row>
    <row r="10" customFormat="false" ht="14.4" hidden="false" customHeight="false" outlineLevel="0" collapsed="false">
      <c r="A10" s="0" t="s">
        <v>438</v>
      </c>
      <c r="B10" s="0" t="s">
        <v>684</v>
      </c>
    </row>
    <row r="11" customFormat="false" ht="14.4" hidden="false" customHeight="false" outlineLevel="0" collapsed="false">
      <c r="A11" s="0" t="s">
        <v>502</v>
      </c>
      <c r="B11" s="0" t="s">
        <v>705</v>
      </c>
    </row>
    <row r="12" customFormat="false" ht="14.4" hidden="false" customHeight="false" outlineLevel="0" collapsed="false">
      <c r="A12" s="0" t="s">
        <v>337</v>
      </c>
      <c r="B12" s="0" t="s">
        <v>680</v>
      </c>
    </row>
    <row r="13" customFormat="false" ht="14.4" hidden="false" customHeight="false" outlineLevel="0" collapsed="false">
      <c r="A13" s="0" t="s">
        <v>329</v>
      </c>
      <c r="B13" s="0" t="s">
        <v>772</v>
      </c>
    </row>
    <row r="14" customFormat="false" ht="14.4" hidden="false" customHeight="false" outlineLevel="0" collapsed="false">
      <c r="A14" s="0" t="s">
        <v>560</v>
      </c>
      <c r="B14" s="0" t="s">
        <v>687</v>
      </c>
    </row>
    <row r="15" customFormat="false" ht="14.4" hidden="false" customHeight="false" outlineLevel="0" collapsed="false">
      <c r="A15" s="0" t="s">
        <v>35</v>
      </c>
      <c r="B15" s="0" t="s">
        <v>702</v>
      </c>
    </row>
    <row r="16" customFormat="false" ht="14.4" hidden="false" customHeight="false" outlineLevel="0" collapsed="false">
      <c r="A16" s="0" t="s">
        <v>147</v>
      </c>
      <c r="B16" s="0" t="s">
        <v>713</v>
      </c>
    </row>
    <row r="17" customFormat="false" ht="14.4" hidden="false" customHeight="false" outlineLevel="0" collapsed="false">
      <c r="A17" s="0" t="s">
        <v>50</v>
      </c>
      <c r="B17" s="0" t="s">
        <v>668</v>
      </c>
    </row>
    <row r="18" customFormat="false" ht="14.4" hidden="false" customHeight="false" outlineLevel="0" collapsed="false">
      <c r="A18" s="0" t="s">
        <v>70</v>
      </c>
      <c r="B18" s="0" t="s">
        <v>671</v>
      </c>
    </row>
    <row r="19" customFormat="false" ht="14.4" hidden="false" customHeight="false" outlineLevel="0" collapsed="false">
      <c r="A19" s="0" t="s">
        <v>773</v>
      </c>
      <c r="B19" s="0" t="s">
        <v>774</v>
      </c>
    </row>
    <row r="20" customFormat="false" ht="14.4" hidden="false" customHeight="false" outlineLevel="0" collapsed="false">
      <c r="A20" s="0" t="s">
        <v>594</v>
      </c>
      <c r="B20" s="0" t="s">
        <v>689</v>
      </c>
    </row>
    <row r="21" customFormat="false" ht="14.4" hidden="false" customHeight="false" outlineLevel="0" collapsed="false">
      <c r="A21" s="0" t="s">
        <v>464</v>
      </c>
      <c r="B21" s="0" t="s">
        <v>686</v>
      </c>
    </row>
    <row r="22" customFormat="false" ht="14.4" hidden="false" customHeight="false" outlineLevel="0" collapsed="false">
      <c r="A22" s="0" t="s">
        <v>100</v>
      </c>
      <c r="B22" s="0" t="s">
        <v>672</v>
      </c>
    </row>
    <row r="23" customFormat="false" ht="14.4" hidden="false" customHeight="false" outlineLevel="0" collapsed="false">
      <c r="A23" s="0" t="s">
        <v>620</v>
      </c>
      <c r="B23" s="317" t="s">
        <v>711</v>
      </c>
    </row>
    <row r="24" customFormat="false" ht="14.4" hidden="false" customHeight="false" outlineLevel="0" collapsed="false">
      <c r="A24" s="0" t="s">
        <v>625</v>
      </c>
      <c r="B24" s="318" t="s">
        <v>775</v>
      </c>
    </row>
    <row r="25" customFormat="false" ht="14.4" hidden="false" customHeight="false" outlineLevel="0" collapsed="false">
      <c r="A25" s="0" t="s">
        <v>629</v>
      </c>
      <c r="B25" s="318" t="s">
        <v>776</v>
      </c>
    </row>
    <row r="26" customFormat="false" ht="14.4" hidden="false" customHeight="false" outlineLevel="0" collapsed="false">
      <c r="B26" s="318"/>
    </row>
    <row r="27" customFormat="false" ht="14.4" hidden="false" customHeight="false" outlineLevel="0" collapsed="false">
      <c r="A27" s="0" t="s">
        <v>621</v>
      </c>
      <c r="B27" s="318" t="s">
        <v>719</v>
      </c>
    </row>
    <row r="28" customFormat="false" ht="14.4" hidden="false" customHeight="false" outlineLevel="0" collapsed="false">
      <c r="A28" s="0" t="s">
        <v>626</v>
      </c>
      <c r="B28" s="318" t="s">
        <v>777</v>
      </c>
    </row>
    <row r="29" customFormat="false" ht="14.4" hidden="false" customHeight="false" outlineLevel="0" collapsed="false">
      <c r="A29" s="0" t="s">
        <v>630</v>
      </c>
      <c r="B29" s="318" t="s">
        <v>778</v>
      </c>
    </row>
    <row r="30" customFormat="false" ht="14.4" hidden="false" customHeight="false" outlineLevel="0" collapsed="false">
      <c r="A30" s="0" t="s">
        <v>634</v>
      </c>
      <c r="B30" s="31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19.33"/>
    <col collapsed="false" customWidth="false" hidden="false" outlineLevel="0" max="1025" min="3" style="0" width="11.45"/>
  </cols>
  <sheetData>
    <row r="1" customFormat="false" ht="14.4" hidden="false" customHeight="false" outlineLevel="0" collapsed="false">
      <c r="A1" s="316" t="s">
        <v>10</v>
      </c>
      <c r="C1" s="319" t="s">
        <v>779</v>
      </c>
      <c r="H1" s="316" t="s">
        <v>780</v>
      </c>
    </row>
    <row r="2" customFormat="false" ht="14.4" hidden="false" customHeight="false" outlineLevel="0" collapsed="false">
      <c r="A2" s="0" t="s">
        <v>781</v>
      </c>
      <c r="C2" s="320" t="s">
        <v>782</v>
      </c>
      <c r="H2" s="321" t="n">
        <f aca="true">TODAY()</f>
        <v>44586</v>
      </c>
    </row>
    <row r="3" customFormat="false" ht="14.4" hidden="false" customHeight="false" outlineLevel="0" collapsed="false">
      <c r="A3" s="0" t="s">
        <v>91</v>
      </c>
      <c r="C3" s="320" t="s">
        <v>783</v>
      </c>
    </row>
    <row r="4" customFormat="false" ht="14.4" hidden="false" customHeight="false" outlineLevel="0" collapsed="false">
      <c r="A4" s="0" t="s">
        <v>784</v>
      </c>
      <c r="C4" s="320" t="s">
        <v>785</v>
      </c>
    </row>
    <row r="5" customFormat="false" ht="14.4" hidden="false" customHeight="false" outlineLevel="0" collapsed="false">
      <c r="A5" s="0" t="s">
        <v>51</v>
      </c>
      <c r="C5" s="320" t="s">
        <v>786</v>
      </c>
    </row>
    <row r="6" customFormat="false" ht="14.4" hidden="false" customHeight="false" outlineLevel="0" collapsed="false">
      <c r="A6" s="0" t="s">
        <v>36</v>
      </c>
      <c r="C6" s="320" t="s">
        <v>787</v>
      </c>
    </row>
    <row r="7" customFormat="false" ht="14.4" hidden="false" customHeight="false" outlineLevel="0" collapsed="false">
      <c r="C7" s="320" t="s">
        <v>788</v>
      </c>
    </row>
    <row r="8" customFormat="false" ht="14.4" hidden="false" customHeight="false" outlineLevel="0" collapsed="false">
      <c r="C8" s="320" t="s">
        <v>789</v>
      </c>
    </row>
    <row r="9" customFormat="false" ht="14.4" hidden="false" customHeight="false" outlineLevel="0" collapsed="false">
      <c r="C9" s="320" t="s">
        <v>790</v>
      </c>
    </row>
    <row r="10" customFormat="false" ht="14.4" hidden="false" customHeight="false" outlineLevel="0" collapsed="false">
      <c r="C10" s="320" t="s">
        <v>791</v>
      </c>
    </row>
    <row r="11" customFormat="false" ht="14.4" hidden="false" customHeight="false" outlineLevel="0" collapsed="false">
      <c r="C11" s="320" t="s">
        <v>792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true" hidden="false" outlineLevel="0" max="6" min="6" style="0" width="11.56"/>
    <col collapsed="false" customWidth="true" hidden="false" outlineLevel="0" max="1025" min="7" style="230" width="11.56"/>
  </cols>
  <sheetData>
    <row r="1" s="233" customFormat="true" ht="15.6" hidden="false" customHeight="true" outlineLevel="0" collapsed="false">
      <c r="A1" s="231" t="s">
        <v>656</v>
      </c>
      <c r="B1" s="232" t="s">
        <v>657</v>
      </c>
      <c r="C1" s="232" t="s">
        <v>8</v>
      </c>
      <c r="D1" s="232" t="s">
        <v>658</v>
      </c>
      <c r="E1" s="232" t="s">
        <v>10</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6"/>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IFERROR(VLOOKUP(VLOOKUP(A3,EML_Tool_WP!A:BB,46,0),Members!A:B,2,0),"")</f>
        <v/>
      </c>
      <c r="D3" s="229" t="str">
        <f aca="false">IF(VLOOKUP(A3,EML_Tool_WP!A:BB,51,0)="","",VLOOKUP(A3,EML_Tool_WP!A:BB,51,0))</f>
        <v>Publication</v>
      </c>
      <c r="E3" s="229" t="str">
        <f aca="false">IF(VLOOKUP(A3,EML_Tool_WP!A:BB,48,0)="","",VLOOKUP(A3,EML_Tool_WP!A:BB,48,0))</f>
        <v>completed</v>
      </c>
      <c r="G3" s="238"/>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IFERROR(VLOOKUP(VLOOKUP(A4,EML_Tool_WP!A:BB,46,0),Members!A:B,2,0),"")</f>
        <v>Martin Lechner</v>
      </c>
      <c r="D4" s="229" t="str">
        <f aca="false">IF(VLOOKUP(A4,EML_Tool_WP!A:BB,51,0)="","",VLOOKUP(A4,EML_Tool_WP!A:BB,51,0))</f>
        <v>Repository, Publication</v>
      </c>
      <c r="E4" s="229" t="str">
        <f aca="false">IF(VLOOKUP(A4,EML_Tool_WP!A:BB,48,0)="","",VLOOKUP(A4,EML_Tool_WP!A:BB,48,0))</f>
        <v>active</v>
      </c>
      <c r="G4" s="238"/>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IFERROR(VLOOKUP(VLOOKUP(A5,EML_Tool_WP!A:BB,46,0),Members!A:B,2,0),"")</f>
        <v>Matthias Wess</v>
      </c>
      <c r="D5" s="229" t="str">
        <f aca="false">IF(VLOOKUP(A5,EML_Tool_WP!A:BB,51,0)="","",VLOOKUP(A5,EML_Tool_WP!A:BB,51,0))</f>
        <v>Repository, Publication</v>
      </c>
      <c r="E5" s="229" t="str">
        <f aca="false">IF(VLOOKUP(A5,EML_Tool_WP!A:BB,48,0)="","",VLOOKUP(A5,EML_Tool_WP!A:BB,48,0))</f>
        <v>active</v>
      </c>
      <c r="G5" s="238"/>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IFERROR(VLOOKUP(VLOOKUP(A6,EML_Tool_WP!A:BB,46,0),Members!A:B,2,0),"")</f>
        <v/>
      </c>
      <c r="D6" s="229" t="str">
        <f aca="false">IF(VLOOKUP(A6,EML_Tool_WP!A:BB,51,0)="","",VLOOKUP(A6,EML_Tool_WP!A:BB,51,0))</f>
        <v>Repository, Publication</v>
      </c>
      <c r="E6" s="229" t="str">
        <f aca="false">IF(VLOOKUP(A6,EML_Tool_WP!A:BB,48,0)="","",VLOOKUP(A6,EML_Tool_WP!A:BB,48,0))</f>
        <v>open</v>
      </c>
      <c r="G6" s="238"/>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IFERROR(VLOOKUP(VLOOKUP(A7,EML_Tool_WP!A:BB,46,0),Members!A:B,2,0),"")</f>
        <v>Nikolas Alge</v>
      </c>
      <c r="D7" s="229" t="str">
        <f aca="false">IF(VLOOKUP(A7,EML_Tool_WP!A:BB,51,0)="","",VLOOKUP(A7,EML_Tool_WP!A:BB,51,0))</f>
        <v>Database, repository</v>
      </c>
      <c r="E7" s="229" t="str">
        <f aca="false">IF(VLOOKUP(A7,EML_Tool_WP!A:BB,48,0)="","",VLOOKUP(A7,EML_Tool_WP!A:BB,48,0))</f>
        <v>active</v>
      </c>
      <c r="G7" s="238"/>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IFERROR(VLOOKUP(VLOOKUP(A8,EML_Tool_WP!A:BB,46,0),Members!A:B,2,0),"")</f>
        <v/>
      </c>
      <c r="D8" s="229" t="str">
        <f aca="false">IF(VLOOKUP(A8,EML_Tool_WP!A:BB,51,0)="","",VLOOKUP(A8,EML_Tool_WP!A:BB,51,0))</f>
        <v/>
      </c>
      <c r="E8" s="229" t="str">
        <f aca="false">IF(VLOOKUP(A8,EML_Tool_WP!A:BB,48,0)="","",VLOOKUP(A8,EML_Tool_WP!A:BB,48,0))</f>
        <v>open</v>
      </c>
    </row>
    <row r="9" s="237" customFormat="true" ht="14.4" hidden="false" customHeight="false" outlineLevel="0" collapsed="false">
      <c r="A9" s="239" t="s">
        <v>121</v>
      </c>
      <c r="B9" s="240" t="str">
        <f aca="false">IF(VLOOKUP(A9,EML_Tool_WP!A:BB,2,0)="","",VLOOKUP(A9,EML_Tool_WP!A:BB,2,0))</f>
        <v>Optimize HW Dependent Settings</v>
      </c>
      <c r="C9" s="240"/>
      <c r="D9" s="240"/>
      <c r="E9" s="241"/>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IFERROR(VLOOKUP(VLOOKUP(A10,EML_Tool_WP!A:BB,46,0),Members!A:B,2,0),"")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IFERROR(VLOOKUP(VLOOKUP(A11,EML_Tool_WP!A:BB,46,0),Members!A:B,2,0),"")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IFERROR(VLOOKUP(VLOOKUP(A12,EML_Tool_WP!A:BB,46,0),Members!A:B,2,0),"")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IFERROR(VLOOKUP(VLOOKUP(A13,EML_Tool_WP!A:BB,46,0),Members!A:B,2,0),"")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IFERROR(VLOOKUP(VLOOKUP(A14,EML_Tool_WP!A:BB,46,0),Members!A:B,2,0),"")</f>
        <v>Nikolas Alge</v>
      </c>
      <c r="D14" s="229" t="str">
        <f aca="false">IF(VLOOKUP(A14,EML_Tool_WP!A:BB,51,0)="","",VLOOKUP(A14,EML_Tool_WP!A:BB,51,0))</f>
        <v>Document, Repo</v>
      </c>
      <c r="E14" s="229" t="str">
        <f aca="false">IF(VLOOKUP(A14,EML_Tool_WP!A:BB,48,0)="","",VLOOKUP(A14,EML_Tool_WP!A:BB,48,0))</f>
        <v>active</v>
      </c>
    </row>
    <row r="15" s="237" customFormat="true" ht="14.4" hidden="false" customHeight="false" outlineLevel="0" collapsed="false">
      <c r="A15" s="239" t="s">
        <v>196</v>
      </c>
      <c r="B15" s="240" t="str">
        <f aca="false">IF(VLOOKUP(A15,EML_Tool_WP!A:BB,2,0)="","",VLOOKUP(A15,EML_Tool_WP!A:BB,2,0))</f>
        <v>Map Models of hardware</v>
      </c>
      <c r="C15" s="240"/>
      <c r="D15" s="240"/>
      <c r="E15" s="241"/>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IFERROR(VLOOKUP(VLOOKUP(A16,EML_Tool_WP!A:BB,46,0),Members!A:B,2,0),"")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IFERROR(VLOOKUP(VLOOKUP(A17,EML_Tool_WP!A:BB,46,0),Members!A:B,2,0),"")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IFERROR(VLOOKUP(VLOOKUP(A18,EML_Tool_WP!A:BB,46,0),Members!A:B,2,0),"")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IFERROR(VLOOKUP(VLOOKUP(A19,EML_Tool_WP!A:BB,46,0),Members!A:B,2,0),"")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IFERROR(VLOOKUP(VLOOKUP(A20,EML_Tool_WP!A:BB,46,0),Members!A:B,2,0),"")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IFERROR(VLOOKUP(VLOOKUP(A21,EML_Tool_WP!A:BB,46,0),Members!A:B,2,0),"")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IFERROR(VLOOKUP(VLOOKUP(A22,EML_Tool_WP!A:BB,46,0),Members!A:B,2,0),"")</f>
        <v/>
      </c>
      <c r="D22" s="229" t="str">
        <f aca="false">IF(VLOOKUP(A22,EML_Tool_WP!A:BB,51,0)="","",VLOOKUP(A22,EML_Tool_WP!A:BB,51,0))</f>
        <v>Document, validation networks</v>
      </c>
      <c r="E22" s="229" t="str">
        <f aca="false">IF(VLOOKUP(A22,EML_Tool_WP!A:BB,48,0)="","",VLOOKUP(A22,EML_Tool_WP!A:BB,48,0))</f>
        <v>open</v>
      </c>
    </row>
    <row r="23" s="237" customFormat="true" ht="14.4" hidden="false" customHeight="false" outlineLevel="0" collapsed="false">
      <c r="A23" s="239" t="s">
        <v>309</v>
      </c>
      <c r="B23" s="240" t="str">
        <f aca="false">IF(VLOOKUP(A23,EML_Tool_WP!A:BB,2,0)="","",VLOOKUP(A23,EML_Tool_WP!A:BB,2,0))</f>
        <v>Quantization</v>
      </c>
      <c r="C23" s="240"/>
      <c r="D23" s="240"/>
      <c r="E23" s="241"/>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IFERROR(VLOOKUP(VLOOKUP(A24,EML_Tool_WP!A:BB,46,0),Members!A:B,2,0),"")</f>
        <v>Dominik Dallinger</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2" t="s">
        <v>326</v>
      </c>
      <c r="B25" s="243" t="str">
        <f aca="false">IF(VLOOKUP(A25,EML_Tool_WP!A:BB,2,0)="","",VLOOKUP(A25,EML_Tool_WP!A:BB,2,0))</f>
        <v>Analysis of NVIDIA Native Quantization</v>
      </c>
      <c r="C25" s="243" t="str">
        <f aca="false">IFERROR(VLOOKUP(VLOOKUP(A25,EML_Tool_WP!A:BB,46,0),Members!A:B,2,0),"")</f>
        <v>Karoline Knoth</v>
      </c>
      <c r="D25" s="243" t="str">
        <f aca="false">IF(VLOOKUP(A25,EML_Tool_WP!A:BB,51,0)="","",VLOOKUP(A25,EML_Tool_WP!A:BB,51,0))</f>
        <v>Document</v>
      </c>
      <c r="E25" s="243" t="str">
        <f aca="false">IF(VLOOKUP(A25,EML_Tool_WP!A:BB,48,0)="","",VLOOKUP(A25,EML_Tool_WP!A:BB,48,0))</f>
        <v>active</v>
      </c>
    </row>
    <row r="26" customFormat="false" ht="14.4" hidden="false" customHeight="false" outlineLevel="0" collapsed="false">
      <c r="A26" s="242" t="s">
        <v>334</v>
      </c>
      <c r="B26" s="243" t="str">
        <f aca="false">IF(VLOOKUP(A26,EML_Tool_WP!A:BB,2,0)="","",VLOOKUP(A26,EML_Tool_WP!A:BB,2,0))</f>
        <v>Analysis of Intel Native Quantization</v>
      </c>
      <c r="C26" s="243" t="str">
        <f aca="false">IFERROR(VLOOKUP(VLOOKUP(A26,EML_Tool_WP!A:BB,46,0),Members!A:B,2,0),"")</f>
        <v>Julian Westra</v>
      </c>
      <c r="D26" s="243" t="str">
        <f aca="false">IF(VLOOKUP(A26,EML_Tool_WP!A:BB,51,0)="","",VLOOKUP(A26,EML_Tool_WP!A:BB,51,0))</f>
        <v>Document</v>
      </c>
      <c r="E26" s="243" t="str">
        <f aca="false">IF(VLOOKUP(A26,EML_Tool_WP!A:BB,48,0)="","",VLOOKUP(A26,EML_Tool_WP!A:BB,48,0))</f>
        <v>active</v>
      </c>
    </row>
    <row r="27" customFormat="false" ht="14.4" hidden="false" customHeight="false" outlineLevel="0" collapsed="false">
      <c r="A27" s="242" t="s">
        <v>343</v>
      </c>
      <c r="B27" s="243" t="str">
        <f aca="false">IF(VLOOKUP(A27,EML_Tool_WP!A:BB,2,0)="","",VLOOKUP(A27,EML_Tool_WP!A:BB,2,0))</f>
        <v>One-shot Quantizeable Slimmable Adaptive Networks on Xilinx</v>
      </c>
      <c r="C27" s="243" t="str">
        <f aca="false">IFERROR(VLOOKUP(VLOOKUP(A27,EML_Tool_WP!A:BB,46,0),Members!A:B,2,0),"")</f>
        <v>Birgit Schreiber</v>
      </c>
      <c r="D27" s="243" t="str">
        <f aca="false">IF(VLOOKUP(A27,EML_Tool_WP!A:BB,51,0)="","",VLOOKUP(A27,EML_Tool_WP!A:BB,51,0))</f>
        <v>Repositor, Master Thesis</v>
      </c>
      <c r="E27" s="243" t="str">
        <f aca="false">IF(VLOOKUP(A27,EML_Tool_WP!A:BB,48,0)="","",VLOOKUP(A27,EML_Tool_WP!A:BB,48,0))</f>
        <v>active</v>
      </c>
    </row>
    <row r="28" s="237" customFormat="true" ht="14.4" hidden="false" customHeight="false" outlineLevel="0" collapsed="false">
      <c r="A28" s="239" t="s">
        <v>357</v>
      </c>
      <c r="B28" s="240" t="str">
        <f aca="false">IF(VLOOKUP(A28,EML_Tool_WP!A:BB,2,0)="","",VLOOKUP(A28,EML_Tool_WP!A:BB,2,0))</f>
        <v>Pruning</v>
      </c>
      <c r="C28" s="240"/>
      <c r="D28" s="240"/>
      <c r="E28" s="241"/>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IFERROR(VLOOKUP(VLOOKUP(A29,EML_Tool_WP!A:BB,46,0),Members!A:B,2,0),"")</f>
        <v>Andreas Glinserer</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2" t="s">
        <v>373</v>
      </c>
      <c r="B30" s="243" t="str">
        <f aca="false">IF(VLOOKUP(A30,EML_Tool_WP!A:BB,2,0)="","",VLOOKUP(A30,EML_Tool_WP!A:BB,2,0))</f>
        <v>Analysis of Performance of Slimmable Networks</v>
      </c>
      <c r="C30" s="243" t="str">
        <f aca="false">IFERROR(VLOOKUP(VLOOKUP(A30,EML_Tool_WP!A:BB,46,0),Members!A:B,2,0),"")</f>
        <v>Karoline Knoth</v>
      </c>
      <c r="D30" s="243" t="str">
        <f aca="false">IF(VLOOKUP(A30,EML_Tool_WP!A:BB,51,0)="","",VLOOKUP(A30,EML_Tool_WP!A:BB,51,0))</f>
        <v>Document, repository</v>
      </c>
      <c r="E30" s="243" t="str">
        <f aca="false">IF(VLOOKUP(A30,EML_Tool_WP!A:BB,48,0)="","",VLOOKUP(A30,EML_Tool_WP!A:BB,48,0))</f>
        <v>active</v>
      </c>
    </row>
    <row r="31" s="237" customFormat="true" ht="14.4" hidden="false" customHeight="false" outlineLevel="0" collapsed="false">
      <c r="A31" s="239" t="s">
        <v>395</v>
      </c>
      <c r="B31" s="240" t="str">
        <f aca="false">IF(VLOOKUP(A31,EML_Tool_WP!A:BB,2,0)="","",VLOOKUP(A31,EML_Tool_WP!A:BB,2,0))</f>
        <v>Factorization</v>
      </c>
      <c r="C31" s="240"/>
      <c r="D31" s="240"/>
      <c r="E31" s="241"/>
    </row>
    <row r="32" s="237" customFormat="true" ht="14.4" hidden="false" customHeight="false" outlineLevel="0" collapsed="false">
      <c r="A32" s="239" t="s">
        <v>398</v>
      </c>
      <c r="B32" s="240" t="str">
        <f aca="false">IF(VLOOKUP(A32,EML_Tool_WP!A:BB,2,0)="","",VLOOKUP(A32,EML_Tool_WP!A:BB,2,0))</f>
        <v>Compact Design</v>
      </c>
      <c r="C32" s="240"/>
      <c r="D32" s="240"/>
      <c r="E32" s="241"/>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IFERROR(VLOOKUP(VLOOKUP(A33,EML_Tool_WP!A:BB,46,0),Members!A:B,2,0),"")</f>
        <v>Bernhard Haas</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IFERROR(VLOOKUP(VLOOKUP(A34,EML_Tool_WP!A:BB,46,0),Members!A:B,2,0),"")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IFERROR(VLOOKUP(VLOOKUP(A35,EML_Tool_WP!A:BB,46,0),Members!A:B,2,0),"")</f>
        <v>Helmuth Breitenfellner</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2" t="s">
        <v>462</v>
      </c>
      <c r="B36" s="243" t="str">
        <f aca="false">IF(VLOOKUP(A36,EML_Tool_WP!A:BB,2,0)="","",VLOOKUP(A36,EML_Tool_WP!A:BB,2,0))</f>
        <v>Comparison of YoloV3 vs. YoloV4 on a Xilinx</v>
      </c>
      <c r="C36" s="243" t="str">
        <f aca="false">IFERROR(VLOOKUP(VLOOKUP(A36,EML_Tool_WP!A:BB,46,0),Members!A:B,2,0),"")</f>
        <v>Fabian Scherer</v>
      </c>
      <c r="D36" s="243" t="str">
        <f aca="false">IF(VLOOKUP(A36,EML_Tool_WP!A:BB,51,0)="","",VLOOKUP(A36,EML_Tool_WP!A:BB,51,0))</f>
        <v>Thesis</v>
      </c>
      <c r="E36" s="243" t="str">
        <f aca="false">IF(VLOOKUP(A36,EML_Tool_WP!A:BB,48,0)="","",VLOOKUP(A36,EML_Tool_WP!A:BB,48,0))</f>
        <v>active</v>
      </c>
    </row>
    <row r="37" s="237" customFormat="true" ht="14.4" hidden="false" customHeight="false" outlineLevel="0" collapsed="false">
      <c r="A37" s="239" t="s">
        <v>469</v>
      </c>
      <c r="B37" s="240" t="str">
        <f aca="false">IF(VLOOKUP(A37,EML_Tool_WP!A:BB,2,0)="","",VLOOKUP(A37,EML_Tool_WP!A:BB,2,0))</f>
        <v>Optimization Strategy</v>
      </c>
      <c r="C37" s="240"/>
      <c r="D37" s="240"/>
      <c r="E37" s="241"/>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IFERROR(VLOOKUP(VLOOKUP(A38,EML_Tool_WP!A:BB,46,0),Members!A:B,2,0),"")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IFERROR(VLOOKUP(VLOOKUP(A39,EML_Tool_WP!A:BB,46,0),Members!A:B,2,0),"")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IFERROR(VLOOKUP(VLOOKUP(A40,EML_Tool_WP!A:BB,46,0),Members!A:B,2,0),"")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IFERROR(VLOOKUP(VLOOKUP(A41,EML_Tool_WP!A:BB,46,0),Members!A:B,2,0),"")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2" t="s">
        <v>536</v>
      </c>
      <c r="B42" s="243" t="str">
        <f aca="false">IF(VLOOKUP(A42,EML_Tool_WP!A:BB,2,0)="","",VLOOKUP(A42,EML_Tool_WP!A:BB,2,0))</f>
        <v>Application: Traffic Light System</v>
      </c>
      <c r="C42" s="243" t="str">
        <f aca="false">IFERROR(VLOOKUP(VLOOKUP(A42,EML_Tool_WP!A:BB,46,0),Members!A:B,2,0),"")</f>
        <v>Julian Westra</v>
      </c>
      <c r="D42" s="243" t="str">
        <f aca="false">IF(VLOOKUP(A42,EML_Tool_WP!A:BB,51,0)="","",VLOOKUP(A42,EML_Tool_WP!A:BB,51,0))</f>
        <v>Document</v>
      </c>
      <c r="E42" s="243"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IFERROR(VLOOKUP(VLOOKUP(A43,EML_Tool_WP!A:BB,46,0),Members!A:B,2,0),"")</f>
        <v>Lukas Steindl</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IFERROR(VLOOKUP(VLOOKUP(A44,EML_Tool_WP!A:BB,46,0),Members!A:B,2,0),"")</f>
        <v>Matvey Ivanov</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43" t="str">
        <f aca="false">IFERROR(VLOOKUP(VLOOKUP(A45,EML_Tool_WP!A:BB,46,0),Members!A:B,2,0),"")</f>
        <v>Thomas Kotrba</v>
      </c>
      <c r="D45" s="243" t="str">
        <f aca="false">IF(VLOOKUP(A45,EML_Tool_WP!A:BB,51,0)="","",VLOOKUP(A45,EML_Tool_WP!A:BB,51,0))</f>
        <v>Document, SW package</v>
      </c>
      <c r="E45" s="243" t="str">
        <f aca="false">IF(VLOOKUP(A45,EML_Tool_WP!A:BB,48,0)="","",VLOOKUP(A45,EML_Tool_WP!A:BB,48,0))</f>
        <v>active</v>
      </c>
    </row>
    <row r="46" customFormat="false" ht="28.8" hidden="false" customHeight="false" outlineLevel="0" collapsed="false">
      <c r="A46" s="242" t="s">
        <v>607</v>
      </c>
      <c r="B46" s="243" t="str">
        <f aca="false">IF(VLOOKUP(A46,EML_Tool_WP!A:BB,2,0)="","",VLOOKUP(A46,EML_Tool_WP!A:BB,2,0))</f>
        <v>Hyper Parameterization Optimization through a Two-Phase-Search</v>
      </c>
      <c r="C46" s="243" t="str">
        <f aca="false">IFERROR(VLOOKUP(VLOOKUP(A46,EML_Tool_WP!A:BB,46,0),Members!A:B,2,0),"")</f>
        <v>Marco Wuschnig</v>
      </c>
      <c r="D46" s="243" t="str">
        <f aca="false">IF(VLOOKUP(A46,EML_Tool_WP!A:BB,51,0)="","",VLOOKUP(A46,EML_Tool_WP!A:BB,51,0))</f>
        <v>Thesis, publication</v>
      </c>
      <c r="E46" s="243" t="str">
        <f aca="false">IF(VLOOKUP(A46,EML_Tool_WP!A:BB,48,0)="","",VLOOKUP(A46,EML_Tool_WP!A:BB,48,0))</f>
        <v>completed</v>
      </c>
    </row>
    <row r="47" customFormat="false" ht="14.4" hidden="false" customHeight="false" outlineLevel="0" collapsed="false">
      <c r="A47" s="244"/>
      <c r="B47" s="245"/>
      <c r="C47" s="245"/>
      <c r="D47" s="245"/>
      <c r="E47" s="245"/>
    </row>
    <row r="48" customFormat="false" ht="14.4" hidden="false" customHeight="false" outlineLevel="0" collapsed="false">
      <c r="A48" s="244"/>
      <c r="B48" s="245"/>
      <c r="C48" s="245"/>
      <c r="D48" s="245"/>
      <c r="E48" s="245"/>
    </row>
    <row r="49" customFormat="false" ht="14.4" hidden="false" customHeight="false" outlineLevel="0" collapsed="false">
      <c r="A49" s="244"/>
      <c r="B49" s="245"/>
      <c r="C49" s="245"/>
      <c r="D49" s="245"/>
      <c r="E49" s="245"/>
    </row>
    <row r="50" customFormat="false" ht="14.4" hidden="false" customHeight="false" outlineLevel="0" collapsed="false">
      <c r="A50" s="244"/>
      <c r="B50" s="245"/>
      <c r="C50" s="245"/>
      <c r="D50" s="245"/>
      <c r="E50" s="245"/>
    </row>
    <row r="51" customFormat="false" ht="14.4" hidden="false" customHeight="false" outlineLevel="0" collapsed="false">
      <c r="A51" s="244"/>
      <c r="B51" s="245"/>
      <c r="C51" s="245"/>
      <c r="D51" s="245"/>
      <c r="E51" s="245"/>
    </row>
    <row r="52" customFormat="false" ht="14.4" hidden="false" customHeight="false" outlineLevel="0" collapsed="false">
      <c r="A52" s="244"/>
      <c r="B52" s="245"/>
      <c r="C52" s="245"/>
      <c r="D52" s="245"/>
      <c r="E52" s="245"/>
    </row>
    <row r="53" customFormat="false" ht="15" hidden="false" customHeight="false" outlineLevel="0" collapsed="false">
      <c r="A53" s="246"/>
      <c r="B53" s="247"/>
      <c r="C53" s="247"/>
      <c r="D53" s="247"/>
      <c r="E53" s="247"/>
    </row>
    <row r="54" customFormat="false" ht="14.4" hidden="false" customHeight="false" outlineLevel="0" collapsed="false">
      <c r="A54" s="248"/>
      <c r="B54" s="249"/>
      <c r="C54" s="249"/>
      <c r="D54" s="249"/>
      <c r="E54" s="249"/>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50" width="10.33"/>
    <col collapsed="false" customWidth="true" hidden="false" outlineLevel="0" max="4" min="4" style="229" width="10.33"/>
    <col collapsed="false" customWidth="true" hidden="false" outlineLevel="0" max="5" min="5" style="229" width="24.11"/>
    <col collapsed="false" customWidth="true" hidden="false" outlineLevel="0" max="6" min="6" style="251" width="8"/>
    <col collapsed="false" customWidth="true" hidden="false" outlineLevel="0" max="7" min="7" style="229" width="9.87"/>
    <col collapsed="false" customWidth="true" hidden="false" outlineLevel="0" max="8" min="8" style="252" width="6.43"/>
    <col collapsed="false" customWidth="true" hidden="false" outlineLevel="0" max="9" min="9" style="0" width="11.56"/>
    <col collapsed="false" customWidth="true" hidden="false" outlineLevel="0" max="1025" min="10" style="230" width="11.56"/>
  </cols>
  <sheetData>
    <row r="1" s="233" customFormat="true" ht="15.6" hidden="false" customHeight="true" outlineLevel="0" collapsed="false">
      <c r="A1" s="231" t="s">
        <v>656</v>
      </c>
      <c r="B1" s="232" t="s">
        <v>657</v>
      </c>
      <c r="C1" s="253" t="s">
        <v>1</v>
      </c>
      <c r="D1" s="232" t="s">
        <v>659</v>
      </c>
      <c r="E1" s="232" t="s">
        <v>658</v>
      </c>
      <c r="F1" s="254" t="s">
        <v>4</v>
      </c>
      <c r="G1" s="232" t="s">
        <v>10</v>
      </c>
      <c r="H1" s="255" t="s">
        <v>660</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56"/>
      <c r="D2" s="235"/>
      <c r="E2" s="235"/>
      <c r="F2" s="257" t="n">
        <f aca="false">IF(VLOOKUP(A2,EML_Tool_WP!A:BB,42,0)="","",VLOOKUP(A2,EML_Tool_WP!A:BB,42,0))</f>
        <v>0.518918918918919</v>
      </c>
      <c r="G2" s="236"/>
      <c r="H2" s="258"/>
    </row>
    <row r="3" customFormat="false" ht="28.8" hidden="fals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29" t="str">
        <f aca="false">IF(VLOOKUP(A3,EML_Tool_WP!A:BB,51,0)="","",VLOOKUP(A3,EML_Tool_WP!A:BB,51,0))</f>
        <v>Publication</v>
      </c>
      <c r="F3" s="251" t="n">
        <f aca="false">IF(VLOOKUP(A3,EML_Tool_WP!A:BB,42,0)="","",VLOOKUP(A3,EML_Tool_WP!A:BB,42,0))</f>
        <v>1</v>
      </c>
      <c r="G3" s="229" t="str">
        <f aca="false">IF(VLOOKUP(A3,EML_Tool_WP!A:BB,48,0)="","",VLOOKUP(A3,EML_Tool_WP!A:BB,48,0))</f>
        <v>completed</v>
      </c>
      <c r="H3" s="252" t="str">
        <f aca="false">IF(VLOOKUP(A3,EML_Tool_WP!A:BB,54,0)="","",VLOOKUP(A3,EML_Tool_WP!A:BB,54,0))</f>
        <v/>
      </c>
      <c r="J3" s="238"/>
    </row>
    <row r="4" customFormat="false" ht="14.4"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29" t="str">
        <f aca="false">IF(VLOOKUP(A4,EML_Tool_WP!A:BB,51,0)="","",VLOOKUP(A4,EML_Tool_WP!A:BB,51,0))</f>
        <v>Repository, Publication</v>
      </c>
      <c r="F4" s="251" t="n">
        <f aca="false">IF(VLOOKUP(A4,EML_Tool_WP!A:BB,42,0)="","",VLOOKUP(A4,EML_Tool_WP!A:BB,42,0))</f>
        <v>0.811111111111111</v>
      </c>
      <c r="G4" s="229" t="str">
        <f aca="false">IF(VLOOKUP(A4,EML_Tool_WP!A:BB,48,0)="","",VLOOKUP(A4,EML_Tool_WP!A:BB,48,0))</f>
        <v>active</v>
      </c>
      <c r="H4" s="252" t="n">
        <f aca="false">IF(VLOOKUP(A4,EML_Tool_WP!A:BB,54,0)="","",VLOOKUP(A4,EML_Tool_WP!A:BB,54,0))</f>
        <v>1</v>
      </c>
      <c r="J4" s="238"/>
    </row>
    <row r="5" customFormat="false" ht="14.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29" t="str">
        <f aca="false">IF(VLOOKUP(A5,EML_Tool_WP!A:BB,51,0)="","",VLOOKUP(A5,EML_Tool_WP!A:BB,51,0))</f>
        <v>Repository, Publication</v>
      </c>
      <c r="F5" s="251" t="n">
        <f aca="false">IF(VLOOKUP(A5,EML_Tool_WP!A:BB,42,0)="","",VLOOKUP(A5,EML_Tool_WP!A:BB,42,0))</f>
        <v>0.854545454545455</v>
      </c>
      <c r="G5" s="229" t="str">
        <f aca="false">IF(VLOOKUP(A5,EML_Tool_WP!A:BB,48,0)="","",VLOOKUP(A5,EML_Tool_WP!A:BB,48,0))</f>
        <v>active</v>
      </c>
      <c r="H5" s="252" t="n">
        <f aca="false">IF(VLOOKUP(A5,EML_Tool_WP!A:BB,54,0)="","",VLOOKUP(A5,EML_Tool_WP!A:BB,54,0))</f>
        <v>1</v>
      </c>
      <c r="J5" s="238"/>
    </row>
    <row r="6" customFormat="false" ht="14.4" hidden="fals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29" t="str">
        <f aca="false">IF(VLOOKUP(A6,EML_Tool_WP!A:BB,51,0)="","",VLOOKUP(A6,EML_Tool_WP!A:BB,51,0))</f>
        <v>Repository, Publication</v>
      </c>
      <c r="F6" s="251" t="n">
        <f aca="false">IF(VLOOKUP(A6,EML_Tool_WP!A:BB,42,0)="","",VLOOKUP(A6,EML_Tool_WP!A:BB,42,0))</f>
        <v>0</v>
      </c>
      <c r="G6" s="229" t="str">
        <f aca="false">IF(VLOOKUP(A6,EML_Tool_WP!A:BB,48,0)="","",VLOOKUP(A6,EML_Tool_WP!A:BB,48,0))</f>
        <v>open</v>
      </c>
      <c r="H6" s="252" t="str">
        <f aca="false">IF(VLOOKUP(A6,EML_Tool_WP!A:BB,54,0)="","",VLOOKUP(A6,EML_Tool_WP!A:BB,54,0))</f>
        <v/>
      </c>
      <c r="J6" s="238"/>
    </row>
    <row r="7" customFormat="false" ht="14.4" hidden="false" customHeight="false" outlineLevel="0" collapsed="false">
      <c r="A7" s="228" t="s">
        <v>97</v>
      </c>
      <c r="B7" s="229" t="str">
        <f aca="false">IF(VLOOKUP(A7,EML_Tool_WP!A:BB,2,0)="","",VLOOKUP(A7,EML_Tool_WP!A:BB,2,0))</f>
        <v>Power Estimator through ANNETTE</v>
      </c>
      <c r="C7" s="250" t="n">
        <f aca="false">IF(VLOOKUP(A7,EML_Tool_WP!A:BB,39,0)="","",VLOOKUP(A7,EML_Tool_WP!A:BB,39,0))</f>
        <v>44146</v>
      </c>
      <c r="D7" s="250" t="n">
        <f aca="false">IF(VLOOKUP(A7,EML_Tool_WP!A:BB,40,0)="","",VLOOKUP(A7,EML_Tool_WP!A:BB,40,0))</f>
        <v>44439</v>
      </c>
      <c r="E7" s="229" t="str">
        <f aca="false">IF(VLOOKUP(A7,EML_Tool_WP!A:BB,51,0)="","",VLOOKUP(A7,EML_Tool_WP!A:BB,51,0))</f>
        <v>Database, repository</v>
      </c>
      <c r="F7" s="251" t="n">
        <f aca="false">IF(VLOOKUP(A7,EML_Tool_WP!A:BB,42,0)="","",VLOOKUP(A7,EML_Tool_WP!A:BB,42,0))</f>
        <v>0.0625</v>
      </c>
      <c r="G7" s="229" t="str">
        <f aca="false">IF(VLOOKUP(A7,EML_Tool_WP!A:BB,48,0)="","",VLOOKUP(A7,EML_Tool_WP!A:BB,48,0))</f>
        <v>active</v>
      </c>
      <c r="H7" s="252" t="n">
        <f aca="false">IF(VLOOKUP(A7,EML_Tool_WP!A:BB,54,0)="","",VLOOKUP(A7,EML_Tool_WP!A:BB,54,0))</f>
        <v>2</v>
      </c>
      <c r="J7" s="238"/>
    </row>
    <row r="8" customFormat="false" ht="14.4" hidden="fals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29" t="str">
        <f aca="false">IF(VLOOKUP(A8,EML_Tool_WP!A:BB,51,0)="","",VLOOKUP(A8,EML_Tool_WP!A:BB,51,0))</f>
        <v/>
      </c>
      <c r="F8" s="251" t="n">
        <f aca="false">IF(VLOOKUP(A8,EML_Tool_WP!A:BB,42,0)="","",VLOOKUP(A8,EML_Tool_WP!A:BB,42,0))</f>
        <v>0</v>
      </c>
      <c r="G8" s="229" t="str">
        <f aca="false">IF(VLOOKUP(A8,EML_Tool_WP!A:BB,48,0)="","",VLOOKUP(A8,EML_Tool_WP!A:BB,48,0))</f>
        <v>open</v>
      </c>
      <c r="H8" s="252" t="n">
        <f aca="false">IF(VLOOKUP(A8,EML_Tool_WP!A:BB,54,0)="","",VLOOKUP(A8,EML_Tool_WP!A:BB,54,0))</f>
        <v>3</v>
      </c>
    </row>
    <row r="9" s="237" customFormat="true" ht="14.4" hidden="false" customHeight="false" outlineLevel="0" collapsed="false">
      <c r="A9" s="239" t="s">
        <v>121</v>
      </c>
      <c r="B9" s="240" t="str">
        <f aca="false">IF(VLOOKUP(A9,EML_Tool_WP!A:BB,2,0)="","",VLOOKUP(A9,EML_Tool_WP!A:BB,2,0))</f>
        <v>Optimize HW Dependent Settings</v>
      </c>
      <c r="C9" s="259"/>
      <c r="D9" s="240"/>
      <c r="E9" s="240"/>
      <c r="F9" s="257" t="n">
        <f aca="false">IF(VLOOKUP(A9,EML_Tool_WP!A:BB,42,0)="","",VLOOKUP(A9,EML_Tool_WP!A:BB,42,0))</f>
        <v>0.406896551724138</v>
      </c>
      <c r="G9" s="241"/>
      <c r="H9" s="260"/>
    </row>
    <row r="10" customFormat="false" ht="28.8" hidden="false" customHeight="false" outlineLevel="0" collapsed="false">
      <c r="A10" s="228" t="s">
        <v>125</v>
      </c>
      <c r="B10" s="229"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29" t="str">
        <f aca="false">IF(VLOOKUP(A10,EML_Tool_WP!A:BB,51,0)="","",VLOOKUP(A10,EML_Tool_WP!A:BB,51,0))</f>
        <v>Bachelor thesis, Publication, Documentation</v>
      </c>
      <c r="F10" s="251" t="n">
        <f aca="false">IF(VLOOKUP(A10,EML_Tool_WP!A:BB,42,0)="","",VLOOKUP(A10,EML_Tool_WP!A:BB,42,0))</f>
        <v>0.411111111111111</v>
      </c>
      <c r="G10" s="229" t="str">
        <f aca="false">IF(VLOOKUP(A10,EML_Tool_WP!A:BB,48,0)="","",VLOOKUP(A10,EML_Tool_WP!A:BB,48,0))</f>
        <v>active</v>
      </c>
      <c r="H10" s="252" t="n">
        <f aca="false">IF(VLOOKUP(A10,EML_Tool_WP!A:BB,54,0)="","",VLOOKUP(A10,EML_Tool_WP!A:BB,54,0))</f>
        <v>1</v>
      </c>
    </row>
    <row r="11" customFormat="false" ht="14.4"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29" t="str">
        <f aca="false">IF(VLOOKUP(A11,EML_Tool_WP!A:BB,51,0)="","",VLOOKUP(A11,EML_Tool_WP!A:BB,51,0))</f>
        <v>Repository, Document</v>
      </c>
      <c r="F11" s="251" t="n">
        <f aca="false">IF(VLOOKUP(A11,EML_Tool_WP!A:BB,42,0)="","",VLOOKUP(A11,EML_Tool_WP!A:BB,42,0))</f>
        <v>0.46</v>
      </c>
      <c r="G11" s="229" t="str">
        <f aca="false">IF(VLOOKUP(A11,EML_Tool_WP!A:BB,48,0)="","",VLOOKUP(A11,EML_Tool_WP!A:BB,48,0))</f>
        <v>active</v>
      </c>
      <c r="H11" s="252" t="n">
        <f aca="false">IF(VLOOKUP(A11,EML_Tool_WP!A:BB,54,0)="","",VLOOKUP(A11,EML_Tool_WP!A:BB,54,0))</f>
        <v>2</v>
      </c>
    </row>
    <row r="12" customFormat="false" ht="14.4" hidden="fals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29" t="str">
        <f aca="false">IF(VLOOKUP(A12,EML_Tool_WP!A:BB,51,0)="","",VLOOKUP(A12,EML_Tool_WP!A:BB,51,0))</f>
        <v>Document</v>
      </c>
      <c r="F12" s="251" t="n">
        <f aca="false">IF(VLOOKUP(A12,EML_Tool_WP!A:BB,42,0)="","",VLOOKUP(A12,EML_Tool_WP!A:BB,42,0))</f>
        <v>0.0666666666666667</v>
      </c>
      <c r="G12" s="229" t="str">
        <f aca="false">IF(VLOOKUP(A12,EML_Tool_WP!A:BB,48,0)="","",VLOOKUP(A12,EML_Tool_WP!A:BB,48,0))</f>
        <v>active</v>
      </c>
      <c r="H12" s="252" t="n">
        <f aca="false">IF(VLOOKUP(A12,EML_Tool_WP!A:BB,54,0)="","",VLOOKUP(A12,EML_Tool_WP!A:BB,54,0))</f>
        <v>1</v>
      </c>
    </row>
    <row r="13" customFormat="false" ht="14.4" hidden="fals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29" t="str">
        <f aca="false">IF(VLOOKUP(A13,EML_Tool_WP!A:BB,51,0)="","",VLOOKUP(A13,EML_Tool_WP!A:BB,51,0))</f>
        <v>Document, thesis</v>
      </c>
      <c r="F13" s="251" t="n">
        <f aca="false">IF(VLOOKUP(A13,EML_Tool_WP!A:BB,42,0)="","",VLOOKUP(A13,EML_Tool_WP!A:BB,42,0))</f>
        <v>0.6</v>
      </c>
      <c r="G13" s="229" t="str">
        <f aca="false">IF(VLOOKUP(A13,EML_Tool_WP!A:BB,48,0)="","",VLOOKUP(A13,EML_Tool_WP!A:BB,48,0))</f>
        <v>active</v>
      </c>
      <c r="H13" s="252" t="n">
        <f aca="false">IF(VLOOKUP(A13,EML_Tool_WP!A:BB,54,0)="","",VLOOKUP(A13,EML_Tool_WP!A:BB,54,0))</f>
        <v>1</v>
      </c>
    </row>
    <row r="14" customFormat="false" ht="14.4" hidden="false" customHeight="false" outlineLevel="0" collapsed="false">
      <c r="A14" s="228" t="s">
        <v>185</v>
      </c>
      <c r="B14" s="229" t="str">
        <f aca="false">IF(VLOOKUP(A14,EML_Tool_WP!A:BB,2,0)="","",VLOOKUP(A14,EML_Tool_WP!A:BB,2,0))</f>
        <v>Google Platform Profiling (Edge TPU)</v>
      </c>
      <c r="C14" s="250" t="n">
        <f aca="false">IF(VLOOKUP(A14,EML_Tool_WP!A:BB,39,0)="","",VLOOKUP(A14,EML_Tool_WP!A:BB,39,0))</f>
        <v>44273</v>
      </c>
      <c r="D14" s="250" t="n">
        <f aca="false">IF(VLOOKUP(A14,EML_Tool_WP!A:BB,40,0)="","",VLOOKUP(A14,EML_Tool_WP!A:BB,40,0))</f>
        <v>44346</v>
      </c>
      <c r="E14" s="229" t="str">
        <f aca="false">IF(VLOOKUP(A14,EML_Tool_WP!A:BB,51,0)="","",VLOOKUP(A14,EML_Tool_WP!A:BB,51,0))</f>
        <v>Document, Repo</v>
      </c>
      <c r="F14" s="251" t="n">
        <f aca="false">IF(VLOOKUP(A14,EML_Tool_WP!A:BB,42,0)="","",VLOOKUP(A14,EML_Tool_WP!A:BB,42,0))</f>
        <v>0.0375</v>
      </c>
      <c r="G14" s="229" t="str">
        <f aca="false">IF(VLOOKUP(A14,EML_Tool_WP!A:BB,48,0)="","",VLOOKUP(A14,EML_Tool_WP!A:BB,48,0))</f>
        <v>active</v>
      </c>
      <c r="H14" s="252" t="n">
        <f aca="false">IF(VLOOKUP(A14,EML_Tool_WP!A:BB,54,0)="","",VLOOKUP(A14,EML_Tool_WP!A:BB,54,0))</f>
        <v>2</v>
      </c>
    </row>
    <row r="15" s="237" customFormat="true" ht="14.4" hidden="false" customHeight="false" outlineLevel="0" collapsed="false">
      <c r="A15" s="239" t="s">
        <v>196</v>
      </c>
      <c r="B15" s="240" t="str">
        <f aca="false">IF(VLOOKUP(A15,EML_Tool_WP!A:BB,2,0)="","",VLOOKUP(A15,EML_Tool_WP!A:BB,2,0))</f>
        <v>Map Models of hardware</v>
      </c>
      <c r="C15" s="259"/>
      <c r="D15" s="240"/>
      <c r="E15" s="240"/>
      <c r="F15" s="257" t="n">
        <f aca="false">IF(VLOOKUP(A15,EML_Tool_WP!A:BB,42,0)="","",VLOOKUP(A15,EML_Tool_WP!A:BB,42,0))</f>
        <v>0.557017543859649</v>
      </c>
      <c r="G15" s="241"/>
      <c r="H15" s="260"/>
    </row>
    <row r="16" customFormat="false" ht="14.4" hidden="fals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29" t="str">
        <f aca="false">IF(VLOOKUP(A16,EML_Tool_WP!A:BB,51,0)="","",VLOOKUP(A16,EML_Tool_WP!A:BB,51,0))</f>
        <v>repository</v>
      </c>
      <c r="F16" s="251" t="n">
        <f aca="false">IF(VLOOKUP(A16,EML_Tool_WP!A:BB,42,0)="","",VLOOKUP(A16,EML_Tool_WP!A:BB,42,0))</f>
        <v>0.8</v>
      </c>
      <c r="G16" s="229" t="str">
        <f aca="false">IF(VLOOKUP(A16,EML_Tool_WP!A:BB,48,0)="","",VLOOKUP(A16,EML_Tool_WP!A:BB,48,0))</f>
        <v>active</v>
      </c>
      <c r="H16" s="252" t="n">
        <f aca="false">IF(VLOOKUP(A16,EML_Tool_WP!A:BB,54,0)="","",VLOOKUP(A16,EML_Tool_WP!A:BB,54,0))</f>
        <v>2</v>
      </c>
    </row>
    <row r="17" customFormat="false" ht="14.4" hidden="fals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29" t="str">
        <f aca="false">IF(VLOOKUP(A17,EML_Tool_WP!A:BB,51,0)="","",VLOOKUP(A17,EML_Tool_WP!A:BB,51,0))</f>
        <v>Document, repository</v>
      </c>
      <c r="F17" s="251" t="n">
        <f aca="false">IF(VLOOKUP(A17,EML_Tool_WP!A:BB,42,0)="","",VLOOKUP(A17,EML_Tool_WP!A:BB,42,0))</f>
        <v>0.8</v>
      </c>
      <c r="G17" s="229" t="str">
        <f aca="false">IF(VLOOKUP(A17,EML_Tool_WP!A:BB,48,0)="","",VLOOKUP(A17,EML_Tool_WP!A:BB,48,0))</f>
        <v>active</v>
      </c>
      <c r="H17" s="252" t="n">
        <f aca="false">IF(VLOOKUP(A17,EML_Tool_WP!A:BB,54,0)="","",VLOOKUP(A17,EML_Tool_WP!A:BB,54,0))</f>
        <v>1</v>
      </c>
    </row>
    <row r="18" customFormat="false" ht="14.4" hidden="fals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29" t="str">
        <f aca="false">IF(VLOOKUP(A18,EML_Tool_WP!A:BB,51,0)="","",VLOOKUP(A18,EML_Tool_WP!A:BB,51,0))</f>
        <v>Document, repository</v>
      </c>
      <c r="F18" s="251" t="n">
        <f aca="false">IF(VLOOKUP(A18,EML_Tool_WP!A:BB,42,0)="","",VLOOKUP(A18,EML_Tool_WP!A:BB,42,0))</f>
        <v>0.9125</v>
      </c>
      <c r="G18" s="229" t="str">
        <f aca="false">IF(VLOOKUP(A18,EML_Tool_WP!A:BB,48,0)="","",VLOOKUP(A18,EML_Tool_WP!A:BB,48,0))</f>
        <v>active</v>
      </c>
      <c r="H18" s="252" t="n">
        <f aca="false">IF(VLOOKUP(A18,EML_Tool_WP!A:BB,54,0)="","",VLOOKUP(A18,EML_Tool_WP!A:BB,54,0))</f>
        <v>1</v>
      </c>
    </row>
    <row r="19" customFormat="false" ht="14.4" hidden="fals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29" t="str">
        <f aca="false">IF(VLOOKUP(A19,EML_Tool_WP!A:BB,51,0)="","",VLOOKUP(A19,EML_Tool_WP!A:BB,51,0))</f>
        <v>Document, repository</v>
      </c>
      <c r="F19" s="251" t="n">
        <f aca="false">IF(VLOOKUP(A19,EML_Tool_WP!A:BB,42,0)="","",VLOOKUP(A19,EML_Tool_WP!A:BB,42,0))</f>
        <v>0.1</v>
      </c>
      <c r="G19" s="229" t="str">
        <f aca="false">IF(VLOOKUP(A19,EML_Tool_WP!A:BB,48,0)="","",VLOOKUP(A19,EML_Tool_WP!A:BB,48,0))</f>
        <v>active</v>
      </c>
      <c r="H19" s="252" t="n">
        <f aca="false">IF(VLOOKUP(A19,EML_Tool_WP!A:BB,54,0)="","",VLOOKUP(A19,EML_Tool_WP!A:BB,54,0))</f>
        <v>1</v>
      </c>
    </row>
    <row r="20" customFormat="false" ht="14.4" hidden="fals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29" t="str">
        <f aca="false">IF(VLOOKUP(A20,EML_Tool_WP!A:BB,51,0)="","",VLOOKUP(A20,EML_Tool_WP!A:BB,51,0))</f>
        <v>Document, repository</v>
      </c>
      <c r="F20" s="251" t="n">
        <f aca="false">IF(VLOOKUP(A20,EML_Tool_WP!A:BB,42,0)="","",VLOOKUP(A20,EML_Tool_WP!A:BB,42,0))</f>
        <v>0.15</v>
      </c>
      <c r="G20" s="229" t="str">
        <f aca="false">IF(VLOOKUP(A20,EML_Tool_WP!A:BB,48,0)="","",VLOOKUP(A20,EML_Tool_WP!A:BB,48,0))</f>
        <v>active</v>
      </c>
      <c r="H20" s="252" t="n">
        <f aca="false">IF(VLOOKUP(A20,EML_Tool_WP!A:BB,54,0)="","",VLOOKUP(A20,EML_Tool_WP!A:BB,54,0))</f>
        <v>1</v>
      </c>
    </row>
    <row r="21" customFormat="false" ht="14.4" hidden="fals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29" t="str">
        <f aca="false">IF(VLOOKUP(A21,EML_Tool_WP!A:BB,51,0)="","",VLOOKUP(A21,EML_Tool_WP!A:BB,51,0))</f>
        <v>Script, guide</v>
      </c>
      <c r="F21" s="251" t="n">
        <f aca="false">IF(VLOOKUP(A21,EML_Tool_WP!A:BB,42,0)="","",VLOOKUP(A21,EML_Tool_WP!A:BB,42,0))</f>
        <v>0.552272727272727</v>
      </c>
      <c r="G21" s="229" t="str">
        <f aca="false">IF(VLOOKUP(A21,EML_Tool_WP!A:BB,48,0)="","",VLOOKUP(A21,EML_Tool_WP!A:BB,48,0))</f>
        <v>active</v>
      </c>
      <c r="H21" s="252" t="n">
        <f aca="false">IF(VLOOKUP(A21,EML_Tool_WP!A:BB,54,0)="","",VLOOKUP(A21,EML_Tool_WP!A:BB,54,0))</f>
        <v>2</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29" t="str">
        <f aca="false">IF(VLOOKUP(A22,EML_Tool_WP!A:BB,51,0)="","",VLOOKUP(A22,EML_Tool_WP!A:BB,51,0))</f>
        <v>Document, validation networks</v>
      </c>
      <c r="F22" s="251" t="n">
        <f aca="false">IF(VLOOKUP(A22,EML_Tool_WP!A:BB,42,0)="","",VLOOKUP(A22,EML_Tool_WP!A:BB,42,0))</f>
        <v>0.3</v>
      </c>
      <c r="G22" s="229" t="str">
        <f aca="false">IF(VLOOKUP(A22,EML_Tool_WP!A:BB,48,0)="","",VLOOKUP(A22,EML_Tool_WP!A:BB,48,0))</f>
        <v>open</v>
      </c>
      <c r="H22" s="252" t="n">
        <f aca="false">IF(VLOOKUP(A22,EML_Tool_WP!A:BB,54,0)="","",VLOOKUP(A22,EML_Tool_WP!A:BB,54,0))</f>
        <v>3</v>
      </c>
    </row>
    <row r="23" s="237" customFormat="true" ht="14.4" hidden="false" customHeight="false" outlineLevel="0" collapsed="false">
      <c r="A23" s="239" t="s">
        <v>309</v>
      </c>
      <c r="B23" s="240" t="str">
        <f aca="false">IF(VLOOKUP(A23,EML_Tool_WP!A:BB,2,0)="","",VLOOKUP(A23,EML_Tool_WP!A:BB,2,0))</f>
        <v>Quantization</v>
      </c>
      <c r="C23" s="259"/>
      <c r="D23" s="240"/>
      <c r="E23" s="240"/>
      <c r="F23" s="257" t="n">
        <f aca="false">IF(VLOOKUP(A23,EML_Tool_WP!A:BB,42,0)="","",VLOOKUP(A23,EML_Tool_WP!A:BB,42,0))</f>
        <v>0.235294117647059</v>
      </c>
      <c r="G23" s="241"/>
      <c r="H23" s="260"/>
    </row>
    <row r="24" customFormat="false" ht="14.4" hidden="fals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29" t="str">
        <f aca="false">IF(VLOOKUP(A24,EML_Tool_WP!A:BB,51,0)="","",VLOOKUP(A24,EML_Tool_WP!A:BB,51,0))</f>
        <v>Document</v>
      </c>
      <c r="F24" s="251" t="n">
        <f aca="false">IF(VLOOKUP(A24,EML_Tool_WP!A:BB,42,0)="","",VLOOKUP(A24,EML_Tool_WP!A:BB,42,0))</f>
        <v>0.74</v>
      </c>
      <c r="G24" s="229" t="str">
        <f aca="false">IF(VLOOKUP(A24,EML_Tool_WP!A:BB,48,0)="","",VLOOKUP(A24,EML_Tool_WP!A:BB,48,0))</f>
        <v>active</v>
      </c>
      <c r="H24" s="252" t="n">
        <f aca="false">IF(VLOOKUP(A24,EML_Tool_WP!A:BB,54,0)="","",VLOOKUP(A24,EML_Tool_WP!A:BB,54,0))</f>
        <v>3</v>
      </c>
    </row>
    <row r="25" customFormat="false" ht="14.4" hidden="fals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43" t="str">
        <f aca="false">IF(VLOOKUP(A25,EML_Tool_WP!A:BB,51,0)="","",VLOOKUP(A25,EML_Tool_WP!A:BB,51,0))</f>
        <v>Document</v>
      </c>
      <c r="F25" s="251" t="n">
        <f aca="false">IF(VLOOKUP(A25,EML_Tool_WP!A:BB,42,0)="","",VLOOKUP(A25,EML_Tool_WP!A:BB,42,0))</f>
        <v>0</v>
      </c>
      <c r="G25" s="243" t="str">
        <f aca="false">IF(VLOOKUP(A25,EML_Tool_WP!A:BB,48,0)="","",VLOOKUP(A25,EML_Tool_WP!A:BB,48,0))</f>
        <v>active</v>
      </c>
      <c r="H25" s="261" t="n">
        <f aca="false">IF(VLOOKUP(A25,EML_Tool_WP!A:BB,54,0)="","",VLOOKUP(A25,EML_Tool_WP!A:BB,54,0))</f>
        <v>2</v>
      </c>
    </row>
    <row r="26" customFormat="false" ht="14.4" hidden="fals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43" t="str">
        <f aca="false">IF(VLOOKUP(A26,EML_Tool_WP!A:BB,51,0)="","",VLOOKUP(A26,EML_Tool_WP!A:BB,51,0))</f>
        <v>Document</v>
      </c>
      <c r="F26" s="251" t="n">
        <f aca="false">IF(VLOOKUP(A26,EML_Tool_WP!A:BB,42,0)="","",VLOOKUP(A26,EML_Tool_WP!A:BB,42,0))</f>
        <v>0</v>
      </c>
      <c r="G26" s="243" t="str">
        <f aca="false">IF(VLOOKUP(A26,EML_Tool_WP!A:BB,48,0)="","",VLOOKUP(A26,EML_Tool_WP!A:BB,48,0))</f>
        <v>active</v>
      </c>
      <c r="H26" s="261" t="n">
        <f aca="false">IF(VLOOKUP(A26,EML_Tool_WP!A:BB,54,0)="","",VLOOKUP(A26,EML_Tool_WP!A:BB,54,0))</f>
        <v>2</v>
      </c>
    </row>
    <row r="27" customFormat="false" ht="14.4" hidden="fals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43" t="str">
        <f aca="false">IF(VLOOKUP(A27,EML_Tool_WP!A:BB,51,0)="","",VLOOKUP(A27,EML_Tool_WP!A:BB,51,0))</f>
        <v>Repositor, Master Thesis</v>
      </c>
      <c r="F27" s="251" t="n">
        <f aca="false">IF(VLOOKUP(A27,EML_Tool_WP!A:BB,42,0)="","",VLOOKUP(A27,EML_Tool_WP!A:BB,42,0))</f>
        <v>0.1</v>
      </c>
      <c r="G27" s="243" t="str">
        <f aca="false">IF(VLOOKUP(A27,EML_Tool_WP!A:BB,48,0)="","",VLOOKUP(A27,EML_Tool_WP!A:BB,48,0))</f>
        <v>active</v>
      </c>
      <c r="H27" s="261" t="n">
        <f aca="false">IF(VLOOKUP(A27,EML_Tool_WP!A:BB,54,0)="","",VLOOKUP(A27,EML_Tool_WP!A:BB,54,0))</f>
        <v>2</v>
      </c>
    </row>
    <row r="28" s="237" customFormat="true" ht="14.4" hidden="false" customHeight="false" outlineLevel="0" collapsed="false">
      <c r="A28" s="239" t="s">
        <v>357</v>
      </c>
      <c r="B28" s="240" t="str">
        <f aca="false">IF(VLOOKUP(A28,EML_Tool_WP!A:BB,2,0)="","",VLOOKUP(A28,EML_Tool_WP!A:BB,2,0))</f>
        <v>Pruning</v>
      </c>
      <c r="C28" s="259"/>
      <c r="D28" s="240"/>
      <c r="E28" s="240"/>
      <c r="F28" s="257" t="n">
        <f aca="false">IF(VLOOKUP(A28,EML_Tool_WP!A:BB,42,0)="","",VLOOKUP(A28,EML_Tool_WP!A:BB,42,0))</f>
        <v>0.360714285714286</v>
      </c>
      <c r="G28" s="241"/>
      <c r="H28" s="260"/>
    </row>
    <row r="29" customFormat="false" ht="28.8" hidden="fals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29" t="str">
        <f aca="false">IF(VLOOKUP(A29,EML_Tool_WP!A:BB,51,0)="","",VLOOKUP(A29,EML_Tool_WP!A:BB,51,0))</f>
        <v>Thesis, Publication, Repository</v>
      </c>
      <c r="F29" s="251" t="n">
        <f aca="false">IF(VLOOKUP(A29,EML_Tool_WP!A:BB,42,0)="","",VLOOKUP(A29,EML_Tool_WP!A:BB,42,0))</f>
        <v>0.791666666666667</v>
      </c>
      <c r="G29" s="229" t="str">
        <f aca="false">IF(VLOOKUP(A29,EML_Tool_WP!A:BB,48,0)="","",VLOOKUP(A29,EML_Tool_WP!A:BB,48,0))</f>
        <v>active</v>
      </c>
      <c r="H29" s="252" t="n">
        <f aca="false">IF(VLOOKUP(A29,EML_Tool_WP!A:BB,54,0)="","",VLOOKUP(A29,EML_Tool_WP!A:BB,54,0))</f>
        <v>3</v>
      </c>
    </row>
    <row r="30" customFormat="false" ht="14.4" hidden="fals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43" t="str">
        <f aca="false">IF(VLOOKUP(A30,EML_Tool_WP!A:BB,51,0)="","",VLOOKUP(A30,EML_Tool_WP!A:BB,51,0))</f>
        <v>Document, repository</v>
      </c>
      <c r="F30" s="251" t="n">
        <f aca="false">IF(VLOOKUP(A30,EML_Tool_WP!A:BB,42,0)="","",VLOOKUP(A30,EML_Tool_WP!A:BB,42,0))</f>
        <v>0.0375</v>
      </c>
      <c r="G30" s="243" t="str">
        <f aca="false">IF(VLOOKUP(A30,EML_Tool_WP!A:BB,48,0)="","",VLOOKUP(A30,EML_Tool_WP!A:BB,48,0))</f>
        <v>active</v>
      </c>
      <c r="H30" s="261" t="n">
        <f aca="false">IF(VLOOKUP(A30,EML_Tool_WP!A:BB,54,0)="","",VLOOKUP(A30,EML_Tool_WP!A:BB,54,0))</f>
        <v>2</v>
      </c>
    </row>
    <row r="31" s="237" customFormat="true" ht="14.4" hidden="false" customHeight="false" outlineLevel="0" collapsed="false">
      <c r="A31" s="239" t="s">
        <v>395</v>
      </c>
      <c r="B31" s="240" t="str">
        <f aca="false">IF(VLOOKUP(A31,EML_Tool_WP!A:BB,2,0)="","",VLOOKUP(A31,EML_Tool_WP!A:BB,2,0))</f>
        <v>Factorization</v>
      </c>
      <c r="C31" s="259"/>
      <c r="D31" s="240"/>
      <c r="E31" s="240"/>
      <c r="F31" s="257" t="n">
        <f aca="false">IF(VLOOKUP(A31,EML_Tool_WP!A:BB,42,0)="","",VLOOKUP(A31,EML_Tool_WP!A:BB,42,0))</f>
        <v>0</v>
      </c>
      <c r="G31" s="241"/>
      <c r="H31" s="260"/>
    </row>
    <row r="32" s="237" customFormat="true" ht="14.4" hidden="false" customHeight="false" outlineLevel="0" collapsed="false">
      <c r="A32" s="239" t="s">
        <v>398</v>
      </c>
      <c r="B32" s="240" t="str">
        <f aca="false">IF(VLOOKUP(A32,EML_Tool_WP!A:BB,2,0)="","",VLOOKUP(A32,EML_Tool_WP!A:BB,2,0))</f>
        <v>Compact Design</v>
      </c>
      <c r="C32" s="259"/>
      <c r="D32" s="240"/>
      <c r="E32" s="240"/>
      <c r="F32" s="257" t="n">
        <f aca="false">IF(VLOOKUP(A32,EML_Tool_WP!A:BB,42,0)="","",VLOOKUP(A32,EML_Tool_WP!A:BB,42,0))</f>
        <v>0.573333333333334</v>
      </c>
      <c r="G32" s="241"/>
      <c r="H32" s="260"/>
    </row>
    <row r="33" customFormat="false" ht="28.8"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29" t="str">
        <f aca="false">IF(VLOOKUP(A33,EML_Tool_WP!A:BB,51,0)="","",VLOOKUP(A33,EML_Tool_WP!A:BB,51,0))</f>
        <v>Publication, Master Thesis, Repository</v>
      </c>
      <c r="F33" s="251" t="n">
        <f aca="false">IF(VLOOKUP(A33,EML_Tool_WP!A:BB,42,0)="","",VLOOKUP(A33,EML_Tool_WP!A:BB,42,0))</f>
        <v>0.983333333333333</v>
      </c>
      <c r="G33" s="229" t="str">
        <f aca="false">IF(VLOOKUP(A33,EML_Tool_WP!A:BB,48,0)="","",VLOOKUP(A33,EML_Tool_WP!A:BB,48,0))</f>
        <v>active</v>
      </c>
      <c r="H33" s="252" t="n">
        <f aca="false">IF(VLOOKUP(A33,EML_Tool_WP!A:BB,54,0)="","",VLOOKUP(A33,EML_Tool_WP!A:BB,54,0))</f>
        <v>1</v>
      </c>
    </row>
    <row r="34" customFormat="false" ht="14.4"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29" t="str">
        <f aca="false">IF(VLOOKUP(A34,EML_Tool_WP!A:BB,51,0)="","",VLOOKUP(A34,EML_Tool_WP!A:BB,51,0))</f>
        <v>Document, Repository</v>
      </c>
      <c r="F34" s="251" t="n">
        <f aca="false">IF(VLOOKUP(A34,EML_Tool_WP!A:BB,42,0)="","",VLOOKUP(A34,EML_Tool_WP!A:BB,42,0))</f>
        <v>1</v>
      </c>
      <c r="G34" s="229" t="str">
        <f aca="false">IF(VLOOKUP(A34,EML_Tool_WP!A:BB,48,0)="","",VLOOKUP(A34,EML_Tool_WP!A:BB,48,0))</f>
        <v>completed</v>
      </c>
      <c r="H34" s="252" t="str">
        <f aca="false">IF(VLOOKUP(A34,EML_Tool_WP!A:BB,54,0)="","",VLOOKUP(A34,EML_Tool_WP!A:BB,54,0))</f>
        <v/>
      </c>
    </row>
    <row r="35" customFormat="false" ht="14.4"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29" t="str">
        <f aca="false">IF(VLOOKUP(A35,EML_Tool_WP!A:BB,51,0)="","",VLOOKUP(A35,EML_Tool_WP!A:BB,51,0))</f>
        <v>Thesis, repository</v>
      </c>
      <c r="F35" s="251" t="n">
        <f aca="false">IF(VLOOKUP(A35,EML_Tool_WP!A:BB,42,0)="","",VLOOKUP(A35,EML_Tool_WP!A:BB,42,0))</f>
        <v>0.275</v>
      </c>
      <c r="G35" s="229" t="str">
        <f aca="false">IF(VLOOKUP(A35,EML_Tool_WP!A:BB,48,0)="","",VLOOKUP(A35,EML_Tool_WP!A:BB,48,0))</f>
        <v>active</v>
      </c>
      <c r="H35" s="252" t="n">
        <f aca="false">IF(VLOOKUP(A35,EML_Tool_WP!A:BB,54,0)="","",VLOOKUP(A35,EML_Tool_WP!A:BB,54,0))</f>
        <v>1</v>
      </c>
    </row>
    <row r="36" customFormat="false" ht="14.4" hidden="false" customHeight="false" outlineLevel="0" collapsed="false">
      <c r="A36" s="242" t="s">
        <v>462</v>
      </c>
      <c r="B36" s="243" t="str">
        <f aca="false">IF(VLOOKUP(A36,EML_Tool_WP!A:BB,2,0)="","",VLOOKUP(A36,EML_Tool_WP!A:BB,2,0))</f>
        <v>Comparison of YoloV3 vs. YoloV4 on a Xilinx</v>
      </c>
      <c r="C36" s="250" t="n">
        <f aca="false">IF(VLOOKUP(A36,EML_Tool_WP!A:BB,39,0)="","",VLOOKUP(A36,EML_Tool_WP!A:BB,39,0))</f>
        <v>44256</v>
      </c>
      <c r="D36" s="250" t="n">
        <f aca="false">IF(VLOOKUP(A36,EML_Tool_WP!A:BB,40,0)="","",VLOOKUP(A36,EML_Tool_WP!A:BB,40,0))</f>
        <v>44439</v>
      </c>
      <c r="E36" s="243" t="str">
        <f aca="false">IF(VLOOKUP(A36,EML_Tool_WP!A:BB,51,0)="","",VLOOKUP(A36,EML_Tool_WP!A:BB,51,0))</f>
        <v>Thesis</v>
      </c>
      <c r="F36" s="251" t="n">
        <f aca="false">IF(VLOOKUP(A36,EML_Tool_WP!A:BB,42,0)="","",VLOOKUP(A36,EML_Tool_WP!A:BB,42,0))</f>
        <v>0</v>
      </c>
      <c r="G36" s="243" t="str">
        <f aca="false">IF(VLOOKUP(A36,EML_Tool_WP!A:BB,48,0)="","",VLOOKUP(A36,EML_Tool_WP!A:BB,48,0))</f>
        <v>active</v>
      </c>
      <c r="H36" s="261" t="n">
        <f aca="false">IF(VLOOKUP(A36,EML_Tool_WP!A:BB,54,0)="","",VLOOKUP(A36,EML_Tool_WP!A:BB,54,0))</f>
        <v>3</v>
      </c>
    </row>
    <row r="37" s="237" customFormat="true" ht="14.4" hidden="false" customHeight="false" outlineLevel="0" collapsed="false">
      <c r="A37" s="239" t="s">
        <v>469</v>
      </c>
      <c r="B37" s="240" t="str">
        <f aca="false">IF(VLOOKUP(A37,EML_Tool_WP!A:BB,2,0)="","",VLOOKUP(A37,EML_Tool_WP!A:BB,2,0))</f>
        <v>Optimization Strategy</v>
      </c>
      <c r="C37" s="259"/>
      <c r="D37" s="240"/>
      <c r="E37" s="240"/>
      <c r="F37" s="257" t="n">
        <f aca="false">IF(VLOOKUP(A37,EML_Tool_WP!A:BB,42,0)="","",VLOOKUP(A37,EML_Tool_WP!A:BB,42,0))</f>
        <v>0.571176470588235</v>
      </c>
      <c r="G37" s="241"/>
      <c r="H37" s="260"/>
    </row>
    <row r="38" customFormat="false" ht="14.4" hidden="fals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29" t="str">
        <f aca="false">IF(VLOOKUP(A38,EML_Tool_WP!A:BB,51,0)="","",VLOOKUP(A38,EML_Tool_WP!A:BB,51,0))</f>
        <v>Document</v>
      </c>
      <c r="F38" s="251" t="n">
        <f aca="false">IF(VLOOKUP(A38,EML_Tool_WP!A:BB,42,0)="","",VLOOKUP(A38,EML_Tool_WP!A:BB,42,0))</f>
        <v>1</v>
      </c>
      <c r="G38" s="229" t="str">
        <f aca="false">IF(VLOOKUP(A38,EML_Tool_WP!A:BB,48,0)="","",VLOOKUP(A38,EML_Tool_WP!A:BB,48,0))</f>
        <v>Completed</v>
      </c>
      <c r="H38" s="252" t="str">
        <f aca="false">IF(VLOOKUP(A38,EML_Tool_WP!A:BB,54,0)="","",VLOOKUP(A38,EML_Tool_WP!A:BB,54,0))</f>
        <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29" t="str">
        <f aca="false">IF(VLOOKUP(A39,EML_Tool_WP!A:BB,51,0)="","",VLOOKUP(A39,EML_Tool_WP!A:BB,51,0))</f>
        <v>Document</v>
      </c>
      <c r="F39" s="251" t="n">
        <f aca="false">IF(VLOOKUP(A39,EML_Tool_WP!A:BB,42,0)="","",VLOOKUP(A39,EML_Tool_WP!A:BB,42,0))</f>
        <v>0.971428571428571</v>
      </c>
      <c r="G39" s="229" t="str">
        <f aca="false">IF(VLOOKUP(A39,EML_Tool_WP!A:BB,48,0)="","",VLOOKUP(A39,EML_Tool_WP!A:BB,48,0))</f>
        <v>active</v>
      </c>
      <c r="H39" s="252" t="n">
        <f aca="false">IF(VLOOKUP(A39,EML_Tool_WP!A:BB,54,0)="","",VLOOKUP(A39,EML_Tool_WP!A:BB,54,0))</f>
        <v>3</v>
      </c>
    </row>
    <row r="40" customFormat="false" ht="14.4" hidden="fals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29" t="str">
        <f aca="false">IF(VLOOKUP(A40,EML_Tool_WP!A:BB,51,0)="","",VLOOKUP(A40,EML_Tool_WP!A:BB,51,0))</f>
        <v/>
      </c>
      <c r="F40" s="251" t="n">
        <f aca="false">IF(VLOOKUP(A40,EML_Tool_WP!A:BB,42,0)="","",VLOOKUP(A40,EML_Tool_WP!A:BB,42,0))</f>
        <v>0</v>
      </c>
      <c r="G40" s="229" t="str">
        <f aca="false">IF(VLOOKUP(A40,EML_Tool_WP!A:BB,48,0)="","",VLOOKUP(A40,EML_Tool_WP!A:BB,48,0))</f>
        <v>open</v>
      </c>
      <c r="H40" s="252" t="n">
        <f aca="false">IF(VLOOKUP(A40,EML_Tool_WP!A:BB,54,0)="","",VLOOKUP(A40,EML_Tool_WP!A:BB,54,0))</f>
        <v>3</v>
      </c>
    </row>
    <row r="41" customFormat="false" ht="14.4" hidden="fals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29" t="str">
        <f aca="false">IF(VLOOKUP(A41,EML_Tool_WP!A:BB,51,0)="","",VLOOKUP(A41,EML_Tool_WP!A:BB,51,0))</f>
        <v/>
      </c>
      <c r="F41" s="251" t="n">
        <f aca="false">IF(VLOOKUP(A41,EML_Tool_WP!A:BB,42,0)="","",VLOOKUP(A41,EML_Tool_WP!A:BB,42,0))</f>
        <v>0.15</v>
      </c>
      <c r="G41" s="229" t="str">
        <f aca="false">IF(VLOOKUP(A41,EML_Tool_WP!A:BB,48,0)="","",VLOOKUP(A41,EML_Tool_WP!A:BB,48,0))</f>
        <v>open</v>
      </c>
      <c r="H41" s="252" t="n">
        <f aca="false">IF(VLOOKUP(A41,EML_Tool_WP!A:BB,54,0)="","",VLOOKUP(A41,EML_Tool_WP!A:BB,54,0))</f>
        <v>3</v>
      </c>
    </row>
    <row r="42" customFormat="false" ht="14.4" hidden="fals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43" t="str">
        <f aca="false">IF(VLOOKUP(A42,EML_Tool_WP!A:BB,51,0)="","",VLOOKUP(A42,EML_Tool_WP!A:BB,51,0))</f>
        <v>Document</v>
      </c>
      <c r="F42" s="251" t="n">
        <f aca="false">IF(VLOOKUP(A42,EML_Tool_WP!A:BB,42,0)="","",VLOOKUP(A42,EML_Tool_WP!A:BB,42,0))</f>
        <v>0.358333333333333</v>
      </c>
      <c r="G42" s="243" t="str">
        <f aca="false">IF(VLOOKUP(A42,EML_Tool_WP!A:BB,48,0)="","",VLOOKUP(A42,EML_Tool_WP!A:BB,48,0))</f>
        <v>active</v>
      </c>
      <c r="H42" s="261" t="n">
        <f aca="false">IF(VLOOKUP(A42,EML_Tool_WP!A:BB,54,0)="","",VLOOKUP(A42,EML_Tool_WP!A:BB,54,0))</f>
        <v>2</v>
      </c>
    </row>
    <row r="43" customFormat="false" ht="28.8" hidden="false" customHeight="false" outlineLevel="0" collapsed="false">
      <c r="A43" s="228" t="s">
        <v>557</v>
      </c>
      <c r="B43" s="229"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29" t="str">
        <f aca="false">IF(VLOOKUP(A43,EML_Tool_WP!A:BB,51,0)="","",VLOOKUP(A43,EML_Tool_WP!A:BB,51,0))</f>
        <v>Document, Pretrained network</v>
      </c>
      <c r="F43" s="251" t="n">
        <f aca="false">IF(VLOOKUP(A43,EML_Tool_WP!A:BB,42,0)="","",VLOOKUP(A43,EML_Tool_WP!A:BB,42,0))</f>
        <v>0.441538461538462</v>
      </c>
      <c r="G43" s="229" t="str">
        <f aca="false">IF(VLOOKUP(A43,EML_Tool_WP!A:BB,48,0)="","",VLOOKUP(A43,EML_Tool_WP!A:BB,48,0))</f>
        <v>active</v>
      </c>
      <c r="H43" s="252" t="n">
        <f aca="false">IF(VLOOKUP(A43,EML_Tool_WP!A:BB,54,0)="","",VLOOKUP(A43,EML_Tool_WP!A:BB,54,0))</f>
        <v>3</v>
      </c>
    </row>
    <row r="44" customFormat="false" ht="28.8" hidden="false" customHeight="false" outlineLevel="0" collapsed="false">
      <c r="A44" s="228" t="s">
        <v>576</v>
      </c>
      <c r="B44" s="229"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29" t="str">
        <f aca="false">IF(VLOOKUP(A44,EML_Tool_WP!A:BB,51,0)="","",VLOOKUP(A44,EML_Tool_WP!A:BB,51,0))</f>
        <v>Repository, Model car, Bachelor Thesis</v>
      </c>
      <c r="F44" s="251" t="n">
        <f aca="false">IF(VLOOKUP(A44,EML_Tool_WP!A:BB,42,0)="","",VLOOKUP(A44,EML_Tool_WP!A:BB,42,0))</f>
        <v>0.933333333333333</v>
      </c>
      <c r="G44" s="229" t="str">
        <f aca="false">IF(VLOOKUP(A44,EML_Tool_WP!A:BB,48,0)="","",VLOOKUP(A44,EML_Tool_WP!A:BB,48,0))</f>
        <v>active</v>
      </c>
      <c r="H44" s="252" t="n">
        <f aca="false">IF(VLOOKUP(A44,EML_Tool_WP!A:BB,54,0)="","",VLOOKUP(A44,EML_Tool_WP!A:BB,54,0))</f>
        <v>3</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43" t="str">
        <f aca="false">IF(VLOOKUP(A45,EML_Tool_WP!A:BB,51,0)="","",VLOOKUP(A45,EML_Tool_WP!A:BB,51,0))</f>
        <v>Document, SW package</v>
      </c>
      <c r="F45" s="251" t="n">
        <f aca="false">IF(VLOOKUP(A45,EML_Tool_WP!A:BB,42,0)="","",VLOOKUP(A45,EML_Tool_WP!A:BB,42,0))</f>
        <v>0.566666666666667</v>
      </c>
      <c r="G45" s="243" t="str">
        <f aca="false">IF(VLOOKUP(A45,EML_Tool_WP!A:BB,48,0)="","",VLOOKUP(A45,EML_Tool_WP!A:BB,48,0))</f>
        <v>active</v>
      </c>
      <c r="H45" s="261" t="n">
        <f aca="false">IF(VLOOKUP(A45,EML_Tool_WP!A:BB,54,0)="","",VLOOKUP(A45,EML_Tool_WP!A:BB,54,0))</f>
        <v>3</v>
      </c>
    </row>
    <row r="46" customFormat="false" ht="28.8" hidden="false" customHeight="false" outlineLevel="0" collapsed="false">
      <c r="A46" s="242" t="s">
        <v>607</v>
      </c>
      <c r="B46" s="243" t="str">
        <f aca="false">IF(VLOOKUP(A46,EML_Tool_WP!A:BB,2,0)="","",VLOOKUP(A46,EML_Tool_WP!A:BB,2,0))</f>
        <v>Hyper Parameterization Optimization through a Two-Phase-Search</v>
      </c>
      <c r="C46" s="250" t="n">
        <f aca="false">IF(VLOOKUP(A46,EML_Tool_WP!A:BB,39,0)="","",VLOOKUP(A46,EML_Tool_WP!A:BB,39,0))</f>
        <v>43831</v>
      </c>
      <c r="D46" s="250" t="n">
        <f aca="false">IF(VLOOKUP(A46,EML_Tool_WP!A:BB,40,0)="","",VLOOKUP(A46,EML_Tool_WP!A:BB,40,0))</f>
        <v>44104</v>
      </c>
      <c r="E46" s="243" t="str">
        <f aca="false">IF(VLOOKUP(A46,EML_Tool_WP!A:BB,51,0)="","",VLOOKUP(A46,EML_Tool_WP!A:BB,51,0))</f>
        <v>Thesis, publication</v>
      </c>
      <c r="F46" s="251" t="n">
        <f aca="false">IF(VLOOKUP(A46,EML_Tool_WP!A:BB,42,0)="","",VLOOKUP(A46,EML_Tool_WP!A:BB,42,0))</f>
        <v>1</v>
      </c>
      <c r="G46" s="243" t="str">
        <f aca="false">IF(VLOOKUP(A46,EML_Tool_WP!A:BB,48,0)="","",VLOOKUP(A46,EML_Tool_WP!A:BB,48,0))</f>
        <v>completed</v>
      </c>
      <c r="H46" s="261" t="str">
        <f aca="false">IF(VLOOKUP(A46,EML_Tool_WP!A:BB,54,0)="","",VLOOKUP(A46,EML_Tool_WP!A:BB,54,0))</f>
        <v/>
      </c>
    </row>
    <row r="47" customFormat="false" ht="14.4" hidden="false" customHeight="false" outlineLevel="0" collapsed="false">
      <c r="A47" s="244"/>
      <c r="B47" s="245"/>
      <c r="C47" s="262"/>
      <c r="D47" s="262"/>
      <c r="E47" s="245"/>
      <c r="F47" s="263"/>
      <c r="G47" s="245"/>
      <c r="H47" s="264"/>
    </row>
    <row r="48" customFormat="false" ht="14.4" hidden="false" customHeight="false" outlineLevel="0" collapsed="false">
      <c r="A48" s="244"/>
      <c r="B48" s="245"/>
      <c r="C48" s="262"/>
      <c r="D48" s="262"/>
      <c r="E48" s="245"/>
      <c r="F48" s="263"/>
      <c r="G48" s="245"/>
      <c r="H48" s="264"/>
    </row>
    <row r="49" customFormat="false" ht="14.4" hidden="false" customHeight="false" outlineLevel="0" collapsed="false">
      <c r="A49" s="244"/>
      <c r="B49" s="245"/>
      <c r="C49" s="262"/>
      <c r="D49" s="262"/>
      <c r="E49" s="245"/>
      <c r="F49" s="263"/>
      <c r="G49" s="245"/>
      <c r="H49" s="264"/>
    </row>
    <row r="50" customFormat="false" ht="14.4" hidden="false" customHeight="false" outlineLevel="0" collapsed="false">
      <c r="A50" s="244"/>
      <c r="B50" s="245"/>
      <c r="C50" s="262"/>
      <c r="D50" s="262"/>
      <c r="E50" s="245"/>
      <c r="F50" s="263"/>
      <c r="G50" s="245"/>
      <c r="H50" s="264"/>
    </row>
    <row r="51" customFormat="false" ht="14.4" hidden="false" customHeight="false" outlineLevel="0" collapsed="false">
      <c r="A51" s="244"/>
      <c r="B51" s="245"/>
      <c r="C51" s="262"/>
      <c r="D51" s="262"/>
      <c r="E51" s="245"/>
      <c r="F51" s="263"/>
      <c r="G51" s="245"/>
      <c r="H51" s="264"/>
    </row>
    <row r="52" customFormat="false" ht="14.4" hidden="false" customHeight="false" outlineLevel="0" collapsed="false">
      <c r="A52" s="244"/>
      <c r="B52" s="245"/>
      <c r="C52" s="262"/>
      <c r="D52" s="262"/>
      <c r="E52" s="245"/>
      <c r="F52" s="263"/>
      <c r="G52" s="245"/>
      <c r="H52" s="264"/>
    </row>
    <row r="53" customFormat="false" ht="15" hidden="false" customHeight="false" outlineLevel="0" collapsed="false">
      <c r="A53" s="246"/>
      <c r="B53" s="247"/>
      <c r="C53" s="265"/>
      <c r="D53" s="247"/>
      <c r="E53" s="247"/>
      <c r="F53" s="266"/>
      <c r="G53" s="247"/>
      <c r="H53" s="267"/>
    </row>
    <row r="54" customFormat="false" ht="14.4" hidden="false" customHeight="false" outlineLevel="0" collapsed="false">
      <c r="A54" s="248"/>
      <c r="B54" s="249"/>
      <c r="C54" s="268"/>
      <c r="D54" s="249"/>
      <c r="E54" s="249"/>
      <c r="F54" s="269"/>
      <c r="G54" s="249"/>
      <c r="H54" s="270"/>
    </row>
  </sheetData>
  <autoFilter ref="A1:F54"/>
  <conditionalFormatting sqref="H24:H27 H1:H8 H29:H30 H33:H36 H16:H22 H38:H1048576 H10:H14">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5">
    <cfRule type="colorScale" priority="5">
      <colorScale>
        <cfvo type="min" val="0"/>
        <cfvo type="percentile" val="50"/>
        <cfvo type="max" val="0"/>
        <color rgb="FFF8696B"/>
        <color rgb="FFFFEB84"/>
        <color rgb="FF63BE7B"/>
      </colorScale>
    </cfRule>
  </conditionalFormatting>
  <conditionalFormatting sqref="H23">
    <cfRule type="colorScale" priority="6">
      <colorScale>
        <cfvo type="min" val="0"/>
        <cfvo type="percentile" val="50"/>
        <cfvo type="max" val="0"/>
        <color rgb="FFF8696B"/>
        <color rgb="FFFFEB84"/>
        <color rgb="FF63BE7B"/>
      </colorScale>
    </cfRule>
  </conditionalFormatting>
  <conditionalFormatting sqref="H28">
    <cfRule type="colorScale" priority="7">
      <colorScale>
        <cfvo type="min" val="0"/>
        <cfvo type="percentile" val="50"/>
        <cfvo type="max" val="0"/>
        <color rgb="FFF8696B"/>
        <color rgb="FFFFEB84"/>
        <color rgb="FF63BE7B"/>
      </colorScale>
    </cfRule>
  </conditionalFormatting>
  <conditionalFormatting sqref="H31:H32">
    <cfRule type="colorScale" priority="8">
      <colorScale>
        <cfvo type="min" val="0"/>
        <cfvo type="percentile" val="50"/>
        <cfvo type="max" val="0"/>
        <color rgb="FFF8696B"/>
        <color rgb="FFFFEB84"/>
        <color rgb="FF63BE7B"/>
      </colorScale>
    </cfRule>
  </conditionalFormatting>
  <conditionalFormatting sqref="H37">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5" activeCellId="0" sqref="H5"/>
    </sheetView>
  </sheetViews>
  <sheetFormatPr defaultRowHeight="14.4" zeroHeight="false" outlineLevelRow="0" outlineLevelCol="0"/>
  <cols>
    <col collapsed="false" customWidth="true" hidden="false" outlineLevel="0" max="1" min="1" style="228" width="8.33"/>
    <col collapsed="false" customWidth="true" hidden="false" outlineLevel="0" max="2" min="2" style="229" width="32.34"/>
    <col collapsed="false" customWidth="true" hidden="false" outlineLevel="0" max="3" min="3" style="250" width="10.33"/>
    <col collapsed="false" customWidth="true" hidden="false" outlineLevel="0" max="4" min="4" style="229" width="10.33"/>
    <col collapsed="false" customWidth="true" hidden="false" outlineLevel="0" max="5" min="5" style="251" width="8.87"/>
    <col collapsed="false" customWidth="true" hidden="false" outlineLevel="0" max="6" min="6" style="229" width="5.88"/>
    <col collapsed="false" customWidth="true" hidden="false" outlineLevel="0" max="7" min="7" style="271" width="33"/>
    <col collapsed="false" customWidth="true" hidden="false" outlineLevel="0" max="8" min="8" style="229" width="45.22"/>
    <col collapsed="false" customWidth="true" hidden="false" outlineLevel="0" max="9" min="9" style="229" width="43"/>
    <col collapsed="false" customWidth="true" hidden="false" outlineLevel="0" max="10" min="10" style="230" width="12.11"/>
    <col collapsed="false" customWidth="true" hidden="false" outlineLevel="0" max="1025" min="11" style="230" width="11.56"/>
  </cols>
  <sheetData>
    <row r="1" s="233" customFormat="true" ht="15" hidden="false" customHeight="true" outlineLevel="0" collapsed="false">
      <c r="A1" s="231" t="s">
        <v>656</v>
      </c>
      <c r="B1" s="232" t="s">
        <v>657</v>
      </c>
      <c r="C1" s="253" t="s">
        <v>1</v>
      </c>
      <c r="D1" s="232" t="s">
        <v>659</v>
      </c>
      <c r="E1" s="254" t="s">
        <v>4</v>
      </c>
      <c r="F1" s="232" t="s">
        <v>10</v>
      </c>
      <c r="G1" s="272" t="s">
        <v>12</v>
      </c>
      <c r="H1" s="232" t="s">
        <v>661</v>
      </c>
      <c r="I1" s="232" t="s">
        <v>662</v>
      </c>
      <c r="J1" s="232" t="s">
        <v>663</v>
      </c>
    </row>
    <row r="2" s="237" customFormat="true" ht="43.2" hidden="false" customHeight="false" outlineLevel="0" collapsed="false">
      <c r="A2" s="234" t="s">
        <v>25</v>
      </c>
      <c r="B2" s="235" t="str">
        <f aca="false">IF(VLOOKUP(A2,EML_Tool_WP!A:BB,2,0)="","",VLOOKUP(A2,EML_Tool_WP!A:BB,2,0))</f>
        <v>Create estimations for lat, throughput, power, energy, acc, resources</v>
      </c>
      <c r="C2" s="256"/>
      <c r="D2" s="235"/>
      <c r="E2" s="257" t="n">
        <f aca="false">IF(VLOOKUP(A2,EML_Tool_WP!A:BB,42,0)="","",VLOOKUP(A2,EML_Tool_WP!A:BB,42,0))</f>
        <v>0.518918918918919</v>
      </c>
      <c r="F2" s="236"/>
      <c r="G2" s="273"/>
      <c r="H2" s="235"/>
      <c r="I2" s="235"/>
      <c r="J2" s="273" t="s">
        <v>664</v>
      </c>
    </row>
    <row r="3" customFormat="false" ht="28.8" hidden="tru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51" t="n">
        <f aca="false">IF(VLOOKUP(A3,EML_Tool_WP!A:BB,42,0)="","",VLOOKUP(A3,EML_Tool_WP!A:BB,42,0))</f>
        <v>1</v>
      </c>
      <c r="F3" s="229" t="str">
        <f aca="false">IF(VLOOKUP(A3,EML_Tool_WP!A:BB,48,0)="","",VLOOKUP(A3,EML_Tool_WP!A:BB,48,0))</f>
        <v>completed</v>
      </c>
      <c r="G3" s="274" t="str">
        <f aca="false">IF(VLOOKUP(A3,EML_Tool_WP!A:BB,50,0)="","",VLOOKUP(A3,EML_Tool_WP!A:BB,50,0))</f>
        <v>State of the art estimations implementation</v>
      </c>
      <c r="H3" s="250" t="str">
        <f aca="false">IF(VLOOKUP(A3,EML_Tool_WP!A:BB,52,0)="","",VLOOKUP(A3,EML_Tool_WP!A:BB,52,0))</f>
        <v>[x] included in the publication of ANNETTE</v>
      </c>
      <c r="I3" s="250" t="str">
        <f aca="false">IF(VLOOKUP(A3,EML_Tool_WP!A:BB,53,0)="","",VLOOKUP(A3,EML_Tool_WP!A:BB,53,0))</f>
        <v>* ANNETTE Paper: 20201224_ANETTE_IEEEAccess</v>
      </c>
      <c r="J3" s="230" t="str">
        <f aca="false">IFERROR(IF(FIND("(ME)",H3),"ME"),"")</f>
        <v/>
      </c>
    </row>
    <row r="4" customFormat="false" ht="72"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51" t="n">
        <f aca="false">IF(VLOOKUP(A4,EML_Tool_WP!A:BB,42,0)="","",VLOOKUP(A4,EML_Tool_WP!A:BB,42,0))</f>
        <v>0.811111111111111</v>
      </c>
      <c r="F4" s="229" t="str">
        <f aca="false">IF(VLOOKUP(A4,EML_Tool_WP!A:BB,48,0)="","",VLOOKUP(A4,EML_Tool_WP!A:BB,48,0))</f>
        <v>active</v>
      </c>
      <c r="G4" s="274" t="str">
        <f aca="false">IF(VLOOKUP(A4,EML_Tool_WP!A:BB,50,0)="","",VLOOKUP(A4,EML_Tool_WP!A:BB,50,0))</f>
        <v>Estimation model for Embedded (Nvidia) Platforms through Blackthorn</v>
      </c>
      <c r="H4" s="250" t="str">
        <f aca="false">IF(VLOOKUP(A4,EML_Tool_WP!A:BB,52,0)="","",VLOOKUP(A4,EML_Tool_WP!A:BB,52,0))</f>
        <v>[] Publication
[x] Estimation Models NVIDIA Jetson Nano
[x] Estimation Models NVIDIA TX2
[] Estimation Models NVIDIA Xavier
[] (ME) Repository on Github (Open source)</v>
      </c>
      <c r="I4" s="250" t="str">
        <f aca="false">IF(VLOOKUP(A4,EML_Tool_WP!A:BB,53,0)="","",VLOOKUP(A4,EML_Tool_WP!A:BB,53,0))</f>
        <v>* Model for Nano, TX2
* Publication acceptance expected until 2021-09-30</v>
      </c>
      <c r="J4" s="230" t="str">
        <f aca="false">IFERROR(IF(FIND("(ME)",H4),"ME"),"")</f>
        <v>ME</v>
      </c>
    </row>
    <row r="5" customFormat="false" ht="86.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51" t="n">
        <f aca="false">IF(VLOOKUP(A5,EML_Tool_WP!A:BB,42,0)="","",VLOOKUP(A5,EML_Tool_WP!A:BB,42,0))</f>
        <v>0.854545454545455</v>
      </c>
      <c r="F5" s="229" t="str">
        <f aca="false">IF(VLOOKUP(A5,EML_Tool_WP!A:BB,48,0)="","",VLOOKUP(A5,EML_Tool_WP!A:BB,48,0))</f>
        <v>active</v>
      </c>
      <c r="G5" s="274" t="str">
        <f aca="false">IF(VLOOKUP(A5,EML_Tool_WP!A:BB,50,0)="","",VLOOKUP(A5,EML_Tool_WP!A:BB,50,0))</f>
        <v>Estimator method ANETTE for Latency (Intel, ARM, Xilinx)</v>
      </c>
      <c r="H5" s="250" t="str">
        <f aca="false">IF(VLOOKUP(A5,EML_Tool_WP!A:BB,52,0)="","",VLOOKUP(A5,EML_Tool_WP!A:BB,52,0))</f>
        <v>[x] Publication of ANNETTE
[x] Prediction Models of NCS2 Platform
[x] Prediction Models of Xilinx Platform
[] Prediction Models of ARMNN Example Platform
[x] (ME) Open Source Repository for Latency Estimation</v>
      </c>
      <c r="I5" s="250" t="str">
        <f aca="false">IF(VLOOKUP(A5,EML_Tool_WP!A:BB,53,0)="","",VLOOKUP(A5,EML_Tool_WP!A:BB,53,0))</f>
        <v>* NCS2, Xilinx ZCU102 Models fertig
* Github: https://github.com/embedded-machine-learning/annette
* ARMNN erstimated until 2021-09-30</v>
      </c>
      <c r="J5" s="230" t="str">
        <f aca="false">IFERROR(IF(FIND("(ME)",H5),"ME"),"")</f>
        <v>ME</v>
      </c>
    </row>
    <row r="6" customFormat="false" ht="28.8" hidden="tru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51" t="n">
        <f aca="false">IF(VLOOKUP(A6,EML_Tool_WP!A:BB,42,0)="","",VLOOKUP(A6,EML_Tool_WP!A:BB,42,0))</f>
        <v>0</v>
      </c>
      <c r="F6" s="229" t="str">
        <f aca="false">IF(VLOOKUP(A6,EML_Tool_WP!A:BB,48,0)="","",VLOOKUP(A6,EML_Tool_WP!A:BB,48,0))</f>
        <v>open</v>
      </c>
      <c r="G6" s="274" t="str">
        <f aca="false">IF(VLOOKUP(A6,EML_Tool_WP!A:BB,50,0)="","",VLOOKUP(A6,EML_Tool_WP!A:BB,50,0))</f>
        <v>Accurate power estimation method for power-aware optimization applications</v>
      </c>
      <c r="H6" s="250" t="str">
        <f aca="false">IF(VLOOKUP(A6,EML_Tool_WP!A:BB,52,0)="","",VLOOKUP(A6,EML_Tool_WP!A:BB,52,0))</f>
        <v>[] Estimation Model Xilinx
[] Comparison Performance to ANETTE
[] Publication about this method
[] Repository with user friendly execution code</v>
      </c>
      <c r="I6" s="250" t="str">
        <f aca="false">IF(VLOOKUP(A6,EML_Tool_WP!A:BB,53,0)="","",VLOOKUP(A6,EML_Tool_WP!A:BB,53,0))</f>
        <v/>
      </c>
      <c r="J6" s="230" t="str">
        <f aca="false">IFERROR(IF(FIND("(ME)",H6),"ME"),"")</f>
        <v/>
      </c>
    </row>
    <row r="7" customFormat="false" ht="57.6" hidden="true" customHeight="false" outlineLevel="0" collapsed="false">
      <c r="A7" s="228" t="s">
        <v>97</v>
      </c>
      <c r="B7" s="229" t="str">
        <f aca="false">IF(VLOOKUP(A7,EML_Tool_WP!A:BB,2,0)="","",VLOOKUP(A7,EML_Tool_WP!A:BB,2,0))</f>
        <v>Power Estimator through ANNETTE</v>
      </c>
      <c r="C7" s="250" t="n">
        <f aca="false">IF(VLOOKUP(A7,EML_Tool_WP!A:BB,39,0)="","",VLOOKUP(A7,EML_Tool_WP!A:BB,39,0))</f>
        <v>44146</v>
      </c>
      <c r="D7" s="250" t="n">
        <f aca="false">IF(VLOOKUP(A7,EML_Tool_WP!A:BB,40,0)="","",VLOOKUP(A7,EML_Tool_WP!A:BB,40,0))</f>
        <v>44439</v>
      </c>
      <c r="E7" s="251" t="n">
        <f aca="false">IF(VLOOKUP(A7,EML_Tool_WP!A:BB,42,0)="","",VLOOKUP(A7,EML_Tool_WP!A:BB,42,0))</f>
        <v>0.0625</v>
      </c>
      <c r="F7" s="229" t="str">
        <f aca="false">IF(VLOOKUP(A7,EML_Tool_WP!A:BB,48,0)="","",VLOOKUP(A7,EML_Tool_WP!A:BB,48,0))</f>
        <v>active</v>
      </c>
      <c r="G7" s="274" t="str">
        <f aca="false">IF(VLOOKUP(A7,EML_Tool_WP!A:BB,50,0)="","",VLOOKUP(A7,EML_Tool_WP!A:BB,50,0))</f>
        <v>Automated characterization of hardware platforms for power based on ANNETTE</v>
      </c>
      <c r="H7" s="250" t="str">
        <f aca="false">IF(VLOOKUP(A7,EML_Tool_WP!A:BB,52,0)="","",VLOOKUP(A7,EML_Tool_WP!A:BB,52,0))</f>
        <v>[] Completed power measurement environment
[] Automated platform characterization for a platform</v>
      </c>
      <c r="I7" s="250" t="str">
        <f aca="false">IF(VLOOKUP(A7,EML_Tool_WP!A:BB,53,0)="","",VLOOKUP(A7,EML_Tool_WP!A:BB,53,0))</f>
        <v>* ANNETTE Estimation of NCS2 and Edge TPU until 2021-09-30</v>
      </c>
      <c r="J7" s="230" t="str">
        <f aca="false">IFERROR(IF(FIND("(ME)",H7),"ME"),"")</f>
        <v/>
      </c>
    </row>
    <row r="8" customFormat="false" ht="14.4" hidden="tru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51" t="n">
        <f aca="false">IF(VLOOKUP(A8,EML_Tool_WP!A:BB,42,0)="","",VLOOKUP(A8,EML_Tool_WP!A:BB,42,0))</f>
        <v>0</v>
      </c>
      <c r="F8" s="229" t="str">
        <f aca="false">IF(VLOOKUP(A8,EML_Tool_WP!A:BB,48,0)="","",VLOOKUP(A8,EML_Tool_WP!A:BB,48,0))</f>
        <v>open</v>
      </c>
      <c r="G8" s="274" t="str">
        <f aca="false">IF(VLOOKUP(A8,EML_Tool_WP!A:BB,50,0)="","",VLOOKUP(A8,EML_Tool_WP!A:BB,50,0))</f>
        <v/>
      </c>
      <c r="H8" s="250" t="str">
        <f aca="false">IF(VLOOKUP(A8,EML_Tool_WP!A:BB,52,0)="","",VLOOKUP(A8,EML_Tool_WP!A:BB,52,0))</f>
        <v/>
      </c>
      <c r="I8" s="250" t="str">
        <f aca="false">IF(VLOOKUP(A8,EML_Tool_WP!A:BB,53,0)="","",VLOOKUP(A8,EML_Tool_WP!A:BB,53,0))</f>
        <v>* Will be considered in year 3</v>
      </c>
      <c r="J8" s="230" t="str">
        <f aca="false">IFERROR(IF(FIND("(ME)",H8),"ME"),"")</f>
        <v/>
      </c>
    </row>
    <row r="9" s="237" customFormat="true" ht="14.4" hidden="false" customHeight="false" outlineLevel="0" collapsed="false">
      <c r="A9" s="239" t="s">
        <v>121</v>
      </c>
      <c r="B9" s="240" t="str">
        <f aca="false">IF(VLOOKUP(A9,EML_Tool_WP!A:BB,2,0)="","",VLOOKUP(A9,EML_Tool_WP!A:BB,2,0))</f>
        <v>Optimize HW Dependent Settings</v>
      </c>
      <c r="C9" s="259"/>
      <c r="D9" s="240"/>
      <c r="E9" s="257" t="n">
        <f aca="false">IF(VLOOKUP(A9,EML_Tool_WP!A:BB,42,0)="","",VLOOKUP(A9,EML_Tool_WP!A:BB,42,0))</f>
        <v>0.406896551724138</v>
      </c>
      <c r="F9" s="241"/>
      <c r="G9" s="275"/>
      <c r="H9" s="240"/>
      <c r="I9" s="240"/>
      <c r="J9" s="273" t="s">
        <v>664</v>
      </c>
    </row>
    <row r="10" customFormat="false" ht="144" hidden="false" customHeight="false" outlineLevel="0" collapsed="false">
      <c r="A10" s="228" t="s">
        <v>125</v>
      </c>
      <c r="B10" s="229"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51" t="n">
        <f aca="false">IF(VLOOKUP(A10,EML_Tool_WP!A:BB,42,0)="","",VLOOKUP(A10,EML_Tool_WP!A:BB,42,0))</f>
        <v>0.411111111111111</v>
      </c>
      <c r="F10" s="229" t="str">
        <f aca="false">IF(VLOOKUP(A10,EML_Tool_WP!A:BB,48,0)="","",VLOOKUP(A10,EML_Tool_WP!A:BB,48,0))</f>
        <v>active</v>
      </c>
      <c r="G10" s="274" t="str">
        <f aca="false">IF(VLOOKUP(A10,EML_Tool_WP!A:BB,50,0)="","",VLOOKUP(A10,EML_Tool_WP!A:BB,50,0))</f>
        <v>Latency, power and energy profiling of HW options of NVIDIA Jetson Nano, Xavier, TX2</v>
      </c>
      <c r="H10" s="250" t="str">
        <f aca="false">IF(VLOOKUP(A10,EML_Tool_WP!A:BB,52,0)="","",VLOOKUP(A10,EML_Tool_WP!A:BB,52,0))</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50" t="str">
        <f aca="false">IF(VLOOKUP(A10,EML_Tool_WP!A:BB,53,0)="","",VLOOKUP(A10,EML_Tool_WP!A:BB,53,0))</f>
        <v>* Pub: https://ieeexplore.ieee.org/abstract/document/9290876</v>
      </c>
      <c r="J10" s="230" t="str">
        <f aca="false">IFERROR(IF(FIND("(ME)",H10),"ME"),"")</f>
        <v>ME</v>
      </c>
    </row>
    <row r="11" customFormat="false" ht="129.6"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51" t="n">
        <f aca="false">IF(VLOOKUP(A11,EML_Tool_WP!A:BB,42,0)="","",VLOOKUP(A11,EML_Tool_WP!A:BB,42,0))</f>
        <v>0.46</v>
      </c>
      <c r="F11" s="229" t="str">
        <f aca="false">IF(VLOOKUP(A11,EML_Tool_WP!A:BB,48,0)="","",VLOOKUP(A11,EML_Tool_WP!A:BB,48,0))</f>
        <v>active</v>
      </c>
      <c r="G11" s="274" t="str">
        <f aca="false">IF(VLOOKUP(A11,EML_Tool_WP!A:BB,50,0)="","",VLOOKUP(A11,EML_Tool_WP!A:BB,50,0))</f>
        <v>Performance and latency characterization of the ARM processor of a Raspberry PI as well as devloping tools for measurement execution</v>
      </c>
      <c r="H11" s="250" t="str">
        <f aca="false">IF(VLOOKUP(A11,EML_Tool_WP!A:BB,52,0)="","",VLOOKUP(A11,EML_Tool_WP!A:BB,52,0))</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50" t="str">
        <f aca="false">IF(VLOOKUP(A11,EML_Tool_WP!A:BB,53,0)="","",VLOOKUP(A11,EML_Tool_WP!A:BB,53,0))</f>
        <v/>
      </c>
      <c r="J11" s="230" t="str">
        <f aca="false">IFERROR(IF(FIND("(ME)",H11),"ME"),"")</f>
        <v>ME</v>
      </c>
    </row>
    <row r="12" customFormat="false" ht="86.4" hidden="tru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51" t="n">
        <f aca="false">IF(VLOOKUP(A12,EML_Tool_WP!A:BB,42,0)="","",VLOOKUP(A12,EML_Tool_WP!A:BB,42,0))</f>
        <v>0.0666666666666667</v>
      </c>
      <c r="F12" s="229" t="str">
        <f aca="false">IF(VLOOKUP(A12,EML_Tool_WP!A:BB,48,0)="","",VLOOKUP(A12,EML_Tool_WP!A:BB,48,0))</f>
        <v>active</v>
      </c>
      <c r="G12" s="274" t="str">
        <f aca="false">IF(VLOOKUP(A12,EML_Tool_WP!A:BB,50,0)="","",VLOOKUP(A12,EML_Tool_WP!A:BB,50,0))</f>
        <v>Understanding of how to adapt Xilinx images for certain network architectures</v>
      </c>
      <c r="H12" s="250" t="str">
        <f aca="false">IF(VLOOKUP(A12,EML_Tool_WP!A:BB,52,0)="","",VLOOKUP(A12,EML_Tool_WP!A:BB,52,0))</f>
        <v>[] Documented analysis how many needed kernels, share of FPGA used, consequences of consumes power, tradeoff between speedup and power
[] Optimal settings for min. latency, min. power and min. energy found and documented
[] Execution scripts in repository</v>
      </c>
      <c r="I12" s="250" t="str">
        <f aca="false">IF(VLOOKUP(A12,EML_Tool_WP!A:BB,53,0)="","",VLOOKUP(A12,EML_Tool_WP!A:BB,53,0))</f>
        <v/>
      </c>
      <c r="J12" s="230" t="str">
        <f aca="false">IFERROR(IF(FIND("(ME)",H12),"ME"),"")</f>
        <v/>
      </c>
    </row>
    <row r="13" customFormat="false" ht="43.2" hidden="tru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51" t="n">
        <f aca="false">IF(VLOOKUP(A13,EML_Tool_WP!A:BB,42,0)="","",VLOOKUP(A13,EML_Tool_WP!A:BB,42,0))</f>
        <v>0.6</v>
      </c>
      <c r="F13" s="229" t="str">
        <f aca="false">IF(VLOOKUP(A13,EML_Tool_WP!A:BB,48,0)="","",VLOOKUP(A13,EML_Tool_WP!A:BB,48,0))</f>
        <v>active</v>
      </c>
      <c r="G13" s="274" t="str">
        <f aca="false">IF(VLOOKUP(A13,EML_Tool_WP!A:BB,50,0)="","",VLOOKUP(A13,EML_Tool_WP!A:BB,50,0))</f>
        <v>Latency, power and energy profiling of HW options of Intel NCS2 and Intel CPU</v>
      </c>
      <c r="H13" s="250" t="str">
        <f aca="false">IF(VLOOKUP(A13,EML_Tool_WP!A:BB,52,0)="","",VLOOKUP(A13,EML_Tool_WP!A:BB,52,0))</f>
        <v>[] Evaluation of stick sync vs. async mode and other settings of NCS2 as part of thesis MW
[] Execution and configuration scripts in Scripts-and-Guides repository
[x] Results included in ANNETTE D1.1.3</v>
      </c>
      <c r="I13" s="250" t="str">
        <f aca="false">IF(VLOOKUP(A13,EML_Tool_WP!A:BB,53,0)="","",VLOOKUP(A13,EML_Tool_WP!A:BB,53,0))</f>
        <v/>
      </c>
      <c r="J13" s="230" t="str">
        <f aca="false">IFERROR(IF(FIND("(ME)",H13),"ME"),"")</f>
        <v/>
      </c>
    </row>
    <row r="14" customFormat="false" ht="72" hidden="true" customHeight="false" outlineLevel="0" collapsed="false">
      <c r="A14" s="228" t="s">
        <v>185</v>
      </c>
      <c r="B14" s="229" t="str">
        <f aca="false">IF(VLOOKUP(A14,EML_Tool_WP!A:BB,2,0)="","",VLOOKUP(A14,EML_Tool_WP!A:BB,2,0))</f>
        <v>Google Platform Profiling (Edge TPU)</v>
      </c>
      <c r="C14" s="250" t="n">
        <f aca="false">IF(VLOOKUP(A14,EML_Tool_WP!A:BB,39,0)="","",VLOOKUP(A14,EML_Tool_WP!A:BB,39,0))</f>
        <v>44273</v>
      </c>
      <c r="D14" s="250" t="n">
        <f aca="false">IF(VLOOKUP(A14,EML_Tool_WP!A:BB,40,0)="","",VLOOKUP(A14,EML_Tool_WP!A:BB,40,0))</f>
        <v>44346</v>
      </c>
      <c r="E14" s="251" t="n">
        <f aca="false">IF(VLOOKUP(A14,EML_Tool_WP!A:BB,42,0)="","",VLOOKUP(A14,EML_Tool_WP!A:BB,42,0))</f>
        <v>0.0375</v>
      </c>
      <c r="F14" s="229" t="str">
        <f aca="false">IF(VLOOKUP(A14,EML_Tool_WP!A:BB,48,0)="","",VLOOKUP(A14,EML_Tool_WP!A:BB,48,0))</f>
        <v>active</v>
      </c>
      <c r="G14" s="274" t="str">
        <f aca="false">IF(VLOOKUP(A14,EML_Tool_WP!A:BB,50,0)="","",VLOOKUP(A14,EML_Tool_WP!A:BB,50,0))</f>
        <v>Latency, power and energy profiling of HW options of Edge TPU</v>
      </c>
      <c r="H14" s="250" t="str">
        <f aca="false">IF(VLOOKUP(A14,EML_Tool_WP!A:BB,52,0)="","",VLOOKUP(A14,EML_Tool_WP!A:BB,52,0))</f>
        <v>[] Table of impact of hardware settings on latency, power and energy consumption
[] Description of settings for min. latency, min. power or min. energy
[] Scripts for setting optimizations in the hardware</v>
      </c>
      <c r="I14" s="250" t="str">
        <f aca="false">IF(VLOOKUP(A14,EML_Tool_WP!A:BB,53,0)="","",VLOOKUP(A14,EML_Tool_WP!A:BB,53,0))</f>
        <v/>
      </c>
      <c r="J14" s="230" t="str">
        <f aca="false">IFERROR(IF(FIND("(ME)",H14),"ME"),"")</f>
        <v/>
      </c>
    </row>
    <row r="15" s="237" customFormat="true" ht="14.4" hidden="false" customHeight="false" outlineLevel="0" collapsed="false">
      <c r="A15" s="239" t="s">
        <v>196</v>
      </c>
      <c r="B15" s="240" t="str">
        <f aca="false">IF(VLOOKUP(A15,EML_Tool_WP!A:BB,2,0)="","",VLOOKUP(A15,EML_Tool_WP!A:BB,2,0))</f>
        <v>Map Models of hardware</v>
      </c>
      <c r="C15" s="259"/>
      <c r="D15" s="240"/>
      <c r="E15" s="257" t="n">
        <f aca="false">IF(VLOOKUP(A15,EML_Tool_WP!A:BB,42,0)="","",VLOOKUP(A15,EML_Tool_WP!A:BB,42,0))</f>
        <v>0.557017543859649</v>
      </c>
      <c r="F15" s="241"/>
      <c r="G15" s="275"/>
      <c r="H15" s="240"/>
      <c r="I15" s="240"/>
      <c r="J15" s="273" t="s">
        <v>664</v>
      </c>
    </row>
    <row r="16" customFormat="false" ht="72" hidden="tru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51" t="n">
        <f aca="false">IF(VLOOKUP(A16,EML_Tool_WP!A:BB,42,0)="","",VLOOKUP(A16,EML_Tool_WP!A:BB,42,0))</f>
        <v>0.8</v>
      </c>
      <c r="F16" s="229" t="str">
        <f aca="false">IF(VLOOKUP(A16,EML_Tool_WP!A:BB,48,0)="","",VLOOKUP(A16,EML_Tool_WP!A:BB,48,0))</f>
        <v>active</v>
      </c>
      <c r="G16" s="274" t="str">
        <f aca="false">IF(VLOOKUP(A16,EML_Tool_WP!A:BB,50,0)="","",VLOOKUP(A16,EML_Tool_WP!A:BB,50,0))</f>
        <v>Common interface to hardware to create independence between platform specific settings and cross-hardware comparions</v>
      </c>
      <c r="H16" s="250" t="str">
        <f aca="false">IF(VLOOKUP(A16,EML_Tool_WP!A:BB,52,0)="","",VLOOKUP(A16,EML_Tool_WP!A:BB,52,0))</f>
        <v>[] Common exchange format for inference
[] Common exchange format for estimators
[x] Common Inference execution scripts for platforms
[x] Demonstration on OpenVino and NVIDIA</v>
      </c>
      <c r="I16" s="250" t="str">
        <f aca="false">IF(VLOOKUP(A16,EML_Tool_WP!A:BB,53,0)="","",VLOOKUP(A16,EML_Tool_WP!A:BB,53,0))</f>
        <v>* Scripts for each hardware in https://github.com/embedded-machine-learning/scripts-and-guides/tree/main/scripts/hardwaremodules</v>
      </c>
      <c r="J16" s="230" t="str">
        <f aca="false">IFERROR(IF(FIND("(ME)",H16),"ME"),"")</f>
        <v/>
      </c>
    </row>
    <row r="17" customFormat="false" ht="100.8" hidden="tru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51" t="n">
        <f aca="false">IF(VLOOKUP(A17,EML_Tool_WP!A:BB,42,0)="","",VLOOKUP(A17,EML_Tool_WP!A:BB,42,0))</f>
        <v>0.8</v>
      </c>
      <c r="F17" s="229" t="str">
        <f aca="false">IF(VLOOKUP(A17,EML_Tool_WP!A:BB,48,0)="","",VLOOKUP(A17,EML_Tool_WP!A:BB,48,0))</f>
        <v>active</v>
      </c>
      <c r="G17" s="274" t="str">
        <f aca="false">IF(VLOOKUP(A17,EML_Tool_WP!A:BB,50,0)="","",VLOOKUP(A17,EML_Tool_WP!A:BB,50,0))</f>
        <v>Inference NVIDIA: Out of the box inference with defined networks with or without tensor-rt</v>
      </c>
      <c r="H17" s="250" t="str">
        <f aca="false">IF(VLOOKUP(A17,EML_Tool_WP!A:BB,52,0)="","",VLOOKUP(A17,EML_Tool_WP!A:BB,52,0))</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50" t="str">
        <f aca="false">IF(VLOOKUP(A17,EML_Tool_WP!A:BB,53,0)="","",VLOOKUP(A17,EML_Tool_WP!A:BB,53,0))</f>
        <v/>
      </c>
      <c r="J17" s="230" t="str">
        <f aca="false">IFERROR(IF(FIND("(ME)",H17),"ME"),"")</f>
        <v/>
      </c>
    </row>
    <row r="18" customFormat="false" ht="86.4" hidden="tru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51" t="n">
        <f aca="false">IF(VLOOKUP(A18,EML_Tool_WP!A:BB,42,0)="","",VLOOKUP(A18,EML_Tool_WP!A:BB,42,0))</f>
        <v>0.9125</v>
      </c>
      <c r="F18" s="229" t="str">
        <f aca="false">IF(VLOOKUP(A18,EML_Tool_WP!A:BB,48,0)="","",VLOOKUP(A18,EML_Tool_WP!A:BB,48,0))</f>
        <v>active</v>
      </c>
      <c r="G18" s="274" t="str">
        <f aca="false">IF(VLOOKUP(A18,EML_Tool_WP!A:BB,50,0)="","",VLOOKUP(A18,EML_Tool_WP!A:BB,50,0))</f>
        <v>Inference Intel: Out of the box inference with defined networks with or without OpenVino</v>
      </c>
      <c r="H18" s="250" t="str">
        <f aca="false">IF(VLOOKUP(A18,EML_Tool_WP!A:BB,52,0)="","",VLOOKUP(A18,EML_Tool_WP!A:BB,52,0))</f>
        <v>[] Guides in Github for setup of system in HW
[] Scripts for inference and evaluation in Github
[] NUC, NCS2 environment completed
[] 1x Obj. Detection, Openvino, YoloV4 (Bck YoloV3)
[] 1x segmentation, Openvino, DeepLabV3
[] Object Detection API 2.0 SSD-MobileNetV2</v>
      </c>
      <c r="I18" s="250" t="str">
        <f aca="false">IF(VLOOKUP(A18,EML_Tool_WP!A:BB,53,0)="","",VLOOKUP(A18,EML_Tool_WP!A:BB,53,0))</f>
        <v/>
      </c>
      <c r="J18" s="230" t="str">
        <f aca="false">IFERROR(IF(FIND("(ME)",H18),"ME"),"")</f>
        <v/>
      </c>
    </row>
    <row r="19" customFormat="false" ht="100.8" hidden="tru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51" t="n">
        <f aca="false">IF(VLOOKUP(A19,EML_Tool_WP!A:BB,42,0)="","",VLOOKUP(A19,EML_Tool_WP!A:BB,42,0))</f>
        <v>0.1</v>
      </c>
      <c r="F19" s="229" t="str">
        <f aca="false">IF(VLOOKUP(A19,EML_Tool_WP!A:BB,48,0)="","",VLOOKUP(A19,EML_Tool_WP!A:BB,48,0))</f>
        <v>active</v>
      </c>
      <c r="G19" s="274" t="str">
        <f aca="false">IF(VLOOKUP(A19,EML_Tool_WP!A:BB,50,0)="","",VLOOKUP(A19,EML_Tool_WP!A:BB,50,0))</f>
        <v>Inference ARM: Out of the box inference with defined networks with or without ARM-NN</v>
      </c>
      <c r="H19" s="250" t="str">
        <f aca="false">IF(VLOOKUP(A19,EML_Tool_WP!A:BB,52,0)="","",VLOOKUP(A19,EML_Tool_WP!A:BB,52,0))</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50" t="str">
        <f aca="false">IF(VLOOKUP(A19,EML_Tool_WP!A:BB,53,0)="","",VLOOKUP(A19,EML_Tool_WP!A:BB,53,0))</f>
        <v/>
      </c>
      <c r="J19" s="230" t="str">
        <f aca="false">IFERROR(IF(FIND("(ME)",H19),"ME"),"")</f>
        <v/>
      </c>
    </row>
    <row r="20" customFormat="false" ht="72" hidden="tru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51" t="n">
        <f aca="false">IF(VLOOKUP(A20,EML_Tool_WP!A:BB,42,0)="","",VLOOKUP(A20,EML_Tool_WP!A:BB,42,0))</f>
        <v>0.15</v>
      </c>
      <c r="F20" s="229" t="str">
        <f aca="false">IF(VLOOKUP(A20,EML_Tool_WP!A:BB,48,0)="","",VLOOKUP(A20,EML_Tool_WP!A:BB,48,0))</f>
        <v>active</v>
      </c>
      <c r="G20" s="274" t="str">
        <f aca="false">IF(VLOOKUP(A20,EML_Tool_WP!A:BB,50,0)="","",VLOOKUP(A20,EML_Tool_WP!A:BB,50,0))</f>
        <v>Inference Xilinx: Out of the box inference with defined networks with or without Vitis-AI</v>
      </c>
      <c r="H20" s="250" t="str">
        <f aca="false">IF(VLOOKUP(A20,EML_Tool_WP!A:BB,52,0)="","",VLOOKUP(A20,EML_Tool_WP!A:BB,52,0))</f>
        <v>[] Guides in Github for setup of system in HW
[] Scripts for inference and evaluation in Github
[] Vitis AI environment completed
[] 1x Obj. Detection, Openvino, YoloV4 (Bck YoloV3)
[] 1x segmentation, Openvino, DeepLabV3</v>
      </c>
      <c r="I20" s="250" t="str">
        <f aca="false">IF(VLOOKUP(A20,EML_Tool_WP!A:BB,53,0)="","",VLOOKUP(A20,EML_Tool_WP!A:BB,53,0))</f>
        <v/>
      </c>
      <c r="J20" s="230" t="str">
        <f aca="false">IFERROR(IF(FIND("(ME)",H20),"ME"),"")</f>
        <v/>
      </c>
    </row>
    <row r="21" customFormat="false" ht="129.6" hidden="tru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51" t="n">
        <f aca="false">IF(VLOOKUP(A21,EML_Tool_WP!A:BB,42,0)="","",VLOOKUP(A21,EML_Tool_WP!A:BB,42,0))</f>
        <v>0.552272727272727</v>
      </c>
      <c r="F21" s="229" t="str">
        <f aca="false">IF(VLOOKUP(A21,EML_Tool_WP!A:BB,48,0)="","",VLOOKUP(A21,EML_Tool_WP!A:BB,48,0))</f>
        <v>active</v>
      </c>
      <c r="G21" s="274" t="str">
        <f aca="false">IF(VLOOKUP(A21,EML_Tool_WP!A:BB,50,0)="","",VLOOKUP(A21,EML_Tool_WP!A:BB,50,0))</f>
        <v>Single networks power measurements</v>
      </c>
      <c r="H21" s="250" t="str">
        <f aca="false">IF(VLOOKUP(A21,EML_Tool_WP!A:BB,52,0)="","",VLOOKUP(A21,EML_Tool_WP!A:BB,52,0))</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50" t="str">
        <f aca="false">IF(VLOOKUP(A21,EML_Tool_WP!A:BB,53,0)="","",VLOOKUP(A21,EML_Tool_WP!A:BB,53,0))</f>
        <v/>
      </c>
      <c r="J21" s="230" t="str">
        <f aca="false">IFERROR(IF(FIND("(ME)",H21),"ME"),"")</f>
        <v/>
      </c>
    </row>
    <row r="22" customFormat="false" ht="100.8" hidden="tru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51" t="n">
        <f aca="false">IF(VLOOKUP(A22,EML_Tool_WP!A:BB,42,0)="","",VLOOKUP(A22,EML_Tool_WP!A:BB,42,0))</f>
        <v>0.3</v>
      </c>
      <c r="F22" s="229" t="str">
        <f aca="false">IF(VLOOKUP(A22,EML_Tool_WP!A:BB,48,0)="","",VLOOKUP(A22,EML_Tool_WP!A:BB,48,0))</f>
        <v>open</v>
      </c>
      <c r="G22" s="274" t="str">
        <f aca="false">IF(VLOOKUP(A22,EML_Tool_WP!A:BB,50,0)="","",VLOOKUP(A22,EML_Tool_WP!A:BB,50,0))</f>
        <v>Inference of common neural networks available on all hardware</v>
      </c>
      <c r="H22" s="250" t="str">
        <f aca="false">IF(VLOOKUP(A22,EML_Tool_WP!A:BB,52,0)="","",VLOOKUP(A22,EML_Tool_WP!A:BB,52,0))</f>
        <v>[] Overview matrix of the possibility to do inference with a certain framework on a certain hardware in the laboratory
[] Guides how to setup the environments
[] Guides how to do inference with a pretrained model
[] Validation networks for each framework</v>
      </c>
      <c r="I22" s="250" t="str">
        <f aca="false">IF(VLOOKUP(A22,EML_Tool_WP!A:BB,53,0)="","",VLOOKUP(A22,EML_Tool_WP!A:BB,53,0))</f>
        <v/>
      </c>
      <c r="J22" s="230" t="str">
        <f aca="false">IFERROR(IF(FIND("(ME)",H22),"ME"),"")</f>
        <v/>
      </c>
    </row>
    <row r="23" s="237" customFormat="true" ht="14.4" hidden="false" customHeight="false" outlineLevel="0" collapsed="false">
      <c r="A23" s="239" t="s">
        <v>309</v>
      </c>
      <c r="B23" s="240" t="str">
        <f aca="false">IF(VLOOKUP(A23,EML_Tool_WP!A:BB,2,0)="","",VLOOKUP(A23,EML_Tool_WP!A:BB,2,0))</f>
        <v>Quantization</v>
      </c>
      <c r="C23" s="259"/>
      <c r="D23" s="240"/>
      <c r="E23" s="257" t="n">
        <f aca="false">IF(VLOOKUP(A23,EML_Tool_WP!A:BB,42,0)="","",VLOOKUP(A23,EML_Tool_WP!A:BB,42,0))</f>
        <v>0.235294117647059</v>
      </c>
      <c r="F23" s="241"/>
      <c r="G23" s="275"/>
      <c r="H23" s="240"/>
      <c r="I23" s="240"/>
      <c r="J23" s="273" t="s">
        <v>664</v>
      </c>
    </row>
    <row r="24" customFormat="false" ht="57.6" hidden="tru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51" t="n">
        <f aca="false">IF(VLOOKUP(A24,EML_Tool_WP!A:BB,42,0)="","",VLOOKUP(A24,EML_Tool_WP!A:BB,42,0))</f>
        <v>0.74</v>
      </c>
      <c r="F24" s="229" t="str">
        <f aca="false">IF(VLOOKUP(A24,EML_Tool_WP!A:BB,48,0)="","",VLOOKUP(A24,EML_Tool_WP!A:BB,48,0))</f>
        <v>active</v>
      </c>
      <c r="G24" s="274" t="str">
        <f aca="false">IF(VLOOKUP(A24,EML_Tool_WP!A:BB,50,0)="","",VLOOKUP(A24,EML_Tool_WP!A:BB,50,0))</f>
        <v>Quantization of fully connected und conv layer prunable, TinyYoloV3, ResNet</v>
      </c>
      <c r="H24" s="250" t="str">
        <f aca="false">IF(VLOOKUP(A24,EML_Tool_WP!A:BB,52,0)="","",VLOOKUP(A24,EML_Tool_WP!A:BB,52,0))</f>
        <v>[] Repository with Quantization software module
[] Written comprison with Vitis AI, für TinyYolo, ResNet and supported layer
[] Thesis</v>
      </c>
      <c r="I24" s="250" t="str">
        <f aca="false">IF(VLOOKUP(A24,EML_Tool_WP!A:BB,53,0)="","",VLOOKUP(A24,EML_Tool_WP!A:BB,53,0))</f>
        <v/>
      </c>
      <c r="J24" s="230" t="str">
        <f aca="false">IFERROR(IF(FIND("(ME)",H24),"ME"),"")</f>
        <v/>
      </c>
    </row>
    <row r="25" customFormat="false" ht="43.2" hidden="tru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51" t="n">
        <f aca="false">IF(VLOOKUP(A25,EML_Tool_WP!A:BB,42,0)="","",VLOOKUP(A25,EML_Tool_WP!A:BB,42,0))</f>
        <v>0</v>
      </c>
      <c r="F25" s="243" t="str">
        <f aca="false">IF(VLOOKUP(A25,EML_Tool_WP!A:BB,48,0)="","",VLOOKUP(A25,EML_Tool_WP!A:BB,48,0))</f>
        <v>active</v>
      </c>
      <c r="G25" s="274" t="str">
        <f aca="false">IF(VLOOKUP(A25,EML_Tool_WP!A:BB,50,0)="","",VLOOKUP(A25,EML_Tool_WP!A:BB,50,0))</f>
        <v>Effects of quantization through tensor-rt known</v>
      </c>
      <c r="H25" s="250" t="str">
        <f aca="false">IF(VLOOKUP(A25,EML_Tool_WP!A:BB,52,0)="","",VLOOKUP(A25,EML_Tool_WP!A:BB,52,0))</f>
        <v>[] Measurements of latency and accuracy of MobileNet variants w/o trt quantization all possibilities</v>
      </c>
      <c r="I25" s="250" t="str">
        <f aca="false">IF(VLOOKUP(A25,EML_Tool_WP!A:BB,53,0)="","",VLOOKUP(A25,EML_Tool_WP!A:BB,53,0))</f>
        <v/>
      </c>
      <c r="J25" s="230" t="str">
        <f aca="false">IFERROR(IF(FIND("(ME)",H25),"ME"),"")</f>
        <v/>
      </c>
    </row>
    <row r="26" customFormat="false" ht="28.8" hidden="tru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51" t="n">
        <f aca="false">IF(VLOOKUP(A26,EML_Tool_WP!A:BB,42,0)="","",VLOOKUP(A26,EML_Tool_WP!A:BB,42,0))</f>
        <v>0</v>
      </c>
      <c r="F26" s="243" t="str">
        <f aca="false">IF(VLOOKUP(A26,EML_Tool_WP!A:BB,48,0)="","",VLOOKUP(A26,EML_Tool_WP!A:BB,48,0))</f>
        <v>active</v>
      </c>
      <c r="G26" s="274" t="str">
        <f aca="false">IF(VLOOKUP(A26,EML_Tool_WP!A:BB,50,0)="","",VLOOKUP(A26,EML_Tool_WP!A:BB,50,0))</f>
        <v>Effect of quantization through OpenVino known</v>
      </c>
      <c r="H26" s="250" t="str">
        <f aca="false">IF(VLOOKUP(A26,EML_Tool_WP!A:BB,52,0)="","",VLOOKUP(A26,EML_Tool_WP!A:BB,52,0))</f>
        <v>[] Measurements of MobileNet  variants latency and accuracy. w/o openvino quantization</v>
      </c>
      <c r="I26" s="250" t="str">
        <f aca="false">IF(VLOOKUP(A26,EML_Tool_WP!A:BB,53,0)="","",VLOOKUP(A26,EML_Tool_WP!A:BB,53,0))</f>
        <v/>
      </c>
      <c r="J26" s="230" t="str">
        <f aca="false">IFERROR(IF(FIND("(ME)",H26),"ME"),"")</f>
        <v/>
      </c>
    </row>
    <row r="27" customFormat="false" ht="57.6" hidden="tru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51" t="n">
        <f aca="false">IF(VLOOKUP(A27,EML_Tool_WP!A:BB,42,0)="","",VLOOKUP(A27,EML_Tool_WP!A:BB,42,0))</f>
        <v>0.1</v>
      </c>
      <c r="F27" s="243" t="str">
        <f aca="false">IF(VLOOKUP(A27,EML_Tool_WP!A:BB,48,0)="","",VLOOKUP(A27,EML_Tool_WP!A:BB,48,0))</f>
        <v>active</v>
      </c>
      <c r="G27" s="274" t="str">
        <f aca="false">IF(VLOOKUP(A27,EML_Tool_WP!A:BB,50,0)="","",VLOOKUP(A27,EML_Tool_WP!A:BB,50,0))</f>
        <v>Tradeoff between slimmable networks and quantization regarding performance loss and latency gain on State-of-the-Art Architectures</v>
      </c>
      <c r="H27" s="250" t="str">
        <f aca="false">IF(VLOOKUP(A27,EML_Tool_WP!A:BB,52,0)="","",VLOOKUP(A27,EML_Tool_WP!A:BB,52,0))</f>
        <v>[] Comparison of Slimmable Networks to Depthmultiplier and pruning
[] Repository to apply Methodology on other Networks</v>
      </c>
      <c r="I27" s="250" t="str">
        <f aca="false">IF(VLOOKUP(A27,EML_Tool_WP!A:BB,53,0)="","",VLOOKUP(A27,EML_Tool_WP!A:BB,53,0))</f>
        <v/>
      </c>
      <c r="J27" s="230" t="str">
        <f aca="false">IFERROR(IF(FIND("(ME)",H27),"ME"),"")</f>
        <v/>
      </c>
    </row>
    <row r="28" s="237" customFormat="true" ht="14.4" hidden="false" customHeight="false" outlineLevel="0" collapsed="false">
      <c r="A28" s="239" t="s">
        <v>357</v>
      </c>
      <c r="B28" s="240" t="str">
        <f aca="false">IF(VLOOKUP(A28,EML_Tool_WP!A:BB,2,0)="","",VLOOKUP(A28,EML_Tool_WP!A:BB,2,0))</f>
        <v>Pruning</v>
      </c>
      <c r="C28" s="259"/>
      <c r="D28" s="240"/>
      <c r="E28" s="257" t="n">
        <f aca="false">IF(VLOOKUP(A28,EML_Tool_WP!A:BB,42,0)="","",VLOOKUP(A28,EML_Tool_WP!A:BB,42,0))</f>
        <v>0.360714285714286</v>
      </c>
      <c r="F28" s="241"/>
      <c r="G28" s="275"/>
      <c r="H28" s="240"/>
      <c r="I28" s="240"/>
      <c r="J28" s="273" t="s">
        <v>664</v>
      </c>
    </row>
    <row r="29" customFormat="false" ht="86.4" hidden="tru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51" t="n">
        <f aca="false">IF(VLOOKUP(A29,EML_Tool_WP!A:BB,42,0)="","",VLOOKUP(A29,EML_Tool_WP!A:BB,42,0))</f>
        <v>0.791666666666667</v>
      </c>
      <c r="F29" s="229" t="str">
        <f aca="false">IF(VLOOKUP(A29,EML_Tool_WP!A:BB,48,0)="","",VLOOKUP(A29,EML_Tool_WP!A:BB,48,0))</f>
        <v>active</v>
      </c>
      <c r="G29" s="274" t="str">
        <f aca="false">IF(VLOOKUP(A29,EML_Tool_WP!A:BB,50,0)="","",VLOOKUP(A29,EML_Tool_WP!A:BB,50,0))</f>
        <v>Distiller derived pruning tool for simple networks ResNets for classification tasks as well as MobileNet</v>
      </c>
      <c r="H29" s="250" t="str">
        <f aca="false">IF(VLOOKUP(A29,EML_Tool_WP!A:BB,52,0)="","",VLOOKUP(A29,EML_Tool_WP!A:BB,52,0))</f>
        <v>[] Enhancement of Distiller pruning tool
[] Performane comparison to a depth multipler at MobileNet
[] ResNet classification netzwork
[] Software Tool for Pytorch inputs in Repo
[] Thesis</v>
      </c>
      <c r="I29" s="250" t="str">
        <f aca="false">IF(VLOOKUP(A29,EML_Tool_WP!A:BB,53,0)="","",VLOOKUP(A29,EML_Tool_WP!A:BB,53,0))</f>
        <v/>
      </c>
      <c r="J29" s="230" t="str">
        <f aca="false">IFERROR(IF(FIND("(ME)",H29),"ME"),"")</f>
        <v/>
      </c>
    </row>
    <row r="30" customFormat="false" ht="72" hidden="tru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51" t="n">
        <f aca="false">IF(VLOOKUP(A30,EML_Tool_WP!A:BB,42,0)="","",VLOOKUP(A30,EML_Tool_WP!A:BB,42,0))</f>
        <v>0.0375</v>
      </c>
      <c r="F30" s="243" t="str">
        <f aca="false">IF(VLOOKUP(A30,EML_Tool_WP!A:BB,48,0)="","",VLOOKUP(A30,EML_Tool_WP!A:BB,48,0))</f>
        <v>active</v>
      </c>
      <c r="G30" s="274" t="str">
        <f aca="false">IF(VLOOKUP(A30,EML_Tool_WP!A:BB,50,0)="","",VLOOKUP(A30,EML_Tool_WP!A:BB,50,0))</f>
        <v>Knowledge if slimmable networks better than MobileNet Depth multipler</v>
      </c>
      <c r="H30" s="250" t="str">
        <f aca="false">IF(VLOOKUP(A30,EML_Tool_WP!A:BB,52,0)="","",VLOOKUP(A30,EML_Tool_WP!A:BB,52,0))</f>
        <v>[] Bach. Thesis: Implementation of slimmable networks on MobileNet on NVIDIA. Compare performance with depth multiplier
[] Comparison of latency and acc. On device
[] Repository with setup and execution scripts</v>
      </c>
      <c r="I30" s="250" t="str">
        <f aca="false">IF(VLOOKUP(A30,EML_Tool_WP!A:BB,53,0)="","",VLOOKUP(A30,EML_Tool_WP!A:BB,53,0))</f>
        <v/>
      </c>
      <c r="J30" s="230" t="str">
        <f aca="false">IFERROR(IF(FIND("(ME)",H30),"ME"),"")</f>
        <v/>
      </c>
    </row>
    <row r="31" s="237" customFormat="true" ht="14.4" hidden="false" customHeight="false" outlineLevel="0" collapsed="false">
      <c r="A31" s="239" t="s">
        <v>395</v>
      </c>
      <c r="B31" s="240" t="str">
        <f aca="false">IF(VLOOKUP(A31,EML_Tool_WP!A:BB,2,0)="","",VLOOKUP(A31,EML_Tool_WP!A:BB,2,0))</f>
        <v>Factorization</v>
      </c>
      <c r="C31" s="259"/>
      <c r="D31" s="240"/>
      <c r="E31" s="257" t="n">
        <f aca="false">IF(VLOOKUP(A31,EML_Tool_WP!A:BB,42,0)="","",VLOOKUP(A31,EML_Tool_WP!A:BB,42,0))</f>
        <v>0</v>
      </c>
      <c r="F31" s="241"/>
      <c r="G31" s="275"/>
      <c r="H31" s="240"/>
      <c r="I31" s="240"/>
      <c r="J31" s="273" t="s">
        <v>664</v>
      </c>
    </row>
    <row r="32" s="237" customFormat="true" ht="14.4" hidden="false" customHeight="false" outlineLevel="0" collapsed="false">
      <c r="A32" s="239" t="s">
        <v>398</v>
      </c>
      <c r="B32" s="240" t="str">
        <f aca="false">IF(VLOOKUP(A32,EML_Tool_WP!A:BB,2,0)="","",VLOOKUP(A32,EML_Tool_WP!A:BB,2,0))</f>
        <v>Compact Design</v>
      </c>
      <c r="C32" s="259"/>
      <c r="D32" s="240"/>
      <c r="E32" s="257" t="n">
        <f aca="false">IF(VLOOKUP(A32,EML_Tool_WP!A:BB,42,0)="","",VLOOKUP(A32,EML_Tool_WP!A:BB,42,0))</f>
        <v>0.573333333333334</v>
      </c>
      <c r="F32" s="241"/>
      <c r="G32" s="275"/>
      <c r="H32" s="240"/>
      <c r="I32" s="240"/>
      <c r="J32" s="273" t="s">
        <v>664</v>
      </c>
    </row>
    <row r="33" customFormat="false" ht="115.2"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51" t="n">
        <f aca="false">IF(VLOOKUP(A33,EML_Tool_WP!A:BB,42,0)="","",VLOOKUP(A33,EML_Tool_WP!A:BB,42,0))</f>
        <v>0.983333333333333</v>
      </c>
      <c r="F33" s="229" t="str">
        <f aca="false">IF(VLOOKUP(A33,EML_Tool_WP!A:BB,48,0)="","",VLOOKUP(A33,EML_Tool_WP!A:BB,48,0))</f>
        <v>active</v>
      </c>
      <c r="G33" s="274" t="str">
        <f aca="false">IF(VLOOKUP(A33,EML_Tool_WP!A:BB,50,0)="","",VLOOKUP(A33,EML_Tool_WP!A:BB,50,0))</f>
        <v>Proof of concept of Knowledge distillation and shunt connections for segmentation networks. Provide an easy-to-use open-source software tool for inserting shunt connections into existing Keras networks</v>
      </c>
      <c r="H33" s="250" t="str">
        <f aca="false">IF(VLOOKUP(A33,EML_Tool_WP!A:BB,52,0)="","",VLOOKUP(A33,EML_Tool_WP!A:BB,52,0))</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50" t="str">
        <f aca="false">IF(VLOOKUP(A33,EML_Tool_WP!A:BB,53,0)="","",VLOOKUP(A33,EML_Tool_WP!A:BB,53,0))</f>
        <v>* Inference results only on NVIDIA
* Shunt algorithm for SSD-MobileNetV2 too</v>
      </c>
      <c r="J33" s="230" t="str">
        <f aca="false">IFERROR(IF(FIND("(ME)",H33),"ME"),"")</f>
        <v>ME</v>
      </c>
    </row>
    <row r="34" customFormat="false" ht="100.8"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51" t="n">
        <f aca="false">IF(VLOOKUP(A34,EML_Tool_WP!A:BB,42,0)="","",VLOOKUP(A34,EML_Tool_WP!A:BB,42,0))</f>
        <v>1</v>
      </c>
      <c r="F34" s="229" t="str">
        <f aca="false">IF(VLOOKUP(A34,EML_Tool_WP!A:BB,48,0)="","",VLOOKUP(A34,EML_Tool_WP!A:BB,48,0))</f>
        <v>completed</v>
      </c>
      <c r="G34" s="274" t="str">
        <f aca="false">IF(VLOOKUP(A34,EML_Tool_WP!A:BB,50,0)="","",VLOOKUP(A34,EML_Tool_WP!A:BB,50,0))</f>
        <v>Retraining the SqueezeNAS networks on the RailSem dataset and comparing the inference results on Xavier with the results of CityScape. Compare performance to Shunt connections. Network generation for hardware</v>
      </c>
      <c r="H34" s="250" t="str">
        <f aca="false">IF(VLOOKUP(A34,EML_Tool_WP!A:BB,52,0)="","",VLOOKUP(A34,EML_Tool_WP!A:BB,52,0))</f>
        <v>[x] (ME) Report: Preprocessing of the data, Latency values on NVIDIA Xavier, IoU scores for the RailSem
[x] Comparison of RailSem and CityScape on squeezenas
[x] Performance and latency comparison with DeepLab
[x] Github repo with experiment</v>
      </c>
      <c r="I34" s="250" t="str">
        <f aca="false">IF(VLOOKUP(A34,EML_Tool_WP!A:BB,53,0)="","",VLOOKUP(A34,EML_Tool_WP!A:BB,53,0))</f>
        <v>*Retraining of existing Xavier models possible
*New architectures not possible
*Report and code: https://github.com/embedded-machine-learning/squeezenas_train; 04_Tasks\20201221_SqueezeNas_Evaluation_Amid_Mozelli</v>
      </c>
      <c r="J34" s="230" t="str">
        <f aca="false">IFERROR(IF(FIND("(ME)",H34),"ME"),"")</f>
        <v>ME</v>
      </c>
    </row>
    <row r="35" customFormat="false" ht="72"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51" t="n">
        <f aca="false">IF(VLOOKUP(A35,EML_Tool_WP!A:BB,42,0)="","",VLOOKUP(A35,EML_Tool_WP!A:BB,42,0))</f>
        <v>0.275</v>
      </c>
      <c r="F35" s="229" t="str">
        <f aca="false">IF(VLOOKUP(A35,EML_Tool_WP!A:BB,48,0)="","",VLOOKUP(A35,EML_Tool_WP!A:BB,48,0))</f>
        <v>active</v>
      </c>
      <c r="G35" s="274" t="str">
        <f aca="false">IF(VLOOKUP(A35,EML_Tool_WP!A:BB,50,0)="","",VLOOKUP(A35,EML_Tool_WP!A:BB,50,0))</f>
        <v>Analysis whether a common MobileNet backbone for object detection and segmentation is faster and provides better performance as separated networks</v>
      </c>
      <c r="H35" s="250" t="str">
        <f aca="false">IF(VLOOKUP(A35,EML_Tool_WP!A:BB,52,0)="","",VLOOKUP(A35,EML_Tool_WP!A:BB,52,0))</f>
        <v>[] (ME) Comparison acc and latency NVIDIA device of common backbone vs. separate networks
[] (ME) Common backbone implementation in repo</v>
      </c>
      <c r="I35" s="250" t="str">
        <f aca="false">IF(VLOOKUP(A35,EML_Tool_WP!A:BB,53,0)="","",VLOOKUP(A35,EML_Tool_WP!A:BB,53,0))</f>
        <v/>
      </c>
      <c r="J35" s="230" t="str">
        <f aca="false">IFERROR(IF(FIND("(ME)",H35),"ME"),"")</f>
        <v>ME</v>
      </c>
    </row>
    <row r="36" customFormat="false" ht="28.8" hidden="true" customHeight="false" outlineLevel="0" collapsed="false">
      <c r="A36" s="242" t="s">
        <v>462</v>
      </c>
      <c r="B36" s="243" t="str">
        <f aca="false">IF(VLOOKUP(A36,EML_Tool_WP!A:BB,2,0)="","",VLOOKUP(A36,EML_Tool_WP!A:BB,2,0))</f>
        <v>Comparison of YoloV3 vs. YoloV4 on a Xilinx</v>
      </c>
      <c r="C36" s="250" t="n">
        <f aca="false">IF(VLOOKUP(A36,EML_Tool_WP!A:BB,39,0)="","",VLOOKUP(A36,EML_Tool_WP!A:BB,39,0))</f>
        <v>44256</v>
      </c>
      <c r="D36" s="250" t="n">
        <f aca="false">IF(VLOOKUP(A36,EML_Tool_WP!A:BB,40,0)="","",VLOOKUP(A36,EML_Tool_WP!A:BB,40,0))</f>
        <v>44439</v>
      </c>
      <c r="E36" s="251" t="n">
        <f aca="false">IF(VLOOKUP(A36,EML_Tool_WP!A:BB,42,0)="","",VLOOKUP(A36,EML_Tool_WP!A:BB,42,0))</f>
        <v>0</v>
      </c>
      <c r="F36" s="243" t="str">
        <f aca="false">IF(VLOOKUP(A36,EML_Tool_WP!A:BB,48,0)="","",VLOOKUP(A36,EML_Tool_WP!A:BB,48,0))</f>
        <v>active</v>
      </c>
      <c r="G36" s="274" t="str">
        <f aca="false">IF(VLOOKUP(A36,EML_Tool_WP!A:BB,50,0)="","",VLOOKUP(A36,EML_Tool_WP!A:BB,50,0))</f>
        <v/>
      </c>
      <c r="H36" s="250" t="str">
        <f aca="false">IF(VLOOKUP(A36,EML_Tool_WP!A:BB,52,0)="","",VLOOKUP(A36,EML_Tool_WP!A:BB,52,0))</f>
        <v/>
      </c>
      <c r="I36" s="250" t="str">
        <f aca="false">IF(VLOOKUP(A36,EML_Tool_WP!A:BB,53,0)="","",VLOOKUP(A36,EML_Tool_WP!A:BB,53,0))</f>
        <v/>
      </c>
      <c r="J36" s="230" t="str">
        <f aca="false">IFERROR(IF(FIND("(ME)",H36),"ME"),"")</f>
        <v/>
      </c>
    </row>
    <row r="37" s="237" customFormat="true" ht="14.4" hidden="false" customHeight="false" outlineLevel="0" collapsed="false">
      <c r="A37" s="239" t="s">
        <v>469</v>
      </c>
      <c r="B37" s="240" t="str">
        <f aca="false">IF(VLOOKUP(A37,EML_Tool_WP!A:BB,2,0)="","",VLOOKUP(A37,EML_Tool_WP!A:BB,2,0))</f>
        <v>Optimization Strategy</v>
      </c>
      <c r="C37" s="259"/>
      <c r="D37" s="240"/>
      <c r="E37" s="257" t="n">
        <f aca="false">IF(VLOOKUP(A37,EML_Tool_WP!A:BB,42,0)="","",VLOOKUP(A37,EML_Tool_WP!A:BB,42,0))</f>
        <v>0.571176470588235</v>
      </c>
      <c r="F37" s="241"/>
      <c r="G37" s="275"/>
      <c r="H37" s="240"/>
      <c r="I37" s="240"/>
      <c r="J37" s="273" t="s">
        <v>664</v>
      </c>
    </row>
    <row r="38" customFormat="false" ht="57.6" hidden="tru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51" t="n">
        <f aca="false">IF(VLOOKUP(A38,EML_Tool_WP!A:BB,42,0)="","",VLOOKUP(A38,EML_Tool_WP!A:BB,42,0))</f>
        <v>1</v>
      </c>
      <c r="F38" s="229" t="str">
        <f aca="false">IF(VLOOKUP(A38,EML_Tool_WP!A:BB,48,0)="","",VLOOKUP(A38,EML_Tool_WP!A:BB,48,0))</f>
        <v>Completed</v>
      </c>
      <c r="G38" s="274" t="str">
        <f aca="false">IF(VLOOKUP(A38,EML_Tool_WP!A:BB,50,0)="","",VLOOKUP(A38,EML_Tool_WP!A:BB,50,0))</f>
        <v>Server ready for training</v>
      </c>
      <c r="H38" s="250" t="str">
        <f aca="false">IF(VLOOKUP(A38,EML_Tool_WP!A:BB,52,0)="","",VLOOKUP(A38,EML_Tool_WP!A:BB,52,0))</f>
        <v>[x] Guides on how to setup EDA01 for different environments and training
[x] Environments ready: Tensorflow 2, Pytorch</v>
      </c>
      <c r="I38" s="250" t="str">
        <f aca="false">IF(VLOOKUP(A38,EML_Tool_WP!A:BB,53,0)="","",VLOOKUP(A38,EML_Tool_WP!A:BB,53,0))</f>
        <v>* https://github.com/embedded-machine-learning/scripts-and-guides/blob/main/guides/task_spooler_manual.md</v>
      </c>
      <c r="J38" s="230" t="str">
        <f aca="false">IFERROR(IF(FIND("(ME)",H38),"ME"),"")</f>
        <v/>
      </c>
    </row>
    <row r="39" customFormat="false" ht="115.2" hidden="tru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51" t="n">
        <f aca="false">IF(VLOOKUP(A39,EML_Tool_WP!A:BB,42,0)="","",VLOOKUP(A39,EML_Tool_WP!A:BB,42,0))</f>
        <v>0.971428571428571</v>
      </c>
      <c r="F39" s="229" t="str">
        <f aca="false">IF(VLOOKUP(A39,EML_Tool_WP!A:BB,48,0)="","",VLOOKUP(A39,EML_Tool_WP!A:BB,48,0))</f>
        <v>active</v>
      </c>
      <c r="G39" s="274" t="str">
        <f aca="false">IF(VLOOKUP(A39,EML_Tool_WP!A:BB,50,0)="","",VLOOKUP(A39,EML_Tool_WP!A:BB,50,0))</f>
        <v>External services ready for training with our networks</v>
      </c>
      <c r="H39" s="250" t="str">
        <f aca="false">IF(VLOOKUP(A39,EML_Tool_WP!A:BB,52,0)="","",VLOOKUP(A39,EML_Tool_WP!A:BB,52,0))</f>
        <v>[x] Training possible with TF2 and Pytorch on Vienna Scientific Cluster
[] Guide how to train on Microsoft Azure</v>
      </c>
      <c r="I39" s="250" t="str">
        <f aca="false">IF(VLOOKUP(A39,EML_Tool_WP!A:BB,53,0)="","",VLOOKUP(A39,EML_Tool_WP!A:BB,53,0))</f>
        <v>* Demonstration through work of BH
* Guide Scientific Cluster: \\fileserver\Projects\SoC_EML\02_Documentation\11_Tutorials\Vienna_Scientific_Cluster
* Guide Azure: \\fileserver\Projects\SoC_EML\02_Documentation\11_Tutorials\Tutorial_Training_on_MS_Azure_LS.mp4</v>
      </c>
      <c r="J39" s="230" t="str">
        <f aca="false">IFERROR(IF(FIND("(ME)",H39),"ME"),"")</f>
        <v/>
      </c>
    </row>
    <row r="40" customFormat="false" ht="28.8" hidden="tru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51" t="n">
        <f aca="false">IF(VLOOKUP(A40,EML_Tool_WP!A:BB,42,0)="","",VLOOKUP(A40,EML_Tool_WP!A:BB,42,0))</f>
        <v>0</v>
      </c>
      <c r="F40" s="229" t="str">
        <f aca="false">IF(VLOOKUP(A40,EML_Tool_WP!A:BB,48,0)="","",VLOOKUP(A40,EML_Tool_WP!A:BB,48,0))</f>
        <v>open</v>
      </c>
      <c r="G40" s="274" t="str">
        <f aca="false">IF(VLOOKUP(A40,EML_Tool_WP!A:BB,50,0)="","",VLOOKUP(A40,EML_Tool_WP!A:BB,50,0))</f>
        <v/>
      </c>
      <c r="H40" s="250" t="str">
        <f aca="false">IF(VLOOKUP(A40,EML_Tool_WP!A:BB,52,0)="","",VLOOKUP(A40,EML_Tool_WP!A:BB,52,0))</f>
        <v/>
      </c>
      <c r="I40" s="250" t="str">
        <f aca="false">IF(VLOOKUP(A40,EML_Tool_WP!A:BB,53,0)="","",VLOOKUP(A40,EML_Tool_WP!A:BB,53,0))</f>
        <v/>
      </c>
      <c r="J40" s="230" t="str">
        <f aca="false">IFERROR(IF(FIND("(ME)",H40),"ME"),"")</f>
        <v/>
      </c>
    </row>
    <row r="41" customFormat="false" ht="28.8" hidden="tru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51" t="n">
        <f aca="false">IF(VLOOKUP(A41,EML_Tool_WP!A:BB,42,0)="","",VLOOKUP(A41,EML_Tool_WP!A:BB,42,0))</f>
        <v>0.15</v>
      </c>
      <c r="F41" s="229" t="str">
        <f aca="false">IF(VLOOKUP(A41,EML_Tool_WP!A:BB,48,0)="","",VLOOKUP(A41,EML_Tool_WP!A:BB,48,0))</f>
        <v>open</v>
      </c>
      <c r="G41" s="274" t="str">
        <f aca="false">IF(VLOOKUP(A41,EML_Tool_WP!A:BB,50,0)="","",VLOOKUP(A41,EML_Tool_WP!A:BB,50,0))</f>
        <v/>
      </c>
      <c r="H41" s="250" t="str">
        <f aca="false">IF(VLOOKUP(A41,EML_Tool_WP!A:BB,52,0)="","",VLOOKUP(A41,EML_Tool_WP!A:BB,52,0))</f>
        <v/>
      </c>
      <c r="I41" s="250" t="str">
        <f aca="false">IF(VLOOKUP(A41,EML_Tool_WP!A:BB,53,0)="","",VLOOKUP(A41,EML_Tool_WP!A:BB,53,0))</f>
        <v/>
      </c>
      <c r="J41" s="230" t="str">
        <f aca="false">IFERROR(IF(FIND("(ME)",H41),"ME"),"")</f>
        <v/>
      </c>
    </row>
    <row r="42" customFormat="false" ht="57.6" hidden="tru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51" t="n">
        <f aca="false">IF(VLOOKUP(A42,EML_Tool_WP!A:BB,42,0)="","",VLOOKUP(A42,EML_Tool_WP!A:BB,42,0))</f>
        <v>0.358333333333333</v>
      </c>
      <c r="F42" s="243" t="str">
        <f aca="false">IF(VLOOKUP(A42,EML_Tool_WP!A:BB,48,0)="","",VLOOKUP(A42,EML_Tool_WP!A:BB,48,0))</f>
        <v>active</v>
      </c>
      <c r="G42" s="274" t="str">
        <f aca="false">IF(VLOOKUP(A42,EML_Tool_WP!A:BB,50,0)="","",VLOOKUP(A42,EML_Tool_WP!A:BB,50,0))</f>
        <v>Optimal network, hardware and hardware configuration</v>
      </c>
      <c r="H42" s="250" t="str">
        <f aca="false">IF(VLOOKUP(A42,EML_Tool_WP!A:BB,52,0)="","",VLOOKUP(A42,EML_Tool_WP!A:BB,52,0))</f>
        <v>[] (TUG) Documented evaluation of EfficientDet, SSD-MobileNet and Yolo on NVIDIA, Edge TPU and NCS2
[] Optimal Network+Optimizer+Hardware as code
[] Pedestrian training dataset created from official sources</v>
      </c>
      <c r="I42" s="250" t="str">
        <f aca="false">IF(VLOOKUP(A42,EML_Tool_WP!A:BB,53,0)="","",VLOOKUP(A42,EML_Tool_WP!A:BB,53,0))</f>
        <v/>
      </c>
      <c r="J42" s="230" t="str">
        <f aca="false">IFERROR(IF(FIND("(ME)",H42),"ME"),"")</f>
        <v/>
      </c>
    </row>
    <row r="43" customFormat="false" ht="57.6" hidden="true" customHeight="false" outlineLevel="0" collapsed="false">
      <c r="A43" s="228" t="s">
        <v>557</v>
      </c>
      <c r="B43" s="229"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51" t="n">
        <f aca="false">IF(VLOOKUP(A43,EML_Tool_WP!A:BB,42,0)="","",VLOOKUP(A43,EML_Tool_WP!A:BB,42,0))</f>
        <v>0.441538461538462</v>
      </c>
      <c r="F43" s="229" t="str">
        <f aca="false">IF(VLOOKUP(A43,EML_Tool_WP!A:BB,48,0)="","",VLOOKUP(A43,EML_Tool_WP!A:BB,48,0))</f>
        <v>active</v>
      </c>
      <c r="G43" s="274" t="str">
        <f aca="false">IF(VLOOKUP(A43,EML_Tool_WP!A:BB,50,0)="","",VLOOKUP(A43,EML_Tool_WP!A:BB,50,0))</f>
        <v>Optimal network, hardware and hardware configuration</v>
      </c>
      <c r="H43" s="250" t="str">
        <f aca="false">IF(VLOOKUP(A43,EML_Tool_WP!A:BB,52,0)="","",VLOOKUP(A43,EML_Tool_WP!A:BB,52,0))</f>
        <v>[] Documentation of evaluation of performance and latency of segmentation network on NVIDIA 
[] Trained network and data in repository
[] Ragweed dataset on fileserver</v>
      </c>
      <c r="I43" s="250" t="str">
        <f aca="false">IF(VLOOKUP(A43,EML_Tool_WP!A:BB,53,0)="","",VLOOKUP(A43,EML_Tool_WP!A:BB,53,0))</f>
        <v/>
      </c>
      <c r="J43" s="230" t="str">
        <f aca="false">IFERROR(IF(FIND("(ME)",H43),"ME"),"")</f>
        <v/>
      </c>
    </row>
    <row r="44" customFormat="false" ht="144" hidden="true" customHeight="false" outlineLevel="0" collapsed="false">
      <c r="A44" s="228" t="s">
        <v>576</v>
      </c>
      <c r="B44" s="229"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51" t="n">
        <f aca="false">IF(VLOOKUP(A44,EML_Tool_WP!A:BB,42,0)="","",VLOOKUP(A44,EML_Tool_WP!A:BB,42,0))</f>
        <v>0.933333333333333</v>
      </c>
      <c r="F44" s="229" t="str">
        <f aca="false">IF(VLOOKUP(A44,EML_Tool_WP!A:BB,48,0)="","",VLOOKUP(A44,EML_Tool_WP!A:BB,48,0))</f>
        <v>active</v>
      </c>
      <c r="G44" s="274" t="str">
        <f aca="false">IF(VLOOKUP(A44,EML_Tool_WP!A:BB,50,0)="","",VLOOKUP(A44,EML_Tool_WP!A:BB,50,0))</f>
        <v>Running demonstrator for neural networks</v>
      </c>
      <c r="H44" s="250" t="str">
        <f aca="false">IF(VLOOKUP(A44,EML_Tool_WP!A:BB,52,0)="","",VLOOKUP(A44,EML_Tool_WP!A:BB,52,0))</f>
        <v>[x]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v>
      </c>
      <c r="I44" s="250" t="str">
        <f aca="false">IF(VLOOKUP(A44,EML_Tool_WP!A:BB,53,0)="","",VLOOKUP(A44,EML_Tool_WP!A:BB,53,0))</f>
        <v>* Car finished</v>
      </c>
      <c r="J44" s="230" t="str">
        <f aca="false">IFERROR(IF(FIND("(ME)",H44),"ME"),"")</f>
        <v/>
      </c>
    </row>
    <row r="45" customFormat="false" ht="57.6" hidden="tru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51" t="n">
        <f aca="false">IF(VLOOKUP(A45,EML_Tool_WP!A:BB,42,0)="","",VLOOKUP(A45,EML_Tool_WP!A:BB,42,0))</f>
        <v>0.566666666666667</v>
      </c>
      <c r="F45" s="243" t="str">
        <f aca="false">IF(VLOOKUP(A45,EML_Tool_WP!A:BB,48,0)="","",VLOOKUP(A45,EML_Tool_WP!A:BB,48,0))</f>
        <v>active</v>
      </c>
      <c r="G45" s="274" t="str">
        <f aca="false">IF(VLOOKUP(A45,EML_Tool_WP!A:BB,50,0)="","",VLOOKUP(A45,EML_Tool_WP!A:BB,50,0))</f>
        <v>Android handy with custom object detection in TF</v>
      </c>
      <c r="H45" s="250" t="str">
        <f aca="false">IF(VLOOKUP(A45,EML_Tool_WP!A:BB,52,0)="","",VLOOKUP(A45,EML_Tool_WP!A:BB,52,0))</f>
        <v>[] Guide how to setup app for TF Obj. Detection API TF2
[] App installed on mobile phone
[] Coco Pretrained test network</v>
      </c>
      <c r="I45" s="250" t="str">
        <f aca="false">IF(VLOOKUP(A45,EML_Tool_WP!A:BB,53,0)="","",VLOOKUP(A45,EML_Tool_WP!A:BB,53,0))</f>
        <v/>
      </c>
      <c r="J45" s="230" t="str">
        <f aca="false">IFERROR(IF(FIND("(ME)",H45),"ME"),"")</f>
        <v/>
      </c>
    </row>
    <row r="46" customFormat="false" ht="86.4" hidden="true" customHeight="false" outlineLevel="0" collapsed="false">
      <c r="A46" s="242" t="s">
        <v>607</v>
      </c>
      <c r="B46" s="243" t="str">
        <f aca="false">IF(VLOOKUP(A46,EML_Tool_WP!A:BB,2,0)="","",VLOOKUP(A46,EML_Tool_WP!A:BB,2,0))</f>
        <v>Hyper Parameterization Optimization through a Two-Phase-Search</v>
      </c>
      <c r="C46" s="250" t="n">
        <f aca="false">IF(VLOOKUP(A46,EML_Tool_WP!A:BB,39,0)="","",VLOOKUP(A46,EML_Tool_WP!A:BB,39,0))</f>
        <v>43831</v>
      </c>
      <c r="D46" s="250" t="n">
        <f aca="false">IF(VLOOKUP(A46,EML_Tool_WP!A:BB,40,0)="","",VLOOKUP(A46,EML_Tool_WP!A:BB,40,0))</f>
        <v>44104</v>
      </c>
      <c r="E46" s="251" t="n">
        <f aca="false">IF(VLOOKUP(A46,EML_Tool_WP!A:BB,42,0)="","",VLOOKUP(A46,EML_Tool_WP!A:BB,42,0))</f>
        <v>1</v>
      </c>
      <c r="F46" s="243" t="str">
        <f aca="false">IF(VLOOKUP(A46,EML_Tool_WP!A:BB,48,0)="","",VLOOKUP(A46,EML_Tool_WP!A:BB,48,0))</f>
        <v>completed</v>
      </c>
      <c r="G46" s="274" t="str">
        <f aca="false">IF(VLOOKUP(A46,EML_Tool_WP!A:BB,50,0)="","",VLOOKUP(A46,EML_Tool_WP!A:BB,50,0))</f>
        <v>Find out how to speed up common SVM and RF search methods</v>
      </c>
      <c r="H46" s="250" t="str">
        <f aca="false">IF(VLOOKUP(A46,EML_Tool_WP!A:BB,52,0)="","",VLOOKUP(A46,EML_Tool_WP!A:BB,52,0))</f>
        <v>[x] Thesis with anaylsis of search
[x] Publication for IECON with results</v>
      </c>
      <c r="I46" s="250" t="str">
        <f aca="false">IF(VLOOKUP(A46,EML_Tool_WP!A:BB,53,0)="","",VLOOKUP(A46,EML_Tool_WP!A:BB,53,0))</f>
        <v>*Thesis: 20191212_BA_Marco_Wuschning_EML_Hyperopt_closed
* Publication: 20200617_Hyperparameter_Optimization_IECON
* Code: see publication</v>
      </c>
      <c r="J46" s="230" t="str">
        <f aca="false">IFERROR(IF(FIND("(ME)",H46),"ME"),"")</f>
        <v/>
      </c>
    </row>
    <row r="47" customFormat="false" ht="14.4" hidden="true" customHeight="false" outlineLevel="0" collapsed="false">
      <c r="A47" s="244"/>
      <c r="B47" s="245"/>
      <c r="C47" s="262"/>
      <c r="D47" s="262"/>
      <c r="E47" s="263"/>
      <c r="F47" s="245"/>
      <c r="G47" s="276"/>
      <c r="H47" s="262"/>
      <c r="I47" s="262"/>
    </row>
    <row r="48" customFormat="false" ht="14.4" hidden="true" customHeight="false" outlineLevel="0" collapsed="false">
      <c r="A48" s="244"/>
      <c r="B48" s="245"/>
      <c r="C48" s="262"/>
      <c r="D48" s="262"/>
      <c r="E48" s="263"/>
      <c r="F48" s="245"/>
      <c r="G48" s="276"/>
      <c r="H48" s="262"/>
      <c r="I48" s="262"/>
    </row>
    <row r="49" customFormat="false" ht="14.4" hidden="true" customHeight="false" outlineLevel="0" collapsed="false">
      <c r="A49" s="244"/>
      <c r="B49" s="245"/>
      <c r="C49" s="262"/>
      <c r="D49" s="262"/>
      <c r="E49" s="263"/>
      <c r="F49" s="245"/>
      <c r="G49" s="276"/>
      <c r="H49" s="262"/>
      <c r="I49" s="262"/>
    </row>
    <row r="50" customFormat="false" ht="14.4" hidden="true" customHeight="false" outlineLevel="0" collapsed="false">
      <c r="A50" s="244"/>
      <c r="B50" s="245"/>
      <c r="C50" s="262"/>
      <c r="D50" s="262"/>
      <c r="E50" s="263"/>
      <c r="F50" s="245"/>
      <c r="G50" s="276"/>
      <c r="H50" s="262"/>
      <c r="I50" s="262"/>
    </row>
    <row r="51" customFormat="false" ht="14.4" hidden="true" customHeight="false" outlineLevel="0" collapsed="false">
      <c r="A51" s="244"/>
      <c r="B51" s="245"/>
      <c r="C51" s="262"/>
      <c r="D51" s="262"/>
      <c r="E51" s="263"/>
      <c r="F51" s="245"/>
      <c r="G51" s="276"/>
      <c r="H51" s="262"/>
      <c r="I51" s="262"/>
    </row>
    <row r="52" customFormat="false" ht="14.4" hidden="true" customHeight="false" outlineLevel="0" collapsed="false">
      <c r="A52" s="244"/>
      <c r="B52" s="245"/>
      <c r="C52" s="262"/>
      <c r="D52" s="262"/>
      <c r="E52" s="263"/>
      <c r="F52" s="245"/>
      <c r="G52" s="276"/>
      <c r="H52" s="262"/>
      <c r="I52" s="262"/>
    </row>
    <row r="53" customFormat="false" ht="15" hidden="true" customHeight="false" outlineLevel="0" collapsed="false">
      <c r="A53" s="246"/>
      <c r="B53" s="247"/>
      <c r="C53" s="265"/>
      <c r="D53" s="247"/>
      <c r="E53" s="266"/>
      <c r="F53" s="247"/>
      <c r="G53" s="277"/>
      <c r="H53" s="247"/>
      <c r="I53" s="247"/>
    </row>
    <row r="54" customFormat="false" ht="14.4" hidden="true" customHeight="false" outlineLevel="0" collapsed="false">
      <c r="A54" s="248"/>
      <c r="B54" s="249"/>
      <c r="C54" s="268"/>
      <c r="D54" s="249"/>
      <c r="E54" s="269"/>
      <c r="F54" s="249"/>
      <c r="G54" s="278"/>
      <c r="H54" s="249"/>
      <c r="I54" s="249"/>
    </row>
  </sheetData>
  <autoFilter ref="A1:J54"/>
  <conditionalFormatting sqref="E1:E1048576">
    <cfRule type="iconSet" priority="2">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50" width="10.33"/>
    <col collapsed="false" customWidth="true" hidden="false" outlineLevel="0" max="4" min="4" style="229" width="10.33"/>
    <col collapsed="false" customWidth="true" hidden="false" outlineLevel="0" max="5" min="5" style="229" width="15.66"/>
    <col collapsed="false" customWidth="true" hidden="false" outlineLevel="0" max="6" min="6" style="229" width="15.44"/>
    <col collapsed="false" customWidth="true" hidden="false" outlineLevel="0" max="7" min="7" style="251" width="8"/>
    <col collapsed="false" customWidth="true" hidden="false" outlineLevel="0" max="8" min="8" style="0" width="11.56"/>
    <col collapsed="false" customWidth="true" hidden="false" outlineLevel="0" max="1025" min="9" style="230" width="11.56"/>
  </cols>
  <sheetData>
    <row r="1" s="233" customFormat="true" ht="15.6" hidden="false" customHeight="true" outlineLevel="0" collapsed="false">
      <c r="A1" s="231" t="s">
        <v>656</v>
      </c>
      <c r="B1" s="232" t="s">
        <v>657</v>
      </c>
      <c r="C1" s="253" t="s">
        <v>1</v>
      </c>
      <c r="D1" s="232" t="s">
        <v>659</v>
      </c>
      <c r="E1" s="232" t="s">
        <v>7</v>
      </c>
      <c r="F1" s="232" t="s">
        <v>8</v>
      </c>
      <c r="G1" s="279" t="s">
        <v>4</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56"/>
      <c r="D2" s="235"/>
      <c r="E2" s="235"/>
      <c r="F2" s="235"/>
      <c r="G2" s="280" t="n">
        <f aca="false">IF(VLOOKUP(A2,EML_Tool_WP!A:BB,42,0)="","",VLOOKUP(A2,EML_Tool_WP!A:BB,42,0))</f>
        <v>0.518918918918919</v>
      </c>
    </row>
    <row r="3" customFormat="false" ht="28.8" hidden="fals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29" t="str">
        <f aca="false">IFERROR(VLOOKUP(VLOOKUP(A3,EML_Tool_WP!A:BB,45,0),Members!A:B,2,0),"ERROR")</f>
        <v>Marco Wuschnig</v>
      </c>
      <c r="F3" s="229" t="str">
        <f aca="false">IFERROR(VLOOKUP(VLOOKUP(A3,EML_Tool_WP!A:BB,46,0),Members!A:B,2,0),"")</f>
        <v/>
      </c>
      <c r="G3" s="281" t="n">
        <f aca="false">IF(VLOOKUP(A3,EML_Tool_WP!A:BB,42,0)="","",VLOOKUP(A3,EML_Tool_WP!A:BB,42,0))</f>
        <v>1</v>
      </c>
      <c r="I3" s="238"/>
    </row>
    <row r="4" customFormat="false" ht="14.4"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29" t="str">
        <f aca="false">IFERROR(VLOOKUP(VLOOKUP(A4,EML_Tool_WP!A:BB,45,0),Members!A:B,2,0),"ERROR")</f>
        <v>Martin Lechner</v>
      </c>
      <c r="F4" s="229" t="str">
        <f aca="false">IFERROR(VLOOKUP(VLOOKUP(A4,EML_Tool_WP!A:BB,46,0),Members!A:B,2,0),"")</f>
        <v>Martin Lechner</v>
      </c>
      <c r="G4" s="281" t="n">
        <f aca="false">IF(VLOOKUP(A4,EML_Tool_WP!A:BB,42,0)="","",VLOOKUP(A4,EML_Tool_WP!A:BB,42,0))</f>
        <v>0.811111111111111</v>
      </c>
      <c r="I4" s="238"/>
    </row>
    <row r="5" customFormat="false" ht="14.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29" t="str">
        <f aca="false">IFERROR(VLOOKUP(VLOOKUP(A5,EML_Tool_WP!A:BB,45,0),Members!A:B,2,0),"ERROR")</f>
        <v>Matthias Wess</v>
      </c>
      <c r="F5" s="229" t="str">
        <f aca="false">IFERROR(VLOOKUP(VLOOKUP(A5,EML_Tool_WP!A:BB,46,0),Members!A:B,2,0),"")</f>
        <v>Matthias Wess</v>
      </c>
      <c r="G5" s="281" t="n">
        <f aca="false">IF(VLOOKUP(A5,EML_Tool_WP!A:BB,42,0)="","",VLOOKUP(A5,EML_Tool_WP!A:BB,42,0))</f>
        <v>0.854545454545455</v>
      </c>
      <c r="I5" s="238"/>
    </row>
    <row r="6" customFormat="false" ht="14.4" hidden="fals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29" t="str">
        <f aca="false">IFERROR(VLOOKUP(VLOOKUP(A6,EML_Tool_WP!A:BB,45,0),Members!A:B,2,0),"ERROR")</f>
        <v>Christian Krieg</v>
      </c>
      <c r="F6" s="229" t="str">
        <f aca="false">IFERROR(VLOOKUP(VLOOKUP(A6,EML_Tool_WP!A:BB,46,0),Members!A:B,2,0),"")</f>
        <v/>
      </c>
      <c r="G6" s="281" t="n">
        <f aca="false">IF(VLOOKUP(A6,EML_Tool_WP!A:BB,42,0)="","",VLOOKUP(A6,EML_Tool_WP!A:BB,42,0))</f>
        <v>0</v>
      </c>
      <c r="I6" s="238"/>
    </row>
    <row r="7" s="288" customFormat="true" ht="14.4" hidden="false" customHeight="false" outlineLevel="0" collapsed="false">
      <c r="A7" s="282" t="s">
        <v>97</v>
      </c>
      <c r="B7" s="283" t="str">
        <f aca="false">IF(VLOOKUP(A7,EML_Tool_WP!A:BB,2,0)="","",VLOOKUP(A7,EML_Tool_WP!A:BB,2,0))</f>
        <v>Power Estimator through ANNETTE</v>
      </c>
      <c r="C7" s="284" t="n">
        <f aca="false">IF(VLOOKUP(A7,EML_Tool_WP!A:BB,39,0)="","",VLOOKUP(A7,EML_Tool_WP!A:BB,39,0))</f>
        <v>44146</v>
      </c>
      <c r="D7" s="284" t="n">
        <f aca="false">IF(VLOOKUP(A7,EML_Tool_WP!A:BB,40,0)="","",VLOOKUP(A7,EML_Tool_WP!A:BB,40,0))</f>
        <v>44439</v>
      </c>
      <c r="E7" s="283" t="str">
        <f aca="false">IFERROR(VLOOKUP(VLOOKUP(A7,EML_Tool_WP!A:BB,45,0),Members!A:B,2,0),"ERROR")</f>
        <v>Christian Krieg</v>
      </c>
      <c r="F7" s="283" t="str">
        <f aca="false">IFERROR(VLOOKUP(VLOOKUP(A7,EML_Tool_WP!A:BB,46,0),Members!A:B,2,0),"")</f>
        <v>Nikolas Alge</v>
      </c>
      <c r="G7" s="285" t="n">
        <f aca="false">IF(VLOOKUP(A7,EML_Tool_WP!A:BB,42,0)="","",VLOOKUP(A7,EML_Tool_WP!A:BB,42,0))</f>
        <v>0.0625</v>
      </c>
      <c r="H7" s="286"/>
      <c r="I7" s="287"/>
    </row>
    <row r="8" customFormat="false" ht="14.4" hidden="fals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29" t="str">
        <f aca="false">IFERROR(VLOOKUP(VLOOKUP(A8,EML_Tool_WP!A:BB,45,0),Members!A:B,2,0),"ERROR")</f>
        <v>Martin Lechner</v>
      </c>
      <c r="F8" s="229" t="str">
        <f aca="false">IFERROR(VLOOKUP(VLOOKUP(A8,EML_Tool_WP!A:BB,46,0),Members!A:B,2,0),"")</f>
        <v/>
      </c>
      <c r="G8" s="281" t="n">
        <f aca="false">IF(VLOOKUP(A8,EML_Tool_WP!A:BB,42,0)="","",VLOOKUP(A8,EML_Tool_WP!A:BB,42,0))</f>
        <v>0</v>
      </c>
    </row>
    <row r="9" s="237" customFormat="true" ht="14.4" hidden="false" customHeight="false" outlineLevel="0" collapsed="false">
      <c r="A9" s="239" t="s">
        <v>121</v>
      </c>
      <c r="B9" s="240" t="str">
        <f aca="false">IF(VLOOKUP(A9,EML_Tool_WP!A:BB,2,0)="","",VLOOKUP(A9,EML_Tool_WP!A:BB,2,0))</f>
        <v>Optimize HW Dependent Settings</v>
      </c>
      <c r="C9" s="259"/>
      <c r="D9" s="240"/>
      <c r="E9" s="240"/>
      <c r="F9" s="240"/>
      <c r="G9" s="280" t="n">
        <f aca="false">IF(VLOOKUP(A9,EML_Tool_WP!A:BB,42,0)="","",VLOOKUP(A9,EML_Tool_WP!A:BB,42,0))</f>
        <v>0.406896551724138</v>
      </c>
    </row>
    <row r="10" customFormat="false" ht="14.4" hidden="false" customHeight="false" outlineLevel="0" collapsed="false">
      <c r="A10" s="242" t="s">
        <v>125</v>
      </c>
      <c r="B10" s="243"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43" t="str">
        <f aca="false">IFERROR(VLOOKUP(VLOOKUP(A10,EML_Tool_WP!A:BB,45,0),Members!A:B,2,0),"ERROR")</f>
        <v>Amid Mozelli</v>
      </c>
      <c r="F10" s="289" t="str">
        <f aca="false">IFERROR(VLOOKUP(VLOOKUP(A10,EML_Tool_WP!A:BB,46,0),Members!A:B,2,0),"")</f>
        <v/>
      </c>
      <c r="G10" s="281" t="n">
        <f aca="false">IF(VLOOKUP(A10,EML_Tool_WP!A:BB,42,0)="","",VLOOKUP(A10,EML_Tool_WP!A:BB,42,0))</f>
        <v>0.411111111111111</v>
      </c>
    </row>
    <row r="11" customFormat="false" ht="14.4"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29" t="str">
        <f aca="false">IFERROR(VLOOKUP(VLOOKUP(A11,EML_Tool_WP!A:BB,45,0),Members!A:B,2,0),"ERROR")</f>
        <v>Matvey Ivanov</v>
      </c>
      <c r="F11" s="229" t="str">
        <f aca="false">IFERROR(VLOOKUP(VLOOKUP(A11,EML_Tool_WP!A:BB,46,0),Members!A:B,2,0),"")</f>
        <v/>
      </c>
      <c r="G11" s="281" t="n">
        <f aca="false">IF(VLOOKUP(A11,EML_Tool_WP!A:BB,42,0)="","",VLOOKUP(A11,EML_Tool_WP!A:BB,42,0))</f>
        <v>0.46</v>
      </c>
    </row>
    <row r="12" customFormat="false" ht="14.4" hidden="fals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29" t="str">
        <f aca="false">IFERROR(VLOOKUP(VLOOKUP(A12,EML_Tool_WP!A:BB,45,0),Members!A:B,2,0),"ERROR")</f>
        <v>Marco Wuschnig</v>
      </c>
      <c r="F12" s="229" t="str">
        <f aca="false">IFERROR(VLOOKUP(VLOOKUP(A12,EML_Tool_WP!A:BB,46,0),Members!A:B,2,0),"")</f>
        <v/>
      </c>
      <c r="G12" s="281" t="n">
        <f aca="false">IF(VLOOKUP(A12,EML_Tool_WP!A:BB,42,0)="","",VLOOKUP(A12,EML_Tool_WP!A:BB,42,0))</f>
        <v>0.0666666666666667</v>
      </c>
    </row>
    <row r="13" customFormat="false" ht="14.4" hidden="fals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29" t="str">
        <f aca="false">IFERROR(VLOOKUP(VLOOKUP(A13,EML_Tool_WP!A:BB,45,0),Members!A:B,2,0),"ERROR")</f>
        <v>Matvey Ivanov</v>
      </c>
      <c r="F13" s="229" t="str">
        <f aca="false">IFERROR(VLOOKUP(VLOOKUP(A13,EML_Tool_WP!A:BB,46,0),Members!A:B,2,0),"")</f>
        <v/>
      </c>
      <c r="G13" s="281" t="n">
        <f aca="false">IF(VLOOKUP(A13,EML_Tool_WP!A:BB,42,0)="","",VLOOKUP(A13,EML_Tool_WP!A:BB,42,0))</f>
        <v>0.6</v>
      </c>
    </row>
    <row r="14" s="288" customFormat="true" ht="14.4" hidden="false" customHeight="false" outlineLevel="0" collapsed="false">
      <c r="A14" s="282" t="s">
        <v>185</v>
      </c>
      <c r="B14" s="283" t="str">
        <f aca="false">IF(VLOOKUP(A14,EML_Tool_WP!A:BB,2,0)="","",VLOOKUP(A14,EML_Tool_WP!A:BB,2,0))</f>
        <v>Google Platform Profiling (Edge TPU)</v>
      </c>
      <c r="C14" s="284" t="n">
        <f aca="false">IF(VLOOKUP(A14,EML_Tool_WP!A:BB,39,0)="","",VLOOKUP(A14,EML_Tool_WP!A:BB,39,0))</f>
        <v>44273</v>
      </c>
      <c r="D14" s="284" t="n">
        <f aca="false">IF(VLOOKUP(A14,EML_Tool_WP!A:BB,40,0)="","",VLOOKUP(A14,EML_Tool_WP!A:BB,40,0))</f>
        <v>44346</v>
      </c>
      <c r="E14" s="283" t="str">
        <f aca="false">IFERROR(VLOOKUP(VLOOKUP(A14,EML_Tool_WP!A:BB,45,0),Members!A:B,2,0),"ERROR")</f>
        <v>Christian Krieg</v>
      </c>
      <c r="F14" s="283" t="str">
        <f aca="false">IFERROR(VLOOKUP(VLOOKUP(A14,EML_Tool_WP!A:BB,46,0),Members!A:B,2,0),"")</f>
        <v>Nikolas Alge</v>
      </c>
      <c r="G14" s="285" t="n">
        <f aca="false">IF(VLOOKUP(A14,EML_Tool_WP!A:BB,42,0)="","",VLOOKUP(A14,EML_Tool_WP!A:BB,42,0))</f>
        <v>0.0375</v>
      </c>
      <c r="H14" s="286"/>
    </row>
    <row r="15" s="237" customFormat="true" ht="14.4" hidden="false" customHeight="false" outlineLevel="0" collapsed="false">
      <c r="A15" s="239" t="s">
        <v>196</v>
      </c>
      <c r="B15" s="240" t="str">
        <f aca="false">IF(VLOOKUP(A15,EML_Tool_WP!A:BB,2,0)="","",VLOOKUP(A15,EML_Tool_WP!A:BB,2,0))</f>
        <v>Map Models of hardware</v>
      </c>
      <c r="C15" s="259"/>
      <c r="D15" s="240"/>
      <c r="E15" s="240"/>
      <c r="F15" s="240"/>
      <c r="G15" s="280" t="n">
        <f aca="false">IF(VLOOKUP(A15,EML_Tool_WP!A:BB,42,0)="","",VLOOKUP(A15,EML_Tool_WP!A:BB,42,0))</f>
        <v>0.557017543859649</v>
      </c>
    </row>
    <row r="16" customFormat="false" ht="14.4" hidden="fals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29" t="str">
        <f aca="false">IFERROR(VLOOKUP(VLOOKUP(A16,EML_Tool_WP!A:BB,45,0),Members!A:B,2,0),"ERROR")</f>
        <v>Alexander Wendt</v>
      </c>
      <c r="F16" s="229" t="str">
        <f aca="false">IFERROR(VLOOKUP(VLOOKUP(A16,EML_Tool_WP!A:BB,46,0),Members!A:B,2,0),"")</f>
        <v/>
      </c>
      <c r="G16" s="281" t="n">
        <f aca="false">IF(VLOOKUP(A16,EML_Tool_WP!A:BB,42,0)="","",VLOOKUP(A16,EML_Tool_WP!A:BB,42,0))</f>
        <v>0.8</v>
      </c>
    </row>
    <row r="17" customFormat="false" ht="14.4" hidden="fals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29" t="str">
        <f aca="false">IFERROR(VLOOKUP(VLOOKUP(A17,EML_Tool_WP!A:BB,45,0),Members!A:B,2,0),"ERROR")</f>
        <v>Amid Mozelli</v>
      </c>
      <c r="F17" s="229" t="str">
        <f aca="false">IFERROR(VLOOKUP(VLOOKUP(A17,EML_Tool_WP!A:BB,46,0),Members!A:B,2,0),"")</f>
        <v/>
      </c>
      <c r="G17" s="281" t="n">
        <f aca="false">IF(VLOOKUP(A17,EML_Tool_WP!A:BB,42,0)="","",VLOOKUP(A17,EML_Tool_WP!A:BB,42,0))</f>
        <v>0.8</v>
      </c>
    </row>
    <row r="18" customFormat="false" ht="14.4" hidden="fals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29" t="str">
        <f aca="false">IFERROR(VLOOKUP(VLOOKUP(A18,EML_Tool_WP!A:BB,45,0),Members!A:B,2,0),"ERROR")</f>
        <v>Matvey Ivanov</v>
      </c>
      <c r="F18" s="229" t="str">
        <f aca="false">IFERROR(VLOOKUP(VLOOKUP(A18,EML_Tool_WP!A:BB,46,0),Members!A:B,2,0),"")</f>
        <v/>
      </c>
      <c r="G18" s="281" t="n">
        <f aca="false">IF(VLOOKUP(A18,EML_Tool_WP!A:BB,42,0)="","",VLOOKUP(A18,EML_Tool_WP!A:BB,42,0))</f>
        <v>0.9125</v>
      </c>
    </row>
    <row r="19" customFormat="false" ht="14.4" hidden="fals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29" t="str">
        <f aca="false">IFERROR(VLOOKUP(VLOOKUP(A19,EML_Tool_WP!A:BB,45,0),Members!A:B,2,0),"ERROR")</f>
        <v>Matvey Ivanov</v>
      </c>
      <c r="F19" s="229" t="str">
        <f aca="false">IFERROR(VLOOKUP(VLOOKUP(A19,EML_Tool_WP!A:BB,46,0),Members!A:B,2,0),"")</f>
        <v/>
      </c>
      <c r="G19" s="281" t="n">
        <f aca="false">IF(VLOOKUP(A19,EML_Tool_WP!A:BB,42,0)="","",VLOOKUP(A19,EML_Tool_WP!A:BB,42,0))</f>
        <v>0.1</v>
      </c>
    </row>
    <row r="20" customFormat="false" ht="14.4" hidden="fals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29" t="str">
        <f aca="false">IFERROR(VLOOKUP(VLOOKUP(A20,EML_Tool_WP!A:BB,45,0),Members!A:B,2,0),"ERROR")</f>
        <v>Marco Wuschnig</v>
      </c>
      <c r="F20" s="229" t="str">
        <f aca="false">IFERROR(VLOOKUP(VLOOKUP(A20,EML_Tool_WP!A:BB,46,0),Members!A:B,2,0),"")</f>
        <v/>
      </c>
      <c r="G20" s="281" t="n">
        <f aca="false">IF(VLOOKUP(A20,EML_Tool_WP!A:BB,42,0)="","",VLOOKUP(A20,EML_Tool_WP!A:BB,42,0))</f>
        <v>0.15</v>
      </c>
    </row>
    <row r="21" customFormat="false" ht="14.4" hidden="fals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29" t="str">
        <f aca="false">IFERROR(VLOOKUP(VLOOKUP(A21,EML_Tool_WP!A:BB,45,0),Members!A:B,2,0),"ERROR")</f>
        <v>Matvey Ivanov</v>
      </c>
      <c r="F21" s="229" t="str">
        <f aca="false">IFERROR(VLOOKUP(VLOOKUP(A21,EML_Tool_WP!A:BB,46,0),Members!A:B,2,0),"")</f>
        <v/>
      </c>
      <c r="G21" s="281" t="n">
        <f aca="false">IF(VLOOKUP(A21,EML_Tool_WP!A:BB,42,0)="","",VLOOKUP(A21,EML_Tool_WP!A:BB,42,0))</f>
        <v>0.552272727272727</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29" t="str">
        <f aca="false">IFERROR(VLOOKUP(VLOOKUP(A22,EML_Tool_WP!A:BB,45,0),Members!A:B,2,0),"ERROR")</f>
        <v>Alexander Wendt</v>
      </c>
      <c r="F22" s="229" t="str">
        <f aca="false">IFERROR(VLOOKUP(VLOOKUP(A22,EML_Tool_WP!A:BB,46,0),Members!A:B,2,0),"")</f>
        <v/>
      </c>
      <c r="G22" s="281" t="n">
        <f aca="false">IF(VLOOKUP(A22,EML_Tool_WP!A:BB,42,0)="","",VLOOKUP(A22,EML_Tool_WP!A:BB,42,0))</f>
        <v>0.3</v>
      </c>
    </row>
    <row r="23" s="237" customFormat="true" ht="14.4" hidden="false" customHeight="false" outlineLevel="0" collapsed="false">
      <c r="A23" s="239" t="s">
        <v>309</v>
      </c>
      <c r="B23" s="240" t="str">
        <f aca="false">IF(VLOOKUP(A23,EML_Tool_WP!A:BB,2,0)="","",VLOOKUP(A23,EML_Tool_WP!A:BB,2,0))</f>
        <v>Quantization</v>
      </c>
      <c r="C23" s="259"/>
      <c r="D23" s="240"/>
      <c r="E23" s="240"/>
      <c r="F23" s="240"/>
      <c r="G23" s="280" t="n">
        <f aca="false">IF(VLOOKUP(A23,EML_Tool_WP!A:BB,42,0)="","",VLOOKUP(A23,EML_Tool_WP!A:BB,42,0))</f>
        <v>0.235294117647059</v>
      </c>
    </row>
    <row r="24" customFormat="false" ht="14.4" hidden="fals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29" t="str">
        <f aca="false">IFERROR(VLOOKUP(VLOOKUP(A24,EML_Tool_WP!A:BB,45,0),Members!A:B,2,0),"ERROR")</f>
        <v>Matthias Wess</v>
      </c>
      <c r="F24" s="229" t="str">
        <f aca="false">IFERROR(VLOOKUP(VLOOKUP(A24,EML_Tool_WP!A:BB,46,0),Members!A:B,2,0),"")</f>
        <v>Dominik Dallinger</v>
      </c>
      <c r="G24" s="281" t="n">
        <f aca="false">IF(VLOOKUP(A24,EML_Tool_WP!A:BB,42,0)="","",VLOOKUP(A24,EML_Tool_WP!A:BB,42,0))</f>
        <v>0.74</v>
      </c>
    </row>
    <row r="25" customFormat="false" ht="14.4" hidden="fals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43" t="str">
        <f aca="false">IFERROR(VLOOKUP(VLOOKUP(A25,EML_Tool_WP!A:BB,45,0),Members!A:B,2,0),"ERROR")</f>
        <v>Alexander Wendt</v>
      </c>
      <c r="F25" s="290" t="str">
        <f aca="false">IFERROR(VLOOKUP(VLOOKUP(A25,EML_Tool_WP!A:BB,46,0),Members!A:B,2,0),"")</f>
        <v>Karoline Knoth</v>
      </c>
      <c r="G25" s="281" t="n">
        <f aca="false">IF(VLOOKUP(A25,EML_Tool_WP!A:BB,42,0)="","",VLOOKUP(A25,EML_Tool_WP!A:BB,42,0))</f>
        <v>0</v>
      </c>
    </row>
    <row r="26" customFormat="false" ht="14.4" hidden="fals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43" t="str">
        <f aca="false">IFERROR(VLOOKUP(VLOOKUP(A26,EML_Tool_WP!A:BB,45,0),Members!A:B,2,0),"ERROR")</f>
        <v>Alexander Wendt</v>
      </c>
      <c r="F26" s="243" t="str">
        <f aca="false">IFERROR(VLOOKUP(VLOOKUP(A26,EML_Tool_WP!A:BB,46,0),Members!A:B,2,0),"")</f>
        <v>Julian Westra</v>
      </c>
      <c r="G26" s="281" t="n">
        <f aca="false">IF(VLOOKUP(A26,EML_Tool_WP!A:BB,42,0)="","",VLOOKUP(A26,EML_Tool_WP!A:BB,42,0))</f>
        <v>0</v>
      </c>
    </row>
    <row r="27" customFormat="false" ht="14.4" hidden="fals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43" t="str">
        <f aca="false">IFERROR(VLOOKUP(VLOOKUP(A27,EML_Tool_WP!A:BB,45,0),Members!A:B,2,0),"ERROR")</f>
        <v>Matthias Wess</v>
      </c>
      <c r="F27" s="243" t="str">
        <f aca="false">IFERROR(VLOOKUP(VLOOKUP(A27,EML_Tool_WP!A:BB,46,0),Members!A:B,2,0),"")</f>
        <v>Birgit Schreiber</v>
      </c>
      <c r="G27" s="281" t="n">
        <f aca="false">IF(VLOOKUP(A27,EML_Tool_WP!A:BB,42,0)="","",VLOOKUP(A27,EML_Tool_WP!A:BB,42,0))</f>
        <v>0.1</v>
      </c>
    </row>
    <row r="28" s="237" customFormat="true" ht="14.4" hidden="false" customHeight="false" outlineLevel="0" collapsed="false">
      <c r="A28" s="239" t="s">
        <v>357</v>
      </c>
      <c r="B28" s="240" t="str">
        <f aca="false">IF(VLOOKUP(A28,EML_Tool_WP!A:BB,2,0)="","",VLOOKUP(A28,EML_Tool_WP!A:BB,2,0))</f>
        <v>Pruning</v>
      </c>
      <c r="C28" s="259"/>
      <c r="D28" s="240"/>
      <c r="E28" s="240"/>
      <c r="F28" s="240"/>
      <c r="G28" s="280" t="n">
        <f aca="false">IF(VLOOKUP(A28,EML_Tool_WP!A:BB,42,0)="","",VLOOKUP(A28,EML_Tool_WP!A:BB,42,0))</f>
        <v>0.360714285714286</v>
      </c>
    </row>
    <row r="29" customFormat="false" ht="14.4" hidden="fals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29" t="str">
        <f aca="false">IFERROR(VLOOKUP(VLOOKUP(A29,EML_Tool_WP!A:BB,45,0),Members!A:B,2,0),"ERROR")</f>
        <v>Martin Lechner</v>
      </c>
      <c r="F29" s="229" t="str">
        <f aca="false">IFERROR(VLOOKUP(VLOOKUP(A29,EML_Tool_WP!A:BB,46,0),Members!A:B,2,0),"")</f>
        <v>Andreas Glinserer</v>
      </c>
      <c r="G29" s="281" t="n">
        <f aca="false">IF(VLOOKUP(A29,EML_Tool_WP!A:BB,42,0)="","",VLOOKUP(A29,EML_Tool_WP!A:BB,42,0))</f>
        <v>0.791666666666667</v>
      </c>
    </row>
    <row r="30" customFormat="false" ht="14.4" hidden="fals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43" t="str">
        <f aca="false">IFERROR(VLOOKUP(VLOOKUP(A30,EML_Tool_WP!A:BB,45,0),Members!A:B,2,0),"ERROR")</f>
        <v>Matthias Wess</v>
      </c>
      <c r="F30" s="290" t="str">
        <f aca="false">IFERROR(VLOOKUP(VLOOKUP(A30,EML_Tool_WP!A:BB,46,0),Members!A:B,2,0),"")</f>
        <v>Karoline Knoth</v>
      </c>
      <c r="G30" s="281" t="n">
        <f aca="false">IF(VLOOKUP(A30,EML_Tool_WP!A:BB,42,0)="","",VLOOKUP(A30,EML_Tool_WP!A:BB,42,0))</f>
        <v>0.0375</v>
      </c>
    </row>
    <row r="31" s="237" customFormat="true" ht="14.4" hidden="false" customHeight="false" outlineLevel="0" collapsed="false">
      <c r="A31" s="239" t="s">
        <v>395</v>
      </c>
      <c r="B31" s="240" t="str">
        <f aca="false">IF(VLOOKUP(A31,EML_Tool_WP!A:BB,2,0)="","",VLOOKUP(A31,EML_Tool_WP!A:BB,2,0))</f>
        <v>Factorization</v>
      </c>
      <c r="C31" s="259"/>
      <c r="D31" s="240"/>
      <c r="E31" s="240"/>
      <c r="F31" s="240"/>
      <c r="G31" s="280" t="n">
        <f aca="false">IF(VLOOKUP(A31,EML_Tool_WP!A:BB,42,0)="","",VLOOKUP(A31,EML_Tool_WP!A:BB,42,0))</f>
        <v>0</v>
      </c>
    </row>
    <row r="32" s="237" customFormat="true" ht="14.4" hidden="false" customHeight="false" outlineLevel="0" collapsed="false">
      <c r="A32" s="239" t="s">
        <v>398</v>
      </c>
      <c r="B32" s="240" t="str">
        <f aca="false">IF(VLOOKUP(A32,EML_Tool_WP!A:BB,2,0)="","",VLOOKUP(A32,EML_Tool_WP!A:BB,2,0))</f>
        <v>Compact Design</v>
      </c>
      <c r="C32" s="259"/>
      <c r="D32" s="240"/>
      <c r="E32" s="240"/>
      <c r="F32" s="240"/>
      <c r="G32" s="280" t="n">
        <f aca="false">IF(VLOOKUP(A32,EML_Tool_WP!A:BB,42,0)="","",VLOOKUP(A32,EML_Tool_WP!A:BB,42,0))</f>
        <v>0.573333333333334</v>
      </c>
    </row>
    <row r="33" customFormat="false" ht="14.4"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29" t="str">
        <f aca="false">IFERROR(VLOOKUP(VLOOKUP(A33,EML_Tool_WP!A:BB,45,0),Members!A:B,2,0),"ERROR")</f>
        <v>Alexander Wendt</v>
      </c>
      <c r="F33" s="289" t="str">
        <f aca="false">IFERROR(VLOOKUP(VLOOKUP(A33,EML_Tool_WP!A:BB,46,0),Members!A:B,2,0),"")</f>
        <v>Bernhard Haas</v>
      </c>
      <c r="G33" s="281" t="n">
        <f aca="false">IF(VLOOKUP(A33,EML_Tool_WP!A:BB,42,0)="","",VLOOKUP(A33,EML_Tool_WP!A:BB,42,0))</f>
        <v>0.983333333333333</v>
      </c>
    </row>
    <row r="34" customFormat="false" ht="14.4"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29" t="str">
        <f aca="false">IFERROR(VLOOKUP(VLOOKUP(A34,EML_Tool_WP!A:BB,45,0),Members!A:B,2,0),"ERROR")</f>
        <v>Amid Mozelli</v>
      </c>
      <c r="F34" s="229" t="str">
        <f aca="false">IFERROR(VLOOKUP(VLOOKUP(A34,EML_Tool_WP!A:BB,46,0),Members!A:B,2,0),"")</f>
        <v/>
      </c>
      <c r="G34" s="281" t="n">
        <f aca="false">IF(VLOOKUP(A34,EML_Tool_WP!A:BB,42,0)="","",VLOOKUP(A34,EML_Tool_WP!A:BB,42,0))</f>
        <v>1</v>
      </c>
    </row>
    <row r="35" customFormat="false" ht="28.8"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29" t="str">
        <f aca="false">IFERROR(VLOOKUP(VLOOKUP(A35,EML_Tool_WP!A:BB,45,0),Members!A:B,2,0),"ERROR")</f>
        <v>Alexander Wendt</v>
      </c>
      <c r="F35" s="229" t="str">
        <f aca="false">IFERROR(VLOOKUP(VLOOKUP(A35,EML_Tool_WP!A:BB,46,0),Members!A:B,2,0),"")</f>
        <v>Helmuth Breitenfellner</v>
      </c>
      <c r="G35" s="281" t="n">
        <f aca="false">IF(VLOOKUP(A35,EML_Tool_WP!A:BB,42,0)="","",VLOOKUP(A35,EML_Tool_WP!A:BB,42,0))</f>
        <v>0.275</v>
      </c>
    </row>
    <row r="36" s="288" customFormat="true" ht="14.4" hidden="false" customHeight="false" outlineLevel="0" collapsed="false">
      <c r="A36" s="282" t="s">
        <v>462</v>
      </c>
      <c r="B36" s="283" t="str">
        <f aca="false">IF(VLOOKUP(A36,EML_Tool_WP!A:BB,2,0)="","",VLOOKUP(A36,EML_Tool_WP!A:BB,2,0))</f>
        <v>Comparison of YoloV3 vs. YoloV4 on a Xilinx</v>
      </c>
      <c r="C36" s="284" t="n">
        <f aca="false">IF(VLOOKUP(A36,EML_Tool_WP!A:BB,39,0)="","",VLOOKUP(A36,EML_Tool_WP!A:BB,39,0))</f>
        <v>44256</v>
      </c>
      <c r="D36" s="284" t="n">
        <f aca="false">IF(VLOOKUP(A36,EML_Tool_WP!A:BB,40,0)="","",VLOOKUP(A36,EML_Tool_WP!A:BB,40,0))</f>
        <v>44439</v>
      </c>
      <c r="E36" s="283" t="str">
        <f aca="false">IFERROR(VLOOKUP(VLOOKUP(A36,EML_Tool_WP!A:BB,45,0),Members!A:B,2,0),"ERROR")</f>
        <v>Martin Lechner</v>
      </c>
      <c r="F36" s="283" t="str">
        <f aca="false">IFERROR(VLOOKUP(VLOOKUP(A36,EML_Tool_WP!A:BB,46,0),Members!A:B,2,0),"")</f>
        <v>Fabian Scherer</v>
      </c>
      <c r="G36" s="285" t="n">
        <f aca="false">IF(VLOOKUP(A36,EML_Tool_WP!A:BB,42,0)="","",VLOOKUP(A36,EML_Tool_WP!A:BB,42,0))</f>
        <v>0</v>
      </c>
      <c r="H36" s="286"/>
    </row>
    <row r="37" s="237" customFormat="true" ht="14.4" hidden="false" customHeight="false" outlineLevel="0" collapsed="false">
      <c r="A37" s="239" t="s">
        <v>469</v>
      </c>
      <c r="B37" s="240" t="str">
        <f aca="false">IF(VLOOKUP(A37,EML_Tool_WP!A:BB,2,0)="","",VLOOKUP(A37,EML_Tool_WP!A:BB,2,0))</f>
        <v>Optimization Strategy</v>
      </c>
      <c r="C37" s="259"/>
      <c r="D37" s="240"/>
      <c r="E37" s="240"/>
      <c r="F37" s="240"/>
      <c r="G37" s="280" t="n">
        <f aca="false">IF(VLOOKUP(A37,EML_Tool_WP!A:BB,42,0)="","",VLOOKUP(A37,EML_Tool_WP!A:BB,42,0))</f>
        <v>0.571176470588235</v>
      </c>
    </row>
    <row r="38" customFormat="false" ht="14.4" hidden="fals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29" t="str">
        <f aca="false">IFERROR(VLOOKUP(VLOOKUP(A38,EML_Tool_WP!A:BB,45,0),Members!A:B,2,0),"ERROR")</f>
        <v>Amid Mozelli</v>
      </c>
      <c r="F38" s="229" t="str">
        <f aca="false">IFERROR(VLOOKUP(VLOOKUP(A38,EML_Tool_WP!A:BB,46,0),Members!A:B,2,0),"")</f>
        <v/>
      </c>
      <c r="G38" s="281" t="n">
        <f aca="false">IF(VLOOKUP(A38,EML_Tool_WP!A:BB,42,0)="","",VLOOKUP(A38,EML_Tool_WP!A:BB,42,0))</f>
        <v>1</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29" t="str">
        <f aca="false">IFERROR(VLOOKUP(VLOOKUP(A39,EML_Tool_WP!A:BB,45,0),Members!A:B,2,0),"ERROR")</f>
        <v>Amid Mozelli</v>
      </c>
      <c r="F39" s="229" t="str">
        <f aca="false">IFERROR(VLOOKUP(VLOOKUP(A39,EML_Tool_WP!A:BB,46,0),Members!A:B,2,0),"")</f>
        <v/>
      </c>
      <c r="G39" s="281" t="n">
        <f aca="false">IF(VLOOKUP(A39,EML_Tool_WP!A:BB,42,0)="","",VLOOKUP(A39,EML_Tool_WP!A:BB,42,0))</f>
        <v>0.971428571428571</v>
      </c>
    </row>
    <row r="40" customFormat="false" ht="14.4" hidden="fals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29" t="str">
        <f aca="false">IFERROR(VLOOKUP(VLOOKUP(A40,EML_Tool_WP!A:BB,45,0),Members!A:B,2,0),"ERROR")</f>
        <v>Alexander Wendt</v>
      </c>
      <c r="F40" s="229" t="str">
        <f aca="false">IFERROR(VLOOKUP(VLOOKUP(A40,EML_Tool_WP!A:BB,46,0),Members!A:B,2,0),"")</f>
        <v/>
      </c>
      <c r="G40" s="281" t="n">
        <f aca="false">IF(VLOOKUP(A40,EML_Tool_WP!A:BB,42,0)="","",VLOOKUP(A40,EML_Tool_WP!A:BB,42,0))</f>
        <v>0</v>
      </c>
    </row>
    <row r="41" customFormat="false" ht="14.4" hidden="fals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29" t="str">
        <f aca="false">IFERROR(VLOOKUP(VLOOKUP(A41,EML_Tool_WP!A:BB,45,0),Members!A:B,2,0),"ERROR")</f>
        <v>Alexander Wendt</v>
      </c>
      <c r="F41" s="229" t="str">
        <f aca="false">IFERROR(VLOOKUP(VLOOKUP(A41,EML_Tool_WP!A:BB,46,0),Members!A:B,2,0),"")</f>
        <v/>
      </c>
      <c r="G41" s="281" t="n">
        <f aca="false">IF(VLOOKUP(A41,EML_Tool_WP!A:BB,42,0)="","",VLOOKUP(A41,EML_Tool_WP!A:BB,42,0))</f>
        <v>0.15</v>
      </c>
    </row>
    <row r="42" customFormat="false" ht="14.4" hidden="fals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43" t="str">
        <f aca="false">IFERROR(VLOOKUP(VLOOKUP(A42,EML_Tool_WP!A:BB,45,0),Members!A:B,2,0),"ERROR")</f>
        <v>Alexander Wendt</v>
      </c>
      <c r="F42" s="243" t="str">
        <f aca="false">IFERROR(VLOOKUP(VLOOKUP(A42,EML_Tool_WP!A:BB,46,0),Members!A:B,2,0),"")</f>
        <v>Julian Westra</v>
      </c>
      <c r="G42" s="281" t="n">
        <f aca="false">IF(VLOOKUP(A42,EML_Tool_WP!A:BB,42,0)="","",VLOOKUP(A42,EML_Tool_WP!A:BB,42,0))</f>
        <v>0.358333333333333</v>
      </c>
    </row>
    <row r="43" customFormat="false" ht="14.4" hidden="false" customHeight="false" outlineLevel="0" collapsed="false">
      <c r="A43" s="242" t="s">
        <v>557</v>
      </c>
      <c r="B43" s="243"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43" t="str">
        <f aca="false">IFERROR(VLOOKUP(VLOOKUP(A43,EML_Tool_WP!A:BB,45,0),Members!A:B,2,0),"ERROR")</f>
        <v>Alexander Wendt</v>
      </c>
      <c r="F43" s="243" t="str">
        <f aca="false">IFERROR(VLOOKUP(VLOOKUP(A43,EML_Tool_WP!A:BB,46,0),Members!A:B,2,0),"")</f>
        <v>Lukas Steindl</v>
      </c>
      <c r="G43" s="281" t="n">
        <f aca="false">IF(VLOOKUP(A43,EML_Tool_WP!A:BB,42,0)="","",VLOOKUP(A43,EML_Tool_WP!A:BB,42,0))</f>
        <v>0.441538461538462</v>
      </c>
    </row>
    <row r="44" customFormat="false" ht="14.4" hidden="false" customHeight="false" outlineLevel="0" collapsed="false">
      <c r="A44" s="242" t="s">
        <v>576</v>
      </c>
      <c r="B44" s="243"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43" t="str">
        <f aca="false">IFERROR(VLOOKUP(VLOOKUP(A44,EML_Tool_WP!A:BB,45,0),Members!A:B,2,0),"ERROR")</f>
        <v>Matvey Ivanov</v>
      </c>
      <c r="F44" s="243" t="str">
        <f aca="false">IFERROR(VLOOKUP(VLOOKUP(A44,EML_Tool_WP!A:BB,46,0),Members!A:B,2,0),"")</f>
        <v>Matvey Ivanov</v>
      </c>
      <c r="G44" s="281" t="n">
        <f aca="false">IF(VLOOKUP(A44,EML_Tool_WP!A:BB,42,0)="","",VLOOKUP(A44,EML_Tool_WP!A:BB,42,0))</f>
        <v>0.933333333333333</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43" t="str">
        <f aca="false">IFERROR(VLOOKUP(VLOOKUP(A45,EML_Tool_WP!A:BB,45,0),Members!A:B,2,0),"ERROR")</f>
        <v>Alexander Wendt</v>
      </c>
      <c r="F45" s="243" t="str">
        <f aca="false">IFERROR(VLOOKUP(VLOOKUP(A45,EML_Tool_WP!A:BB,46,0),Members!A:B,2,0),"")</f>
        <v>Thomas Kotrba</v>
      </c>
      <c r="G45" s="281" t="n">
        <f aca="false">IF(VLOOKUP(A45,EML_Tool_WP!A:BB,42,0)="","",VLOOKUP(A45,EML_Tool_WP!A:BB,42,0))</f>
        <v>0.566666666666667</v>
      </c>
    </row>
    <row r="46" s="296" customFormat="true" ht="28.8" hidden="false" customHeight="false" outlineLevel="0" collapsed="false">
      <c r="A46" s="291" t="s">
        <v>607</v>
      </c>
      <c r="B46" s="292" t="str">
        <f aca="false">IF(VLOOKUP(A46,EML_Tool_WP!A:BB,2,0)="","",VLOOKUP(A46,EML_Tool_WP!A:BB,2,0))</f>
        <v>Hyper Parameterization Optimization through a Two-Phase-Search</v>
      </c>
      <c r="C46" s="293" t="n">
        <f aca="false">IF(VLOOKUP(A46,EML_Tool_WP!A:BB,39,0)="","",VLOOKUP(A46,EML_Tool_WP!A:BB,39,0))</f>
        <v>43831</v>
      </c>
      <c r="D46" s="293" t="n">
        <f aca="false">IF(VLOOKUP(A46,EML_Tool_WP!A:BB,40,0)="","",VLOOKUP(A46,EML_Tool_WP!A:BB,40,0))</f>
        <v>44104</v>
      </c>
      <c r="E46" s="292" t="str">
        <f aca="false">IFERROR(VLOOKUP(VLOOKUP(A46,EML_Tool_WP!A:BB,45,0),Members!A:B,2,0),"ERROR")</f>
        <v>Alexander Wendt</v>
      </c>
      <c r="F46" s="292" t="str">
        <f aca="false">IFERROR(VLOOKUP(VLOOKUP(A46,EML_Tool_WP!A:BB,46,0),Members!A:B,2,0),"")</f>
        <v>Marco Wuschnig</v>
      </c>
      <c r="G46" s="294" t="n">
        <f aca="false">IF(VLOOKUP(A46,EML_Tool_WP!A:BB,42,0)="","",VLOOKUP(A46,EML_Tool_WP!A:BB,42,0))</f>
        <v>1</v>
      </c>
      <c r="H46" s="295"/>
    </row>
    <row r="47" s="237" customFormat="true" ht="14.4" hidden="false" customHeight="false" outlineLevel="0" collapsed="false">
      <c r="A47" s="239" t="s">
        <v>615</v>
      </c>
      <c r="B47" s="240" t="str">
        <f aca="false">IF(VLOOKUP(A47,EML_Tool_WP!A:BB,2,0)="","",VLOOKUP(A47,EML_Tool_WP!A:BB,2,0))</f>
        <v>Continuous learning</v>
      </c>
      <c r="C47" s="259"/>
      <c r="D47" s="240"/>
      <c r="E47" s="240"/>
      <c r="F47" s="240"/>
      <c r="G47" s="280"/>
    </row>
    <row r="48" customFormat="false" ht="14.4" hidden="false" customHeight="false" outlineLevel="0" collapsed="false">
      <c r="A48" s="244" t="s">
        <v>617</v>
      </c>
      <c r="B48" s="243" t="str">
        <f aca="false">IF(VLOOKUP(A48,EML_Tool_WP!A:BB,2,0)="","",VLOOKUP(A48,EML_Tool_WP!A:BB,2,0))</f>
        <v>On-line Object Detection</v>
      </c>
      <c r="C48" s="250" t="n">
        <f aca="false">IF(VLOOKUP(A48,EML_Tool_WP!A:BB,39,0)="","",VLOOKUP(A48,EML_Tool_WP!A:BB,39,0))</f>
        <v>43891</v>
      </c>
      <c r="D48" s="250" t="n">
        <f aca="false">IF(VLOOKUP(A48,EML_Tool_WP!A:BB,40,0)="","",VLOOKUP(A48,EML_Tool_WP!A:BB,40,0))</f>
        <v>44256</v>
      </c>
      <c r="E48" s="243" t="str">
        <f aca="false">IFERROR(VLOOKUP(VLOOKUP(A48,EML_Tool_WP!A:BB,45,0),Members!A:B,2,0),"ERROR")</f>
        <v>Michael Opitz</v>
      </c>
      <c r="F48" s="289" t="str">
        <f aca="false">IFERROR(VLOOKUP(VLOOKUP(A48,EML_Tool_WP!A:BB,46,0),Members!A:B,2,0),"")</f>
        <v>Rudolf Wörndle</v>
      </c>
      <c r="G48" s="281" t="n">
        <f aca="false">IF(VLOOKUP(A48,EML_Tool_WP!A:BB,42,0)="","",VLOOKUP(A48,EML_Tool_WP!A:BB,42,0))</f>
        <v>0.9</v>
      </c>
    </row>
    <row r="49" s="296" customFormat="true" ht="14.4" hidden="false" customHeight="false" outlineLevel="0" collapsed="false">
      <c r="A49" s="297" t="s">
        <v>622</v>
      </c>
      <c r="B49" s="292" t="str">
        <f aca="false">IF(VLOOKUP(A49,EML_Tool_WP!A:BB,2,0)="","",VLOOKUP(A49,EML_Tool_WP!A:BB,2,0))</f>
        <v>Pointcloud Registration</v>
      </c>
      <c r="C49" s="293" t="n">
        <f aca="false">IF(VLOOKUP(A49,EML_Tool_WP!A:BB,39,0)="","",VLOOKUP(A49,EML_Tool_WP!A:BB,39,0))</f>
        <v>43862</v>
      </c>
      <c r="D49" s="293" t="n">
        <f aca="false">IF(VLOOKUP(A49,EML_Tool_WP!A:BB,40,0)="","",VLOOKUP(A49,EML_Tool_WP!A:BB,40,0))</f>
        <v>44043</v>
      </c>
      <c r="E49" s="292" t="str">
        <f aca="false">IFERROR(VLOOKUP(VLOOKUP(A49,EML_Tool_WP!A:BB,45,0),Members!A:B,2,0),"ERROR")</f>
        <v>Georg Krispel</v>
      </c>
      <c r="F49" s="289" t="str">
        <f aca="false">IFERROR(VLOOKUP(VLOOKUP(A49,EML_Tool_WP!A:BB,46,0),Members!A:B,2,0),"")</f>
        <v>Zahra Anam</v>
      </c>
      <c r="G49" s="294" t="n">
        <f aca="false">IF(VLOOKUP(A49,EML_Tool_WP!A:BB,42,0)="","",VLOOKUP(A49,EML_Tool_WP!A:BB,42,0))</f>
        <v>1</v>
      </c>
      <c r="H49" s="295"/>
    </row>
    <row r="50" s="296" customFormat="true" ht="14.4" hidden="false" customHeight="false" outlineLevel="0" collapsed="false">
      <c r="A50" s="297" t="s">
        <v>627</v>
      </c>
      <c r="B50" s="292" t="str">
        <f aca="false">IF(VLOOKUP(A50,EML_Tool_WP!A:BB,2,0)="","",VLOOKUP(A50,EML_Tool_WP!A:BB,2,0))</f>
        <v>Self Supervised Stereo</v>
      </c>
      <c r="C50" s="293" t="n">
        <f aca="false">IF(VLOOKUP(A50,EML_Tool_WP!A:BB,39,0)="","",VLOOKUP(A50,EML_Tool_WP!A:BB,39,0))</f>
        <v>43862</v>
      </c>
      <c r="D50" s="293" t="n">
        <f aca="false">IF(VLOOKUP(A50,EML_Tool_WP!A:BB,40,0)="","",VLOOKUP(A50,EML_Tool_WP!A:BB,40,0))</f>
        <v>44043</v>
      </c>
      <c r="E50" s="292" t="str">
        <f aca="false">IFERROR(VLOOKUP(VLOOKUP(A50,EML_Tool_WP!A:BB,45,0),Members!A:B,2,0),"ERROR")</f>
        <v>Horst Possegger</v>
      </c>
      <c r="F50" s="289" t="str">
        <f aca="false">IFERROR(VLOOKUP(VLOOKUP(A50,EML_Tool_WP!A:BB,46,0),Members!A:B,2,0),"")</f>
        <v>Kaleb Alemayehu</v>
      </c>
      <c r="G50" s="294" t="n">
        <f aca="false">IF(VLOOKUP(A50,EML_Tool_WP!A:BB,42,0)="","",VLOOKUP(A50,EML_Tool_WP!A:BB,42,0))</f>
        <v>1</v>
      </c>
      <c r="H50" s="295"/>
    </row>
    <row r="51" customFormat="false" ht="14.4" hidden="false" customHeight="false" outlineLevel="0" collapsed="false">
      <c r="A51" s="244" t="s">
        <v>631</v>
      </c>
      <c r="B51" s="243" t="str">
        <f aca="false">IF(VLOOKUP(A51,EML_Tool_WP!A:BB,2,0)="","",VLOOKUP(A51,EML_Tool_WP!A:BB,2,0))</f>
        <v>3D Tracking Metrics</v>
      </c>
      <c r="C51" s="250" t="n">
        <f aca="false">IF(VLOOKUP(A51,EML_Tool_WP!A:BB,39,0)="","",VLOOKUP(A51,EML_Tool_WP!A:BB,39,0))</f>
        <v>43839</v>
      </c>
      <c r="D51" s="250" t="n">
        <f aca="false">IF(VLOOKUP(A51,EML_Tool_WP!A:BB,40,0)="","",VLOOKUP(A51,EML_Tool_WP!A:BB,40,0))</f>
        <v>44199</v>
      </c>
      <c r="E51" s="243" t="str">
        <f aca="false">IFERROR(VLOOKUP(VLOOKUP(A51,EML_Tool_WP!A:BB,45,0),Members!A:B,2,0),"ERROR")</f>
        <v>Georg Krispel</v>
      </c>
      <c r="F51" s="243" t="str">
        <f aca="false">IFERROR(VLOOKUP(VLOOKUP(A51,EML_Tool_WP!A:BB,46,0),Members!A:B,2,0),"")</f>
        <v>Srdan Letina</v>
      </c>
      <c r="G51" s="281" t="n">
        <f aca="false">IF(VLOOKUP(A51,EML_Tool_WP!A:BB,42,0)="","",VLOOKUP(A51,EML_Tool_WP!A:BB,42,0))</f>
        <v>0.4</v>
      </c>
    </row>
    <row r="52" customFormat="false" ht="14.4" hidden="false" customHeight="false" outlineLevel="0" collapsed="false">
      <c r="A52" s="244"/>
      <c r="B52" s="245"/>
      <c r="C52" s="262"/>
      <c r="D52" s="262"/>
      <c r="E52" s="245"/>
      <c r="F52" s="245"/>
      <c r="G52" s="298"/>
    </row>
    <row r="53" customFormat="false" ht="15" hidden="false" customHeight="false" outlineLevel="0" collapsed="false">
      <c r="A53" s="246"/>
      <c r="B53" s="247"/>
      <c r="C53" s="265"/>
      <c r="D53" s="247"/>
      <c r="E53" s="247"/>
      <c r="F53" s="247"/>
      <c r="G53" s="299"/>
    </row>
    <row r="54" customFormat="false" ht="14.4" hidden="false" customHeight="false" outlineLevel="0" collapsed="false">
      <c r="A54" s="248"/>
      <c r="B54" s="249"/>
      <c r="C54" s="268"/>
      <c r="D54" s="249"/>
      <c r="E54" s="249"/>
      <c r="F54" s="249"/>
      <c r="G54" s="269"/>
    </row>
  </sheetData>
  <autoFilter ref="A1:G54"/>
  <conditionalFormatting sqref="G52:G1048576 G1:G46">
    <cfRule type="iconSet" priority="2">
      <iconSet iconSet="5Quarters">
        <cfvo type="percent" val="0"/>
        <cfvo type="percent" val="1"/>
        <cfvo type="percent" val="50"/>
        <cfvo type="percent" val="75"/>
        <cfvo type="percent" val="100"/>
      </iconSet>
    </cfRule>
  </conditionalFormatting>
  <conditionalFormatting sqref="G47">
    <cfRule type="iconSet" priority="3">
      <iconSet iconSet="5Quarters">
        <cfvo type="percent" val="0"/>
        <cfvo type="percent" val="1"/>
        <cfvo type="percent" val="50"/>
        <cfvo type="percent" val="75"/>
        <cfvo type="percent" val="100"/>
      </iconSet>
    </cfRule>
  </conditionalFormatting>
  <conditionalFormatting sqref="G48:G51">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4.4" zeroHeight="false" outlineLevelRow="0" outlineLevelCol="0"/>
  <cols>
    <col collapsed="false" customWidth="true" hidden="false" outlineLevel="0" max="1" min="1" style="228" width="22.11"/>
    <col collapsed="false" customWidth="true" hidden="false" outlineLevel="0" max="2" min="2" style="229" width="65.43"/>
    <col collapsed="false" customWidth="true" hidden="false" outlineLevel="0" max="3" min="3" style="229" width="8.21"/>
    <col collapsed="false" customWidth="true" hidden="false" outlineLevel="0" max="4" min="4" style="229" width="15.44"/>
    <col collapsed="false" customWidth="true" hidden="false" outlineLevel="0" max="5" min="5" style="252" width="37.88"/>
    <col collapsed="false" customWidth="true" hidden="false" outlineLevel="0" max="1025" min="6" style="0" width="10.54"/>
  </cols>
  <sheetData>
    <row r="1" customFormat="false" ht="15" hidden="false" customHeight="false" outlineLevel="0" collapsed="false">
      <c r="A1" s="300" t="s">
        <v>8</v>
      </c>
      <c r="B1" s="301" t="s">
        <v>657</v>
      </c>
      <c r="C1" s="301" t="s">
        <v>665</v>
      </c>
      <c r="D1" s="301" t="s">
        <v>666</v>
      </c>
      <c r="E1" s="302" t="s">
        <v>667</v>
      </c>
    </row>
    <row r="2" customFormat="false" ht="14.4" hidden="false" customHeight="false" outlineLevel="0" collapsed="false">
      <c r="A2" s="248" t="s">
        <v>668</v>
      </c>
      <c r="B2" s="249"/>
      <c r="C2" s="249" t="s">
        <v>669</v>
      </c>
      <c r="D2" s="249" t="s">
        <v>670</v>
      </c>
      <c r="E2" s="303" t="str">
        <f aca="false">VLOOKUP(A2,AG_Students!F:F,1,0)</f>
        <v>Martin Lechner</v>
      </c>
    </row>
    <row r="3" customFormat="false" ht="14.4" hidden="false" customHeight="false" outlineLevel="0" collapsed="false">
      <c r="A3" s="228" t="s">
        <v>671</v>
      </c>
      <c r="C3" s="229" t="s">
        <v>669</v>
      </c>
      <c r="D3" s="229" t="s">
        <v>670</v>
      </c>
      <c r="E3" s="303" t="str">
        <f aca="false">VLOOKUP(A3,AG_Students!F:F,1,0)</f>
        <v>Matthias Wess</v>
      </c>
    </row>
    <row r="4" customFormat="false" ht="14.4" hidden="false" customHeight="false" outlineLevel="0" collapsed="false">
      <c r="A4" s="228" t="s">
        <v>672</v>
      </c>
      <c r="B4" s="229" t="s">
        <v>673</v>
      </c>
      <c r="C4" s="229" t="s">
        <v>674</v>
      </c>
      <c r="D4" s="229" t="s">
        <v>670</v>
      </c>
      <c r="E4" s="303" t="str">
        <f aca="false">VLOOKUP(A4,AG_Students!F:F,1,0)</f>
        <v>Nikolas Alge</v>
      </c>
    </row>
    <row r="5" customFormat="false" ht="14.4" hidden="false" customHeight="false" outlineLevel="0" collapsed="false">
      <c r="A5" s="228" t="s">
        <v>675</v>
      </c>
      <c r="B5" s="229" t="s">
        <v>676</v>
      </c>
      <c r="C5" s="229" t="s">
        <v>674</v>
      </c>
      <c r="D5" s="229" t="s">
        <v>670</v>
      </c>
      <c r="E5" s="303" t="str">
        <f aca="false">VLOOKUP(A5,AG_Students!F:F,1,0)</f>
        <v>Dominik Dallinger</v>
      </c>
    </row>
    <row r="6" customFormat="false" ht="14.4" hidden="false" customHeight="false" outlineLevel="0" collapsed="false">
      <c r="A6" s="228" t="s">
        <v>677</v>
      </c>
      <c r="B6" s="229" t="s">
        <v>678</v>
      </c>
      <c r="C6" s="229" t="s">
        <v>679</v>
      </c>
      <c r="D6" s="229" t="s">
        <v>670</v>
      </c>
      <c r="E6" s="303" t="str">
        <f aca="false">VLOOKUP(A6,AG_Students!F:F,1,0)</f>
        <v>Andreas Glinserer</v>
      </c>
    </row>
    <row r="7" customFormat="false" ht="28.8" hidden="false" customHeight="false" outlineLevel="0" collapsed="false">
      <c r="A7" s="228" t="s">
        <v>680</v>
      </c>
      <c r="B7" s="229" t="s">
        <v>681</v>
      </c>
      <c r="C7" s="229" t="s">
        <v>674</v>
      </c>
      <c r="D7" s="229" t="s">
        <v>670</v>
      </c>
      <c r="E7" s="303" t="str">
        <f aca="false">VLOOKUP(A7,AG_Students!F:F,1,0)</f>
        <v>Julian Westra</v>
      </c>
    </row>
    <row r="8" customFormat="false" ht="28.8" hidden="false" customHeight="false" outlineLevel="0" collapsed="false">
      <c r="A8" s="228" t="s">
        <v>682</v>
      </c>
      <c r="B8" s="229" t="s">
        <v>683</v>
      </c>
      <c r="C8" s="229" t="s">
        <v>679</v>
      </c>
      <c r="D8" s="229" t="s">
        <v>670</v>
      </c>
      <c r="E8" s="303" t="str">
        <f aca="false">VLOOKUP(A8,AG_Students!F:F,1,0)</f>
        <v>Birgit Schreiber</v>
      </c>
    </row>
    <row r="9" customFormat="false" ht="14.4" hidden="false" customHeight="false" outlineLevel="0" collapsed="false">
      <c r="A9" s="228" t="s">
        <v>684</v>
      </c>
      <c r="B9" s="229" t="s">
        <v>685</v>
      </c>
      <c r="C9" s="229" t="s">
        <v>679</v>
      </c>
      <c r="D9" s="229" t="s">
        <v>670</v>
      </c>
      <c r="E9" s="303" t="str">
        <f aca="false">VLOOKUP(A9,AG_Students!F:F,1,0)</f>
        <v>Helmuth Breitenfellner</v>
      </c>
    </row>
    <row r="10" customFormat="false" ht="14.4" hidden="false" customHeight="false" outlineLevel="0" collapsed="false">
      <c r="A10" s="228" t="s">
        <v>686</v>
      </c>
      <c r="C10" s="229" t="s">
        <v>674</v>
      </c>
      <c r="D10" s="229" t="s">
        <v>670</v>
      </c>
      <c r="E10" s="303" t="str">
        <f aca="false">VLOOKUP(A10,AG_Students!F:F,1,0)</f>
        <v>Fabian Scherer</v>
      </c>
    </row>
    <row r="11" customFormat="false" ht="14.4" hidden="false" customHeight="false" outlineLevel="0" collapsed="false">
      <c r="A11" s="228" t="s">
        <v>687</v>
      </c>
      <c r="B11" s="229" t="s">
        <v>688</v>
      </c>
      <c r="C11" s="229" t="s">
        <v>679</v>
      </c>
      <c r="D11" s="229" t="s">
        <v>670</v>
      </c>
      <c r="E11" s="303" t="str">
        <f aca="false">VLOOKUP(A11,AG_Students!F:F,1,0)</f>
        <v>Lukas Steindl</v>
      </c>
    </row>
    <row r="12" customFormat="false" ht="14.4" hidden="false" customHeight="false" outlineLevel="0" collapsed="false">
      <c r="A12" s="228" t="s">
        <v>689</v>
      </c>
      <c r="B12" s="229" t="s">
        <v>690</v>
      </c>
      <c r="C12" s="229" t="s">
        <v>691</v>
      </c>
      <c r="D12" s="229" t="s">
        <v>670</v>
      </c>
      <c r="E12" s="303" t="str">
        <f aca="false">VLOOKUP(A12,AG_Students!F:F,1,0)</f>
        <v>Thomas Kotrba</v>
      </c>
    </row>
    <row r="13" customFormat="false" ht="14.4" hidden="false" customHeight="false" outlineLevel="0" collapsed="false">
      <c r="E13" s="303"/>
    </row>
    <row r="18" customFormat="false" ht="14.4" hidden="false" customHeight="false" outlineLevel="0" collapsed="false">
      <c r="A18" s="304"/>
    </row>
    <row r="25" customFormat="false" ht="14.4" hidden="false" customHeight="false" outlineLevel="0" collapsed="false">
      <c r="A25" s="248"/>
      <c r="B25" s="249"/>
      <c r="C25" s="249"/>
      <c r="D25" s="249"/>
      <c r="E25" s="303"/>
    </row>
    <row r="32" customFormat="false" ht="14.4" hidden="false" customHeight="false" outlineLevel="0" collapsed="false">
      <c r="A32" s="22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01"/>
    <col collapsed="false" customWidth="true" hidden="false" outlineLevel="0" max="6" min="6" style="252" width="37.88"/>
    <col collapsed="false" customWidth="true" hidden="false" outlineLevel="0" max="7" min="7" style="271" width="11.56"/>
    <col collapsed="false" customWidth="true" hidden="false" outlineLevel="0" max="1025" min="8" style="229" width="11.56"/>
  </cols>
  <sheetData>
    <row r="1" s="301" customFormat="true" ht="15" hidden="false" customHeight="false" outlineLevel="0" collapsed="false">
      <c r="A1" s="300" t="s">
        <v>8</v>
      </c>
      <c r="B1" s="301" t="s">
        <v>657</v>
      </c>
      <c r="C1" s="301" t="s">
        <v>665</v>
      </c>
      <c r="D1" s="301" t="s">
        <v>666</v>
      </c>
      <c r="E1" s="301" t="s">
        <v>693</v>
      </c>
      <c r="F1" s="302" t="s">
        <v>694</v>
      </c>
      <c r="G1" s="305"/>
    </row>
    <row r="2" s="249" customFormat="true" ht="28.8" hidden="false" customHeight="false" outlineLevel="0" collapsed="false">
      <c r="A2" s="248" t="s">
        <v>695</v>
      </c>
      <c r="B2" s="249" t="s">
        <v>696</v>
      </c>
      <c r="C2" s="249" t="s">
        <v>679</v>
      </c>
      <c r="D2" s="249" t="s">
        <v>697</v>
      </c>
      <c r="E2" s="249" t="n">
        <v>2020</v>
      </c>
      <c r="F2" s="303"/>
      <c r="G2" s="278"/>
    </row>
    <row r="3" customFormat="false" ht="14.4" hidden="false" customHeight="false" outlineLevel="0" collapsed="false">
      <c r="A3" s="228" t="s">
        <v>698</v>
      </c>
      <c r="B3" s="229" t="s">
        <v>699</v>
      </c>
      <c r="C3" s="229" t="s">
        <v>679</v>
      </c>
      <c r="D3" s="229" t="s">
        <v>697</v>
      </c>
      <c r="E3" s="229" t="n">
        <v>2020</v>
      </c>
    </row>
    <row r="4" customFormat="false" ht="23.85" hidden="false" customHeight="false" outlineLevel="0" collapsed="false">
      <c r="A4" s="228" t="s">
        <v>677</v>
      </c>
      <c r="B4" s="229" t="s">
        <v>700</v>
      </c>
      <c r="C4" s="229" t="s">
        <v>679</v>
      </c>
      <c r="D4" s="229" t="s">
        <v>670</v>
      </c>
      <c r="E4" s="229" t="n">
        <v>2021</v>
      </c>
      <c r="F4" s="252" t="s">
        <v>701</v>
      </c>
    </row>
    <row r="5" customFormat="false" ht="28.8" hidden="false" customHeight="false" outlineLevel="0" collapsed="false">
      <c r="A5" s="228" t="s">
        <v>702</v>
      </c>
      <c r="B5" s="229" t="s">
        <v>703</v>
      </c>
      <c r="C5" s="229" t="s">
        <v>674</v>
      </c>
      <c r="D5" s="229" t="s">
        <v>670</v>
      </c>
      <c r="E5" s="229" t="n">
        <v>2020</v>
      </c>
      <c r="F5" s="306" t="s">
        <v>704</v>
      </c>
    </row>
    <row r="6" customFormat="false" ht="28.8" hidden="false" customHeight="false" outlineLevel="0" collapsed="false">
      <c r="A6" s="228" t="s">
        <v>705</v>
      </c>
      <c r="B6" s="229" t="s">
        <v>706</v>
      </c>
      <c r="C6" s="229" t="s">
        <v>674</v>
      </c>
      <c r="D6" s="229" t="s">
        <v>670</v>
      </c>
      <c r="E6" s="229" t="n">
        <v>2020</v>
      </c>
      <c r="F6" s="306" t="s">
        <v>707</v>
      </c>
    </row>
    <row r="7" customFormat="false" ht="28.8" hidden="false" customHeight="false" outlineLevel="0" collapsed="false">
      <c r="A7" s="228" t="s">
        <v>708</v>
      </c>
      <c r="B7" s="229" t="s">
        <v>709</v>
      </c>
      <c r="C7" s="229" t="s">
        <v>679</v>
      </c>
      <c r="D7" s="229" t="s">
        <v>670</v>
      </c>
      <c r="E7" s="229" t="n">
        <v>2021</v>
      </c>
      <c r="F7" s="306" t="s">
        <v>710</v>
      </c>
    </row>
    <row r="8" customFormat="false" ht="14.4" hidden="false" customHeight="false" outlineLevel="0" collapsed="false">
      <c r="A8" s="228" t="s">
        <v>711</v>
      </c>
      <c r="B8" s="229" t="s">
        <v>712</v>
      </c>
      <c r="C8" s="229" t="s">
        <v>669</v>
      </c>
      <c r="D8" s="229" t="s">
        <v>697</v>
      </c>
      <c r="E8" s="229" t="n">
        <v>2021</v>
      </c>
    </row>
    <row r="9" customFormat="false" ht="28.8" hidden="false" customHeight="false" outlineLevel="0" collapsed="false">
      <c r="A9" s="228" t="s">
        <v>713</v>
      </c>
      <c r="B9" s="229" t="s">
        <v>714</v>
      </c>
      <c r="C9" s="229" t="s">
        <v>674</v>
      </c>
      <c r="D9" s="229" t="s">
        <v>670</v>
      </c>
      <c r="E9" s="229" t="n">
        <v>2021</v>
      </c>
      <c r="F9" s="306" t="s">
        <v>715</v>
      </c>
    </row>
    <row r="10" customFormat="false" ht="14.9" hidden="false" customHeight="false" outlineLevel="0" collapsed="false">
      <c r="A10" s="228" t="s">
        <v>675</v>
      </c>
      <c r="B10" s="307" t="s">
        <v>716</v>
      </c>
      <c r="C10" s="229" t="s">
        <v>674</v>
      </c>
      <c r="D10" s="229" t="s">
        <v>670</v>
      </c>
      <c r="E10" s="229" t="n">
        <v>2021</v>
      </c>
    </row>
    <row r="11" customFormat="false" ht="28.35" hidden="false" customHeight="false" outlineLevel="0" collapsed="false">
      <c r="A11" s="228" t="s">
        <v>717</v>
      </c>
      <c r="B11" s="307" t="s">
        <v>718</v>
      </c>
      <c r="C11" s="229" t="s">
        <v>674</v>
      </c>
      <c r="D11" s="229" t="s">
        <v>670</v>
      </c>
      <c r="E11" s="229" t="n">
        <v>2021</v>
      </c>
    </row>
    <row r="12" customFormat="false" ht="14.9" hidden="false" customHeight="false" outlineLevel="0" collapsed="false">
      <c r="A12" s="228" t="s">
        <v>719</v>
      </c>
      <c r="B12" s="229" t="s">
        <v>720</v>
      </c>
      <c r="C12" s="229" t="s">
        <v>679</v>
      </c>
      <c r="D12" s="229" t="s">
        <v>697</v>
      </c>
      <c r="E12" s="229" t="n">
        <v>2020</v>
      </c>
    </row>
    <row r="13" customFormat="false" ht="13.8" hidden="false" customHeight="false" outlineLevel="0" collapsed="false">
      <c r="A13" s="228" t="s">
        <v>721</v>
      </c>
      <c r="B13" s="229" t="s">
        <v>722</v>
      </c>
      <c r="C13" s="229" t="s">
        <v>679</v>
      </c>
      <c r="D13" s="229" t="s">
        <v>670</v>
      </c>
      <c r="E13" s="229" t="n">
        <v>2021</v>
      </c>
      <c r="F13" s="252" t="s">
        <v>723</v>
      </c>
    </row>
    <row r="18" customFormat="false" ht="14.4" hidden="false" customHeight="false" outlineLevel="0" collapsed="false">
      <c r="A18" s="304"/>
    </row>
    <row r="25" s="249" customFormat="true" ht="14.4" hidden="false" customHeight="false" outlineLevel="0" collapsed="false">
      <c r="A25" s="248"/>
      <c r="F25" s="303"/>
      <c r="G25" s="278"/>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true" hidden="false" outlineLevel="0" max="1025" min="4" style="230" width="11.56"/>
  </cols>
  <sheetData>
    <row r="1" s="311" customFormat="true" ht="15" hidden="false" customHeight="false" outlineLevel="0" collapsed="false">
      <c r="A1" s="308" t="s">
        <v>657</v>
      </c>
      <c r="B1" s="309" t="s">
        <v>5</v>
      </c>
      <c r="C1" s="310" t="s">
        <v>694</v>
      </c>
    </row>
    <row r="2" customFormat="false" ht="75.6" hidden="false" customHeight="true" outlineLevel="0" collapsed="false">
      <c r="A2" s="248" t="s">
        <v>724</v>
      </c>
      <c r="B2" s="249" t="s">
        <v>725</v>
      </c>
      <c r="C2" s="312" t="s">
        <v>726</v>
      </c>
    </row>
    <row r="3" customFormat="false" ht="28.8" hidden="false" customHeight="false" outlineLevel="0" collapsed="false">
      <c r="A3" s="228" t="s">
        <v>727</v>
      </c>
      <c r="B3" s="229" t="s">
        <v>728</v>
      </c>
      <c r="C3" s="306" t="s">
        <v>729</v>
      </c>
    </row>
    <row r="4" customFormat="false" ht="43.2" hidden="false" customHeight="false" outlineLevel="0" collapsed="false">
      <c r="A4" s="228" t="s">
        <v>730</v>
      </c>
      <c r="B4" s="229" t="s">
        <v>731</v>
      </c>
      <c r="C4" s="306" t="s">
        <v>732</v>
      </c>
    </row>
    <row r="5" customFormat="false" ht="43.2" hidden="false" customHeight="false" outlineLevel="0" collapsed="false">
      <c r="A5" s="228" t="s">
        <v>733</v>
      </c>
      <c r="B5" s="229" t="s">
        <v>734</v>
      </c>
      <c r="C5" s="306" t="s">
        <v>735</v>
      </c>
    </row>
    <row r="6" customFormat="false" ht="43.2" hidden="false" customHeight="false" outlineLevel="0" collapsed="false">
      <c r="A6" s="228" t="s">
        <v>736</v>
      </c>
      <c r="B6" s="229" t="s">
        <v>737</v>
      </c>
      <c r="C6" s="306" t="s">
        <v>738</v>
      </c>
    </row>
    <row r="7" customFormat="false" ht="72" hidden="false" customHeight="false" outlineLevel="0" collapsed="false">
      <c r="A7" s="228" t="s">
        <v>739</v>
      </c>
      <c r="B7" s="229" t="s">
        <v>740</v>
      </c>
      <c r="C7" s="306" t="s">
        <v>741</v>
      </c>
    </row>
    <row r="8" customFormat="false" ht="14.4" hidden="false" customHeight="false" outlineLevel="0" collapsed="false">
      <c r="A8" s="228"/>
      <c r="C8" s="252"/>
    </row>
    <row r="9" customFormat="false" ht="14.4" hidden="false" customHeight="false" outlineLevel="0" collapsed="false">
      <c r="A9" s="228"/>
      <c r="C9" s="252"/>
    </row>
    <row r="10" customFormat="false" ht="14.4" hidden="false" customHeight="false" outlineLevel="0" collapsed="false">
      <c r="A10" s="228"/>
      <c r="C10" s="252"/>
    </row>
    <row r="11" customFormat="false" ht="14.4" hidden="false" customHeight="false" outlineLevel="0" collapsed="false">
      <c r="A11" s="228"/>
      <c r="C11" s="252"/>
    </row>
    <row r="12" customFormat="false" ht="14.4" hidden="false" customHeight="false" outlineLevel="0" collapsed="false">
      <c r="A12" s="228"/>
      <c r="C12" s="252"/>
    </row>
    <row r="13" customFormat="false" ht="14.4" hidden="false" customHeight="false" outlineLevel="0" collapsed="false">
      <c r="A13" s="228"/>
      <c r="C13" s="252"/>
    </row>
    <row r="14" customFormat="false" ht="14.4" hidden="false" customHeight="false" outlineLevel="0" collapsed="false">
      <c r="A14" s="228"/>
      <c r="C14" s="252"/>
    </row>
    <row r="15" customFormat="false" ht="14.4" hidden="false" customHeight="false" outlineLevel="0" collapsed="false">
      <c r="A15" s="228"/>
      <c r="C15" s="252"/>
    </row>
    <row r="16" customFormat="false" ht="14.4" hidden="false" customHeight="false" outlineLevel="0" collapsed="false">
      <c r="A16" s="228"/>
      <c r="C16" s="252"/>
    </row>
    <row r="17" customFormat="false" ht="14.4" hidden="false" customHeight="false" outlineLevel="0" collapsed="false">
      <c r="A17" s="228"/>
      <c r="C17" s="252"/>
    </row>
    <row r="18" customFormat="false" ht="15" hidden="false" customHeight="false" outlineLevel="0" collapsed="false">
      <c r="A18" s="246"/>
      <c r="B18" s="247"/>
      <c r="C18" s="267"/>
    </row>
    <row r="19" customFormat="false" ht="14.4" hidden="false" customHeight="false" outlineLevel="0" collapsed="false">
      <c r="A19" s="249"/>
      <c r="B19" s="249"/>
      <c r="C19" s="249"/>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4.4" zeroHeight="false" outlineLevelRow="0" outlineLevelCol="1"/>
  <cols>
    <col collapsed="false" customWidth="true" hidden="false" outlineLevel="0" max="1" min="1" style="313" width="11.89"/>
    <col collapsed="false" customWidth="true" hidden="false" outlineLevel="0" max="2" min="2" style="250" width="11.33"/>
    <col collapsed="false" customWidth="true" hidden="false" outlineLevel="0" max="3" min="3" style="229" width="9.66"/>
    <col collapsed="false" customWidth="true" hidden="false" outlineLevel="0" max="4" min="4" style="229" width="46.89"/>
    <col collapsed="false" customWidth="true" hidden="false" outlineLevel="0" max="5" min="5" style="229" width="15.88"/>
    <col collapsed="false" customWidth="true" hidden="true" outlineLevel="1" max="6" min="6" style="229" width="14.66"/>
    <col collapsed="false" customWidth="true" hidden="true" outlineLevel="1" max="7" min="7" style="229" width="40"/>
    <col collapsed="false" customWidth="true" hidden="true" outlineLevel="1" max="8" min="8" style="229" width="13.55"/>
    <col collapsed="false" customWidth="true" hidden="false" outlineLevel="0" max="9" min="9" style="252" width="19"/>
    <col collapsed="false" customWidth="false" hidden="false" outlineLevel="0" max="1025" min="10" style="230" width="11.44"/>
  </cols>
  <sheetData>
    <row r="1" customFormat="false" ht="15" hidden="false" customHeight="false" outlineLevel="0" collapsed="false">
      <c r="A1" s="314" t="s">
        <v>742</v>
      </c>
      <c r="B1" s="315" t="s">
        <v>1</v>
      </c>
      <c r="C1" s="301" t="s">
        <v>665</v>
      </c>
      <c r="D1" s="301" t="s">
        <v>743</v>
      </c>
      <c r="E1" s="301" t="s">
        <v>744</v>
      </c>
      <c r="F1" s="301" t="s">
        <v>8</v>
      </c>
      <c r="G1" s="301" t="s">
        <v>745</v>
      </c>
      <c r="H1" s="301" t="s">
        <v>746</v>
      </c>
      <c r="I1" s="302" t="s">
        <v>10</v>
      </c>
    </row>
    <row r="2" customFormat="false" ht="28.8" hidden="false" customHeight="false" outlineLevel="0" collapsed="false">
      <c r="C2" s="229" t="s">
        <v>747</v>
      </c>
      <c r="D2" s="243" t="s">
        <v>748</v>
      </c>
      <c r="E2" s="243" t="s">
        <v>668</v>
      </c>
      <c r="G2" s="229" t="s">
        <v>749</v>
      </c>
      <c r="I2" s="252" t="s">
        <v>750</v>
      </c>
    </row>
    <row r="3" customFormat="false" ht="14.4" hidden="false" customHeight="false" outlineLevel="0" collapsed="false">
      <c r="A3" s="313" t="n">
        <v>44153</v>
      </c>
      <c r="C3" s="229" t="s">
        <v>751</v>
      </c>
      <c r="D3" s="243" t="s">
        <v>752</v>
      </c>
      <c r="E3" s="243" t="s">
        <v>753</v>
      </c>
      <c r="G3" s="243" t="s">
        <v>754</v>
      </c>
      <c r="I3" s="252" t="s">
        <v>755</v>
      </c>
    </row>
    <row r="4" customFormat="false" ht="28.8" hidden="false" customHeight="false" outlineLevel="0" collapsed="false">
      <c r="A4" s="313" t="n">
        <v>44153</v>
      </c>
      <c r="C4" s="229" t="s">
        <v>747</v>
      </c>
      <c r="D4" s="243" t="s">
        <v>756</v>
      </c>
      <c r="E4" s="243" t="s">
        <v>753</v>
      </c>
      <c r="G4" s="243" t="s">
        <v>757</v>
      </c>
      <c r="I4" s="252" t="s">
        <v>755</v>
      </c>
    </row>
    <row r="5" customFormat="false" ht="14.4" hidden="false" customHeight="false" outlineLevel="0" collapsed="false">
      <c r="A5" s="313" t="n">
        <v>44294</v>
      </c>
      <c r="C5" s="229" t="s">
        <v>747</v>
      </c>
      <c r="D5" s="229" t="s">
        <v>758</v>
      </c>
      <c r="E5" s="229" t="s">
        <v>753</v>
      </c>
      <c r="I5" s="252" t="s">
        <v>759</v>
      </c>
    </row>
    <row r="6" customFormat="false" ht="28.8" hidden="false" customHeight="false" outlineLevel="0" collapsed="false">
      <c r="C6" s="229" t="s">
        <v>747</v>
      </c>
      <c r="D6" s="229" t="s">
        <v>760</v>
      </c>
      <c r="E6" s="229" t="s">
        <v>753</v>
      </c>
      <c r="I6" s="252" t="s">
        <v>755</v>
      </c>
    </row>
    <row r="7" customFormat="false" ht="43.2" hidden="false" customHeight="false" outlineLevel="0" collapsed="false">
      <c r="C7" s="229" t="s">
        <v>751</v>
      </c>
      <c r="D7" s="229" t="s">
        <v>761</v>
      </c>
      <c r="E7" s="229" t="s">
        <v>753</v>
      </c>
      <c r="I7" s="252" t="s">
        <v>755</v>
      </c>
    </row>
    <row r="8" customFormat="false" ht="28.8" hidden="false" customHeight="false" outlineLevel="0" collapsed="false">
      <c r="C8" s="229" t="s">
        <v>751</v>
      </c>
      <c r="D8" s="229" t="s">
        <v>762</v>
      </c>
      <c r="E8" s="229" t="s">
        <v>753</v>
      </c>
      <c r="I8" s="252" t="s">
        <v>755</v>
      </c>
    </row>
    <row r="9" customFormat="false" ht="43.2" hidden="false" customHeight="false" outlineLevel="0" collapsed="false">
      <c r="C9" s="229" t="s">
        <v>751</v>
      </c>
      <c r="D9" s="229" t="s">
        <v>763</v>
      </c>
      <c r="E9" s="229" t="s">
        <v>753</v>
      </c>
      <c r="I9" s="252" t="s">
        <v>755</v>
      </c>
    </row>
    <row r="10" customFormat="false" ht="14.4" hidden="false" customHeight="false" outlineLevel="0" collapsed="false">
      <c r="C10" s="229" t="s">
        <v>751</v>
      </c>
      <c r="D10" s="229" t="s">
        <v>764</v>
      </c>
      <c r="E10" s="229" t="s">
        <v>753</v>
      </c>
      <c r="I10" s="252" t="s">
        <v>755</v>
      </c>
    </row>
    <row r="11" customFormat="false" ht="28.8" hidden="false" customHeight="false" outlineLevel="0" collapsed="false">
      <c r="C11" s="229" t="s">
        <v>747</v>
      </c>
      <c r="D11" s="229" t="s">
        <v>765</v>
      </c>
      <c r="E11" s="229" t="s">
        <v>753</v>
      </c>
      <c r="I11" s="252" t="s">
        <v>755</v>
      </c>
    </row>
    <row r="12" customFormat="false" ht="28.8" hidden="false" customHeight="false" outlineLevel="0" collapsed="false">
      <c r="A12" s="313" t="n">
        <v>44294</v>
      </c>
      <c r="C12" s="229" t="s">
        <v>751</v>
      </c>
      <c r="D12" s="229" t="s">
        <v>766</v>
      </c>
      <c r="E12" s="229" t="s">
        <v>753</v>
      </c>
      <c r="I12" s="252" t="s">
        <v>755</v>
      </c>
    </row>
  </sheetData>
  <autoFilter ref="A1:I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Axel Jantsch</cp:lastModifiedBy>
  <cp:lastPrinted>2016-05-27T07:44:33Z</cp:lastPrinted>
  <dcterms:modified xsi:type="dcterms:W3CDTF">2022-01-25T06:27:00Z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