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C002771F-3A59-4381-8AC2-EDE9A2B1423A}" xr6:coauthVersionLast="36" xr6:coauthVersionMax="46" xr10:uidLastSave="{00000000-0000-0000-0000-000000000000}"/>
  <bookViews>
    <workbookView xWindow="-120" yWindow="-120" windowWidth="29040" windowHeight="17640" firstSheet="1" activeTab="6" xr2:uid="{00000000-000D-0000-FFFF-FFFF00000000}"/>
  </bookViews>
  <sheets>
    <sheet name="EML_Tool_WP" sheetId="18" r:id="rId1"/>
    <sheet name="AG_Web_Activities " sheetId="28" r:id="rId2"/>
    <sheet name="AG_Progress" sheetId="22" r:id="rId3"/>
    <sheet name="AG_Progress_Ext" sheetId="30" r:id="rId4"/>
    <sheet name="AG_Students" sheetId="27" r:id="rId5"/>
    <sheet name="Active_Thesis" sheetId="31" r:id="rId6"/>
    <sheet name="Compl_Thesis" sheetId="26" r:id="rId7"/>
    <sheet name="Software" sheetId="29" r:id="rId8"/>
    <sheet name="Upcoming_Thesis" sheetId="23" r:id="rId9"/>
    <sheet name="Members" sheetId="25" r:id="rId10"/>
    <sheet name="Settings" sheetId="24" r:id="rId11"/>
  </sheets>
  <definedNames>
    <definedName name="_xlnm._FilterDatabase" localSheetId="2" hidden="1">AG_Progress!$A$1:$F$54</definedName>
    <definedName name="_xlnm._FilterDatabase" localSheetId="3" hidden="1">AG_Progress_Ext!$A$1:$J$54</definedName>
    <definedName name="_xlnm._FilterDatabase" localSheetId="4" hidden="1">AG_Students!$A$1:$G$54</definedName>
    <definedName name="_xlnm._FilterDatabase" localSheetId="1" hidden="1">'AG_Web_Activities '!$A$1:$D$54</definedName>
    <definedName name="_xlnm._FilterDatabase" localSheetId="0" hidden="1">EML_Tool_WP!$A$1:$BB$254</definedName>
    <definedName name="_xlnm._FilterDatabase" localSheetId="8" hidden="1">Upcoming_Thesis!$A$1:$I$4</definedName>
    <definedName name="_xlnm.Print_Area" localSheetId="0">EML_Tool_WP!$A$1:$Q$222</definedName>
  </definedNames>
  <calcPr calcId="191029" iterateDelta="1E-4"/>
</workbook>
</file>

<file path=xl/calcChain.xml><?xml version="1.0" encoding="utf-8"?>
<calcChain xmlns="http://schemas.openxmlformats.org/spreadsheetml/2006/main">
  <c r="AP21" i="18" l="1"/>
  <c r="B14" i="27" l="1"/>
  <c r="C14" i="27"/>
  <c r="D14" i="27"/>
  <c r="E14" i="27"/>
  <c r="F14" i="27"/>
  <c r="B14" i="30"/>
  <c r="C14" i="30"/>
  <c r="D14" i="30"/>
  <c r="F14" i="30"/>
  <c r="G14" i="30"/>
  <c r="H14" i="30"/>
  <c r="J14" i="30" s="1"/>
  <c r="I14" i="30"/>
  <c r="B14" i="22"/>
  <c r="C14" i="22"/>
  <c r="D14" i="22"/>
  <c r="E14" i="22"/>
  <c r="G14" i="22"/>
  <c r="H14" i="22"/>
  <c r="B14" i="28"/>
  <c r="C14" i="28"/>
  <c r="D14" i="28"/>
  <c r="E14" i="28"/>
  <c r="AP52" i="18"/>
  <c r="E14" i="30" s="1"/>
  <c r="G14" i="27" l="1"/>
  <c r="F14" i="22"/>
  <c r="G39" i="30"/>
  <c r="H39" i="30"/>
  <c r="J39" i="30" s="1"/>
  <c r="I39" i="30"/>
  <c r="G40" i="30"/>
  <c r="H40" i="30"/>
  <c r="J40" i="30" s="1"/>
  <c r="I40" i="30"/>
  <c r="G41" i="30"/>
  <c r="H41" i="30"/>
  <c r="J41" i="30" s="1"/>
  <c r="I41" i="30"/>
  <c r="G42" i="30"/>
  <c r="H42" i="30"/>
  <c r="J42" i="30" s="1"/>
  <c r="I42" i="30"/>
  <c r="G43" i="30"/>
  <c r="H43" i="30"/>
  <c r="J43" i="30" s="1"/>
  <c r="I43" i="30"/>
  <c r="G44" i="30"/>
  <c r="H44" i="30"/>
  <c r="J44" i="30" s="1"/>
  <c r="I44" i="30"/>
  <c r="G45" i="30"/>
  <c r="H45" i="30"/>
  <c r="J45" i="30" s="1"/>
  <c r="I45" i="30"/>
  <c r="G46" i="30"/>
  <c r="H46" i="30"/>
  <c r="J46" i="30" s="1"/>
  <c r="I46" i="30"/>
  <c r="G34" i="30"/>
  <c r="H34" i="30"/>
  <c r="J34" i="30" s="1"/>
  <c r="I34" i="30"/>
  <c r="G35" i="30"/>
  <c r="H35" i="30"/>
  <c r="J35" i="30" s="1"/>
  <c r="I35" i="30"/>
  <c r="G36" i="30"/>
  <c r="H36" i="30"/>
  <c r="J36" i="30" s="1"/>
  <c r="I36" i="30"/>
  <c r="G30" i="30"/>
  <c r="H30" i="30"/>
  <c r="J30" i="30" s="1"/>
  <c r="I30" i="30"/>
  <c r="G25" i="30"/>
  <c r="H25" i="30"/>
  <c r="J25" i="30" s="1"/>
  <c r="I25" i="30"/>
  <c r="G26" i="30"/>
  <c r="H26" i="30"/>
  <c r="J26" i="30" s="1"/>
  <c r="I26" i="30"/>
  <c r="G27" i="30"/>
  <c r="H27" i="30"/>
  <c r="J27" i="30" s="1"/>
  <c r="I27" i="30"/>
  <c r="G17" i="30"/>
  <c r="H17" i="30"/>
  <c r="J17" i="30" s="1"/>
  <c r="I17" i="30"/>
  <c r="G18" i="30"/>
  <c r="H18" i="30"/>
  <c r="J18" i="30" s="1"/>
  <c r="I18" i="30"/>
  <c r="G19" i="30"/>
  <c r="H19" i="30"/>
  <c r="J19" i="30" s="1"/>
  <c r="I19" i="30"/>
  <c r="G20" i="30"/>
  <c r="H20" i="30"/>
  <c r="J20" i="30" s="1"/>
  <c r="I20" i="30"/>
  <c r="G21" i="30"/>
  <c r="H21" i="30"/>
  <c r="J21" i="30" s="1"/>
  <c r="I21" i="30"/>
  <c r="G22" i="30"/>
  <c r="H22" i="30"/>
  <c r="J22" i="30" s="1"/>
  <c r="I22" i="30"/>
  <c r="G11" i="30"/>
  <c r="H11" i="30"/>
  <c r="J11" i="30" s="1"/>
  <c r="I11" i="30"/>
  <c r="G12" i="30"/>
  <c r="H12" i="30"/>
  <c r="J12" i="30" s="1"/>
  <c r="I12" i="30"/>
  <c r="G13" i="30"/>
  <c r="H13" i="30"/>
  <c r="J13" i="30" s="1"/>
  <c r="I13" i="30"/>
  <c r="I38" i="30"/>
  <c r="H38" i="30"/>
  <c r="J38" i="30" s="1"/>
  <c r="G38" i="30"/>
  <c r="I33" i="30"/>
  <c r="H33" i="30"/>
  <c r="J33" i="30" s="1"/>
  <c r="G33" i="30"/>
  <c r="I29" i="30"/>
  <c r="H29" i="30"/>
  <c r="J29" i="30" s="1"/>
  <c r="G29" i="30"/>
  <c r="I24" i="30"/>
  <c r="H24" i="30"/>
  <c r="J24" i="30" s="1"/>
  <c r="G24" i="30"/>
  <c r="I16" i="30"/>
  <c r="H16" i="30"/>
  <c r="J16" i="30" s="1"/>
  <c r="G16" i="30"/>
  <c r="I10" i="30"/>
  <c r="H10" i="30"/>
  <c r="J10" i="30" s="1"/>
  <c r="G10" i="30"/>
  <c r="G4" i="30"/>
  <c r="H4" i="30"/>
  <c r="J4" i="30" s="1"/>
  <c r="I4" i="30"/>
  <c r="G5" i="30"/>
  <c r="H5" i="30"/>
  <c r="J5" i="30" s="1"/>
  <c r="I5" i="30"/>
  <c r="G6" i="30"/>
  <c r="H6" i="30"/>
  <c r="J6" i="30" s="1"/>
  <c r="I6" i="30"/>
  <c r="G7" i="30"/>
  <c r="H7" i="30"/>
  <c r="J7" i="30" s="1"/>
  <c r="I7" i="30"/>
  <c r="G8" i="30"/>
  <c r="H8" i="30"/>
  <c r="J8" i="30" s="1"/>
  <c r="I8" i="30"/>
  <c r="I3" i="30"/>
  <c r="H3" i="30"/>
  <c r="J3" i="30" s="1"/>
  <c r="G3" i="30"/>
  <c r="F46" i="30"/>
  <c r="D46" i="30"/>
  <c r="C46" i="30"/>
  <c r="B46" i="30"/>
  <c r="F45" i="30"/>
  <c r="D45" i="30"/>
  <c r="C45" i="30"/>
  <c r="B45" i="30"/>
  <c r="F44" i="30"/>
  <c r="D44" i="30"/>
  <c r="C44" i="30"/>
  <c r="B44" i="30"/>
  <c r="F43" i="30"/>
  <c r="D43" i="30"/>
  <c r="C43" i="30"/>
  <c r="B43" i="30"/>
  <c r="F42" i="30"/>
  <c r="D42" i="30"/>
  <c r="C42" i="30"/>
  <c r="B42" i="30"/>
  <c r="F41" i="30"/>
  <c r="D41" i="30"/>
  <c r="C41" i="30"/>
  <c r="B41" i="30"/>
  <c r="F40" i="30"/>
  <c r="D40" i="30"/>
  <c r="C40" i="30"/>
  <c r="B40" i="30"/>
  <c r="F39" i="30"/>
  <c r="D39" i="30"/>
  <c r="C39" i="30"/>
  <c r="B39" i="30"/>
  <c r="F38" i="30"/>
  <c r="D38" i="30"/>
  <c r="C38" i="30"/>
  <c r="B38" i="30"/>
  <c r="B37" i="30"/>
  <c r="F36" i="30"/>
  <c r="D36" i="30"/>
  <c r="C36" i="30"/>
  <c r="B36" i="30"/>
  <c r="F35" i="30"/>
  <c r="D35" i="30"/>
  <c r="C35" i="30"/>
  <c r="B35" i="30"/>
  <c r="F34" i="30"/>
  <c r="D34" i="30"/>
  <c r="C34" i="30"/>
  <c r="B34" i="30"/>
  <c r="F33" i="30"/>
  <c r="D33" i="30"/>
  <c r="C33" i="30"/>
  <c r="B33" i="30"/>
  <c r="B32" i="30"/>
  <c r="B31" i="30"/>
  <c r="F30" i="30"/>
  <c r="D30" i="30"/>
  <c r="C30" i="30"/>
  <c r="B30" i="30"/>
  <c r="F29" i="30"/>
  <c r="D29" i="30"/>
  <c r="C29" i="30"/>
  <c r="B29" i="30"/>
  <c r="B28" i="30"/>
  <c r="F27" i="30"/>
  <c r="D27" i="30"/>
  <c r="C27" i="30"/>
  <c r="B27" i="30"/>
  <c r="F26" i="30"/>
  <c r="D26" i="30"/>
  <c r="C26" i="30"/>
  <c r="B26" i="30"/>
  <c r="F25" i="30"/>
  <c r="D25" i="30"/>
  <c r="C25" i="30"/>
  <c r="B25" i="30"/>
  <c r="F24" i="30"/>
  <c r="D24" i="30"/>
  <c r="C24" i="30"/>
  <c r="B24" i="30"/>
  <c r="B23" i="30"/>
  <c r="F22" i="30"/>
  <c r="D22" i="30"/>
  <c r="C22" i="30"/>
  <c r="B22" i="30"/>
  <c r="F21" i="30"/>
  <c r="D21" i="30"/>
  <c r="C21" i="30"/>
  <c r="B21" i="30"/>
  <c r="F20" i="30"/>
  <c r="D20" i="30"/>
  <c r="C20" i="30"/>
  <c r="B20" i="30"/>
  <c r="F19" i="30"/>
  <c r="D19" i="30"/>
  <c r="C19" i="30"/>
  <c r="B19" i="30"/>
  <c r="F18" i="30"/>
  <c r="D18" i="30"/>
  <c r="C18" i="30"/>
  <c r="B18" i="30"/>
  <c r="F17" i="30"/>
  <c r="D17" i="30"/>
  <c r="C17" i="30"/>
  <c r="B17" i="30"/>
  <c r="F16" i="30"/>
  <c r="D16" i="30"/>
  <c r="C16" i="30"/>
  <c r="B16" i="30"/>
  <c r="B15" i="30"/>
  <c r="F13" i="30"/>
  <c r="D13" i="30"/>
  <c r="C13" i="30"/>
  <c r="B13" i="30"/>
  <c r="F12" i="30"/>
  <c r="D12" i="30"/>
  <c r="C12" i="30"/>
  <c r="B12" i="30"/>
  <c r="F11" i="30"/>
  <c r="D11" i="30"/>
  <c r="C11" i="30"/>
  <c r="B11" i="30"/>
  <c r="F10" i="30"/>
  <c r="D10" i="30"/>
  <c r="C10" i="30"/>
  <c r="B10" i="30"/>
  <c r="B9" i="30"/>
  <c r="F8" i="30"/>
  <c r="D8" i="30"/>
  <c r="C8" i="30"/>
  <c r="B8" i="30"/>
  <c r="F7" i="30"/>
  <c r="D7" i="30"/>
  <c r="C7" i="30"/>
  <c r="B7" i="30"/>
  <c r="F6" i="30"/>
  <c r="D6" i="30"/>
  <c r="C6" i="30"/>
  <c r="B6" i="30"/>
  <c r="F5" i="30"/>
  <c r="D5" i="30"/>
  <c r="C5" i="30"/>
  <c r="B5" i="30"/>
  <c r="F4" i="30"/>
  <c r="D4" i="30"/>
  <c r="C4" i="30"/>
  <c r="B4" i="30"/>
  <c r="F3" i="30"/>
  <c r="D3" i="30"/>
  <c r="C3" i="30"/>
  <c r="B3" i="30"/>
  <c r="B2" i="30"/>
  <c r="AP161" i="18" l="1"/>
  <c r="E39" i="30" s="1"/>
  <c r="C3" i="28" l="1"/>
  <c r="C4" i="28"/>
  <c r="C5" i="28"/>
  <c r="C6" i="28"/>
  <c r="C7" i="28"/>
  <c r="C8" i="28"/>
  <c r="C10" i="28"/>
  <c r="C11" i="28"/>
  <c r="C12" i="28"/>
  <c r="C13" i="28"/>
  <c r="C16" i="28"/>
  <c r="C17" i="28"/>
  <c r="C18" i="28"/>
  <c r="C19" i="28"/>
  <c r="C20" i="28"/>
  <c r="C21" i="28"/>
  <c r="C22" i="28"/>
  <c r="C24" i="28"/>
  <c r="C25" i="28"/>
  <c r="C26" i="28"/>
  <c r="C27" i="28"/>
  <c r="C29" i="28"/>
  <c r="C30" i="28"/>
  <c r="C33" i="28"/>
  <c r="C34" i="28"/>
  <c r="C35" i="28"/>
  <c r="C36" i="28"/>
  <c r="C38" i="28"/>
  <c r="C39" i="28"/>
  <c r="C40" i="28"/>
  <c r="C41" i="28"/>
  <c r="C42" i="28"/>
  <c r="C43" i="28"/>
  <c r="C44" i="28"/>
  <c r="C45" i="28"/>
  <c r="C46" i="28"/>
  <c r="E46" i="28"/>
  <c r="D46" i="28"/>
  <c r="B46" i="28"/>
  <c r="E45" i="28"/>
  <c r="D45" i="28"/>
  <c r="B45" i="28"/>
  <c r="E44" i="28"/>
  <c r="D44" i="28"/>
  <c r="B44" i="28"/>
  <c r="E43" i="28"/>
  <c r="D43" i="28"/>
  <c r="B43" i="28"/>
  <c r="E42" i="28"/>
  <c r="D42" i="28"/>
  <c r="B42" i="28"/>
  <c r="E41" i="28"/>
  <c r="D41" i="28"/>
  <c r="B41" i="28"/>
  <c r="E40" i="28"/>
  <c r="D40" i="28"/>
  <c r="B40" i="28"/>
  <c r="E39" i="28"/>
  <c r="D39" i="28"/>
  <c r="B39" i="28"/>
  <c r="E38" i="28"/>
  <c r="D38" i="28"/>
  <c r="B38" i="28"/>
  <c r="B37" i="28"/>
  <c r="E36" i="28"/>
  <c r="D36" i="28"/>
  <c r="B36" i="28"/>
  <c r="E35" i="28"/>
  <c r="D35" i="28"/>
  <c r="B35" i="28"/>
  <c r="E34" i="28"/>
  <c r="D34" i="28"/>
  <c r="B34" i="28"/>
  <c r="E33" i="28"/>
  <c r="D33" i="28"/>
  <c r="B33" i="28"/>
  <c r="B32" i="28"/>
  <c r="B31" i="28"/>
  <c r="E30" i="28"/>
  <c r="D30" i="28"/>
  <c r="B30" i="28"/>
  <c r="E29" i="28"/>
  <c r="D29" i="28"/>
  <c r="B29" i="28"/>
  <c r="B28" i="28"/>
  <c r="E27" i="28"/>
  <c r="D27" i="28"/>
  <c r="B27" i="28"/>
  <c r="E26" i="28"/>
  <c r="D26" i="28"/>
  <c r="B26" i="28"/>
  <c r="E25" i="28"/>
  <c r="D25" i="28"/>
  <c r="B25" i="28"/>
  <c r="E24" i="28"/>
  <c r="D24" i="28"/>
  <c r="B24" i="28"/>
  <c r="B23" i="28"/>
  <c r="E22" i="28"/>
  <c r="D22" i="28"/>
  <c r="B22" i="28"/>
  <c r="E21" i="28"/>
  <c r="D21" i="28"/>
  <c r="B21" i="28"/>
  <c r="E20" i="28"/>
  <c r="D20" i="28"/>
  <c r="B20" i="28"/>
  <c r="E19" i="28"/>
  <c r="D19" i="28"/>
  <c r="B19" i="28"/>
  <c r="E18" i="28"/>
  <c r="D18" i="28"/>
  <c r="B18" i="28"/>
  <c r="E17" i="28"/>
  <c r="D17" i="28"/>
  <c r="B17" i="28"/>
  <c r="E16" i="28"/>
  <c r="D16" i="28"/>
  <c r="B16" i="28"/>
  <c r="B15"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1" i="27" l="1"/>
  <c r="F51" i="27"/>
  <c r="E51" i="27"/>
  <c r="D51" i="27"/>
  <c r="C51" i="27"/>
  <c r="B51" i="27"/>
  <c r="G50" i="27"/>
  <c r="F50" i="27"/>
  <c r="E50" i="27"/>
  <c r="D50" i="27"/>
  <c r="C50" i="27"/>
  <c r="B50" i="27"/>
  <c r="G49" i="27"/>
  <c r="F49" i="27"/>
  <c r="E49" i="27"/>
  <c r="D49" i="27"/>
  <c r="C49" i="27"/>
  <c r="B49" i="27"/>
  <c r="G48" i="27"/>
  <c r="F48" i="27"/>
  <c r="E48" i="27"/>
  <c r="D48" i="27"/>
  <c r="C48" i="27"/>
  <c r="B48" i="27"/>
  <c r="B47" i="27"/>
  <c r="AP201" i="18"/>
  <c r="E46" i="30" s="1"/>
  <c r="F46" i="27" l="1"/>
  <c r="E46" i="27"/>
  <c r="D46" i="27"/>
  <c r="C46" i="27"/>
  <c r="B46" i="27"/>
  <c r="F45" i="27"/>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B37" i="27"/>
  <c r="F36" i="27"/>
  <c r="E36" i="27"/>
  <c r="D36" i="27"/>
  <c r="C36" i="27"/>
  <c r="B36" i="27"/>
  <c r="F35" i="27"/>
  <c r="E35" i="27"/>
  <c r="D35" i="27"/>
  <c r="C35" i="27"/>
  <c r="B35" i="27"/>
  <c r="F34" i="27"/>
  <c r="E34" i="27"/>
  <c r="D34" i="27"/>
  <c r="C34" i="27"/>
  <c r="B34" i="27"/>
  <c r="F33" i="27"/>
  <c r="E33" i="27"/>
  <c r="D33" i="27"/>
  <c r="C33" i="27"/>
  <c r="B33" i="27"/>
  <c r="B32" i="27"/>
  <c r="B31" i="27"/>
  <c r="F30" i="27"/>
  <c r="E30" i="27"/>
  <c r="D30" i="27"/>
  <c r="C30" i="27"/>
  <c r="B30" i="27"/>
  <c r="F29" i="27"/>
  <c r="E29" i="27"/>
  <c r="D29" i="27"/>
  <c r="C29" i="27"/>
  <c r="B29" i="27"/>
  <c r="B28" i="27"/>
  <c r="F27" i="27"/>
  <c r="E27" i="27"/>
  <c r="D27" i="27"/>
  <c r="C27" i="27"/>
  <c r="B27" i="27"/>
  <c r="F26" i="27"/>
  <c r="E26" i="27"/>
  <c r="D26" i="27"/>
  <c r="C26" i="27"/>
  <c r="B26" i="27"/>
  <c r="F25" i="27"/>
  <c r="E25" i="27"/>
  <c r="D25" i="27"/>
  <c r="C25" i="27"/>
  <c r="B25" i="27"/>
  <c r="F24" i="27"/>
  <c r="E24" i="27"/>
  <c r="D24" i="27"/>
  <c r="C24" i="27"/>
  <c r="B24" i="27"/>
  <c r="B23" i="27"/>
  <c r="F22" i="27"/>
  <c r="E22" i="27"/>
  <c r="D22" i="27"/>
  <c r="C22"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B15"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6" i="22"/>
  <c r="C46" i="22"/>
  <c r="D46" i="22"/>
  <c r="E46" i="22"/>
  <c r="G46" i="22"/>
  <c r="H46" i="22"/>
  <c r="G46" i="27"/>
  <c r="E12" i="31" l="1"/>
  <c r="E3" i="31"/>
  <c r="E2" i="31"/>
  <c r="E9" i="31"/>
  <c r="E4" i="31"/>
  <c r="E8" i="31"/>
  <c r="E13" i="31"/>
  <c r="E5" i="31"/>
  <c r="E6" i="31"/>
  <c r="E10" i="31"/>
  <c r="E7" i="31"/>
  <c r="E11" i="31"/>
  <c r="F46" i="22"/>
  <c r="B22" i="22"/>
  <c r="H27" i="22" l="1"/>
  <c r="C22" i="22" l="1"/>
  <c r="D22" i="22"/>
  <c r="E22" i="22"/>
  <c r="G22" i="22"/>
  <c r="H22" i="22"/>
  <c r="B9" i="22"/>
  <c r="B10" i="22"/>
  <c r="B11" i="22"/>
  <c r="B12" i="22"/>
  <c r="B13" i="22"/>
  <c r="B15" i="22"/>
  <c r="B16" i="22"/>
  <c r="B17" i="22"/>
  <c r="B18" i="22"/>
  <c r="B19" i="22"/>
  <c r="B20" i="22"/>
  <c r="B21" i="22"/>
  <c r="B23" i="22"/>
  <c r="B24" i="22"/>
  <c r="B25" i="22"/>
  <c r="B26" i="22"/>
  <c r="B27" i="22"/>
  <c r="B28" i="22"/>
  <c r="B29" i="22"/>
  <c r="B30" i="22"/>
  <c r="B31" i="22"/>
  <c r="B32" i="22"/>
  <c r="B33" i="22"/>
  <c r="B34" i="22"/>
  <c r="B35" i="22"/>
  <c r="B36" i="22"/>
  <c r="B37" i="22"/>
  <c r="B38" i="22"/>
  <c r="B39" i="22"/>
  <c r="B40" i="22"/>
  <c r="B41" i="22"/>
  <c r="B42" i="22"/>
  <c r="B43" i="22"/>
  <c r="B44" i="22"/>
  <c r="B45"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1" i="22"/>
  <c r="D21" i="22"/>
  <c r="E21" i="22"/>
  <c r="G21" i="22"/>
  <c r="H21" i="22"/>
  <c r="C24" i="22"/>
  <c r="D24" i="22"/>
  <c r="E24" i="22"/>
  <c r="G24" i="22"/>
  <c r="H24" i="22"/>
  <c r="C25" i="22"/>
  <c r="D25" i="22"/>
  <c r="E25" i="22"/>
  <c r="G25" i="22"/>
  <c r="H25" i="22"/>
  <c r="C26" i="22"/>
  <c r="D26" i="22"/>
  <c r="E26" i="22"/>
  <c r="G26" i="22"/>
  <c r="H26" i="22"/>
  <c r="C27" i="22"/>
  <c r="D27" i="22"/>
  <c r="E27" i="22"/>
  <c r="G27" i="22"/>
  <c r="C29" i="22"/>
  <c r="D29" i="22"/>
  <c r="E29" i="22"/>
  <c r="G29" i="22"/>
  <c r="H29" i="22"/>
  <c r="C30" i="22"/>
  <c r="D30" i="22"/>
  <c r="E30" i="22"/>
  <c r="G30" i="22"/>
  <c r="H30" i="22"/>
  <c r="C33" i="22"/>
  <c r="D33" i="22"/>
  <c r="E33" i="22"/>
  <c r="G33" i="22"/>
  <c r="H33" i="22"/>
  <c r="C34" i="22"/>
  <c r="D34" i="22"/>
  <c r="E34" i="22"/>
  <c r="G34" i="22"/>
  <c r="H34" i="22"/>
  <c r="C35" i="22"/>
  <c r="D35" i="22"/>
  <c r="E35" i="22"/>
  <c r="G35" i="22"/>
  <c r="H35" i="22"/>
  <c r="C36" i="22"/>
  <c r="D36" i="22"/>
  <c r="E36" i="22"/>
  <c r="G36" i="22"/>
  <c r="H36"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5" i="22"/>
  <c r="D45" i="22"/>
  <c r="E45" i="22"/>
  <c r="G45" i="22"/>
  <c r="H45" i="22"/>
  <c r="H3" i="22" l="1"/>
  <c r="G3" i="22"/>
  <c r="E3" i="22"/>
  <c r="D3" i="22"/>
  <c r="C3" i="22"/>
  <c r="AW190" i="18"/>
  <c r="AW137" i="18"/>
  <c r="AW134" i="18"/>
  <c r="AW107" i="18"/>
  <c r="AW91" i="18"/>
  <c r="AW61" i="18"/>
  <c r="AW42" i="18"/>
  <c r="AW36" i="18"/>
  <c r="AW14" i="18"/>
  <c r="AW7" i="18"/>
  <c r="AW10" i="18"/>
  <c r="H2" i="24"/>
  <c r="AP148" i="18"/>
  <c r="E36" i="30" s="1"/>
  <c r="F36" i="22" l="1"/>
  <c r="G36" i="27"/>
  <c r="AP14" i="18"/>
  <c r="E5" i="30" s="1"/>
  <c r="F5" i="22" l="1"/>
  <c r="G5" i="27"/>
  <c r="AP72" i="18"/>
  <c r="E19" i="30" s="1"/>
  <c r="AP76" i="18"/>
  <c r="E20" i="30" s="1"/>
  <c r="F20" i="22" l="1"/>
  <c r="G20" i="27"/>
  <c r="F19" i="22"/>
  <c r="G19" i="27"/>
  <c r="AP117" i="18"/>
  <c r="E30" i="30" s="1"/>
  <c r="F30" i="22" l="1"/>
  <c r="G30" i="27"/>
  <c r="AP107" i="18"/>
  <c r="E27" i="30" s="1"/>
  <c r="AP114" i="18"/>
  <c r="E29" i="30" s="1"/>
  <c r="AP102" i="18"/>
  <c r="E26" i="30" s="1"/>
  <c r="AP100" i="18"/>
  <c r="E25" i="30" s="1"/>
  <c r="AP97" i="18"/>
  <c r="E24" i="30" s="1"/>
  <c r="AP24" i="18"/>
  <c r="E7" i="30" s="1"/>
  <c r="E6" i="30"/>
  <c r="AP48" i="18"/>
  <c r="E13" i="30" s="1"/>
  <c r="AP45" i="18"/>
  <c r="AP42" i="18"/>
  <c r="AP36" i="18"/>
  <c r="E12" i="30" l="1"/>
  <c r="E11" i="30"/>
  <c r="E10" i="30"/>
  <c r="F7" i="22"/>
  <c r="G7" i="27"/>
  <c r="F24" i="22"/>
  <c r="G24" i="27"/>
  <c r="F13" i="22"/>
  <c r="G13" i="27"/>
  <c r="F6" i="22"/>
  <c r="G6" i="27"/>
  <c r="F10" i="22"/>
  <c r="G10" i="27"/>
  <c r="F26" i="22"/>
  <c r="G26" i="27"/>
  <c r="F25" i="22"/>
  <c r="G25" i="27"/>
  <c r="F11" i="22"/>
  <c r="G11" i="27"/>
  <c r="F29" i="22"/>
  <c r="G29" i="27"/>
  <c r="F12" i="22"/>
  <c r="G12" i="27"/>
  <c r="F27" i="22"/>
  <c r="G27" i="27"/>
  <c r="AP35" i="18"/>
  <c r="E9" i="30" s="1"/>
  <c r="AP195" i="18"/>
  <c r="E45" i="30" s="1"/>
  <c r="AP190" i="18"/>
  <c r="E44" i="30" s="1"/>
  <c r="F44" i="22" l="1"/>
  <c r="G44" i="27"/>
  <c r="F45" i="22"/>
  <c r="G45" i="27"/>
  <c r="F9" i="22"/>
  <c r="G9" i="27"/>
  <c r="AP113" i="18"/>
  <c r="E28" i="30" s="1"/>
  <c r="F28" i="22" l="1"/>
  <c r="G28" i="27"/>
  <c r="AP182" i="18"/>
  <c r="E43" i="30" s="1"/>
  <c r="AP175" i="18"/>
  <c r="E42" i="30" s="1"/>
  <c r="AP170" i="18"/>
  <c r="E41" i="30" s="1"/>
  <c r="AP165" i="18"/>
  <c r="E40" i="30" s="1"/>
  <c r="AP156" i="18"/>
  <c r="E38" i="30" s="1"/>
  <c r="AP141" i="18"/>
  <c r="E35" i="30" s="1"/>
  <c r="AP137" i="18"/>
  <c r="E34" i="30" s="1"/>
  <c r="AP134" i="18"/>
  <c r="E33" i="30" s="1"/>
  <c r="AP127" i="18"/>
  <c r="E31" i="30" s="1"/>
  <c r="AP96" i="18"/>
  <c r="E23" i="30" s="1"/>
  <c r="AP91" i="18"/>
  <c r="E22" i="30" s="1"/>
  <c r="AP81" i="18"/>
  <c r="E21" i="30" s="1"/>
  <c r="AP68" i="18"/>
  <c r="E18" i="30" s="1"/>
  <c r="AP61" i="18"/>
  <c r="E17" i="30" s="1"/>
  <c r="AP57" i="18"/>
  <c r="E16" i="30" s="1"/>
  <c r="AP10" i="18"/>
  <c r="E4" i="30" s="1"/>
  <c r="AP31" i="18"/>
  <c r="E8" i="30" l="1"/>
  <c r="F16" i="22"/>
  <c r="G16" i="27"/>
  <c r="F35" i="22"/>
  <c r="G35" i="27"/>
  <c r="F18" i="22"/>
  <c r="G18" i="27"/>
  <c r="F21" i="22"/>
  <c r="G21" i="27"/>
  <c r="F39" i="22"/>
  <c r="G39" i="27"/>
  <c r="F40" i="22"/>
  <c r="G40" i="27"/>
  <c r="F41" i="22"/>
  <c r="G41" i="27"/>
  <c r="F22" i="22"/>
  <c r="G22" i="27"/>
  <c r="F31" i="22"/>
  <c r="G31" i="27"/>
  <c r="F42" i="22"/>
  <c r="G42" i="27"/>
  <c r="F23" i="22"/>
  <c r="G23" i="27"/>
  <c r="F8" i="22"/>
  <c r="G8" i="27"/>
  <c r="F4" i="22"/>
  <c r="G4" i="27"/>
  <c r="F33" i="22"/>
  <c r="G33" i="27"/>
  <c r="F43" i="22"/>
  <c r="G43" i="27"/>
  <c r="F17" i="22"/>
  <c r="G17" i="27"/>
  <c r="F34" i="22"/>
  <c r="G34" i="27"/>
  <c r="F38" i="22"/>
  <c r="AP155" i="18"/>
  <c r="E37" i="30" s="1"/>
  <c r="G38" i="27"/>
  <c r="AP133" i="18"/>
  <c r="E32" i="30" s="1"/>
  <c r="AP56" i="18"/>
  <c r="E15" i="30" s="1"/>
  <c r="F15" i="22" l="1"/>
  <c r="G15" i="27"/>
  <c r="F32" i="22"/>
  <c r="G32" i="27"/>
  <c r="F37" i="22"/>
  <c r="G37" i="27"/>
  <c r="AP7" i="18"/>
  <c r="E3" i="30" s="1"/>
  <c r="F3" i="22" l="1"/>
  <c r="G3" i="27"/>
  <c r="AP6" i="18"/>
  <c r="E2" i="30" s="1"/>
  <c r="F2" i="22" l="1"/>
  <c r="G2" i="27"/>
</calcChain>
</file>

<file path=xl/sharedStrings.xml><?xml version="1.0" encoding="utf-8"?>
<sst xmlns="http://schemas.openxmlformats.org/spreadsheetml/2006/main" count="1827" uniqueCount="772">
  <si>
    <t xml:space="preserve"> </t>
  </si>
  <si>
    <t>Task *</t>
  </si>
  <si>
    <t>Workpackage w</t>
  </si>
  <si>
    <t>Delayed d</t>
  </si>
  <si>
    <t>Prolonged p</t>
  </si>
  <si>
    <t>Milestones</t>
  </si>
  <si>
    <t>Formatting</t>
  </si>
  <si>
    <t>Offiziellen Milestones</t>
  </si>
  <si>
    <t>Submilesontes</t>
  </si>
  <si>
    <t>Deliverables</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</si>
  <si>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</si>
  <si>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</si>
  <si>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</si>
  <si>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</si>
  <si>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</si>
  <si>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</si>
  <si>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</si>
  <si>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</si>
  <si>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</si>
  <si>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</si>
  <si>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</si>
  <si>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</si>
  <si>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</si>
  <si>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</si>
  <si>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</si>
  <si>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</si>
  <si>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</si>
  <si>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</si>
  <si>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</si>
  <si>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</si>
  <si>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</si>
  <si>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</si>
  <si>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</si>
  <si>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</si>
  <si>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</si>
  <si>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</si>
  <si>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</si>
  <si>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</si>
  <si>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</si>
  <si>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</si>
  <si>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</si>
  <si>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</si>
  <si>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</si>
  <si>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</si>
  <si>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</si>
  <si>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</si>
  <si>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</si>
  <si>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</si>
  <si>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</si>
  <si>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</si>
  <si>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</si>
  <si>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</si>
  <si>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</si>
  <si>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</si>
  <si>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</si>
  <si>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</si>
  <si>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</si>
  <si>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</si>
  <si>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</si>
  <si>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</si>
  <si>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</si>
  <si>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</si>
  <si>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</si>
  <si>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</si>
  <si>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</si>
  <si>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</si>
  <si>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</si>
  <si>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</si>
  <si>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</si>
  <si>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</si>
  <si>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</si>
  <si>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</si>
  <si>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</si>
  <si>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</si>
  <si>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</si>
  <si>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</si>
  <si>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</si>
  <si>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</si>
  <si>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</si>
  <si>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</si>
  <si>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</si>
  <si>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</si>
  <si>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</si>
  <si>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</si>
  <si>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</si>
  <si>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</si>
  <si>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</si>
  <si>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</si>
  <si>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</si>
  <si>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</si>
  <si>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</si>
  <si>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</si>
  <si>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</si>
  <si>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</si>
  <si>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</si>
  <si>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</si>
  <si>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</si>
  <si>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</si>
  <si>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</si>
  <si>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</si>
  <si>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</si>
  <si>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</si>
  <si>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</si>
  <si>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</si>
  <si>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</si>
  <si>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</si>
  <si>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</si>
  <si>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</si>
  <si>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</si>
  <si>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</si>
  <si>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</si>
  <si>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</si>
  <si>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</si>
  <si>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</si>
  <si>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</si>
  <si>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</si>
  <si>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</si>
  <si>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</si>
  <si>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</si>
  <si>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</si>
  <si>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</si>
  <si>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</si>
  <si>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</si>
  <si>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</si>
  <si>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</si>
  <si>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</si>
  <si>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</si>
  <si>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</si>
  <si>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</si>
  <si>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</si>
  <si>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Infos und Scripts von Matthias und Matvey bekomme
[] Matvey NUC Openvino installieren</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</si>
  <si>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</si>
  <si>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</si>
  <si>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</si>
  <si>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</si>
  <si>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</si>
  <si>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</si>
  <si>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</si>
  <si>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</si>
  <si>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</si>
  <si>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</si>
  <si>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</si>
  <si>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</si>
  <si>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</si>
  <si>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</si>
  <si>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</si>
  <si>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</si>
  <si>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</si>
  <si>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</si>
  <si>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</si>
  <si>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</si>
  <si>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</si>
  <si>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</si>
  <si>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</si>
  <si>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</si>
  <si>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</si>
  <si>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</si>
  <si>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</si>
  <si>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</si>
  <si>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</si>
  <si>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</si>
  <si>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</si>
  <si>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</si>
  <si>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</si>
  <si>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</si>
  <si>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</si>
  <si>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</si>
  <si>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</si>
  <si>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</si>
  <si>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</si>
  <si>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</si>
  <si>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</si>
  <si>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</si>
  <si>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</si>
  <si>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</si>
  <si>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</si>
  <si>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</si>
  <si>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</si>
  <si>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</si>
  <si>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</si>
  <si>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</si>
  <si>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</si>
  <si>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</si>
  <si>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</si>
  <si>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</si>
  <si>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</si>
  <si>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</si>
  <si>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</si>
  <si>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</si>
  <si>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</si>
  <si>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</si>
  <si>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</si>
  <si>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</si>
  <si>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</si>
  <si>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</si>
  <si>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</si>
  <si>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</si>
  <si>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</si>
  <si>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</si>
  <si>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</si>
  <si>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</si>
  <si>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</si>
  <si>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</si>
  <si>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</si>
  <si>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</si>
  <si>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</si>
  <si>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</si>
  <si>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</si>
  <si>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</si>
  <si>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</si>
  <si>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</si>
  <si>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</si>
  <si>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</si>
  <si>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</si>
  <si>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</si>
  <si>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</si>
  <si>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</si>
  <si>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</si>
  <si>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</si>
  <si>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</si>
  <si>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</si>
  <si>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</si>
  <si>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Steuerung fertig. Neue Version verzögert die Entwicklung
- Das Fahren geht gut</t>
  </si>
  <si>
    <t>Inferenz am Xilinx machen. Vitis Software aufsetzen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</si>
  <si>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</si>
  <si>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</si>
  <si>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</si>
  <si>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</si>
  <si>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</si>
  <si>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</si>
  <si>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</si>
  <si>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</si>
  <si>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</si>
  <si>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</si>
  <si>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</si>
  <si>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</si>
  <si>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</si>
  <si>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</si>
  <si>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</si>
  <si>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</si>
  <si>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</si>
  <si>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</si>
  <si>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</si>
  <si>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</si>
  <si>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</si>
  <si>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</si>
  <si>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</si>
  <si>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</si>
  <si>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Paretooptimum finden zwischen Pruning und Quantization.</t>
  </si>
  <si>
    <t>KK</t>
  </si>
  <si>
    <t>JW</t>
  </si>
  <si>
    <t>TK</t>
  </si>
  <si>
    <t>Priority</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</si>
  <si>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</si>
  <si>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</si>
  <si>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</si>
  <si>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</si>
  <si>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</si>
  <si>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</si>
  <si>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</si>
  <si>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</si>
  <si>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</si>
  <si>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</si>
  <si>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</si>
  <si>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</si>
  <si>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</si>
  <si>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</si>
  <si>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</si>
  <si>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</si>
  <si>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</si>
  <si>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</si>
  <si>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</si>
  <si>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</si>
  <si>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</si>
  <si>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</si>
  <si>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</si>
  <si>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</si>
  <si>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</si>
  <si>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</si>
  <si>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</si>
  <si>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</si>
  <si>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</si>
  <si>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</si>
  <si>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</si>
  <si>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</si>
  <si>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</si>
  <si>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</si>
  <si>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</si>
  <si>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</si>
  <si>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</si>
  <si>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</si>
  <si>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</si>
  <si>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</si>
  <si>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</si>
  <si>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</si>
  <si>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</si>
  <si>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</si>
  <si>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</si>
  <si>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</si>
  <si>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</si>
  <si>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</si>
  <si>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Started</t>
  </si>
  <si>
    <t>MA</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</si>
  <si>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</si>
  <si>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</si>
  <si>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</si>
  <si>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</si>
  <si>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</si>
  <si>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</si>
  <si>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Ausgeschrieben</t>
  </si>
  <si>
    <t>paused</t>
  </si>
  <si>
    <t>cancelled</t>
  </si>
  <si>
    <t>Finished</t>
  </si>
  <si>
    <t>HW settings profiling of NVIDIA Xavier, Jetson Nano (Bachelor thesis) and TX2</t>
  </si>
  <si>
    <t>Stephan Holly</t>
  </si>
  <si>
    <t>Inference of common neural networks available on all hardware</t>
  </si>
  <si>
    <t>Running demonstrator for neural networks</t>
  </si>
  <si>
    <t>Latency, power and energy profiling of HW options of NVIDIA Jetson Nano, Xavier, TX2</t>
  </si>
  <si>
    <t>Type</t>
  </si>
  <si>
    <t>BS</t>
  </si>
  <si>
    <t>Amid Mozelli</t>
  </si>
  <si>
    <t>Model based latency estimator method</t>
  </si>
  <si>
    <t xml:space="preserve">Statistic and model based latency estimator method  </t>
  </si>
  <si>
    <t>Power estimation through the estimator ANNETTE</t>
  </si>
  <si>
    <t>Estimator method ANETTE for Latency (Intel, ARM, Xilinx)</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</si>
  <si>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</si>
  <si>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</si>
  <si>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</si>
  <si>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</si>
  <si>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</si>
  <si>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</si>
  <si>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</si>
  <si>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</si>
  <si>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</si>
  <si>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</si>
  <si>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</si>
  <si>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</si>
  <si>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</si>
  <si>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</si>
  <si>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</si>
  <si>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</si>
  <si>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</si>
  <si>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</si>
  <si>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</si>
  <si>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</si>
  <si>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</si>
  <si>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</si>
  <si>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</si>
  <si>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</si>
  <si>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</si>
  <si>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</si>
  <si>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</si>
  <si>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</si>
  <si>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</si>
  <si>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</si>
  <si>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</si>
  <si>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</si>
  <si>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</si>
  <si>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</si>
  <si>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</si>
  <si>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</si>
  <si>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</si>
  <si>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</si>
  <si>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</si>
  <si>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</si>
  <si>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</si>
  <si>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</si>
  <si>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</si>
  <si>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</si>
  <si>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</si>
  <si>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</si>
  <si>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</si>
  <si>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</si>
  <si>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</si>
  <si>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</si>
  <si>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</si>
  <si>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</si>
  <si>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</si>
  <si>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</si>
  <si>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</si>
  <si>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</si>
  <si>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</si>
  <si>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</si>
  <si>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</si>
  <si>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</si>
  <si>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</si>
  <si>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completed</t>
  </si>
  <si>
    <t>active</t>
  </si>
  <si>
    <t>open</t>
  </si>
  <si>
    <t>Result</t>
  </si>
  <si>
    <t>Document, validation networks</t>
  </si>
  <si>
    <t>Repository, Document</t>
  </si>
  <si>
    <t>Bachelor thesis, Publication, Documentation</t>
  </si>
  <si>
    <t>Document, Repository</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</si>
  <si>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</si>
  <si>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</si>
  <si>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</si>
  <si>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</si>
  <si>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</si>
  <si>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</si>
  <si>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</si>
  <si>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</si>
  <si>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</si>
  <si>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</si>
  <si>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</si>
  <si>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</si>
  <si>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</si>
  <si>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</si>
  <si>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</si>
  <si>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</si>
  <si>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</si>
  <si>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</si>
  <si>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</si>
  <si>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</si>
  <si>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</si>
  <si>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</si>
  <si>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</si>
  <si>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</si>
  <si>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</si>
  <si>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</si>
  <si>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</si>
  <si>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</si>
  <si>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</si>
  <si>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</si>
  <si>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</si>
  <si>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</si>
  <si>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</si>
  <si>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</si>
  <si>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</si>
  <si>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</si>
  <si>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</si>
  <si>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</si>
  <si>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</si>
  <si>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</si>
  <si>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</si>
  <si>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</si>
  <si>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</si>
  <si>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</si>
  <si>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</si>
  <si>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</si>
  <si>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</si>
  <si>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</si>
  <si>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</si>
  <si>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</si>
  <si>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</si>
  <si>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</si>
  <si>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</si>
  <si>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</si>
  <si>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</si>
  <si>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</si>
  <si>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</si>
  <si>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</si>
  <si>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</si>
  <si>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</si>
  <si>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</si>
  <si>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</si>
  <si>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</si>
  <si>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</si>
  <si>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</si>
  <si>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</si>
  <si>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</si>
  <si>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</si>
  <si>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</si>
  <si>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</si>
  <si>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</si>
  <si>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</si>
  <si>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</si>
  <si>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</si>
  <si>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</si>
  <si>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</si>
  <si>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</si>
  <si>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</si>
  <si>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</si>
  <si>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</si>
  <si>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</si>
  <si>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</si>
  <si>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</si>
  <si>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</si>
  <si>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</si>
  <si>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</si>
  <si>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</si>
  <si>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</si>
  <si>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</si>
  <si>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</si>
  <si>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</si>
  <si>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</si>
  <si>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</si>
  <si>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</si>
  <si>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</si>
  <si>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</si>
  <si>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</si>
  <si>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</si>
  <si>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</si>
  <si>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</si>
  <si>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</si>
  <si>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</si>
  <si>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</si>
  <si>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</si>
  <si>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</si>
  <si>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</si>
  <si>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</si>
  <si>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</si>
  <si>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</si>
  <si>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</si>
  <si>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</si>
  <si>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</si>
  <si>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</si>
  <si>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</si>
  <si>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</si>
  <si>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</si>
  <si>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</si>
  <si>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</si>
  <si>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</si>
  <si>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</si>
  <si>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</si>
  <si>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</si>
  <si>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</si>
  <si>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</si>
  <si>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</si>
  <si>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</si>
  <si>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</si>
  <si>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</si>
  <si>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</si>
  <si>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</si>
  <si>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</si>
  <si>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</si>
  <si>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</si>
  <si>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</si>
  <si>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</si>
  <si>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</si>
  <si>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</si>
  <si>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</si>
  <si>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</si>
  <si>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</si>
  <si>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</si>
  <si>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</si>
  <si>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</si>
  <si>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</si>
  <si>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</si>
  <si>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</si>
  <si>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</si>
  <si>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</si>
  <si>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</si>
  <si>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</si>
  <si>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</si>
  <si>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</si>
  <si>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</si>
  <si>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</si>
  <si>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</si>
  <si>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</si>
  <si>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</si>
  <si>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</si>
  <si>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Continual Domain-Incremental Learning for Object Detection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</si>
  <si>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</si>
  <si>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</si>
  <si>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</si>
  <si>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</si>
  <si>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</si>
  <si>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</si>
  <si>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</si>
  <si>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</si>
  <si>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</si>
  <si>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</si>
  <si>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</si>
  <si>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</si>
  <si>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</si>
  <si>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</si>
  <si>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</si>
  <si>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</si>
  <si>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</si>
  <si>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</si>
  <si>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</si>
  <si>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</si>
  <si>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</si>
  <si>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</si>
  <si>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</si>
  <si>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</si>
  <si>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</si>
  <si>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</si>
  <si>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</si>
  <si>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</si>
  <si>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</si>
  <si>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</si>
  <si>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</si>
  <si>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</si>
  <si>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</si>
  <si>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</si>
  <si>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 Overview matrix of the possibility to do inference with a certain framework on a certain hardware in the laboratory
[] Guides how to setup the environments
[] Guides how to do inference with a pretrained model
[] Validation networks for each framework</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</si>
  <si>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</si>
  <si>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</si>
  <si>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</si>
  <si>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</si>
  <si>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</si>
  <si>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</si>
  <si>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</si>
  <si>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</si>
  <si>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[x] GPU-Erweiterung auf 2 GPUs: Funktioniert
[x] Finetuning auf Imagenet
[x] Übertragen auf Deeplab
[x] Inference on NVIDIA HW
[-] Inference on Intel-HW
[-] Inference on Raspberry PI (Only CPU)
[] Thesis written
[] Paper written and accepted</t>
  </si>
  <si>
    <t>* Inference results only on NVIDIA</t>
  </si>
  <si>
    <t>Analysis whether a common MobileNet backbone for object detection and segmentation is faster and provides better performance as separated networks</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</si>
  <si>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</si>
  <si>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</si>
  <si>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</si>
  <si>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</si>
  <si>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</si>
  <si>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</si>
  <si>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</si>
  <si>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</si>
  <si>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Documentation of evaluation of performance and latency of segmentation network on NVIDIA 
[] Trained network and data in repository
[] Ragweed dataset on fileserver</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</si>
  <si>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</si>
  <si>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</si>
  <si>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</si>
  <si>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</si>
  <si>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</si>
  <si>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</si>
  <si>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</si>
  <si>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</si>
  <si>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</si>
  <si>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</si>
  <si>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</si>
  <si>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</si>
  <si>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</si>
  <si>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</si>
  <si>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</si>
  <si>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</si>
  <si>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</si>
  <si>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</si>
  <si>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</si>
  <si>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</si>
  <si>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</si>
  <si>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</si>
  <si>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</si>
  <si>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</si>
  <si>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</si>
  <si>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</si>
  <si>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</si>
  <si>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</si>
  <si>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</si>
  <si>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</si>
  <si>
    <t>Planned Deliverable</t>
  </si>
  <si>
    <t>Deliverable Comment</t>
  </si>
  <si>
    <t>Messungen an Netzen aus dem Modelzoo</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</si>
  <si>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</si>
  <si>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</si>
  <si>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</si>
  <si>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Usability verbessern</t>
  </si>
  <si>
    <t>Visualisierung von Ergebnissen</t>
  </si>
  <si>
    <t>[] @MI: Visualisierungstool für Graphen finden und vorbereiten</t>
  </si>
  <si>
    <t>[] AW: Netz mit annotierte Bildern erstellen</t>
  </si>
  <si>
    <t>[] Vergleich mit anderen Tools machen eigenen mit anderen Quantization Tools: VITIS
[] Methoden Gridsearch mit verschiedenen Parameter
[x] Tiny Yolo quantizieren
[] Arbeit schreiben</t>
  </si>
  <si>
    <t>[] Auf Repo stellen</t>
  </si>
  <si>
    <t>[] Enhancement of Distiller pruning tool
[] Performane comparison to a depth multipler at MobileNet
[] ResNet classification netzwork
[] Software Tool for Pytorch inputs in Repo
[] Thesis</t>
  </si>
  <si>
    <t>[] Gitrepo überprüfen. Readme hinzufügen</t>
  </si>
  <si>
    <t>[] 3 Layertypen neu hinzufügen
[] Code aufräumen
[] In Repo stellen</t>
  </si>
  <si>
    <t>[x] Github code online stellen. OK von SIE und ME
[x] Modelle von NCS2, Xilinx auf dem Laufwerk</t>
  </si>
  <si>
    <t>[x] Schnittstelle erstellen, code cleaning</t>
  </si>
  <si>
    <t>Was wird quantisiert? Weight oder alles? Mixed Quantization machen?
- VITIS installiert
Yolonetz zu Caffe umwandeln
- Wird vor Ende fertig</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</si>
  <si>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</si>
  <si>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Auswahlmenü fehlt, kleiner Feinschliff</t>
  </si>
  <si>
    <t>Customized TFLite-Netz testen
- Feinarbeit Processing Pipeline Image
- Optisch die Oberfläche überarbeiten
- Remote model download geht. TFLite-Models hochladen
- Mitte april</t>
  </si>
  <si>
    <t>Segmentation-Modelle trainieren</t>
  </si>
  <si>
    <t xml:space="preserve">[] Bericht bis 10.5.2021 schreiben mit dem was da ist. </t>
  </si>
  <si>
    <t>[] Video von Ende der Arbeit erstellen</t>
  </si>
  <si>
    <t>## ARMNN bis Ende September schaffbar</t>
  </si>
  <si>
    <t># Modell aufsetzen bis September, für NCS2 und Edge TPU bis Mai</t>
  </si>
  <si>
    <t>## Im Jahr 3 berücksichtigen</t>
  </si>
  <si>
    <t>[] Messen
[] Modell erstellen
[] Modell übertragen
[] Publikation akzeptiert</t>
  </si>
  <si>
    <t>* NCS2, Xilinx ZCU102 Models fertig
* Github: https://github.com/embedded-machine-learning/annette
* ARMNN erstimated until 2021-09-30</t>
  </si>
  <si>
    <t>* Model for Nano, TX2
* Publication acceptance expected until 2021-09-30</t>
  </si>
  <si>
    <t>* ANNETTE Estimation of NCS2 and Edge TPU until 2021-09-30</t>
  </si>
  <si>
    <t>* Will be considered in year 3</t>
  </si>
  <si>
    <t>[] Modelle definieren</t>
  </si>
  <si>
    <t>* Scripts for each hardware in https://github.com/embedded-machine-learning/scripts-and-guides/tree/main/scripts/hardwaremodules</t>
  </si>
  <si>
    <t>[] Common exchange format for inference
[] Common exchange format for estimators
[x] Common Inference execution scripts for platforms
[x] Demonstration on OpenVino and NVIDIA</t>
  </si>
  <si>
    <t>Analysis of Shunt Connections for Segmentation</t>
  </si>
  <si>
    <t>Mehrere Pruningmethoden testen</t>
  </si>
  <si>
    <t>* Once for all, one-quantizised for all, ordered dropout, Adabits, (Slimmable networks)</t>
  </si>
  <si>
    <t>* Once for all, one-quantizised for all, ordered dropout, Adabits, (Slimmable networks)
* Optimum zwischen Pruning und Quantization. Ziel: Quantization drinnen ist und Batchnormalization integriert im Netzwerk</t>
  </si>
  <si>
    <t>Performance comparison of YoloV3, V4 and Scaled-YoloV4</t>
  </si>
  <si>
    <t>Running YoloV3, YoloV4 and YoloV4-Scaled on Xilinx</t>
  </si>
  <si>
    <t>WP1.2.5</t>
  </si>
  <si>
    <t>D1.2.5</t>
  </si>
  <si>
    <t>Edge TPU Hardwareoptimierung durchführen</t>
  </si>
  <si>
    <t>Integration of Latency, Power and Energy settings in execution scripts</t>
  </si>
  <si>
    <t>Google Platform Profiling (Edge TPU)</t>
  </si>
  <si>
    <t>Create a table of all HW settings and their affect on latency, power and energy</t>
  </si>
  <si>
    <t>Latency, power and energy profiling of HW options of Edge TPU</t>
  </si>
  <si>
    <t>Document, Repo</t>
  </si>
  <si>
    <t>Nikolas Alge</t>
  </si>
  <si>
    <t>[] Jetson Nano Code automatisieren, eventuell mit OpenVino als Vorbild</t>
  </si>
  <si>
    <t># Nicht prio, Ziel 30.9</t>
  </si>
  <si>
    <t># realistisch 30.11</t>
  </si>
  <si>
    <t># 25.5 fertig</t>
  </si>
  <si>
    <t># bis 25.5</t>
  </si>
  <si>
    <t>bis 25.5</t>
  </si>
  <si>
    <t>[] Inputformate von Martin interpretieren
[x] Klären wie wir jobs nicht parallel ausführen (eventuell ohne Taskspooler) 
[] Doku vervollständigen
[] Estimatorschnittstelle</t>
  </si>
  <si>
    <t># halben Modell von BH hat funktioniert, inputresolution halbiert. 
# bis 25.5</t>
  </si>
  <si>
    <t># bis 30.9
# Edge TPU separat</t>
  </si>
  <si>
    <t># geschätzt bis 30.9 unsicher</t>
  </si>
  <si>
    <t>* Edge TPU Profiling auch
# bis 25.5
# Postprocessing offen, sonst Messungen gleichzeitig gehen</t>
  </si>
  <si>
    <t># Scripte schreiben</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</si>
  <si>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</si>
  <si>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Bis 25.5</t>
  </si>
  <si>
    <t># 25.5</t>
  </si>
  <si>
    <t># Bis 25.5, sie werden immer quantisiert, Quantisierungsoptionen</t>
  </si>
  <si>
    <t>* Zwischenbericht schreibt sie, bis 30.9</t>
  </si>
  <si>
    <t># bis 30.11</t>
  </si>
  <si>
    <t>bis 30.9</t>
  </si>
  <si>
    <t># 31.12</t>
  </si>
  <si>
    <t># Inference, Training bis 25.5
# Automatische Ausführung von Optimierungsalgorithmen</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</si>
  <si>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</si>
  <si>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Pruning von Slimmable Deep Neural Networks an einer Intel Neural Processing Unit</t>
  </si>
  <si>
    <t>Embedded High Speed Image Classification/Detection/Segmentation with Quantized Neural Networks</t>
  </si>
  <si>
    <t>Optimierung von Objekterkennungsnetzwerken an der Google Edge TPU</t>
  </si>
  <si>
    <t>Optimierung von 3D Convolutions auf Embedded Hardware für autonomes Fahren</t>
  </si>
  <si>
    <t>Leistung- and Latenz Optimierung eines Xilinx ZCU102 Boards für die Erkennung von Fussgängertrajektorien in einem Use Case</t>
  </si>
  <si>
    <t>Hardware Aware Pruning</t>
  </si>
  <si>
    <t>Student found</t>
  </si>
  <si>
    <t xml:space="preserve">Power-Aware Pruning on Embedded Platforms with Reinforcement Learning </t>
  </si>
  <si>
    <t>[] For each device, characterzation Batchsizes 1-4, variation of possible HW options e.g. GPU frequency, definition of settings for min. latency, min power and min energy
# Bis september fertig stellen</t>
  </si>
  <si>
    <t>[] Table of impact of hardware settings on latency, power and energy consumption
[] Description of settings for min. latency, min. power or min. energy
[] Scripts for setting optimizations in the hardware</t>
  </si>
  <si>
    <t>[] Publication
[x] Estimation Models NVIDIA Jetson Nano
[x] Estimation Models NVIDIA TX2
[] Estimation Models NVIDIA Xavier
[] (ME) Repository on Github (Open source)</t>
  </si>
  <si>
    <t>[x] Publication of ANNETTE
[x] Prediction Models of NCS2 Platform
[x] Prediction Models of Xilinx Platform
[] Prediction Models of ARMNN Example Platform
[x] (ME) Open Source Repository for Latency Estimation</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</si>
  <si>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</si>
  <si>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</si>
  <si>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[x] (ME) Report: Preprocessing of the data, Latency values on NVIDIA Xavier, IoU scores for the RailSem
[x] Comparison of RailSem and CityScape on squeezenas
[x] Performance and latency comparison with DeepLab
[x] Github repo with experiment</t>
  </si>
  <si>
    <t>[] (ME) Comparison acc and latency NVIDIA device of common backbone vs. separate networks
[] (ME) Common backbone implementation in repo</t>
  </si>
  <si>
    <t>ME</t>
  </si>
  <si>
    <t>Assigned ME</t>
  </si>
  <si>
    <t>* Pub: https://ieeexplore.ieee.org/abstract/document/9290876</t>
  </si>
  <si>
    <t>[] (TUG) Documented evaluation of EfficientDet, SSD-MobileNet and Yolo on NVIDIA, Edge TPU and NCS2
[] Optimal Network+Optimizer+Hardware as code
[] Pedestrian training dataset created from official sources</t>
  </si>
  <si>
    <t>NVIDIA Jetson Nano Optimierungsscripts erstellen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</si>
  <si>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</si>
  <si>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</si>
  <si>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</si>
  <si>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Wird bis 25.5 fertig</t>
  </si>
  <si>
    <t>[] Evaluation of stick sync vs. async mode and other settings of NCS2 as part of thesis MW
[] Execution and configuration scripts in Scripts-and-Guides repository
[x] Results included in ANNETTE D1.1.3</t>
  </si>
  <si>
    <t>[] Student für die Arbeit finden</t>
  </si>
  <si>
    <t>[] Scripts in scripts-and-guides</t>
  </si>
  <si>
    <t>[] Doku Matvey fertig</t>
  </si>
  <si>
    <t>Ph.D</t>
  </si>
  <si>
    <t>Check if exist</t>
  </si>
  <si>
    <t/>
  </si>
  <si>
    <t>Seminar</t>
  </si>
  <si>
    <t>Autopruning mit Intel Distiller und Evaluation auf einem Jetson Xavier AGX</t>
  </si>
  <si>
    <t>Evaluation of Quantization Aware Training Methods for INT8 and lower bit-widths for image classification, object detection and segmentation</t>
  </si>
  <si>
    <t>Optimierung eines Deep Neural Network mit Hilfe von OpenVino für eine Fußgängererkennungsalgorithmus</t>
  </si>
  <si>
    <t>Simultanous Detection and Segmentation of Different Objects</t>
  </si>
  <si>
    <t>Optimizing DNNs for efficient dronebased ragweed detection</t>
  </si>
  <si>
    <t>Tensorflow Lite Object Detection on an Android Smart Phone</t>
  </si>
  <si>
    <t>Compressing MobileNet With Shunt Connections for NVIDIA Hardware</t>
  </si>
  <si>
    <t>https://github.com/embedded-machine-learning/annette</t>
  </si>
  <si>
    <t>Accurate Neural Network Execution Time Estimation</t>
  </si>
  <si>
    <t>https://github.com/embedded-machine-learning/squeezenas_train</t>
  </si>
  <si>
    <t>Re-Implementation of SqueezeNas</t>
  </si>
  <si>
    <t>SqueezeNAS Repository with reimplementation for a custom semenatic segementation task</t>
  </si>
  <si>
    <t>Dynamic post-training Quantization of Tiny-YoloV3</t>
  </si>
  <si>
    <t>BrainPOWER: Power Estimation for Embedded Machine-Learning Platforms</t>
  </si>
  <si>
    <t>Latency Estimator Blackthorn (NVIDIA)</t>
  </si>
  <si>
    <t>Latency Estimator ANETTE (Intel, ARM, Xilinx)</t>
  </si>
  <si>
    <t>Power Estimator through ANNETTE</t>
  </si>
  <si>
    <t>D1.1.4</t>
  </si>
  <si>
    <t>Power Estimator through Christian's Model</t>
  </si>
  <si>
    <t>Leistungsabschätzung mittels Abbildung der Netzwerk-Charakteristika auf die Plattform-Charakteristika</t>
  </si>
  <si>
    <t>Accurate power estimation method for power-aware optimization applications</t>
  </si>
  <si>
    <t>[] Estimation Model Xilinx
[] Comparison Performance to ANETTE
[] Publication about this method
[] Repository with user friendly execution code</t>
  </si>
  <si>
    <t>Embedded Machine Learning Demonstrator</t>
  </si>
  <si>
    <t>* ResNet-50 wurde Once-and-for-all getestet</t>
  </si>
  <si>
    <t>https://publik.tuwien.ac.at/files/publik_295896.pdf</t>
  </si>
  <si>
    <t>https://publik.tuwien.ac.at/files/publik_295897.pdf</t>
  </si>
  <si>
    <t>ANNETTE</t>
  </si>
  <si>
    <t>https://publik.tuwien.ac.at/files/publik_295948.pdf</t>
  </si>
  <si>
    <t>Efficient Ensembles for Deep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</si>
</sst>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4"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sz val="10"/>
      <color rgb="FF111111"/>
      <name val="Arial"/>
      <family val="2"/>
    </font>
    <font>
      <u/>
      <sz val="11"/>
      <color theme="1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7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1" fillId="0" borderId="0"/>
    <xf numFmtId="0" fontId="33" fillId="0" borderId="0" applyNumberFormat="0" applyFill="0" applyBorder="0" applyAlignment="0" applyProtection="0"/>
  </cellStyleXfs>
  <cellXfs count="343">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2"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3"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2" fillId="13" borderId="63" xfId="0" applyFont="1" applyFill="1" applyBorder="1" applyAlignment="1">
      <alignment horizontal="left" vertical="top" wrapText="1"/>
    </xf>
    <xf numFmtId="0" fontId="2" fillId="12" borderId="7" xfId="0" applyFont="1" applyFill="1" applyBorder="1" applyAlignment="1">
      <alignment horizontal="left" vertical="top" wrapText="1"/>
    </xf>
    <xf numFmtId="14" fontId="0" fillId="0" borderId="9" xfId="0" applyNumberFormat="1" applyBorder="1" applyAlignment="1">
      <alignment horizontal="left" vertical="top" wrapText="1"/>
    </xf>
    <xf numFmtId="0" fontId="2" fillId="12" borderId="9" xfId="0" applyFont="1" applyFill="1" applyBorder="1" applyAlignment="1">
      <alignment horizontal="left" vertical="top" wrapText="1"/>
    </xf>
    <xf numFmtId="14" fontId="0" fillId="0" borderId="74" xfId="0" applyNumberFormat="1" applyBorder="1" applyAlignment="1">
      <alignment horizontal="left" vertical="top" wrapText="1"/>
    </xf>
    <xf numFmtId="0" fontId="0" fillId="0" borderId="75" xfId="0" applyBorder="1" applyAlignment="1">
      <alignment horizontal="left" vertical="top" wrapText="1"/>
    </xf>
    <xf numFmtId="9" fontId="0" fillId="0" borderId="56" xfId="1" applyFont="1" applyFill="1" applyBorder="1" applyAlignment="1">
      <alignment horizontal="left" vertical="top" wrapText="1"/>
    </xf>
    <xf numFmtId="14" fontId="0" fillId="11" borderId="0" xfId="0" applyNumberFormat="1" applyFill="1" applyAlignment="1">
      <alignment horizontal="left" vertical="top" wrapText="1"/>
    </xf>
    <xf numFmtId="0" fontId="0" fillId="16" borderId="3" xfId="0" applyFill="1" applyBorder="1" applyAlignment="1">
      <alignment horizontal="left" vertical="top" wrapText="1"/>
    </xf>
    <xf numFmtId="0" fontId="0" fillId="15" borderId="3" xfId="0" applyFill="1" applyBorder="1" applyAlignment="1">
      <alignment horizontal="left" vertical="top" wrapText="1"/>
    </xf>
    <xf numFmtId="0" fontId="33" fillId="0" borderId="56" xfId="3"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4">
    <cellStyle name="Link" xfId="3" builtinId="8"/>
    <cellStyle name="Prozent" xfId="1" builtinId="5"/>
    <cellStyle name="Standard" xfId="0" builtinId="0"/>
    <cellStyle name="Standard 2" xfId="2" xr:uid="{00000000-0005-0000-0000-00002F000000}"/>
  </cellStyles>
  <dxfs count="132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embedded-machine-learning/squeezenas_train" TargetMode="External"/><Relationship Id="rId2" Type="http://schemas.openxmlformats.org/officeDocument/2006/relationships/hyperlink" Target="https://github.com/embedded-machine-learning/annette" TargetMode="External"/><Relationship Id="rId1" Type="http://schemas.openxmlformats.org/officeDocument/2006/relationships/hyperlink" Target="https://github.com/embedded-machine-learning/scripts-and-guid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4"/>
  <sheetViews>
    <sheetView zoomScale="85" zoomScaleNormal="85" zoomScaleSheetLayoutView="100" workbookViewId="0">
      <pane xSplit="2" ySplit="3" topLeftCell="Z10" activePane="bottomRight" state="frozen"/>
      <selection pane="topRight" activeCell="C1" sqref="C1"/>
      <selection pane="bottomLeft" activeCell="A4" sqref="A4"/>
      <selection pane="bottomRight" activeCell="B36" sqref="B36"/>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30" width="3.88671875" style="56" customWidth="1"/>
    <col min="31" max="31" width="3.88671875" style="321" customWidth="1"/>
    <col min="32" max="38" width="3.88671875" style="56" hidden="1" customWidth="1" outlineLevel="1"/>
    <col min="39" max="39" width="11.33203125" style="215" hidden="1" customWidth="1" outlineLevel="1"/>
    <col min="40" max="40" width="10.6640625" style="215" hidden="1" customWidth="1" outlineLevel="1"/>
    <col min="41" max="41" width="7.6640625" style="52" hidden="1" customWidth="1" outlineLevel="1"/>
    <col min="42" max="42" width="8.33203125" style="52" customWidth="1" collapsed="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39" t="s">
        <v>102</v>
      </c>
      <c r="B1" s="340"/>
      <c r="C1" s="341">
        <v>2019</v>
      </c>
      <c r="D1" s="341"/>
      <c r="E1" s="341"/>
      <c r="F1" s="341"/>
      <c r="G1" s="341"/>
      <c r="H1" s="341"/>
      <c r="I1" s="341"/>
      <c r="J1" s="341"/>
      <c r="K1" s="341"/>
      <c r="L1" s="341"/>
      <c r="M1" s="341"/>
      <c r="N1" s="342"/>
      <c r="O1" s="334">
        <v>2020</v>
      </c>
      <c r="P1" s="335"/>
      <c r="Q1" s="335"/>
      <c r="R1" s="335"/>
      <c r="S1" s="335"/>
      <c r="T1" s="335"/>
      <c r="U1" s="335"/>
      <c r="V1" s="335"/>
      <c r="W1" s="335"/>
      <c r="X1" s="335"/>
      <c r="Y1" s="335"/>
      <c r="Z1" s="336"/>
      <c r="AA1" s="334">
        <v>2021</v>
      </c>
      <c r="AB1" s="335"/>
      <c r="AC1" s="335"/>
      <c r="AD1" s="335"/>
      <c r="AE1" s="335"/>
      <c r="AF1" s="335"/>
      <c r="AG1" s="335"/>
      <c r="AH1" s="335"/>
      <c r="AI1" s="335"/>
      <c r="AJ1" s="335"/>
      <c r="AK1" s="335"/>
      <c r="AL1" s="335"/>
      <c r="AM1" s="196" t="s">
        <v>289</v>
      </c>
      <c r="AN1" s="196" t="s">
        <v>414</v>
      </c>
      <c r="AO1" s="157" t="s">
        <v>207</v>
      </c>
      <c r="AP1" s="158" t="s">
        <v>206</v>
      </c>
      <c r="AQ1" s="76" t="s">
        <v>12</v>
      </c>
      <c r="AR1" s="82" t="s">
        <v>10</v>
      </c>
      <c r="AS1" s="82" t="s">
        <v>14</v>
      </c>
      <c r="AT1" s="82" t="s">
        <v>299</v>
      </c>
      <c r="AU1" s="90" t="s">
        <v>13</v>
      </c>
      <c r="AV1" s="90" t="s">
        <v>291</v>
      </c>
      <c r="AW1" s="90" t="s">
        <v>417</v>
      </c>
      <c r="AX1" s="90" t="s">
        <v>418</v>
      </c>
      <c r="AY1" s="90" t="s">
        <v>419</v>
      </c>
      <c r="AZ1" s="90" t="s">
        <v>538</v>
      </c>
      <c r="BA1" s="90" t="s">
        <v>539</v>
      </c>
      <c r="BB1" s="90" t="s">
        <v>252</v>
      </c>
    </row>
    <row r="2" spans="1:54" x14ac:dyDescent="0.3">
      <c r="A2" s="339"/>
      <c r="B2" s="340"/>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04">
        <v>5</v>
      </c>
      <c r="AF2" s="96">
        <v>6</v>
      </c>
      <c r="AG2" s="96">
        <v>7</v>
      </c>
      <c r="AH2" s="96">
        <v>8</v>
      </c>
      <c r="AI2" s="96">
        <v>9</v>
      </c>
      <c r="AJ2" s="96">
        <v>10</v>
      </c>
      <c r="AK2" s="96">
        <v>11</v>
      </c>
      <c r="AL2" s="96">
        <v>12</v>
      </c>
      <c r="AM2" s="197"/>
      <c r="AN2" s="197"/>
      <c r="AO2" s="154"/>
      <c r="AP2" s="4" t="s">
        <v>11</v>
      </c>
      <c r="AQ2" s="103"/>
      <c r="AR2" s="101"/>
      <c r="AS2" s="101"/>
      <c r="AT2" s="101"/>
      <c r="AU2" s="104"/>
      <c r="AV2" s="104"/>
      <c r="AW2" s="104"/>
      <c r="AX2" s="104"/>
      <c r="AY2" s="104"/>
      <c r="AZ2" s="104"/>
      <c r="BA2" s="104"/>
      <c r="BB2" s="189"/>
    </row>
    <row r="3" spans="1:54" ht="15.6" outlineLevel="1" x14ac:dyDescent="0.3">
      <c r="A3" s="337"/>
      <c r="B3" s="338"/>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0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82</v>
      </c>
      <c r="T4" s="70"/>
      <c r="U4" s="71"/>
      <c r="V4" s="72"/>
      <c r="W4" s="105" t="s">
        <v>84</v>
      </c>
      <c r="X4" s="71"/>
      <c r="Y4" s="69" t="s">
        <v>83</v>
      </c>
      <c r="Z4" s="70"/>
      <c r="AA4" s="71"/>
      <c r="AB4" s="72"/>
      <c r="AC4" s="69" t="s">
        <v>85</v>
      </c>
      <c r="AD4" s="71"/>
      <c r="AE4" s="306"/>
      <c r="AF4" s="70"/>
      <c r="AG4" s="71"/>
      <c r="AH4" s="72"/>
      <c r="AI4" s="105" t="s">
        <v>86</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06"/>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66</v>
      </c>
      <c r="B6" s="8" t="s">
        <v>75</v>
      </c>
      <c r="C6" s="42"/>
      <c r="D6" s="111"/>
      <c r="E6" s="43"/>
      <c r="F6" s="12"/>
      <c r="G6" s="12"/>
      <c r="H6" s="12"/>
      <c r="I6" s="12"/>
      <c r="J6" s="12"/>
      <c r="K6" s="12"/>
      <c r="L6" s="12" t="s">
        <v>16</v>
      </c>
      <c r="M6" s="12" t="s">
        <v>16</v>
      </c>
      <c r="N6" s="12" t="s">
        <v>16</v>
      </c>
      <c r="O6" s="12" t="s">
        <v>16</v>
      </c>
      <c r="P6" s="111" t="s">
        <v>16</v>
      </c>
      <c r="Q6" s="12" t="s">
        <v>16</v>
      </c>
      <c r="R6" s="12" t="s">
        <v>16</v>
      </c>
      <c r="S6" s="12" t="s">
        <v>16</v>
      </c>
      <c r="T6" s="12" t="s">
        <v>16</v>
      </c>
      <c r="U6" s="111" t="s">
        <v>16</v>
      </c>
      <c r="V6" s="12" t="s">
        <v>16</v>
      </c>
      <c r="W6" s="12" t="s">
        <v>16</v>
      </c>
      <c r="X6" s="12" t="s">
        <v>16</v>
      </c>
      <c r="Y6" s="12" t="s">
        <v>16</v>
      </c>
      <c r="Z6" s="42" t="s">
        <v>16</v>
      </c>
      <c r="AA6" s="12" t="s">
        <v>87</v>
      </c>
      <c r="AB6" s="12" t="s">
        <v>87</v>
      </c>
      <c r="AC6" s="12" t="s">
        <v>87</v>
      </c>
      <c r="AD6" s="12"/>
      <c r="AE6" s="307"/>
      <c r="AF6" s="12"/>
      <c r="AG6" s="12"/>
      <c r="AH6" s="12"/>
      <c r="AI6" s="12"/>
      <c r="AJ6" s="42"/>
      <c r="AK6" s="43"/>
      <c r="AL6" s="12"/>
      <c r="AM6" s="200"/>
      <c r="AN6" s="200"/>
      <c r="AO6" s="159"/>
      <c r="AP6" s="172">
        <f>SUMPRODUCT(AO7:AO34,AP7:AP34)/SUM(AO7:AO34)</f>
        <v>0.51891891891891895</v>
      </c>
      <c r="AQ6" s="171" t="s">
        <v>103</v>
      </c>
      <c r="AR6" s="116" t="s">
        <v>190</v>
      </c>
      <c r="AS6" s="90"/>
      <c r="AT6" s="106"/>
      <c r="AU6" s="91"/>
      <c r="AV6" s="91"/>
      <c r="AW6" s="89"/>
      <c r="AX6" s="89"/>
      <c r="AY6" s="89"/>
      <c r="AZ6" s="89"/>
      <c r="BA6" s="89"/>
      <c r="BB6" s="186"/>
    </row>
    <row r="7" spans="1:54" ht="28.8" outlineLevel="1" x14ac:dyDescent="0.3">
      <c r="A7" s="192" t="s">
        <v>253</v>
      </c>
      <c r="B7" s="119" t="s">
        <v>179</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08"/>
      <c r="AF7" s="123"/>
      <c r="AG7" s="123"/>
      <c r="AH7" s="123"/>
      <c r="AI7" s="123"/>
      <c r="AJ7" s="120"/>
      <c r="AK7" s="122"/>
      <c r="AL7" s="123"/>
      <c r="AM7" s="201">
        <v>44075</v>
      </c>
      <c r="AN7" s="201">
        <v>44134</v>
      </c>
      <c r="AO7" s="160"/>
      <c r="AP7" s="124">
        <f>AVERAGE(AP8)</f>
        <v>1</v>
      </c>
      <c r="AQ7" s="125" t="s">
        <v>290</v>
      </c>
      <c r="AR7" s="126" t="s">
        <v>312</v>
      </c>
      <c r="AS7" s="127" t="s">
        <v>398</v>
      </c>
      <c r="AT7" s="127"/>
      <c r="AU7" s="128"/>
      <c r="AV7" s="128" t="s">
        <v>386</v>
      </c>
      <c r="AW7" s="128" t="str">
        <f>"D"&amp;RIGHT(A7,5)</f>
        <v>D1.1.1</v>
      </c>
      <c r="AX7" s="128" t="s">
        <v>487</v>
      </c>
      <c r="AY7" s="128" t="s">
        <v>399</v>
      </c>
      <c r="AZ7" s="128" t="s">
        <v>576</v>
      </c>
      <c r="BA7" s="128" t="s">
        <v>542</v>
      </c>
      <c r="BB7" s="190"/>
    </row>
    <row r="8" spans="1:54" ht="100.8" hidden="1" outlineLevel="2" x14ac:dyDescent="0.3">
      <c r="A8" s="192"/>
      <c r="B8" s="112" t="s">
        <v>90</v>
      </c>
      <c r="C8" s="17"/>
      <c r="D8" s="16"/>
      <c r="E8" s="18"/>
      <c r="F8" s="26"/>
      <c r="G8" s="26"/>
      <c r="H8" s="20"/>
      <c r="I8" s="20"/>
      <c r="J8" s="20"/>
      <c r="K8" s="20"/>
      <c r="L8" s="20"/>
      <c r="M8" s="20"/>
      <c r="N8" s="20"/>
      <c r="O8" s="17"/>
      <c r="P8" s="16"/>
      <c r="Q8" s="18"/>
      <c r="R8" s="17"/>
      <c r="S8" s="18"/>
      <c r="T8" s="20"/>
      <c r="U8" s="17"/>
      <c r="V8" s="16"/>
      <c r="W8" s="18" t="s">
        <v>15</v>
      </c>
      <c r="X8" s="17" t="s">
        <v>15</v>
      </c>
      <c r="Y8" s="18"/>
      <c r="Z8" s="26"/>
      <c r="AA8" s="17"/>
      <c r="AB8" s="16"/>
      <c r="AC8" s="18"/>
      <c r="AD8" s="17"/>
      <c r="AE8" s="309"/>
      <c r="AF8" s="20"/>
      <c r="AG8" s="17"/>
      <c r="AH8" s="16"/>
      <c r="AI8" s="18"/>
      <c r="AJ8" s="17"/>
      <c r="AK8" s="18"/>
      <c r="AL8" s="26"/>
      <c r="AM8" s="202"/>
      <c r="AN8" s="202"/>
      <c r="AO8" s="161">
        <v>2</v>
      </c>
      <c r="AP8" s="21">
        <v>1</v>
      </c>
      <c r="AQ8" s="92" t="s">
        <v>56</v>
      </c>
      <c r="AR8" s="85" t="s">
        <v>221</v>
      </c>
      <c r="AS8" s="80" t="s">
        <v>398</v>
      </c>
      <c r="AT8" s="80"/>
      <c r="AU8" s="89" t="s">
        <v>220</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10"/>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255</v>
      </c>
      <c r="B10" s="119" t="s">
        <v>757</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08"/>
      <c r="AF10" s="123"/>
      <c r="AG10" s="123"/>
      <c r="AH10" s="123"/>
      <c r="AI10" s="123"/>
      <c r="AJ10" s="120"/>
      <c r="AK10" s="122"/>
      <c r="AL10" s="123"/>
      <c r="AM10" s="201">
        <v>43739</v>
      </c>
      <c r="AN10" s="201">
        <v>44469</v>
      </c>
      <c r="AO10" s="160"/>
      <c r="AP10" s="124">
        <f>SUMPRODUCT(AO11:AO13,AP11:AP13)/SUM(AO11:AO13)</f>
        <v>0.81111111111111112</v>
      </c>
      <c r="AQ10" s="125" t="s">
        <v>321</v>
      </c>
      <c r="AR10" s="126" t="s">
        <v>100</v>
      </c>
      <c r="AS10" s="127" t="s">
        <v>47</v>
      </c>
      <c r="AT10" s="127" t="s">
        <v>47</v>
      </c>
      <c r="AU10" s="128"/>
      <c r="AV10" s="128" t="s">
        <v>387</v>
      </c>
      <c r="AW10" s="128" t="str">
        <f>"D"&amp;RIGHT(A10,5)</f>
        <v>D1.1.2</v>
      </c>
      <c r="AX10" s="128" t="s">
        <v>486</v>
      </c>
      <c r="AY10" s="128" t="s">
        <v>394</v>
      </c>
      <c r="AZ10" s="128" t="s">
        <v>720</v>
      </c>
      <c r="BA10" s="128" t="s">
        <v>667</v>
      </c>
      <c r="BB10" s="190">
        <v>1</v>
      </c>
    </row>
    <row r="11" spans="1:54" ht="57.6" hidden="1" outlineLevel="2" x14ac:dyDescent="0.3">
      <c r="A11" s="192"/>
      <c r="B11" s="114" t="s">
        <v>96</v>
      </c>
      <c r="C11" s="17"/>
      <c r="D11" s="16"/>
      <c r="E11" s="18"/>
      <c r="F11" s="26"/>
      <c r="G11" s="26"/>
      <c r="H11" s="20"/>
      <c r="I11" s="20"/>
      <c r="J11" s="20"/>
      <c r="K11" s="20"/>
      <c r="L11" s="20"/>
      <c r="M11" s="20"/>
      <c r="N11" s="20"/>
      <c r="O11" s="17"/>
      <c r="P11" s="16"/>
      <c r="Q11" s="18"/>
      <c r="R11" s="17"/>
      <c r="S11" s="18"/>
      <c r="T11" s="20"/>
      <c r="U11" s="17"/>
      <c r="V11" s="16"/>
      <c r="W11" s="18"/>
      <c r="X11" s="17"/>
      <c r="Y11" s="18"/>
      <c r="Z11" s="26" t="s">
        <v>15</v>
      </c>
      <c r="AA11" s="17" t="s">
        <v>87</v>
      </c>
      <c r="AB11" s="16" t="s">
        <v>87</v>
      </c>
      <c r="AC11" s="18" t="s">
        <v>87</v>
      </c>
      <c r="AD11" s="17" t="s">
        <v>87</v>
      </c>
      <c r="AE11" s="309" t="s">
        <v>87</v>
      </c>
      <c r="AF11" s="20" t="s">
        <v>87</v>
      </c>
      <c r="AG11" s="17"/>
      <c r="AH11" s="16"/>
      <c r="AI11" s="18"/>
      <c r="AJ11" s="17"/>
      <c r="AK11" s="18"/>
      <c r="AL11" s="26"/>
      <c r="AM11" s="202"/>
      <c r="AN11" s="202"/>
      <c r="AO11" s="161">
        <v>2</v>
      </c>
      <c r="AP11" s="21">
        <v>0.5</v>
      </c>
      <c r="AQ11" s="92"/>
      <c r="AR11" s="80" t="s">
        <v>149</v>
      </c>
      <c r="AS11" s="80" t="s">
        <v>47</v>
      </c>
      <c r="AT11" s="80"/>
      <c r="AU11" s="89" t="s">
        <v>665</v>
      </c>
      <c r="AV11" s="89"/>
      <c r="AW11" s="89"/>
      <c r="AX11" s="89"/>
      <c r="AY11" s="89"/>
      <c r="AZ11" s="89"/>
      <c r="BA11" s="89"/>
      <c r="BB11" s="186"/>
    </row>
    <row r="12" spans="1:54" ht="100.8" hidden="1" outlineLevel="2" x14ac:dyDescent="0.3">
      <c r="A12" s="192"/>
      <c r="B12" s="114" t="s">
        <v>97</v>
      </c>
      <c r="C12" s="38"/>
      <c r="D12" s="37"/>
      <c r="E12" s="39"/>
      <c r="F12" s="26"/>
      <c r="G12" s="26"/>
      <c r="H12" s="40"/>
      <c r="I12" s="40"/>
      <c r="J12" s="40"/>
      <c r="K12" s="40"/>
      <c r="L12" s="40"/>
      <c r="M12" s="40"/>
      <c r="N12" s="40"/>
      <c r="O12" s="38"/>
      <c r="P12" s="37"/>
      <c r="Q12" s="39"/>
      <c r="R12" s="38"/>
      <c r="S12" s="39"/>
      <c r="T12" s="40"/>
      <c r="U12" s="38"/>
      <c r="V12" s="37"/>
      <c r="W12" s="39" t="s">
        <v>15</v>
      </c>
      <c r="X12" s="38" t="s">
        <v>15</v>
      </c>
      <c r="Y12" s="39" t="s">
        <v>15</v>
      </c>
      <c r="Z12" s="26" t="s">
        <v>15</v>
      </c>
      <c r="AA12" s="38" t="s">
        <v>87</v>
      </c>
      <c r="AB12" s="37" t="s">
        <v>87</v>
      </c>
      <c r="AC12" s="39"/>
      <c r="AD12" s="38"/>
      <c r="AE12" s="311"/>
      <c r="AF12" s="40"/>
      <c r="AG12" s="38"/>
      <c r="AH12" s="37"/>
      <c r="AI12" s="39"/>
      <c r="AJ12" s="38"/>
      <c r="AK12" s="39"/>
      <c r="AL12" s="26"/>
      <c r="AM12" s="202"/>
      <c r="AN12" s="202"/>
      <c r="AO12" s="161">
        <v>5</v>
      </c>
      <c r="AP12" s="21">
        <v>0.9</v>
      </c>
      <c r="AQ12" s="92" t="s">
        <v>37</v>
      </c>
      <c r="AR12" s="80" t="s">
        <v>148</v>
      </c>
      <c r="AS12" s="80" t="s">
        <v>47</v>
      </c>
      <c r="AT12" s="80"/>
      <c r="AU12" s="89" t="s">
        <v>533</v>
      </c>
      <c r="AV12" s="89"/>
      <c r="AW12" s="89"/>
      <c r="AX12" s="89"/>
      <c r="AY12" s="89"/>
      <c r="AZ12" s="89" t="s">
        <v>534</v>
      </c>
      <c r="BA12" s="89"/>
      <c r="BB12" s="186"/>
    </row>
    <row r="13" spans="1:54" ht="100.8" hidden="1" outlineLevel="2" x14ac:dyDescent="0.3">
      <c r="A13" s="192"/>
      <c r="B13" s="114" t="s">
        <v>98</v>
      </c>
      <c r="C13" s="38"/>
      <c r="D13" s="37"/>
      <c r="E13" s="39"/>
      <c r="F13" s="26"/>
      <c r="G13" s="26"/>
      <c r="H13" s="40"/>
      <c r="I13" s="40"/>
      <c r="J13" s="40"/>
      <c r="K13" s="40"/>
      <c r="L13" s="40"/>
      <c r="M13" s="40"/>
      <c r="N13" s="40"/>
      <c r="O13" s="38"/>
      <c r="P13" s="37"/>
      <c r="Q13" s="39"/>
      <c r="R13" s="38"/>
      <c r="S13" s="39"/>
      <c r="T13" s="40"/>
      <c r="U13" s="38"/>
      <c r="V13" s="37"/>
      <c r="W13" s="39" t="s">
        <v>15</v>
      </c>
      <c r="X13" s="38" t="s">
        <v>15</v>
      </c>
      <c r="Y13" s="39" t="s">
        <v>15</v>
      </c>
      <c r="Z13" s="26" t="s">
        <v>15</v>
      </c>
      <c r="AA13" s="38" t="s">
        <v>87</v>
      </c>
      <c r="AB13" s="37" t="s">
        <v>87</v>
      </c>
      <c r="AC13" s="39"/>
      <c r="AD13" s="38"/>
      <c r="AE13" s="311"/>
      <c r="AF13" s="40"/>
      <c r="AG13" s="38"/>
      <c r="AH13" s="37"/>
      <c r="AI13" s="39"/>
      <c r="AJ13" s="38"/>
      <c r="AK13" s="39"/>
      <c r="AL13" s="26"/>
      <c r="AM13" s="202"/>
      <c r="AN13" s="202"/>
      <c r="AO13" s="161">
        <v>2</v>
      </c>
      <c r="AP13" s="21">
        <v>0.9</v>
      </c>
      <c r="AQ13" s="92" t="s">
        <v>37</v>
      </c>
      <c r="AR13" s="80" t="s">
        <v>148</v>
      </c>
      <c r="AS13" s="80" t="s">
        <v>47</v>
      </c>
      <c r="AT13" s="80"/>
      <c r="AU13" s="89" t="s">
        <v>652</v>
      </c>
      <c r="AV13" s="89"/>
      <c r="AW13" s="89"/>
      <c r="AX13" s="89"/>
      <c r="AY13" s="89"/>
      <c r="AZ13" s="89"/>
      <c r="BA13" s="89"/>
      <c r="BB13" s="186"/>
    </row>
    <row r="14" spans="1:54" ht="72" outlineLevel="1" collapsed="1" x14ac:dyDescent="0.3">
      <c r="A14" s="192" t="s">
        <v>256</v>
      </c>
      <c r="B14" s="119" t="s">
        <v>758</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08"/>
      <c r="AF14" s="123"/>
      <c r="AG14" s="123"/>
      <c r="AH14" s="123"/>
      <c r="AI14" s="123"/>
      <c r="AJ14" s="120"/>
      <c r="AK14" s="122"/>
      <c r="AL14" s="123"/>
      <c r="AM14" s="201">
        <v>43739</v>
      </c>
      <c r="AN14" s="201">
        <v>44469</v>
      </c>
      <c r="AO14" s="160"/>
      <c r="AP14" s="124">
        <f>SUMPRODUCT(AO15:AO19,AP15:AP19)/SUM(AO15:AO19)</f>
        <v>0.85454545454545461</v>
      </c>
      <c r="AQ14" s="125" t="s">
        <v>322</v>
      </c>
      <c r="AR14" s="126" t="s">
        <v>99</v>
      </c>
      <c r="AS14" s="127" t="s">
        <v>46</v>
      </c>
      <c r="AT14" s="127" t="s">
        <v>46</v>
      </c>
      <c r="AU14" s="128"/>
      <c r="AV14" s="128" t="s">
        <v>387</v>
      </c>
      <c r="AW14" s="128" t="str">
        <f>"D"&amp;RIGHT(A14,5)</f>
        <v>D1.1.3</v>
      </c>
      <c r="AX14" s="128" t="s">
        <v>324</v>
      </c>
      <c r="AY14" s="128" t="s">
        <v>394</v>
      </c>
      <c r="AZ14" s="128" t="s">
        <v>721</v>
      </c>
      <c r="BA14" s="128" t="s">
        <v>666</v>
      </c>
      <c r="BB14" s="190">
        <v>1</v>
      </c>
    </row>
    <row r="15" spans="1:54" ht="36.6" hidden="1" customHeight="1" outlineLevel="2" x14ac:dyDescent="0.3">
      <c r="A15" s="192"/>
      <c r="B15" s="115" t="s">
        <v>180</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15</v>
      </c>
      <c r="AB15" s="37"/>
      <c r="AC15" s="39"/>
      <c r="AD15" s="38"/>
      <c r="AE15" s="311"/>
      <c r="AF15" s="40"/>
      <c r="AG15" s="38"/>
      <c r="AH15" s="37"/>
      <c r="AI15" s="39"/>
      <c r="AJ15" s="38"/>
      <c r="AK15" s="39"/>
      <c r="AL15" s="26"/>
      <c r="AM15" s="202"/>
      <c r="AN15" s="202"/>
      <c r="AO15" s="161">
        <v>0</v>
      </c>
      <c r="AP15" s="21">
        <v>0.3</v>
      </c>
      <c r="AQ15" s="92"/>
      <c r="AR15" s="80"/>
      <c r="AS15" s="80" t="s">
        <v>46</v>
      </c>
      <c r="AT15" s="80"/>
      <c r="AU15" s="89"/>
      <c r="AV15" s="89"/>
      <c r="AW15" s="89"/>
      <c r="AX15" s="89"/>
      <c r="AY15" s="89"/>
      <c r="AZ15" s="89" t="s">
        <v>662</v>
      </c>
      <c r="BA15" s="89"/>
      <c r="BB15" s="186"/>
    </row>
    <row r="16" spans="1:54" ht="28.8" hidden="1" outlineLevel="2" x14ac:dyDescent="0.3">
      <c r="A16" s="192"/>
      <c r="B16" s="115" t="s">
        <v>181</v>
      </c>
      <c r="C16" s="38"/>
      <c r="D16" s="37"/>
      <c r="E16" s="39"/>
      <c r="F16" s="26"/>
      <c r="G16" s="26"/>
      <c r="H16" s="40"/>
      <c r="I16" s="40"/>
      <c r="J16" s="40"/>
      <c r="K16" s="40"/>
      <c r="L16" s="40"/>
      <c r="M16" s="40"/>
      <c r="N16" s="40"/>
      <c r="O16" s="38"/>
      <c r="P16" s="37"/>
      <c r="Q16" s="39"/>
      <c r="R16" s="38"/>
      <c r="S16" s="39"/>
      <c r="T16" s="40"/>
      <c r="U16" s="38"/>
      <c r="V16" s="37"/>
      <c r="W16" s="39" t="s">
        <v>15</v>
      </c>
      <c r="X16" s="38" t="s">
        <v>15</v>
      </c>
      <c r="Y16" s="39" t="s">
        <v>15</v>
      </c>
      <c r="Z16" s="26" t="s">
        <v>15</v>
      </c>
      <c r="AA16" s="38"/>
      <c r="AB16" s="37"/>
      <c r="AC16" s="39"/>
      <c r="AD16" s="38"/>
      <c r="AE16" s="311"/>
      <c r="AF16" s="40"/>
      <c r="AG16" s="38"/>
      <c r="AH16" s="37"/>
      <c r="AI16" s="39"/>
      <c r="AJ16" s="38"/>
      <c r="AK16" s="39"/>
      <c r="AL16" s="26"/>
      <c r="AM16" s="202"/>
      <c r="AN16" s="202"/>
      <c r="AO16" s="161">
        <v>5</v>
      </c>
      <c r="AP16" s="21">
        <v>1</v>
      </c>
      <c r="AQ16" s="92"/>
      <c r="AR16" s="80" t="s">
        <v>570</v>
      </c>
      <c r="AS16" s="80" t="s">
        <v>46</v>
      </c>
      <c r="AT16" s="80"/>
      <c r="AU16" s="89" t="s">
        <v>654</v>
      </c>
      <c r="AV16" s="89"/>
      <c r="AW16" s="89"/>
      <c r="AX16" s="89"/>
      <c r="AY16" s="89"/>
      <c r="AZ16" s="89"/>
      <c r="BA16" s="89"/>
      <c r="BB16" s="186"/>
    </row>
    <row r="17" spans="1:54" s="153" customFormat="1" ht="28.8" hidden="1" outlineLevel="2" x14ac:dyDescent="0.3">
      <c r="A17" s="143"/>
      <c r="B17" s="144" t="s">
        <v>182</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12"/>
      <c r="AF17" s="149"/>
      <c r="AG17" s="145"/>
      <c r="AH17" s="146"/>
      <c r="AI17" s="147"/>
      <c r="AJ17" s="145"/>
      <c r="AK17" s="147"/>
      <c r="AL17" s="148"/>
      <c r="AM17" s="203"/>
      <c r="AN17" s="203"/>
      <c r="AO17" s="162">
        <v>0</v>
      </c>
      <c r="AP17" s="150"/>
      <c r="AQ17" s="151"/>
      <c r="AR17" s="152" t="s">
        <v>185</v>
      </c>
      <c r="AS17" s="152"/>
      <c r="AT17" s="152"/>
      <c r="AU17" s="152"/>
      <c r="AV17" s="152"/>
      <c r="AW17" s="152"/>
      <c r="AX17" s="152"/>
      <c r="AY17" s="152"/>
      <c r="AZ17" s="152"/>
      <c r="BA17" s="152"/>
      <c r="BB17" s="187"/>
    </row>
    <row r="18" spans="1:54" ht="100.8" hidden="1" outlineLevel="2" x14ac:dyDescent="0.3">
      <c r="A18" s="192"/>
      <c r="B18" s="115" t="s">
        <v>183</v>
      </c>
      <c r="C18" s="17"/>
      <c r="D18" s="16"/>
      <c r="E18" s="18"/>
      <c r="F18" s="26"/>
      <c r="G18" s="26"/>
      <c r="H18" s="20"/>
      <c r="I18" s="20"/>
      <c r="J18" s="20"/>
      <c r="K18" s="20"/>
      <c r="L18" s="20"/>
      <c r="M18" s="20"/>
      <c r="N18" s="20"/>
      <c r="O18" s="17"/>
      <c r="P18" s="16"/>
      <c r="Q18" s="18"/>
      <c r="R18" s="17"/>
      <c r="S18" s="18"/>
      <c r="T18" s="20"/>
      <c r="U18" s="17"/>
      <c r="V18" s="16"/>
      <c r="W18" s="18" t="s">
        <v>15</v>
      </c>
      <c r="X18" s="17" t="s">
        <v>15</v>
      </c>
      <c r="Y18" s="18" t="s">
        <v>15</v>
      </c>
      <c r="Z18" s="26" t="s">
        <v>15</v>
      </c>
      <c r="AA18" s="17"/>
      <c r="AB18" s="16"/>
      <c r="AC18" s="18"/>
      <c r="AD18" s="17"/>
      <c r="AE18" s="309"/>
      <c r="AF18" s="20"/>
      <c r="AG18" s="17"/>
      <c r="AH18" s="16"/>
      <c r="AI18" s="18"/>
      <c r="AJ18" s="17"/>
      <c r="AK18" s="18"/>
      <c r="AL18" s="26"/>
      <c r="AM18" s="202"/>
      <c r="AN18" s="202"/>
      <c r="AO18" s="161">
        <v>4</v>
      </c>
      <c r="AP18" s="21">
        <v>1</v>
      </c>
      <c r="AQ18" s="92" t="s">
        <v>166</v>
      </c>
      <c r="AR18" s="80" t="s">
        <v>167</v>
      </c>
      <c r="AS18" s="80" t="s">
        <v>46</v>
      </c>
      <c r="AT18" s="80"/>
      <c r="AU18" s="89" t="s">
        <v>653</v>
      </c>
      <c r="AV18" s="89"/>
      <c r="AW18" s="89"/>
      <c r="AX18" s="89"/>
      <c r="AY18" s="89"/>
      <c r="AZ18" s="89"/>
      <c r="BA18" s="89"/>
      <c r="BB18" s="186"/>
    </row>
    <row r="19" spans="1:54" ht="28.8" hidden="1" outlineLevel="2" x14ac:dyDescent="0.3">
      <c r="A19" s="192"/>
      <c r="B19" s="115" t="s">
        <v>184</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15</v>
      </c>
      <c r="AB19" s="26" t="s">
        <v>15</v>
      </c>
      <c r="AC19" s="26" t="s">
        <v>15</v>
      </c>
      <c r="AD19" s="26"/>
      <c r="AE19" s="310"/>
      <c r="AF19" s="26"/>
      <c r="AG19" s="26"/>
      <c r="AH19" s="26"/>
      <c r="AI19" s="26"/>
      <c r="AJ19" s="99"/>
      <c r="AK19" s="109"/>
      <c r="AL19" s="26"/>
      <c r="AM19" s="202"/>
      <c r="AN19" s="202"/>
      <c r="AO19" s="161">
        <v>2</v>
      </c>
      <c r="AP19" s="21">
        <v>0.2</v>
      </c>
      <c r="AQ19" s="92"/>
      <c r="AR19" s="80" t="s">
        <v>568</v>
      </c>
      <c r="AS19" s="80" t="s">
        <v>46</v>
      </c>
      <c r="AT19" s="80"/>
      <c r="AU19" s="89" t="s">
        <v>569</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10"/>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ht="57.6" outlineLevel="1" collapsed="1" x14ac:dyDescent="0.3">
      <c r="A21" s="192" t="s">
        <v>259</v>
      </c>
      <c r="B21" s="119" t="s">
        <v>761</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08"/>
      <c r="AF21" s="123"/>
      <c r="AG21" s="123"/>
      <c r="AH21" s="123"/>
      <c r="AI21" s="123"/>
      <c r="AJ21" s="120"/>
      <c r="AK21" s="122"/>
      <c r="AL21" s="123"/>
      <c r="AM21" s="201">
        <v>44044</v>
      </c>
      <c r="AN21" s="201">
        <v>44134</v>
      </c>
      <c r="AO21" s="160"/>
      <c r="AP21" s="124">
        <f>SUMPRODUCT(AO22:AO23,AP22:AP23)/SUM(AO22:AO23)</f>
        <v>0</v>
      </c>
      <c r="AQ21" s="125"/>
      <c r="AR21" s="126"/>
      <c r="AS21" s="127" t="s">
        <v>165</v>
      </c>
      <c r="AT21" s="127"/>
      <c r="AU21" s="128"/>
      <c r="AV21" s="128" t="s">
        <v>388</v>
      </c>
      <c r="AW21" s="128" t="s">
        <v>760</v>
      </c>
      <c r="AX21" s="128" t="s">
        <v>763</v>
      </c>
      <c r="AY21" s="128" t="s">
        <v>394</v>
      </c>
      <c r="AZ21" s="128" t="s">
        <v>764</v>
      </c>
      <c r="BA21" s="128"/>
      <c r="BB21" s="190"/>
    </row>
    <row r="22" spans="1:54" ht="43.2" hidden="1" outlineLevel="2" x14ac:dyDescent="0.3">
      <c r="A22" s="192"/>
      <c r="B22" s="115" t="s">
        <v>187</v>
      </c>
      <c r="C22" s="24"/>
      <c r="D22" s="23"/>
      <c r="E22" s="25"/>
      <c r="F22" s="26"/>
      <c r="G22" s="26"/>
      <c r="H22" s="22"/>
      <c r="I22" s="22"/>
      <c r="J22" s="22"/>
      <c r="K22" s="22"/>
      <c r="L22" s="22"/>
      <c r="M22" s="22"/>
      <c r="N22" s="22"/>
      <c r="O22" s="22"/>
      <c r="P22" s="23"/>
      <c r="Q22" s="25"/>
      <c r="R22" s="24"/>
      <c r="S22" s="25"/>
      <c r="T22" s="22"/>
      <c r="U22" s="24"/>
      <c r="V22" s="23"/>
      <c r="W22" s="25"/>
      <c r="X22" s="24"/>
      <c r="Y22" s="25"/>
      <c r="Z22" s="26"/>
      <c r="AA22" s="22"/>
      <c r="AB22" s="23"/>
      <c r="AC22" s="25"/>
      <c r="AD22" s="24"/>
      <c r="AE22" s="313" t="s">
        <v>15</v>
      </c>
      <c r="AF22" s="22" t="s">
        <v>15</v>
      </c>
      <c r="AG22" s="24" t="s">
        <v>15</v>
      </c>
      <c r="AH22" s="23" t="s">
        <v>15</v>
      </c>
      <c r="AI22" s="25" t="s">
        <v>15</v>
      </c>
      <c r="AJ22" s="24"/>
      <c r="AK22" s="25"/>
      <c r="AL22" s="26"/>
      <c r="AM22" s="202"/>
      <c r="AN22" s="202"/>
      <c r="AO22" s="161">
        <v>5</v>
      </c>
      <c r="AP22" s="21">
        <v>0</v>
      </c>
      <c r="AQ22" s="92" t="s">
        <v>762</v>
      </c>
      <c r="AR22" s="85"/>
      <c r="AS22" s="80" t="s">
        <v>165</v>
      </c>
      <c r="AT22" s="80"/>
      <c r="AU22" s="89"/>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13"/>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257</v>
      </c>
      <c r="B24" s="119" t="s">
        <v>759</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08"/>
      <c r="AF24" s="123"/>
      <c r="AG24" s="123"/>
      <c r="AH24" s="123"/>
      <c r="AI24" s="123"/>
      <c r="AJ24" s="120"/>
      <c r="AK24" s="122"/>
      <c r="AL24" s="123"/>
      <c r="AM24" s="201">
        <v>44146</v>
      </c>
      <c r="AN24" s="201">
        <v>44439</v>
      </c>
      <c r="AO24" s="160"/>
      <c r="AP24" s="124">
        <f>SUMPRODUCT(AO25:AO29,AP25:AP29)/SUM(AO25:AO29)</f>
        <v>6.25E-2</v>
      </c>
      <c r="AQ24" s="125" t="s">
        <v>323</v>
      </c>
      <c r="AR24" s="126"/>
      <c r="AS24" s="127" t="s">
        <v>165</v>
      </c>
      <c r="AT24" s="127" t="s">
        <v>303</v>
      </c>
      <c r="AU24" s="128"/>
      <c r="AV24" s="128" t="s">
        <v>387</v>
      </c>
      <c r="AW24" s="128" t="s">
        <v>482</v>
      </c>
      <c r="AX24" s="128" t="s">
        <v>485</v>
      </c>
      <c r="AY24" s="128" t="s">
        <v>483</v>
      </c>
      <c r="AZ24" s="128" t="s">
        <v>575</v>
      </c>
      <c r="BA24" s="128" t="s">
        <v>668</v>
      </c>
      <c r="BB24" s="190">
        <v>2</v>
      </c>
    </row>
    <row r="25" spans="1:54" ht="100.8" hidden="1" customHeight="1" outlineLevel="2" x14ac:dyDescent="0.3">
      <c r="A25" s="192"/>
      <c r="B25" s="115" t="s">
        <v>188</v>
      </c>
      <c r="C25" s="24"/>
      <c r="D25" s="23"/>
      <c r="E25" s="25"/>
      <c r="F25" s="26"/>
      <c r="G25" s="26"/>
      <c r="H25" s="22"/>
      <c r="I25" s="22"/>
      <c r="J25" s="22"/>
      <c r="K25" s="22"/>
      <c r="L25" s="22"/>
      <c r="M25" s="22"/>
      <c r="N25" s="22"/>
      <c r="O25" s="22"/>
      <c r="P25" s="23"/>
      <c r="Q25" s="25"/>
      <c r="R25" s="24"/>
      <c r="S25" s="25"/>
      <c r="T25" s="22"/>
      <c r="U25" s="24"/>
      <c r="V25" s="23"/>
      <c r="W25" s="25"/>
      <c r="X25" s="24"/>
      <c r="Y25" s="25" t="s">
        <v>15</v>
      </c>
      <c r="Z25" s="26" t="s">
        <v>15</v>
      </c>
      <c r="AA25" s="22" t="s">
        <v>15</v>
      </c>
      <c r="AB25" s="23" t="s">
        <v>15</v>
      </c>
      <c r="AC25" s="25" t="s">
        <v>15</v>
      </c>
      <c r="AD25" s="24" t="s">
        <v>15</v>
      </c>
      <c r="AE25" s="313"/>
      <c r="AF25" s="22"/>
      <c r="AG25" s="24"/>
      <c r="AH25" s="23"/>
      <c r="AI25" s="25"/>
      <c r="AJ25" s="24"/>
      <c r="AK25" s="25"/>
      <c r="AL25" s="26"/>
      <c r="AM25" s="202"/>
      <c r="AN25" s="202"/>
      <c r="AO25" s="161">
        <v>5</v>
      </c>
      <c r="AP25" s="21">
        <v>0.1</v>
      </c>
      <c r="AQ25" s="92" t="s">
        <v>484</v>
      </c>
      <c r="AR25" s="80"/>
      <c r="AS25" s="80" t="s">
        <v>165</v>
      </c>
      <c r="AT25" s="80" t="s">
        <v>303</v>
      </c>
      <c r="AU25" s="89" t="s">
        <v>670</v>
      </c>
      <c r="AV25" s="89"/>
      <c r="AW25" s="89"/>
      <c r="AX25" s="89"/>
      <c r="AY25" s="89"/>
      <c r="AZ25" s="89" t="s">
        <v>663</v>
      </c>
      <c r="BA25" s="89"/>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13"/>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hidden="1"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13"/>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hidden="1"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13"/>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hidden="1" outlineLevel="2" x14ac:dyDescent="0.3">
      <c r="A29" s="192"/>
      <c r="B29" s="115" t="s">
        <v>186</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13"/>
      <c r="AF29" s="22"/>
      <c r="AG29" s="24"/>
      <c r="AH29" s="23"/>
      <c r="AI29" s="25"/>
      <c r="AJ29" s="24"/>
      <c r="AK29" s="25"/>
      <c r="AL29" s="26"/>
      <c r="AM29" s="202"/>
      <c r="AN29" s="202"/>
      <c r="AO29" s="161">
        <v>3</v>
      </c>
      <c r="AP29" s="21">
        <v>0</v>
      </c>
      <c r="AQ29" s="92" t="s">
        <v>189</v>
      </c>
      <c r="AR29" s="80" t="s">
        <v>176</v>
      </c>
      <c r="AS29" s="80" t="s">
        <v>46</v>
      </c>
      <c r="AT29" s="80"/>
      <c r="AU29" s="89"/>
      <c r="AV29" s="89"/>
      <c r="AW29" s="89"/>
      <c r="AX29" s="89"/>
      <c r="AY29" s="89"/>
      <c r="AZ29" s="89"/>
      <c r="BA29" s="89"/>
      <c r="BB29" s="186"/>
    </row>
    <row r="30" spans="1:54" hidden="1"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10"/>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collapsed="1" x14ac:dyDescent="0.3">
      <c r="A31" s="192" t="s">
        <v>258</v>
      </c>
      <c r="B31" s="119" t="s">
        <v>325</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08"/>
      <c r="AF31" s="123"/>
      <c r="AG31" s="123"/>
      <c r="AH31" s="123"/>
      <c r="AI31" s="123"/>
      <c r="AJ31" s="120"/>
      <c r="AK31" s="122"/>
      <c r="AL31" s="123"/>
      <c r="AM31" s="201">
        <v>44470</v>
      </c>
      <c r="AN31" s="201"/>
      <c r="AO31" s="160"/>
      <c r="AP31" s="124">
        <f>AVERAGE(AP32:AP34)</f>
        <v>0</v>
      </c>
      <c r="AQ31" s="125" t="s">
        <v>326</v>
      </c>
      <c r="AR31" s="126"/>
      <c r="AS31" s="127" t="s">
        <v>47</v>
      </c>
      <c r="AT31" s="127"/>
      <c r="AU31" s="128"/>
      <c r="AV31" s="128" t="s">
        <v>388</v>
      </c>
      <c r="AW31" s="128"/>
      <c r="AX31" s="128"/>
      <c r="AY31" s="128"/>
      <c r="AZ31" s="128"/>
      <c r="BA31" s="128" t="s">
        <v>669</v>
      </c>
      <c r="BB31" s="190">
        <v>3</v>
      </c>
    </row>
    <row r="32" spans="1:54" ht="129.6" hidden="1" outlineLevel="2" x14ac:dyDescent="0.3">
      <c r="A32" s="14"/>
      <c r="B32" s="115" t="s">
        <v>191</v>
      </c>
      <c r="C32" s="24"/>
      <c r="D32" s="23"/>
      <c r="E32" s="25"/>
      <c r="F32" s="26"/>
      <c r="G32" s="26"/>
      <c r="H32" s="22"/>
      <c r="I32" s="22"/>
      <c r="J32" s="22"/>
      <c r="K32" s="22"/>
      <c r="L32" s="22"/>
      <c r="M32" s="22"/>
      <c r="N32" s="22"/>
      <c r="O32" s="22"/>
      <c r="P32" s="23"/>
      <c r="Q32" s="25"/>
      <c r="R32" s="24"/>
      <c r="S32" s="25"/>
      <c r="T32" s="22"/>
      <c r="U32" s="24"/>
      <c r="V32" s="23"/>
      <c r="W32" s="25"/>
      <c r="X32" s="24" t="s">
        <v>15</v>
      </c>
      <c r="Y32" s="25" t="s">
        <v>15</v>
      </c>
      <c r="Z32" s="26" t="s">
        <v>15</v>
      </c>
      <c r="AA32" s="22" t="s">
        <v>15</v>
      </c>
      <c r="AB32" s="23" t="s">
        <v>15</v>
      </c>
      <c r="AC32" s="25" t="s">
        <v>15</v>
      </c>
      <c r="AD32" s="24" t="s">
        <v>15</v>
      </c>
      <c r="AE32" s="313"/>
      <c r="AF32" s="22"/>
      <c r="AG32" s="24"/>
      <c r="AH32" s="23"/>
      <c r="AI32" s="25"/>
      <c r="AJ32" s="24"/>
      <c r="AK32" s="25"/>
      <c r="AL32" s="26"/>
      <c r="AM32" s="202"/>
      <c r="AN32" s="202"/>
      <c r="AO32" s="161">
        <v>2</v>
      </c>
      <c r="AP32" s="21">
        <v>0</v>
      </c>
      <c r="AQ32" s="92" t="s">
        <v>192</v>
      </c>
      <c r="AR32" s="80" t="s">
        <v>176</v>
      </c>
      <c r="AS32" s="80" t="s">
        <v>47</v>
      </c>
      <c r="AT32" s="80"/>
      <c r="AU32" s="89" t="s">
        <v>175</v>
      </c>
      <c r="AV32" s="89"/>
      <c r="AW32" s="89"/>
      <c r="AX32" s="89"/>
      <c r="AY32" s="89"/>
      <c r="AZ32" s="89" t="s">
        <v>664</v>
      </c>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13"/>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13"/>
      <c r="AF34" s="22"/>
      <c r="AG34" s="24"/>
      <c r="AH34" s="23"/>
      <c r="AI34" s="25"/>
      <c r="AJ34" s="24" t="s">
        <v>15</v>
      </c>
      <c r="AK34" s="25" t="s">
        <v>15</v>
      </c>
      <c r="AL34" s="26" t="s">
        <v>15</v>
      </c>
      <c r="AM34" s="202"/>
      <c r="AN34" s="202"/>
      <c r="AO34" s="161"/>
      <c r="AP34" s="21"/>
      <c r="AQ34" s="77"/>
      <c r="AR34" s="175"/>
      <c r="AS34" s="85"/>
      <c r="AT34" s="85"/>
      <c r="AU34" s="89"/>
      <c r="AV34" s="89"/>
      <c r="AW34" s="89"/>
      <c r="AX34" s="89"/>
      <c r="AY34" s="89"/>
      <c r="AZ34" s="89"/>
      <c r="BA34" s="89"/>
      <c r="BB34" s="186"/>
    </row>
    <row r="35" spans="1:54" ht="29.4" thickBot="1" x14ac:dyDescent="0.35">
      <c r="A35" s="7" t="s">
        <v>67</v>
      </c>
      <c r="B35" s="8" t="s">
        <v>73</v>
      </c>
      <c r="C35" s="10"/>
      <c r="D35" s="9"/>
      <c r="E35" s="11"/>
      <c r="F35" s="12"/>
      <c r="G35" s="13"/>
      <c r="H35" s="13"/>
      <c r="I35" s="13"/>
      <c r="J35" s="13"/>
      <c r="K35" s="13"/>
      <c r="L35" s="13"/>
      <c r="M35" s="13"/>
      <c r="N35" s="13"/>
      <c r="O35" s="13"/>
      <c r="P35" s="9"/>
      <c r="Q35" s="13"/>
      <c r="R35" s="13" t="s">
        <v>16</v>
      </c>
      <c r="S35" s="13" t="s">
        <v>16</v>
      </c>
      <c r="T35" s="13" t="s">
        <v>16</v>
      </c>
      <c r="U35" s="9" t="s">
        <v>16</v>
      </c>
      <c r="V35" s="13" t="s">
        <v>16</v>
      </c>
      <c r="W35" s="13" t="s">
        <v>16</v>
      </c>
      <c r="X35" s="13" t="s">
        <v>16</v>
      </c>
      <c r="Y35" s="13" t="s">
        <v>16</v>
      </c>
      <c r="Z35" s="10" t="s">
        <v>16</v>
      </c>
      <c r="AA35" s="13" t="s">
        <v>16</v>
      </c>
      <c r="AB35" s="13" t="s">
        <v>16</v>
      </c>
      <c r="AC35" s="13" t="s">
        <v>16</v>
      </c>
      <c r="AD35" s="13" t="s">
        <v>16</v>
      </c>
      <c r="AE35" s="314" t="s">
        <v>16</v>
      </c>
      <c r="AF35" s="13" t="s">
        <v>16</v>
      </c>
      <c r="AG35" s="13"/>
      <c r="AH35" s="13"/>
      <c r="AI35" s="13"/>
      <c r="AJ35" s="10"/>
      <c r="AK35" s="11"/>
      <c r="AL35" s="12"/>
      <c r="AM35" s="200"/>
      <c r="AN35" s="200"/>
      <c r="AO35" s="159"/>
      <c r="AP35" s="177">
        <f>SUMPRODUCT(AO37:AO52,AP37:AP52)/SUM(AO37:AO52)</f>
        <v>0.40689655172413797</v>
      </c>
      <c r="AQ35" s="171" t="s">
        <v>104</v>
      </c>
      <c r="AR35" s="116" t="s">
        <v>213</v>
      </c>
      <c r="AS35" s="90"/>
      <c r="AT35" s="90"/>
      <c r="AU35" s="178"/>
      <c r="AV35" s="178"/>
      <c r="AW35" s="219"/>
      <c r="AX35" s="219"/>
      <c r="AY35" s="219"/>
      <c r="AZ35" s="219"/>
      <c r="BA35" s="219"/>
      <c r="BB35" s="191"/>
    </row>
    <row r="36" spans="1:54" ht="115.2" outlineLevel="1" collapsed="1" x14ac:dyDescent="0.3">
      <c r="A36" s="192" t="s">
        <v>260</v>
      </c>
      <c r="B36" s="119" t="s">
        <v>613</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08"/>
      <c r="AF36" s="123"/>
      <c r="AG36" s="123"/>
      <c r="AH36" s="123"/>
      <c r="AI36" s="123"/>
      <c r="AJ36" s="120"/>
      <c r="AK36" s="122"/>
      <c r="AL36" s="123"/>
      <c r="AM36" s="201">
        <v>43891</v>
      </c>
      <c r="AN36" s="201">
        <v>44286</v>
      </c>
      <c r="AO36" s="160"/>
      <c r="AP36" s="124">
        <f>SUMPRODUCT(AO37:AO41,AP37:AP41)/SUM(AO37:AO41)</f>
        <v>0.41111111111111115</v>
      </c>
      <c r="AQ36" s="125" t="s">
        <v>313</v>
      </c>
      <c r="AR36" s="126"/>
      <c r="AS36" s="127" t="s">
        <v>26</v>
      </c>
      <c r="AT36" s="127"/>
      <c r="AU36" s="128"/>
      <c r="AV36" s="128" t="s">
        <v>387</v>
      </c>
      <c r="AW36" s="128" t="str">
        <f>"D"&amp;RIGHT(A36,5)</f>
        <v>D1.2.1</v>
      </c>
      <c r="AX36" s="128" t="s">
        <v>317</v>
      </c>
      <c r="AY36" s="128" t="s">
        <v>392</v>
      </c>
      <c r="AZ36" s="128" t="s">
        <v>733</v>
      </c>
      <c r="BA36" s="128" t="s">
        <v>728</v>
      </c>
      <c r="BB36" s="190">
        <v>1</v>
      </c>
    </row>
    <row r="37" spans="1:54" ht="200.4" hidden="1" customHeight="1" outlineLevel="2" x14ac:dyDescent="0.3">
      <c r="A37" s="192"/>
      <c r="B37" s="15" t="s">
        <v>225</v>
      </c>
      <c r="C37" s="38"/>
      <c r="D37" s="37"/>
      <c r="E37" s="39"/>
      <c r="F37" s="26"/>
      <c r="G37" s="40"/>
      <c r="H37" s="40"/>
      <c r="I37" s="40"/>
      <c r="J37" s="40"/>
      <c r="K37" s="40"/>
      <c r="L37" s="40"/>
      <c r="M37" s="40"/>
      <c r="N37" s="40"/>
      <c r="O37" s="40"/>
      <c r="P37" s="37"/>
      <c r="Q37" s="40"/>
      <c r="R37" s="40"/>
      <c r="S37" s="40"/>
      <c r="T37" s="40"/>
      <c r="U37" s="37"/>
      <c r="V37" s="40"/>
      <c r="W37" s="40" t="s">
        <v>15</v>
      </c>
      <c r="X37" s="40"/>
      <c r="Y37" s="40" t="s">
        <v>15</v>
      </c>
      <c r="Z37" s="99" t="s">
        <v>15</v>
      </c>
      <c r="AA37" s="40" t="s">
        <v>87</v>
      </c>
      <c r="AB37" s="37" t="s">
        <v>87</v>
      </c>
      <c r="AC37" s="39" t="s">
        <v>87</v>
      </c>
      <c r="AD37" s="38" t="s">
        <v>87</v>
      </c>
      <c r="AE37" s="311" t="s">
        <v>87</v>
      </c>
      <c r="AF37" s="40"/>
      <c r="AG37" s="38"/>
      <c r="AH37" s="37"/>
      <c r="AI37" s="39"/>
      <c r="AJ37" s="38"/>
      <c r="AK37" s="39"/>
      <c r="AL37" s="26"/>
      <c r="AM37" s="204"/>
      <c r="AN37" s="204"/>
      <c r="AO37" s="166">
        <v>4</v>
      </c>
      <c r="AP37" s="21">
        <v>0.8</v>
      </c>
      <c r="AQ37" s="61" t="s">
        <v>731</v>
      </c>
      <c r="AR37" s="93"/>
      <c r="AS37" s="80" t="s">
        <v>26</v>
      </c>
      <c r="AT37" s="80"/>
      <c r="AU37" s="91" t="s">
        <v>732</v>
      </c>
      <c r="AV37" s="91"/>
      <c r="AW37" s="89"/>
      <c r="AX37" s="89"/>
      <c r="AY37" s="89"/>
      <c r="AZ37" s="89" t="s">
        <v>718</v>
      </c>
      <c r="BA37" s="89"/>
      <c r="BB37" s="186"/>
    </row>
    <row r="38" spans="1:54" ht="43.2" hidden="1" outlineLevel="2" x14ac:dyDescent="0.3">
      <c r="A38" s="192"/>
      <c r="B38" s="15" t="s">
        <v>730</v>
      </c>
      <c r="C38" s="38"/>
      <c r="D38" s="37"/>
      <c r="E38" s="39"/>
      <c r="F38" s="26"/>
      <c r="G38" s="40"/>
      <c r="H38" s="40"/>
      <c r="I38" s="40"/>
      <c r="J38" s="40"/>
      <c r="K38" s="40"/>
      <c r="L38" s="40"/>
      <c r="M38" s="40"/>
      <c r="N38" s="40"/>
      <c r="O38" s="40"/>
      <c r="P38" s="37"/>
      <c r="Q38" s="40"/>
      <c r="R38" s="40"/>
      <c r="S38" s="40"/>
      <c r="T38" s="40"/>
      <c r="U38" s="37"/>
      <c r="V38" s="40"/>
      <c r="W38" s="40"/>
      <c r="X38" s="40"/>
      <c r="Y38" s="40" t="s">
        <v>15</v>
      </c>
      <c r="Z38" s="99" t="s">
        <v>15</v>
      </c>
      <c r="AA38" s="40" t="s">
        <v>87</v>
      </c>
      <c r="AB38" s="37" t="s">
        <v>87</v>
      </c>
      <c r="AC38" s="39" t="s">
        <v>87</v>
      </c>
      <c r="AD38" s="38" t="s">
        <v>87</v>
      </c>
      <c r="AE38" s="311" t="s">
        <v>87</v>
      </c>
      <c r="AF38" s="40"/>
      <c r="AG38" s="38"/>
      <c r="AH38" s="37"/>
      <c r="AI38" s="39"/>
      <c r="AJ38" s="38"/>
      <c r="AK38" s="39"/>
      <c r="AL38" s="26"/>
      <c r="AM38" s="204"/>
      <c r="AN38" s="204"/>
      <c r="AO38" s="166">
        <v>1</v>
      </c>
      <c r="AP38" s="21">
        <v>0.5</v>
      </c>
      <c r="AQ38" s="61" t="s">
        <v>197</v>
      </c>
      <c r="AR38" s="93"/>
      <c r="AS38" s="80" t="s">
        <v>26</v>
      </c>
      <c r="AT38" s="80"/>
      <c r="AU38" s="91" t="s">
        <v>688</v>
      </c>
      <c r="AV38" s="91"/>
      <c r="AW38" s="89"/>
      <c r="AX38" s="89"/>
      <c r="AY38" s="89"/>
      <c r="AZ38" s="89"/>
      <c r="BA38" s="89"/>
      <c r="BB38" s="186"/>
    </row>
    <row r="39" spans="1:54" hidden="1" outlineLevel="2" x14ac:dyDescent="0.3">
      <c r="A39" s="192"/>
      <c r="B39" s="15" t="s">
        <v>226</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15</v>
      </c>
      <c r="AB39" s="37" t="s">
        <v>15</v>
      </c>
      <c r="AC39" s="39" t="s">
        <v>87</v>
      </c>
      <c r="AD39" s="38" t="s">
        <v>87</v>
      </c>
      <c r="AE39" s="311" t="s">
        <v>87</v>
      </c>
      <c r="AF39" s="40"/>
      <c r="AG39" s="38"/>
      <c r="AH39" s="37"/>
      <c r="AI39" s="39"/>
      <c r="AJ39" s="38"/>
      <c r="AK39" s="39"/>
      <c r="AL39" s="26"/>
      <c r="AM39" s="204"/>
      <c r="AN39" s="204"/>
      <c r="AO39" s="166">
        <v>2</v>
      </c>
      <c r="AP39" s="21">
        <v>0</v>
      </c>
      <c r="AQ39" s="61" t="s">
        <v>228</v>
      </c>
      <c r="AR39" s="93" t="s">
        <v>176</v>
      </c>
      <c r="AS39" s="80" t="s">
        <v>26</v>
      </c>
      <c r="AT39" s="80"/>
      <c r="AU39" s="91"/>
      <c r="AV39" s="91"/>
      <c r="AW39" s="89"/>
      <c r="AX39" s="89"/>
      <c r="AY39" s="89"/>
      <c r="AZ39" s="89"/>
      <c r="BA39" s="89"/>
      <c r="BB39" s="186"/>
    </row>
    <row r="40" spans="1:54" ht="57.6" hidden="1" outlineLevel="2" x14ac:dyDescent="0.3">
      <c r="A40" s="192"/>
      <c r="B40" s="15" t="s">
        <v>227</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15</v>
      </c>
      <c r="AD40" s="38" t="s">
        <v>87</v>
      </c>
      <c r="AE40" s="311" t="s">
        <v>87</v>
      </c>
      <c r="AF40" s="40"/>
      <c r="AG40" s="38"/>
      <c r="AH40" s="37"/>
      <c r="AI40" s="39"/>
      <c r="AJ40" s="38"/>
      <c r="AK40" s="39"/>
      <c r="AL40" s="26"/>
      <c r="AM40" s="204"/>
      <c r="AN40" s="204"/>
      <c r="AO40" s="166">
        <v>2</v>
      </c>
      <c r="AP40" s="21">
        <v>0</v>
      </c>
      <c r="AQ40" s="61" t="s">
        <v>560</v>
      </c>
      <c r="AR40" s="93" t="s">
        <v>176</v>
      </c>
      <c r="AS40" s="80" t="s">
        <v>26</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11"/>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261</v>
      </c>
      <c r="B42" s="119" t="s">
        <v>614</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08"/>
      <c r="AF42" s="123"/>
      <c r="AG42" s="123"/>
      <c r="AH42" s="123"/>
      <c r="AI42" s="123"/>
      <c r="AJ42" s="120"/>
      <c r="AK42" s="122"/>
      <c r="AL42" s="123"/>
      <c r="AM42" s="201">
        <v>44136</v>
      </c>
      <c r="AN42" s="201">
        <v>44255</v>
      </c>
      <c r="AO42" s="160"/>
      <c r="AP42" s="124">
        <f>SUMPRODUCT(AO43:AO44,AP43:AP44)/SUM(AO43:AO44)</f>
        <v>0.45999999999999996</v>
      </c>
      <c r="AQ42" s="125" t="s">
        <v>327</v>
      </c>
      <c r="AR42" s="126"/>
      <c r="AS42" s="127" t="s">
        <v>50</v>
      </c>
      <c r="AT42" s="127"/>
      <c r="AU42" s="128"/>
      <c r="AV42" s="128" t="s">
        <v>387</v>
      </c>
      <c r="AW42" s="128" t="str">
        <f>"D"&amp;RIGHT(A42,5)</f>
        <v>D1.2.2</v>
      </c>
      <c r="AX42" s="128" t="s">
        <v>610</v>
      </c>
      <c r="AY42" s="128" t="s">
        <v>391</v>
      </c>
      <c r="AZ42" s="128" t="s">
        <v>722</v>
      </c>
      <c r="BA42" s="128"/>
      <c r="BB42" s="190">
        <v>2</v>
      </c>
    </row>
    <row r="43" spans="1:54" hidden="1" outlineLevel="2" x14ac:dyDescent="0.3">
      <c r="A43" s="192"/>
      <c r="B43" s="15" t="s">
        <v>194</v>
      </c>
      <c r="C43" s="38"/>
      <c r="D43" s="37"/>
      <c r="E43" s="39"/>
      <c r="F43" s="26"/>
      <c r="G43" s="40"/>
      <c r="H43" s="40"/>
      <c r="I43" s="40"/>
      <c r="J43" s="40"/>
      <c r="K43" s="40"/>
      <c r="L43" s="40"/>
      <c r="M43" s="40"/>
      <c r="N43" s="40"/>
      <c r="O43" s="40"/>
      <c r="P43" s="37"/>
      <c r="Q43" s="40"/>
      <c r="R43" s="40"/>
      <c r="S43" s="40"/>
      <c r="T43" s="40"/>
      <c r="U43" s="38"/>
      <c r="V43" s="40"/>
      <c r="W43" s="40"/>
      <c r="X43" s="40" t="s">
        <v>15</v>
      </c>
      <c r="Y43" s="40"/>
      <c r="Z43" s="26"/>
      <c r="AA43" s="40"/>
      <c r="AB43" s="37"/>
      <c r="AC43" s="39"/>
      <c r="AD43" s="38"/>
      <c r="AE43" s="311"/>
      <c r="AF43" s="40"/>
      <c r="AG43" s="38"/>
      <c r="AH43" s="37"/>
      <c r="AI43" s="39"/>
      <c r="AJ43" s="38"/>
      <c r="AK43" s="39"/>
      <c r="AL43" s="26"/>
      <c r="AM43" s="204"/>
      <c r="AN43" s="204"/>
      <c r="AO43" s="166">
        <v>4</v>
      </c>
      <c r="AP43" s="21">
        <v>0.5</v>
      </c>
      <c r="AQ43" s="61" t="s">
        <v>178</v>
      </c>
      <c r="AR43" s="93"/>
      <c r="AS43" s="80" t="s">
        <v>50</v>
      </c>
      <c r="AT43" s="80"/>
      <c r="AU43" s="91"/>
      <c r="AV43" s="91"/>
      <c r="AW43" s="89"/>
      <c r="AX43" s="89"/>
      <c r="AY43" s="89"/>
      <c r="AZ43" s="89" t="s">
        <v>689</v>
      </c>
      <c r="BA43" s="89"/>
      <c r="BB43" s="186"/>
    </row>
    <row r="44" spans="1:54" hidden="1" outlineLevel="2" x14ac:dyDescent="0.3">
      <c r="A44" s="192"/>
      <c r="B44" s="15" t="s">
        <v>198</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11"/>
      <c r="AF44" s="40"/>
      <c r="AG44" s="38"/>
      <c r="AH44" s="37"/>
      <c r="AI44" s="39"/>
      <c r="AJ44" s="38"/>
      <c r="AK44" s="39"/>
      <c r="AL44" s="26"/>
      <c r="AM44" s="204"/>
      <c r="AN44" s="204"/>
      <c r="AO44" s="166">
        <v>1</v>
      </c>
      <c r="AP44" s="21">
        <v>0.3</v>
      </c>
      <c r="AQ44" s="61"/>
      <c r="AR44" s="93"/>
      <c r="AS44" s="80" t="s">
        <v>50</v>
      </c>
      <c r="AT44" s="80"/>
      <c r="AU44" s="91"/>
      <c r="AV44" s="91"/>
      <c r="AW44" s="89"/>
      <c r="AX44" s="89"/>
      <c r="AY44" s="89"/>
      <c r="AZ44" s="89"/>
      <c r="BA44" s="89"/>
      <c r="BB44" s="186"/>
    </row>
    <row r="45" spans="1:54" ht="86.4" outlineLevel="1" collapsed="1" x14ac:dyDescent="0.3">
      <c r="A45" s="192" t="s">
        <v>262</v>
      </c>
      <c r="B45" s="119" t="s">
        <v>615</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08"/>
      <c r="AF45" s="123"/>
      <c r="AG45" s="123"/>
      <c r="AH45" s="123"/>
      <c r="AI45" s="123"/>
      <c r="AJ45" s="120"/>
      <c r="AK45" s="122"/>
      <c r="AL45" s="123"/>
      <c r="AM45" s="201">
        <v>44136</v>
      </c>
      <c r="AN45" s="201">
        <v>44347</v>
      </c>
      <c r="AO45" s="160"/>
      <c r="AP45" s="124">
        <f>SUMPRODUCT(AO46:AO47,AP46:AP47)/SUM(AO46:AO47)</f>
        <v>6.6666666666666666E-2</v>
      </c>
      <c r="AQ45" s="125" t="s">
        <v>328</v>
      </c>
      <c r="AR45" s="126"/>
      <c r="AS45" s="127" t="s">
        <v>398</v>
      </c>
      <c r="AT45" s="127"/>
      <c r="AU45" s="128"/>
      <c r="AV45" s="128" t="s">
        <v>387</v>
      </c>
      <c r="AW45" s="128" t="s">
        <v>470</v>
      </c>
      <c r="AX45" s="128" t="s">
        <v>611</v>
      </c>
      <c r="AY45" s="128" t="s">
        <v>425</v>
      </c>
      <c r="AZ45" s="128" t="s">
        <v>588</v>
      </c>
      <c r="BA45" s="128"/>
      <c r="BB45" s="190">
        <v>1</v>
      </c>
    </row>
    <row r="46" spans="1:54" ht="57.6" hidden="1" outlineLevel="2" x14ac:dyDescent="0.3">
      <c r="A46" s="192"/>
      <c r="B46" s="15" t="s">
        <v>641</v>
      </c>
      <c r="C46" s="38"/>
      <c r="D46" s="37"/>
      <c r="E46" s="39"/>
      <c r="F46" s="26"/>
      <c r="G46" s="40"/>
      <c r="H46" s="40"/>
      <c r="I46" s="40"/>
      <c r="J46" s="40"/>
      <c r="K46" s="40"/>
      <c r="L46" s="40"/>
      <c r="M46" s="40"/>
      <c r="N46" s="40"/>
      <c r="O46" s="40"/>
      <c r="P46" s="37"/>
      <c r="Q46" s="40"/>
      <c r="R46" s="40"/>
      <c r="S46" s="40"/>
      <c r="T46" s="40"/>
      <c r="U46" s="38"/>
      <c r="V46" s="40"/>
      <c r="W46" s="40"/>
      <c r="X46" s="40"/>
      <c r="Y46" s="40" t="s">
        <v>15</v>
      </c>
      <c r="Z46" s="26" t="s">
        <v>15</v>
      </c>
      <c r="AA46" s="40" t="s">
        <v>15</v>
      </c>
      <c r="AB46" s="37" t="s">
        <v>15</v>
      </c>
      <c r="AC46" s="39" t="s">
        <v>15</v>
      </c>
      <c r="AD46" s="38" t="s">
        <v>15</v>
      </c>
      <c r="AE46" s="311"/>
      <c r="AF46" s="40"/>
      <c r="AG46" s="38"/>
      <c r="AH46" s="37"/>
      <c r="AI46" s="39"/>
      <c r="AJ46" s="38"/>
      <c r="AK46" s="39"/>
      <c r="AL46" s="26"/>
      <c r="AM46" s="204"/>
      <c r="AN46" s="204"/>
      <c r="AO46" s="166">
        <v>2</v>
      </c>
      <c r="AP46" s="21">
        <v>0.2</v>
      </c>
      <c r="AQ46" s="61" t="s">
        <v>642</v>
      </c>
      <c r="AR46" s="93"/>
      <c r="AS46" s="80" t="s">
        <v>398</v>
      </c>
      <c r="AT46" s="80"/>
      <c r="AU46" s="91" t="s">
        <v>643</v>
      </c>
      <c r="AV46" s="91"/>
      <c r="AW46" s="89"/>
      <c r="AX46" s="89"/>
      <c r="AY46" s="89"/>
      <c r="AZ46" s="89" t="s">
        <v>690</v>
      </c>
      <c r="BA46" s="89"/>
      <c r="BB46" s="186"/>
    </row>
    <row r="47" spans="1:54" hidden="1" outlineLevel="2" x14ac:dyDescent="0.3">
      <c r="A47" s="192"/>
      <c r="B47" s="15" t="s">
        <v>199</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t="s">
        <v>15</v>
      </c>
      <c r="AC47" s="39" t="s">
        <v>15</v>
      </c>
      <c r="AD47" s="38" t="s">
        <v>15</v>
      </c>
      <c r="AE47" s="311" t="s">
        <v>15</v>
      </c>
      <c r="AF47" s="40"/>
      <c r="AG47" s="38"/>
      <c r="AH47" s="37"/>
      <c r="AI47" s="39"/>
      <c r="AJ47" s="38"/>
      <c r="AK47" s="39"/>
      <c r="AL47" s="26"/>
      <c r="AM47" s="204"/>
      <c r="AN47" s="204"/>
      <c r="AO47" s="166">
        <v>4</v>
      </c>
      <c r="AP47" s="21">
        <v>0</v>
      </c>
      <c r="AQ47" s="61"/>
      <c r="AR47" s="93"/>
      <c r="AS47" s="80" t="s">
        <v>398</v>
      </c>
      <c r="AT47" s="80"/>
      <c r="AU47" s="91"/>
      <c r="AV47" s="91"/>
      <c r="AW47" s="89"/>
      <c r="AX47" s="89"/>
      <c r="AY47" s="89"/>
      <c r="AZ47" s="89"/>
      <c r="BA47" s="89"/>
      <c r="BB47" s="186"/>
    </row>
    <row r="48" spans="1:54" ht="72" outlineLevel="1" collapsed="1" x14ac:dyDescent="0.3">
      <c r="A48" s="192" t="s">
        <v>263</v>
      </c>
      <c r="B48" s="119" t="s">
        <v>616</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08"/>
      <c r="AF48" s="123"/>
      <c r="AG48" s="123"/>
      <c r="AH48" s="123"/>
      <c r="AI48" s="123"/>
      <c r="AJ48" s="120"/>
      <c r="AK48" s="122"/>
      <c r="AL48" s="123"/>
      <c r="AM48" s="201">
        <v>43739</v>
      </c>
      <c r="AN48" s="201">
        <v>43921</v>
      </c>
      <c r="AO48" s="160"/>
      <c r="AP48" s="124">
        <f>SUMPRODUCT(AO49:AO51,AP49:AP51)/SUM(AO49:AO51)</f>
        <v>0.60000000000000009</v>
      </c>
      <c r="AQ48" s="125" t="s">
        <v>329</v>
      </c>
      <c r="AR48" s="126"/>
      <c r="AS48" s="127" t="s">
        <v>50</v>
      </c>
      <c r="AT48" s="127"/>
      <c r="AU48" s="128"/>
      <c r="AV48" s="128" t="s">
        <v>387</v>
      </c>
      <c r="AW48" s="128" t="s">
        <v>471</v>
      </c>
      <c r="AX48" s="128" t="s">
        <v>612</v>
      </c>
      <c r="AY48" s="128" t="s">
        <v>474</v>
      </c>
      <c r="AZ48" s="128" t="s">
        <v>735</v>
      </c>
      <c r="BA48" s="128"/>
      <c r="BB48" s="190">
        <v>1</v>
      </c>
    </row>
    <row r="49" spans="1:54" ht="28.8" hidden="1" outlineLevel="2" x14ac:dyDescent="0.3">
      <c r="A49" s="35"/>
      <c r="B49" s="15" t="s">
        <v>195</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11"/>
      <c r="AF49" s="40"/>
      <c r="AG49" s="38"/>
      <c r="AH49" s="37"/>
      <c r="AI49" s="39"/>
      <c r="AJ49" s="38"/>
      <c r="AK49" s="39"/>
      <c r="AL49" s="26"/>
      <c r="AM49" s="204"/>
      <c r="AN49" s="204"/>
      <c r="AO49" s="166">
        <v>4</v>
      </c>
      <c r="AP49" s="21">
        <v>0.1</v>
      </c>
      <c r="AQ49" s="61" t="s">
        <v>472</v>
      </c>
      <c r="AR49" s="93" t="s">
        <v>163</v>
      </c>
      <c r="AS49" s="85" t="s">
        <v>63</v>
      </c>
      <c r="AT49" s="85"/>
      <c r="AU49" s="91" t="s">
        <v>736</v>
      </c>
      <c r="AV49" s="91"/>
      <c r="AW49" s="89"/>
      <c r="AX49" s="89"/>
      <c r="AY49" s="89"/>
      <c r="AZ49" s="89"/>
      <c r="BA49" s="89"/>
      <c r="BB49" s="186"/>
    </row>
    <row r="50" spans="1:54" ht="43.2" hidden="1" outlineLevel="2" x14ac:dyDescent="0.3">
      <c r="A50" s="35"/>
      <c r="B50" s="15" t="s">
        <v>196</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10"/>
      <c r="AF50" s="26"/>
      <c r="AG50" s="99"/>
      <c r="AH50" s="108"/>
      <c r="AI50" s="109"/>
      <c r="AJ50" s="99"/>
      <c r="AK50" s="109"/>
      <c r="AL50" s="26"/>
      <c r="AM50" s="204"/>
      <c r="AN50" s="204"/>
      <c r="AO50" s="166">
        <v>1</v>
      </c>
      <c r="AP50" s="21">
        <v>1</v>
      </c>
      <c r="AQ50" s="61" t="s">
        <v>197</v>
      </c>
      <c r="AR50" s="93"/>
      <c r="AS50" s="85"/>
      <c r="AT50" s="85"/>
      <c r="AU50" s="91" t="s">
        <v>737</v>
      </c>
      <c r="AV50" s="91"/>
      <c r="AW50" s="89"/>
      <c r="AX50" s="89"/>
      <c r="AY50" s="89"/>
      <c r="AZ50" s="89" t="s">
        <v>734</v>
      </c>
      <c r="BA50" s="89"/>
      <c r="BB50" s="186"/>
    </row>
    <row r="51" spans="1:54" ht="86.4" hidden="1" outlineLevel="2" x14ac:dyDescent="0.3">
      <c r="A51" s="35"/>
      <c r="B51" s="15" t="s">
        <v>193</v>
      </c>
      <c r="C51" s="38"/>
      <c r="D51" s="37"/>
      <c r="E51" s="39"/>
      <c r="F51" s="26"/>
      <c r="G51" s="40"/>
      <c r="H51" s="40"/>
      <c r="I51" s="40"/>
      <c r="J51" s="40"/>
      <c r="K51" s="40"/>
      <c r="L51" s="40"/>
      <c r="M51" s="40"/>
      <c r="N51" s="40"/>
      <c r="O51" s="40"/>
      <c r="P51" s="37"/>
      <c r="Q51" s="40"/>
      <c r="R51" s="40"/>
      <c r="S51" s="40"/>
      <c r="T51" s="40"/>
      <c r="U51" s="38"/>
      <c r="V51" s="40"/>
      <c r="W51" s="40" t="s">
        <v>15</v>
      </c>
      <c r="X51" s="40" t="s">
        <v>15</v>
      </c>
      <c r="Y51" s="40"/>
      <c r="Z51" s="26"/>
      <c r="AA51" s="40"/>
      <c r="AB51" s="37"/>
      <c r="AC51" s="39"/>
      <c r="AD51" s="38"/>
      <c r="AE51" s="311"/>
      <c r="AF51" s="40"/>
      <c r="AG51" s="38"/>
      <c r="AH51" s="37"/>
      <c r="AI51" s="39"/>
      <c r="AJ51" s="38"/>
      <c r="AK51" s="39"/>
      <c r="AL51" s="26"/>
      <c r="AM51" s="204"/>
      <c r="AN51" s="204"/>
      <c r="AO51" s="166">
        <v>4</v>
      </c>
      <c r="AP51" s="21">
        <v>1</v>
      </c>
      <c r="AQ51" s="61" t="s">
        <v>473</v>
      </c>
      <c r="AR51" s="93"/>
      <c r="AS51" s="80" t="s">
        <v>50</v>
      </c>
      <c r="AT51" s="80"/>
      <c r="AU51" s="91" t="s">
        <v>738</v>
      </c>
      <c r="AV51" s="91"/>
      <c r="AW51" s="89"/>
      <c r="AX51" s="89"/>
      <c r="AY51" s="89"/>
      <c r="AZ51" s="89"/>
      <c r="BA51" s="89"/>
      <c r="BB51" s="186"/>
    </row>
    <row r="52" spans="1:54" ht="72" outlineLevel="1" collapsed="1" x14ac:dyDescent="0.3">
      <c r="A52" s="192" t="s">
        <v>679</v>
      </c>
      <c r="B52" s="119" t="s">
        <v>683</v>
      </c>
      <c r="C52" s="120"/>
      <c r="D52" s="121"/>
      <c r="E52" s="122"/>
      <c r="F52" s="123"/>
      <c r="G52" s="123"/>
      <c r="H52" s="123"/>
      <c r="I52" s="123"/>
      <c r="J52" s="123"/>
      <c r="K52" s="123"/>
      <c r="L52" s="123"/>
      <c r="M52" s="123"/>
      <c r="N52" s="123"/>
      <c r="O52" s="123"/>
      <c r="P52" s="121"/>
      <c r="Q52" s="123"/>
      <c r="R52" s="123"/>
      <c r="S52" s="123"/>
      <c r="T52" s="123"/>
      <c r="U52" s="120"/>
      <c r="V52" s="123"/>
      <c r="W52" s="123"/>
      <c r="X52" s="123"/>
      <c r="Y52" s="123"/>
      <c r="Z52" s="123"/>
      <c r="AA52" s="123"/>
      <c r="AB52" s="123"/>
      <c r="AC52" s="123"/>
      <c r="AD52" s="123"/>
      <c r="AE52" s="308"/>
      <c r="AF52" s="123"/>
      <c r="AG52" s="123"/>
      <c r="AH52" s="123"/>
      <c r="AI52" s="123"/>
      <c r="AJ52" s="120"/>
      <c r="AK52" s="122"/>
      <c r="AL52" s="123"/>
      <c r="AM52" s="201">
        <v>44273</v>
      </c>
      <c r="AN52" s="201">
        <v>44346</v>
      </c>
      <c r="AO52" s="160"/>
      <c r="AP52" s="124">
        <f>SUMPRODUCT(AO53:AO54,AP53:AP54)/SUM(AO53:AO54)</f>
        <v>3.7500000000000006E-2</v>
      </c>
      <c r="AQ52" s="125"/>
      <c r="AR52" s="126"/>
      <c r="AS52" s="127" t="s">
        <v>165</v>
      </c>
      <c r="AT52" s="127" t="s">
        <v>303</v>
      </c>
      <c r="AU52" s="128"/>
      <c r="AV52" s="128" t="s">
        <v>387</v>
      </c>
      <c r="AW52" s="128" t="s">
        <v>680</v>
      </c>
      <c r="AX52" s="128" t="s">
        <v>685</v>
      </c>
      <c r="AY52" s="128" t="s">
        <v>686</v>
      </c>
      <c r="AZ52" s="128" t="s">
        <v>719</v>
      </c>
      <c r="BA52" s="128"/>
      <c r="BB52" s="190">
        <v>2</v>
      </c>
    </row>
    <row r="53" spans="1:54" ht="28.8" hidden="1" outlineLevel="2" x14ac:dyDescent="0.3">
      <c r="A53" s="35"/>
      <c r="B53" s="15" t="s">
        <v>681</v>
      </c>
      <c r="C53" s="38"/>
      <c r="D53" s="37"/>
      <c r="E53" s="39"/>
      <c r="F53" s="26"/>
      <c r="G53" s="40"/>
      <c r="H53" s="40"/>
      <c r="I53" s="40"/>
      <c r="J53" s="40"/>
      <c r="K53" s="40"/>
      <c r="L53" s="40"/>
      <c r="M53" s="40"/>
      <c r="N53" s="40"/>
      <c r="O53" s="40"/>
      <c r="P53" s="37"/>
      <c r="Q53" s="39"/>
      <c r="R53" s="38"/>
      <c r="S53" s="39"/>
      <c r="T53" s="40"/>
      <c r="U53" s="38"/>
      <c r="V53" s="37"/>
      <c r="W53" s="39"/>
      <c r="X53" s="38"/>
      <c r="Y53" s="39"/>
      <c r="Z53" s="26"/>
      <c r="AA53" s="40"/>
      <c r="AB53" s="37"/>
      <c r="AC53" s="39" t="s">
        <v>15</v>
      </c>
      <c r="AD53" s="38" t="s">
        <v>15</v>
      </c>
      <c r="AE53" s="311" t="s">
        <v>15</v>
      </c>
      <c r="AF53" s="40"/>
      <c r="AG53" s="38"/>
      <c r="AH53" s="37"/>
      <c r="AI53" s="39"/>
      <c r="AJ53" s="38"/>
      <c r="AK53" s="39"/>
      <c r="AL53" s="26"/>
      <c r="AM53" s="204"/>
      <c r="AN53" s="204"/>
      <c r="AO53" s="166">
        <v>3</v>
      </c>
      <c r="AP53" s="21">
        <v>0.05</v>
      </c>
      <c r="AQ53" s="61" t="s">
        <v>684</v>
      </c>
      <c r="AR53" s="93" t="s">
        <v>301</v>
      </c>
      <c r="AS53" s="85" t="s">
        <v>165</v>
      </c>
      <c r="AT53" s="85" t="s">
        <v>303</v>
      </c>
      <c r="AU53" s="91"/>
      <c r="AV53" s="91"/>
      <c r="AW53" s="89"/>
      <c r="AX53" s="89"/>
      <c r="AY53" s="89"/>
      <c r="AZ53" s="89" t="s">
        <v>691</v>
      </c>
      <c r="BA53" s="89"/>
      <c r="BB53" s="186"/>
    </row>
    <row r="54" spans="1:54" hidden="1" outlineLevel="2" x14ac:dyDescent="0.3">
      <c r="A54" s="35"/>
      <c r="B54" s="15" t="s">
        <v>682</v>
      </c>
      <c r="C54" s="99"/>
      <c r="D54" s="108"/>
      <c r="E54" s="109"/>
      <c r="F54" s="26"/>
      <c r="G54" s="26"/>
      <c r="H54" s="26"/>
      <c r="I54" s="26"/>
      <c r="J54" s="26"/>
      <c r="K54" s="26"/>
      <c r="L54" s="26"/>
      <c r="M54" s="26"/>
      <c r="N54" s="26"/>
      <c r="O54" s="26"/>
      <c r="P54" s="108"/>
      <c r="Q54" s="109"/>
      <c r="R54" s="99"/>
      <c r="S54" s="109"/>
      <c r="T54" s="26"/>
      <c r="U54" s="99"/>
      <c r="V54" s="108"/>
      <c r="W54" s="109"/>
      <c r="X54" s="99"/>
      <c r="Y54" s="109"/>
      <c r="Z54" s="26"/>
      <c r="AA54" s="26"/>
      <c r="AB54" s="108"/>
      <c r="AC54" s="109"/>
      <c r="AD54" s="99"/>
      <c r="AE54" s="310"/>
      <c r="AF54" s="26" t="s">
        <v>15</v>
      </c>
      <c r="AG54" s="99"/>
      <c r="AH54" s="108"/>
      <c r="AI54" s="109"/>
      <c r="AJ54" s="99"/>
      <c r="AK54" s="109"/>
      <c r="AL54" s="26"/>
      <c r="AM54" s="204"/>
      <c r="AN54" s="204"/>
      <c r="AO54" s="166">
        <v>1</v>
      </c>
      <c r="AP54" s="21">
        <v>0</v>
      </c>
      <c r="AQ54" s="61"/>
      <c r="AR54" s="93"/>
      <c r="AS54" s="85"/>
      <c r="AT54" s="85"/>
      <c r="AU54" s="91"/>
      <c r="AV54" s="91"/>
      <c r="AW54" s="89"/>
      <c r="AX54" s="89"/>
      <c r="AY54" s="89"/>
      <c r="AZ54" s="89"/>
      <c r="BA54" s="89"/>
      <c r="BB54" s="186"/>
    </row>
    <row r="55" spans="1:54" s="45" customFormat="1" outlineLevel="1" collapsed="1" x14ac:dyDescent="0.3">
      <c r="A55" s="27"/>
      <c r="B55" s="28"/>
      <c r="C55" s="179"/>
      <c r="D55" s="180"/>
      <c r="E55" s="181"/>
      <c r="F55" s="182"/>
      <c r="G55" s="41"/>
      <c r="H55" s="41"/>
      <c r="I55" s="41"/>
      <c r="J55" s="41"/>
      <c r="K55" s="41"/>
      <c r="L55" s="41"/>
      <c r="M55" s="41"/>
      <c r="N55" s="41"/>
      <c r="O55" s="41"/>
      <c r="P55" s="180"/>
      <c r="Q55" s="41"/>
      <c r="R55" s="41"/>
      <c r="S55" s="41"/>
      <c r="T55" s="41"/>
      <c r="U55" s="179"/>
      <c r="V55" s="41"/>
      <c r="W55" s="41"/>
      <c r="X55" s="41"/>
      <c r="Y55" s="41"/>
      <c r="Z55" s="41"/>
      <c r="AA55" s="41"/>
      <c r="AB55" s="41"/>
      <c r="AC55" s="41"/>
      <c r="AD55" s="41"/>
      <c r="AE55" s="315"/>
      <c r="AF55" s="41"/>
      <c r="AG55" s="41"/>
      <c r="AH55" s="41"/>
      <c r="AI55" s="41"/>
      <c r="AJ55" s="179"/>
      <c r="AK55" s="181"/>
      <c r="AL55" s="41"/>
      <c r="AM55" s="205"/>
      <c r="AN55" s="205"/>
      <c r="AO55" s="163"/>
      <c r="AP55" s="183"/>
      <c r="AQ55" s="184"/>
      <c r="AR55" s="110"/>
      <c r="AS55" s="86"/>
      <c r="AT55" s="86"/>
      <c r="AU55" s="185"/>
      <c r="AV55" s="185"/>
      <c r="AW55" s="220"/>
      <c r="AX55" s="220"/>
      <c r="AY55" s="220"/>
      <c r="AZ55" s="220"/>
      <c r="BA55" s="220"/>
      <c r="BB55" s="188"/>
    </row>
    <row r="56" spans="1:54" ht="29.4" thickBot="1" x14ac:dyDescent="0.35">
      <c r="A56" s="35" t="s">
        <v>68</v>
      </c>
      <c r="B56" s="36" t="s">
        <v>74</v>
      </c>
      <c r="C56" s="38"/>
      <c r="D56" s="37"/>
      <c r="E56" s="39"/>
      <c r="F56" s="26"/>
      <c r="G56" s="40"/>
      <c r="H56" s="40"/>
      <c r="I56" s="40"/>
      <c r="J56" s="40"/>
      <c r="K56" s="40"/>
      <c r="L56" s="40"/>
      <c r="M56" s="40"/>
      <c r="N56" s="40"/>
      <c r="O56" s="40"/>
      <c r="P56" s="37"/>
      <c r="Q56" s="40"/>
      <c r="R56" s="40"/>
      <c r="S56" s="40"/>
      <c r="T56" s="40"/>
      <c r="U56" s="37"/>
      <c r="V56" s="40"/>
      <c r="W56" s="40"/>
      <c r="X56" s="40"/>
      <c r="Y56" s="40"/>
      <c r="Z56" s="38"/>
      <c r="AA56" s="40" t="s">
        <v>16</v>
      </c>
      <c r="AB56" s="40" t="s">
        <v>16</v>
      </c>
      <c r="AC56" s="40" t="s">
        <v>16</v>
      </c>
      <c r="AD56" s="40" t="s">
        <v>16</v>
      </c>
      <c r="AE56" s="311" t="s">
        <v>16</v>
      </c>
      <c r="AF56" s="40" t="s">
        <v>16</v>
      </c>
      <c r="AG56" s="40" t="s">
        <v>16</v>
      </c>
      <c r="AH56" s="40" t="s">
        <v>16</v>
      </c>
      <c r="AI56" s="40" t="s">
        <v>16</v>
      </c>
      <c r="AJ56" s="38"/>
      <c r="AK56" s="39"/>
      <c r="AL56" s="26"/>
      <c r="AM56" s="206"/>
      <c r="AN56" s="206"/>
      <c r="AO56" s="164"/>
      <c r="AP56" s="176">
        <f>SUMPRODUCT(AO57:AO95,AP57:AP95)/SUM(AO57:AO95)</f>
        <v>0.5570175438596493</v>
      </c>
      <c r="AQ56" s="173" t="s">
        <v>101</v>
      </c>
      <c r="AR56" s="93"/>
      <c r="AS56" s="106"/>
      <c r="AT56" s="106"/>
      <c r="AU56" s="178"/>
      <c r="AV56" s="178"/>
      <c r="AW56" s="219"/>
      <c r="AX56" s="219"/>
      <c r="AY56" s="219"/>
      <c r="AZ56" s="219"/>
      <c r="BA56" s="219"/>
      <c r="BB56" s="191"/>
    </row>
    <row r="57" spans="1:54" ht="57.6" outlineLevel="1" collapsed="1" x14ac:dyDescent="0.3">
      <c r="A57" s="192" t="s">
        <v>264</v>
      </c>
      <c r="B57" s="119" t="s">
        <v>617</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308"/>
      <c r="AF57" s="123"/>
      <c r="AG57" s="123"/>
      <c r="AH57" s="123"/>
      <c r="AI57" s="123"/>
      <c r="AJ57" s="120"/>
      <c r="AK57" s="122"/>
      <c r="AL57" s="123"/>
      <c r="AM57" s="201"/>
      <c r="AN57" s="201"/>
      <c r="AO57" s="160"/>
      <c r="AP57" s="124">
        <f>SUMPRODUCT(AO58:AO59,AP58:AP59)/SUM(AO58:AO59)</f>
        <v>0.8</v>
      </c>
      <c r="AQ57" s="125" t="s">
        <v>330</v>
      </c>
      <c r="AR57" s="126"/>
      <c r="AS57" s="127" t="s">
        <v>63</v>
      </c>
      <c r="AT57" s="127"/>
      <c r="AU57" s="128"/>
      <c r="AV57" s="128" t="s">
        <v>387</v>
      </c>
      <c r="AW57" s="128"/>
      <c r="AX57" s="128" t="s">
        <v>589</v>
      </c>
      <c r="AY57" s="128" t="s">
        <v>591</v>
      </c>
      <c r="AZ57" s="128" t="s">
        <v>672</v>
      </c>
      <c r="BA57" s="128" t="s">
        <v>671</v>
      </c>
      <c r="BB57" s="190">
        <v>2</v>
      </c>
    </row>
    <row r="58" spans="1:54" ht="100.8" hidden="1" outlineLevel="2" x14ac:dyDescent="0.3">
      <c r="A58" s="192"/>
      <c r="B58" s="113" t="s">
        <v>590</v>
      </c>
      <c r="C58" s="24"/>
      <c r="D58" s="23"/>
      <c r="E58" s="25"/>
      <c r="F58" s="19"/>
      <c r="G58" s="26"/>
      <c r="H58" s="22"/>
      <c r="I58" s="22"/>
      <c r="J58" s="22"/>
      <c r="K58" s="22"/>
      <c r="L58" s="20"/>
      <c r="M58" s="20"/>
      <c r="N58" s="20"/>
      <c r="O58" s="17"/>
      <c r="P58" s="16"/>
      <c r="Q58" s="18"/>
      <c r="R58" s="17"/>
      <c r="S58" s="18"/>
      <c r="T58" s="20"/>
      <c r="U58" s="17" t="s">
        <v>15</v>
      </c>
      <c r="V58" s="16" t="s">
        <v>15</v>
      </c>
      <c r="W58" s="25"/>
      <c r="X58" s="24" t="s">
        <v>15</v>
      </c>
      <c r="Y58" s="25" t="s">
        <v>15</v>
      </c>
      <c r="Z58" s="26" t="s">
        <v>87</v>
      </c>
      <c r="AA58" s="24" t="s">
        <v>87</v>
      </c>
      <c r="AB58" s="23" t="s">
        <v>87</v>
      </c>
      <c r="AC58" s="25" t="s">
        <v>87</v>
      </c>
      <c r="AD58" s="24"/>
      <c r="AE58" s="313"/>
      <c r="AF58" s="22"/>
      <c r="AG58" s="24"/>
      <c r="AH58" s="23"/>
      <c r="AI58" s="25"/>
      <c r="AJ58" s="24"/>
      <c r="AK58" s="25"/>
      <c r="AL58" s="26"/>
      <c r="AM58" s="202"/>
      <c r="AN58" s="202"/>
      <c r="AO58" s="161">
        <v>2</v>
      </c>
      <c r="AP58" s="21">
        <v>0.8</v>
      </c>
      <c r="AQ58" s="77" t="s">
        <v>49</v>
      </c>
      <c r="AR58" s="85" t="s">
        <v>129</v>
      </c>
      <c r="AS58" s="80" t="s">
        <v>63</v>
      </c>
      <c r="AT58" s="80"/>
      <c r="AU58" s="89" t="s">
        <v>694</v>
      </c>
      <c r="AV58" s="89"/>
      <c r="AW58" s="89"/>
      <c r="AX58" s="89"/>
      <c r="AY58" s="89"/>
      <c r="AZ58" s="89" t="s">
        <v>692</v>
      </c>
      <c r="BA58" s="89"/>
      <c r="BB58" s="186"/>
    </row>
    <row r="59" spans="1:54" ht="57.6" hidden="1" outlineLevel="2" x14ac:dyDescent="0.3">
      <c r="A59" s="192"/>
      <c r="B59" s="113" t="s">
        <v>125</v>
      </c>
      <c r="C59" s="17"/>
      <c r="D59" s="16"/>
      <c r="E59" s="18"/>
      <c r="F59" s="19"/>
      <c r="G59" s="26"/>
      <c r="H59" s="20"/>
      <c r="I59" s="20"/>
      <c r="J59" s="20"/>
      <c r="K59" s="20"/>
      <c r="L59" s="20"/>
      <c r="M59" s="20"/>
      <c r="N59" s="20"/>
      <c r="O59" s="17"/>
      <c r="P59" s="16"/>
      <c r="Q59" s="18"/>
      <c r="R59" s="17"/>
      <c r="S59" s="18"/>
      <c r="T59" s="20"/>
      <c r="U59" s="17"/>
      <c r="V59" s="16"/>
      <c r="W59" s="18"/>
      <c r="X59" s="17"/>
      <c r="Y59" s="18" t="s">
        <v>15</v>
      </c>
      <c r="Z59" s="26" t="s">
        <v>87</v>
      </c>
      <c r="AA59" s="17" t="s">
        <v>87</v>
      </c>
      <c r="AB59" s="16" t="s">
        <v>87</v>
      </c>
      <c r="AC59" s="18" t="s">
        <v>87</v>
      </c>
      <c r="AD59" s="17" t="s">
        <v>87</v>
      </c>
      <c r="AE59" s="309" t="s">
        <v>87</v>
      </c>
      <c r="AF59" s="20"/>
      <c r="AG59" s="17"/>
      <c r="AH59" s="16"/>
      <c r="AI59" s="18"/>
      <c r="AJ59" s="17"/>
      <c r="AK59" s="18"/>
      <c r="AL59" s="26"/>
      <c r="AM59" s="202"/>
      <c r="AN59" s="202"/>
      <c r="AO59" s="161">
        <v>2</v>
      </c>
      <c r="AP59" s="21">
        <v>0.8</v>
      </c>
      <c r="AQ59" s="92" t="s">
        <v>126</v>
      </c>
      <c r="AR59" s="80"/>
      <c r="AS59" s="80" t="s">
        <v>63</v>
      </c>
      <c r="AT59" s="80"/>
      <c r="AU59" s="89" t="s">
        <v>130</v>
      </c>
      <c r="AV59" s="89"/>
      <c r="AW59" s="89"/>
      <c r="AX59" s="89"/>
      <c r="AY59" s="89"/>
      <c r="AZ59" s="89"/>
      <c r="BA59" s="89"/>
      <c r="BB59" s="186"/>
    </row>
    <row r="60" spans="1:54" hidden="1" outlineLevel="2" x14ac:dyDescent="0.3">
      <c r="A60" s="192"/>
      <c r="B60" s="15"/>
      <c r="C60" s="99"/>
      <c r="D60" s="108"/>
      <c r="E60" s="109"/>
      <c r="F60" s="44"/>
      <c r="G60" s="26"/>
      <c r="H60" s="26"/>
      <c r="I60" s="26"/>
      <c r="J60" s="26"/>
      <c r="K60" s="26"/>
      <c r="L60" s="26"/>
      <c r="M60" s="26"/>
      <c r="N60" s="26"/>
      <c r="O60" s="26"/>
      <c r="P60" s="108"/>
      <c r="Q60" s="26"/>
      <c r="R60" s="26"/>
      <c r="S60" s="26"/>
      <c r="T60" s="26"/>
      <c r="U60" s="99"/>
      <c r="V60" s="26"/>
      <c r="W60" s="26"/>
      <c r="X60" s="26"/>
      <c r="Y60" s="26"/>
      <c r="Z60" s="26"/>
      <c r="AA60" s="26"/>
      <c r="AB60" s="26"/>
      <c r="AC60" s="26"/>
      <c r="AD60" s="26"/>
      <c r="AE60" s="310"/>
      <c r="AF60" s="26"/>
      <c r="AG60" s="26"/>
      <c r="AH60" s="26"/>
      <c r="AI60" s="26"/>
      <c r="AJ60" s="99"/>
      <c r="AK60" s="109"/>
      <c r="AL60" s="26"/>
      <c r="AM60" s="202"/>
      <c r="AN60" s="202"/>
      <c r="AO60" s="161"/>
      <c r="AP60" s="21"/>
      <c r="AQ60" s="92"/>
      <c r="AR60" s="80"/>
      <c r="AS60" s="80"/>
      <c r="AT60" s="80"/>
      <c r="AU60" s="89"/>
      <c r="AV60" s="89"/>
      <c r="AW60" s="89"/>
      <c r="AX60" s="89"/>
      <c r="AY60" s="89"/>
      <c r="AZ60" s="89"/>
      <c r="BA60" s="89"/>
      <c r="BB60" s="186"/>
    </row>
    <row r="61" spans="1:54" ht="100.8" outlineLevel="1" collapsed="1" x14ac:dyDescent="0.3">
      <c r="A61" s="192" t="s">
        <v>265</v>
      </c>
      <c r="B61" s="119" t="s">
        <v>618</v>
      </c>
      <c r="C61" s="120"/>
      <c r="D61" s="121"/>
      <c r="E61" s="122"/>
      <c r="F61" s="123"/>
      <c r="G61" s="123"/>
      <c r="H61" s="123"/>
      <c r="I61" s="123"/>
      <c r="J61" s="123"/>
      <c r="K61" s="123"/>
      <c r="L61" s="123"/>
      <c r="M61" s="123"/>
      <c r="N61" s="123"/>
      <c r="O61" s="123"/>
      <c r="P61" s="121"/>
      <c r="Q61" s="123"/>
      <c r="R61" s="123"/>
      <c r="S61" s="123"/>
      <c r="T61" s="123"/>
      <c r="U61" s="120"/>
      <c r="V61" s="123"/>
      <c r="W61" s="123"/>
      <c r="X61" s="123"/>
      <c r="Y61" s="123"/>
      <c r="Z61" s="123"/>
      <c r="AA61" s="123"/>
      <c r="AB61" s="123"/>
      <c r="AC61" s="123"/>
      <c r="AD61" s="123"/>
      <c r="AE61" s="308"/>
      <c r="AF61" s="123"/>
      <c r="AG61" s="123"/>
      <c r="AH61" s="123"/>
      <c r="AI61" s="123"/>
      <c r="AJ61" s="120"/>
      <c r="AK61" s="122"/>
      <c r="AL61" s="123"/>
      <c r="AM61" s="201">
        <v>43891</v>
      </c>
      <c r="AN61" s="201">
        <v>43921</v>
      </c>
      <c r="AO61" s="160"/>
      <c r="AP61" s="124">
        <f>SUMPRODUCT(AO62:AO66,AP62:AP66)/SUM(AO62:AO66)</f>
        <v>0.79999999999999993</v>
      </c>
      <c r="AQ61" s="125" t="s">
        <v>331</v>
      </c>
      <c r="AR61" s="126"/>
      <c r="AS61" s="127" t="s">
        <v>26</v>
      </c>
      <c r="AT61" s="127"/>
      <c r="AU61" s="128"/>
      <c r="AV61" s="128" t="s">
        <v>387</v>
      </c>
      <c r="AW61" s="128" t="str">
        <f>"D"&amp;RIGHT(A61,5)</f>
        <v>D1.3.2</v>
      </c>
      <c r="AX61" s="128" t="s">
        <v>478</v>
      </c>
      <c r="AY61" s="128" t="s">
        <v>421</v>
      </c>
      <c r="AZ61" s="128" t="s">
        <v>578</v>
      </c>
      <c r="BA61" s="128"/>
      <c r="BB61" s="190">
        <v>1</v>
      </c>
    </row>
    <row r="62" spans="1:54" ht="100.8" hidden="1" outlineLevel="2" x14ac:dyDescent="0.3">
      <c r="A62" s="192"/>
      <c r="B62" s="114" t="s">
        <v>91</v>
      </c>
      <c r="C62" s="24"/>
      <c r="D62" s="23"/>
      <c r="E62" s="25"/>
      <c r="F62" s="19"/>
      <c r="G62" s="26"/>
      <c r="H62" s="22"/>
      <c r="I62" s="22"/>
      <c r="J62" s="22"/>
      <c r="K62" s="22"/>
      <c r="L62" s="20"/>
      <c r="M62" s="20"/>
      <c r="N62" s="20"/>
      <c r="O62" s="17"/>
      <c r="P62" s="16"/>
      <c r="Q62" s="18"/>
      <c r="R62" s="17"/>
      <c r="S62" s="18"/>
      <c r="T62" s="20"/>
      <c r="U62" s="17"/>
      <c r="V62" s="16"/>
      <c r="W62" s="25"/>
      <c r="X62" s="24" t="s">
        <v>15</v>
      </c>
      <c r="Y62" s="25" t="s">
        <v>15</v>
      </c>
      <c r="Z62" s="26"/>
      <c r="AA62" s="24"/>
      <c r="AB62" s="23"/>
      <c r="AC62" s="25"/>
      <c r="AD62" s="24"/>
      <c r="AE62" s="313"/>
      <c r="AF62" s="22"/>
      <c r="AG62" s="24"/>
      <c r="AH62" s="23"/>
      <c r="AI62" s="25"/>
      <c r="AJ62" s="24"/>
      <c r="AK62" s="25"/>
      <c r="AL62" s="26"/>
      <c r="AM62" s="202"/>
      <c r="AN62" s="202"/>
      <c r="AO62" s="161">
        <v>4</v>
      </c>
      <c r="AP62" s="21">
        <v>0.8</v>
      </c>
      <c r="AQ62" s="77" t="s">
        <v>105</v>
      </c>
      <c r="AR62" s="94" t="s">
        <v>162</v>
      </c>
      <c r="AS62" s="80" t="s">
        <v>26</v>
      </c>
      <c r="AT62" s="80"/>
      <c r="AU62" s="94"/>
      <c r="AV62" s="94"/>
      <c r="AW62" s="89"/>
      <c r="AX62" s="89"/>
      <c r="AY62" s="89"/>
      <c r="AZ62" s="89" t="s">
        <v>693</v>
      </c>
      <c r="BA62" s="89"/>
      <c r="BB62" s="186"/>
    </row>
    <row r="63" spans="1:54" ht="72" hidden="1" outlineLevel="2" x14ac:dyDescent="0.3">
      <c r="A63" s="192"/>
      <c r="B63" s="114" t="s">
        <v>200</v>
      </c>
      <c r="C63" s="17"/>
      <c r="D63" s="16"/>
      <c r="E63" s="18"/>
      <c r="F63" s="26"/>
      <c r="G63" s="26"/>
      <c r="H63" s="20"/>
      <c r="I63" s="20"/>
      <c r="J63" s="20"/>
      <c r="K63" s="20"/>
      <c r="L63" s="20"/>
      <c r="M63" s="20"/>
      <c r="N63" s="20"/>
      <c r="O63" s="17"/>
      <c r="P63" s="16"/>
      <c r="Q63" s="18"/>
      <c r="R63" s="17"/>
      <c r="S63" s="18"/>
      <c r="T63" s="20"/>
      <c r="U63" s="17"/>
      <c r="V63" s="16"/>
      <c r="W63" s="18"/>
      <c r="X63" s="17" t="s">
        <v>15</v>
      </c>
      <c r="Y63" s="18" t="s">
        <v>15</v>
      </c>
      <c r="Z63" s="26"/>
      <c r="AA63" s="17"/>
      <c r="AB63" s="16"/>
      <c r="AC63" s="18"/>
      <c r="AD63" s="17"/>
      <c r="AE63" s="309"/>
      <c r="AF63" s="20"/>
      <c r="AG63" s="17"/>
      <c r="AH63" s="16"/>
      <c r="AI63" s="18"/>
      <c r="AJ63" s="17"/>
      <c r="AK63" s="18"/>
      <c r="AL63" s="26"/>
      <c r="AM63" s="202"/>
      <c r="AN63" s="202"/>
      <c r="AO63" s="161">
        <v>1</v>
      </c>
      <c r="AP63" s="21">
        <v>0.8</v>
      </c>
      <c r="AQ63" s="92" t="s">
        <v>34</v>
      </c>
      <c r="AR63" s="80" t="s">
        <v>488</v>
      </c>
      <c r="AS63" s="80" t="s">
        <v>26</v>
      </c>
      <c r="AT63" s="80"/>
      <c r="AU63" s="80" t="s">
        <v>212</v>
      </c>
      <c r="AV63" s="80"/>
      <c r="AW63" s="89"/>
      <c r="AX63" s="89"/>
      <c r="AY63" s="89"/>
      <c r="AZ63" s="89"/>
      <c r="BA63" s="89"/>
      <c r="BB63" s="186"/>
    </row>
    <row r="64" spans="1:54" ht="43.2" hidden="1" outlineLevel="2" x14ac:dyDescent="0.3">
      <c r="A64" s="192"/>
      <c r="B64" s="114" t="s">
        <v>201</v>
      </c>
      <c r="C64" s="24"/>
      <c r="D64" s="23"/>
      <c r="E64" s="25"/>
      <c r="F64" s="19"/>
      <c r="G64" s="26"/>
      <c r="H64" s="22"/>
      <c r="I64" s="22"/>
      <c r="J64" s="22"/>
      <c r="K64" s="22"/>
      <c r="L64" s="22"/>
      <c r="M64" s="22"/>
      <c r="N64" s="22"/>
      <c r="O64" s="24"/>
      <c r="P64" s="23"/>
      <c r="Q64" s="25"/>
      <c r="R64" s="24"/>
      <c r="S64" s="25"/>
      <c r="T64" s="22"/>
      <c r="U64" s="24"/>
      <c r="V64" s="23"/>
      <c r="W64" s="25"/>
      <c r="X64" s="24"/>
      <c r="Y64" s="25" t="s">
        <v>15</v>
      </c>
      <c r="Z64" s="26"/>
      <c r="AA64" s="24"/>
      <c r="AB64" s="23"/>
      <c r="AC64" s="25"/>
      <c r="AD64" s="24"/>
      <c r="AE64" s="313"/>
      <c r="AF64" s="22"/>
      <c r="AG64" s="24"/>
      <c r="AH64" s="23"/>
      <c r="AI64" s="25"/>
      <c r="AJ64" s="24"/>
      <c r="AK64" s="25"/>
      <c r="AL64" s="26"/>
      <c r="AM64" s="202"/>
      <c r="AN64" s="202"/>
      <c r="AO64" s="161">
        <v>1</v>
      </c>
      <c r="AP64" s="21">
        <v>0.8</v>
      </c>
      <c r="AQ64" s="92" t="s">
        <v>34</v>
      </c>
      <c r="AR64" s="94" t="s">
        <v>162</v>
      </c>
      <c r="AS64" s="80" t="s">
        <v>26</v>
      </c>
      <c r="AT64" s="80"/>
      <c r="AU64" s="94"/>
      <c r="AV64" s="94"/>
      <c r="AW64" s="89"/>
      <c r="AX64" s="89"/>
      <c r="AY64" s="89"/>
      <c r="AZ64" s="89"/>
      <c r="BA64" s="89"/>
      <c r="BB64" s="186"/>
    </row>
    <row r="65" spans="1:54" ht="43.2" hidden="1" outlineLevel="2" x14ac:dyDescent="0.3">
      <c r="A65" s="192"/>
      <c r="B65" s="114" t="s">
        <v>202</v>
      </c>
      <c r="C65" s="24"/>
      <c r="D65" s="23"/>
      <c r="E65" s="25"/>
      <c r="F65" s="19"/>
      <c r="G65" s="26"/>
      <c r="H65" s="22"/>
      <c r="I65" s="22"/>
      <c r="J65" s="22"/>
      <c r="K65" s="22"/>
      <c r="L65" s="22"/>
      <c r="M65" s="22"/>
      <c r="N65" s="22"/>
      <c r="O65" s="24"/>
      <c r="P65" s="23"/>
      <c r="Q65" s="25"/>
      <c r="R65" s="24"/>
      <c r="S65" s="25"/>
      <c r="T65" s="22"/>
      <c r="U65" s="24"/>
      <c r="V65" s="23"/>
      <c r="W65" s="25"/>
      <c r="X65" s="24"/>
      <c r="Y65" s="25" t="s">
        <v>15</v>
      </c>
      <c r="Z65" s="26"/>
      <c r="AA65" s="24"/>
      <c r="AB65" s="23"/>
      <c r="AC65" s="25"/>
      <c r="AD65" s="24"/>
      <c r="AE65" s="313"/>
      <c r="AF65" s="22"/>
      <c r="AG65" s="24"/>
      <c r="AH65" s="23"/>
      <c r="AI65" s="25"/>
      <c r="AJ65" s="24"/>
      <c r="AK65" s="25"/>
      <c r="AL65" s="26"/>
      <c r="AM65" s="202"/>
      <c r="AN65" s="202"/>
      <c r="AO65" s="161">
        <v>1</v>
      </c>
      <c r="AP65" s="21">
        <v>0.8</v>
      </c>
      <c r="AQ65" s="92" t="s">
        <v>34</v>
      </c>
      <c r="AR65" s="94" t="s">
        <v>162</v>
      </c>
      <c r="AS65" s="80" t="s">
        <v>26</v>
      </c>
      <c r="AT65" s="80"/>
      <c r="AU65" s="94"/>
      <c r="AV65" s="94"/>
      <c r="AW65" s="89"/>
      <c r="AX65" s="89"/>
      <c r="AY65" s="89"/>
      <c r="AZ65" s="89"/>
      <c r="BA65" s="89"/>
      <c r="BB65" s="186"/>
    </row>
    <row r="66" spans="1:54" ht="57.6" hidden="1" outlineLevel="2" x14ac:dyDescent="0.3">
      <c r="A66" s="192"/>
      <c r="B66" s="114" t="s">
        <v>92</v>
      </c>
      <c r="C66" s="17"/>
      <c r="D66" s="16"/>
      <c r="E66" s="18"/>
      <c r="F66" s="19"/>
      <c r="G66" s="26"/>
      <c r="H66" s="20"/>
      <c r="I66" s="20"/>
      <c r="J66" s="20"/>
      <c r="K66" s="20"/>
      <c r="L66" s="20"/>
      <c r="M66" s="20"/>
      <c r="N66" s="20"/>
      <c r="O66" s="17"/>
      <c r="P66" s="16"/>
      <c r="Q66" s="18"/>
      <c r="R66" s="17"/>
      <c r="S66" s="18"/>
      <c r="T66" s="20"/>
      <c r="U66" s="17"/>
      <c r="V66" s="16"/>
      <c r="W66" s="18"/>
      <c r="X66" s="17" t="s">
        <v>15</v>
      </c>
      <c r="Y66" s="18" t="s">
        <v>15</v>
      </c>
      <c r="Z66" s="26"/>
      <c r="AA66" s="17"/>
      <c r="AB66" s="16"/>
      <c r="AC66" s="18"/>
      <c r="AD66" s="17"/>
      <c r="AE66" s="309"/>
      <c r="AF66" s="20"/>
      <c r="AG66" s="17"/>
      <c r="AH66" s="16"/>
      <c r="AI66" s="18"/>
      <c r="AJ66" s="17"/>
      <c r="AK66" s="18"/>
      <c r="AL66" s="26"/>
      <c r="AM66" s="202"/>
      <c r="AN66" s="202"/>
      <c r="AO66" s="161">
        <v>1</v>
      </c>
      <c r="AP66" s="21">
        <v>0.8</v>
      </c>
      <c r="AQ66" s="92" t="s">
        <v>33</v>
      </c>
      <c r="AR66" s="93"/>
      <c r="AS66" s="80" t="s">
        <v>26</v>
      </c>
      <c r="AT66" s="80"/>
      <c r="AU66" s="97" t="s">
        <v>153</v>
      </c>
      <c r="AV66" s="97"/>
      <c r="AW66" s="89"/>
      <c r="AX66" s="89"/>
      <c r="AY66" s="89"/>
      <c r="AZ66" s="89"/>
      <c r="BA66" s="89"/>
      <c r="BB66" s="186"/>
    </row>
    <row r="67" spans="1:54" hidden="1" outlineLevel="2" x14ac:dyDescent="0.3">
      <c r="A67" s="192"/>
      <c r="B67" s="114"/>
      <c r="C67" s="99"/>
      <c r="D67" s="108"/>
      <c r="E67" s="109"/>
      <c r="F67" s="44"/>
      <c r="G67" s="26"/>
      <c r="H67" s="26"/>
      <c r="I67" s="26"/>
      <c r="J67" s="26"/>
      <c r="K67" s="26"/>
      <c r="L67" s="26"/>
      <c r="M67" s="26"/>
      <c r="N67" s="26"/>
      <c r="O67" s="26"/>
      <c r="P67" s="108"/>
      <c r="Q67" s="26"/>
      <c r="R67" s="26"/>
      <c r="S67" s="26"/>
      <c r="T67" s="26"/>
      <c r="U67" s="99"/>
      <c r="V67" s="26"/>
      <c r="W67" s="26"/>
      <c r="X67" s="26"/>
      <c r="Y67" s="26"/>
      <c r="Z67" s="26"/>
      <c r="AA67" s="26"/>
      <c r="AB67" s="26"/>
      <c r="AC67" s="26"/>
      <c r="AD67" s="26"/>
      <c r="AE67" s="310"/>
      <c r="AF67" s="26"/>
      <c r="AG67" s="26"/>
      <c r="AH67" s="26"/>
      <c r="AI67" s="26"/>
      <c r="AJ67" s="99"/>
      <c r="AK67" s="109"/>
      <c r="AL67" s="26"/>
      <c r="AM67" s="202"/>
      <c r="AN67" s="202"/>
      <c r="AO67" s="161"/>
      <c r="AP67" s="21"/>
      <c r="AQ67" s="92"/>
      <c r="AR67" s="93"/>
      <c r="AS67" s="80"/>
      <c r="AT67" s="80"/>
      <c r="AU67" s="97"/>
      <c r="AV67" s="97"/>
      <c r="AW67" s="89"/>
      <c r="AX67" s="89"/>
      <c r="AY67" s="89"/>
      <c r="AZ67" s="89"/>
      <c r="BA67" s="89"/>
      <c r="BB67" s="186"/>
    </row>
    <row r="68" spans="1:54" ht="86.4" outlineLevel="1" collapsed="1" x14ac:dyDescent="0.3">
      <c r="A68" s="192" t="s">
        <v>268</v>
      </c>
      <c r="B68" s="119" t="s">
        <v>619</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308"/>
      <c r="AF68" s="123"/>
      <c r="AG68" s="123"/>
      <c r="AH68" s="123"/>
      <c r="AI68" s="123"/>
      <c r="AJ68" s="120"/>
      <c r="AK68" s="122"/>
      <c r="AL68" s="123"/>
      <c r="AM68" s="201">
        <v>43739</v>
      </c>
      <c r="AN68" s="201">
        <v>44227</v>
      </c>
      <c r="AO68" s="160"/>
      <c r="AP68" s="124">
        <f>SUMPRODUCT(AO69:AO71,AP69:AP71)/SUM(AO69:AO71)</f>
        <v>0.91249999999999998</v>
      </c>
      <c r="AQ68" s="125" t="s">
        <v>332</v>
      </c>
      <c r="AR68" s="126"/>
      <c r="AS68" s="127" t="s">
        <v>50</v>
      </c>
      <c r="AT68" s="127"/>
      <c r="AU68" s="128"/>
      <c r="AV68" s="128" t="s">
        <v>387</v>
      </c>
      <c r="AW68" s="128" t="s">
        <v>475</v>
      </c>
      <c r="AX68" s="128" t="s">
        <v>479</v>
      </c>
      <c r="AY68" s="128" t="s">
        <v>421</v>
      </c>
      <c r="AZ68" s="128" t="s">
        <v>580</v>
      </c>
      <c r="BA68" s="128"/>
      <c r="BB68" s="190">
        <v>1</v>
      </c>
    </row>
    <row r="69" spans="1:54" ht="100.8" hidden="1" outlineLevel="2" x14ac:dyDescent="0.3">
      <c r="A69" s="192"/>
      <c r="B69" s="112" t="s">
        <v>93</v>
      </c>
      <c r="C69" s="24"/>
      <c r="D69" s="23"/>
      <c r="E69" s="25"/>
      <c r="F69" s="19"/>
      <c r="G69" s="26"/>
      <c r="H69" s="22"/>
      <c r="I69" s="22"/>
      <c r="J69" s="22"/>
      <c r="K69" s="22"/>
      <c r="L69" s="20"/>
      <c r="M69" s="20"/>
      <c r="N69" s="20"/>
      <c r="O69" s="17"/>
      <c r="P69" s="16"/>
      <c r="Q69" s="18"/>
      <c r="R69" s="17"/>
      <c r="S69" s="18"/>
      <c r="T69" s="20"/>
      <c r="U69" s="17"/>
      <c r="V69" s="16"/>
      <c r="W69" s="25"/>
      <c r="X69" s="24" t="s">
        <v>15</v>
      </c>
      <c r="Y69" s="25" t="s">
        <v>15</v>
      </c>
      <c r="Z69" s="26" t="s">
        <v>15</v>
      </c>
      <c r="AA69" s="24"/>
      <c r="AB69" s="23"/>
      <c r="AC69" s="25"/>
      <c r="AD69" s="24"/>
      <c r="AE69" s="313"/>
      <c r="AF69" s="22"/>
      <c r="AG69" s="24"/>
      <c r="AH69" s="23"/>
      <c r="AI69" s="25"/>
      <c r="AJ69" s="24"/>
      <c r="AK69" s="25"/>
      <c r="AL69" s="26"/>
      <c r="AM69" s="202"/>
      <c r="AN69" s="202"/>
      <c r="AO69" s="161">
        <v>4</v>
      </c>
      <c r="AP69" s="21">
        <v>1</v>
      </c>
      <c r="AQ69" s="77" t="s">
        <v>105</v>
      </c>
      <c r="AR69" s="94" t="s">
        <v>462</v>
      </c>
      <c r="AS69" s="80" t="s">
        <v>46</v>
      </c>
      <c r="AT69" s="80"/>
      <c r="AU69" s="89"/>
      <c r="AV69" s="89"/>
      <c r="AW69" s="89"/>
      <c r="AX69" s="89"/>
      <c r="AY69" s="89"/>
      <c r="AZ69" s="89" t="s">
        <v>695</v>
      </c>
      <c r="BA69" s="89"/>
      <c r="BB69" s="186"/>
    </row>
    <row r="70" spans="1:54" hidden="1" outlineLevel="2" x14ac:dyDescent="0.3">
      <c r="A70" s="192"/>
      <c r="B70" s="112" t="s">
        <v>208</v>
      </c>
      <c r="C70" s="24"/>
      <c r="D70" s="23"/>
      <c r="E70" s="25"/>
      <c r="F70" s="44"/>
      <c r="G70" s="26"/>
      <c r="H70" s="22"/>
      <c r="I70" s="22"/>
      <c r="J70" s="22"/>
      <c r="K70" s="22"/>
      <c r="L70" s="20"/>
      <c r="M70" s="20"/>
      <c r="N70" s="20"/>
      <c r="O70" s="17"/>
      <c r="P70" s="16"/>
      <c r="Q70" s="18"/>
      <c r="R70" s="17"/>
      <c r="S70" s="18"/>
      <c r="T70" s="20"/>
      <c r="U70" s="17"/>
      <c r="V70" s="16"/>
      <c r="W70" s="25"/>
      <c r="X70" s="24" t="s">
        <v>15</v>
      </c>
      <c r="Y70" s="25"/>
      <c r="Z70" s="26"/>
      <c r="AA70" s="24"/>
      <c r="AB70" s="23"/>
      <c r="AC70" s="25"/>
      <c r="AD70" s="24"/>
      <c r="AE70" s="313"/>
      <c r="AF70" s="22"/>
      <c r="AG70" s="24"/>
      <c r="AH70" s="23"/>
      <c r="AI70" s="25"/>
      <c r="AJ70" s="24"/>
      <c r="AK70" s="25"/>
      <c r="AL70" s="26"/>
      <c r="AM70" s="202"/>
      <c r="AN70" s="202"/>
      <c r="AO70" s="161">
        <v>1</v>
      </c>
      <c r="AP70" s="21">
        <v>0.3</v>
      </c>
      <c r="AQ70" s="77"/>
      <c r="AR70" s="94" t="s">
        <v>162</v>
      </c>
      <c r="AS70" s="80" t="s">
        <v>63</v>
      </c>
      <c r="AT70" s="80"/>
      <c r="AU70" s="89" t="s">
        <v>171</v>
      </c>
      <c r="AV70" s="89"/>
      <c r="AW70" s="89"/>
      <c r="AX70" s="89"/>
      <c r="AY70" s="89"/>
      <c r="AZ70" s="89"/>
      <c r="BA70" s="89"/>
      <c r="BB70" s="186"/>
    </row>
    <row r="71" spans="1:54" ht="43.2" hidden="1" outlineLevel="2" x14ac:dyDescent="0.3">
      <c r="A71" s="192"/>
      <c r="B71" s="112" t="s">
        <v>94</v>
      </c>
      <c r="C71" s="17"/>
      <c r="D71" s="16"/>
      <c r="E71" s="18"/>
      <c r="F71" s="26"/>
      <c r="G71" s="26"/>
      <c r="H71" s="20"/>
      <c r="I71" s="20"/>
      <c r="J71" s="20"/>
      <c r="K71" s="20"/>
      <c r="L71" s="20"/>
      <c r="M71" s="20"/>
      <c r="N71" s="20"/>
      <c r="O71" s="17"/>
      <c r="P71" s="16"/>
      <c r="Q71" s="18"/>
      <c r="R71" s="17"/>
      <c r="S71" s="18"/>
      <c r="T71" s="20"/>
      <c r="U71" s="17"/>
      <c r="V71" s="16"/>
      <c r="W71" s="18"/>
      <c r="X71" s="17" t="s">
        <v>15</v>
      </c>
      <c r="Y71" s="18"/>
      <c r="Z71" s="26"/>
      <c r="AA71" s="17"/>
      <c r="AB71" s="16"/>
      <c r="AC71" s="18"/>
      <c r="AD71" s="17"/>
      <c r="AE71" s="309"/>
      <c r="AF71" s="20"/>
      <c r="AG71" s="17"/>
      <c r="AH71" s="16"/>
      <c r="AI71" s="18"/>
      <c r="AJ71" s="17"/>
      <c r="AK71" s="18"/>
      <c r="AL71" s="26"/>
      <c r="AM71" s="202"/>
      <c r="AN71" s="202"/>
      <c r="AO71" s="161">
        <v>3</v>
      </c>
      <c r="AP71" s="21">
        <v>1</v>
      </c>
      <c r="AQ71" s="92" t="s">
        <v>34</v>
      </c>
      <c r="AR71" s="80"/>
      <c r="AS71" s="80" t="s">
        <v>46</v>
      </c>
      <c r="AT71" s="80"/>
      <c r="AU71" s="89"/>
      <c r="AV71" s="89"/>
      <c r="AW71" s="89"/>
      <c r="AX71" s="89"/>
      <c r="AY71" s="89"/>
      <c r="AZ71" s="89"/>
      <c r="BA71" s="89"/>
      <c r="BB71" s="186"/>
    </row>
    <row r="72" spans="1:54" ht="100.8" outlineLevel="1" collapsed="1" x14ac:dyDescent="0.3">
      <c r="A72" s="192" t="s">
        <v>266</v>
      </c>
      <c r="B72" s="119" t="s">
        <v>620</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308"/>
      <c r="AF72" s="123"/>
      <c r="AG72" s="123"/>
      <c r="AH72" s="123"/>
      <c r="AI72" s="123"/>
      <c r="AJ72" s="120"/>
      <c r="AK72" s="122"/>
      <c r="AL72" s="123"/>
      <c r="AM72" s="201">
        <v>44105</v>
      </c>
      <c r="AN72" s="201">
        <v>44255</v>
      </c>
      <c r="AO72" s="160"/>
      <c r="AP72" s="124">
        <f>SUMPRODUCT(AO73:AO74,AP73:AP74)/SUM(AO73:AO74)</f>
        <v>0.10000000000000002</v>
      </c>
      <c r="AQ72" s="125" t="s">
        <v>333</v>
      </c>
      <c r="AR72" s="126" t="s">
        <v>95</v>
      </c>
      <c r="AS72" s="127" t="s">
        <v>50</v>
      </c>
      <c r="AT72" s="127"/>
      <c r="AU72" s="128"/>
      <c r="AV72" s="128" t="s">
        <v>387</v>
      </c>
      <c r="AW72" s="128" t="s">
        <v>476</v>
      </c>
      <c r="AX72" s="128" t="s">
        <v>480</v>
      </c>
      <c r="AY72" s="128" t="s">
        <v>421</v>
      </c>
      <c r="AZ72" s="128" t="s">
        <v>581</v>
      </c>
      <c r="BA72" s="128"/>
      <c r="BB72" s="190">
        <v>1</v>
      </c>
    </row>
    <row r="73" spans="1:54" ht="72" hidden="1" outlineLevel="2" x14ac:dyDescent="0.3">
      <c r="A73" s="192"/>
      <c r="B73" s="134" t="s">
        <v>169</v>
      </c>
      <c r="C73" s="135"/>
      <c r="D73" s="136"/>
      <c r="E73" s="137"/>
      <c r="F73" s="138"/>
      <c r="G73" s="138"/>
      <c r="H73" s="139"/>
      <c r="I73" s="139"/>
      <c r="J73" s="139"/>
      <c r="K73" s="139"/>
      <c r="L73" s="139"/>
      <c r="M73" s="139"/>
      <c r="N73" s="139"/>
      <c r="O73" s="135"/>
      <c r="P73" s="136"/>
      <c r="Q73" s="137"/>
      <c r="R73" s="135"/>
      <c r="S73" s="137"/>
      <c r="T73" s="139"/>
      <c r="U73" s="135"/>
      <c r="V73" s="136"/>
      <c r="W73" s="137"/>
      <c r="X73" s="135"/>
      <c r="Y73" s="137"/>
      <c r="Z73" s="138"/>
      <c r="AA73" s="135"/>
      <c r="AB73" s="136"/>
      <c r="AC73" s="137"/>
      <c r="AD73" s="135"/>
      <c r="AE73" s="316"/>
      <c r="AF73" s="139"/>
      <c r="AG73" s="135"/>
      <c r="AH73" s="136"/>
      <c r="AI73" s="137"/>
      <c r="AJ73" s="135"/>
      <c r="AK73" s="137"/>
      <c r="AL73" s="138"/>
      <c r="AM73" s="207"/>
      <c r="AN73" s="207"/>
      <c r="AO73" s="165"/>
      <c r="AP73" s="140">
        <v>0</v>
      </c>
      <c r="AQ73" s="141" t="s">
        <v>61</v>
      </c>
      <c r="AR73" s="142" t="s">
        <v>170</v>
      </c>
      <c r="AS73" s="142"/>
      <c r="AT73" s="142"/>
      <c r="AU73" s="142" t="s">
        <v>131</v>
      </c>
      <c r="AV73" s="142"/>
      <c r="AW73" s="89"/>
      <c r="AX73" s="89"/>
      <c r="AY73" s="89"/>
      <c r="AZ73" s="89" t="s">
        <v>696</v>
      </c>
      <c r="BA73" s="89"/>
      <c r="BB73" s="186"/>
    </row>
    <row r="74" spans="1:54" ht="28.8" hidden="1" outlineLevel="2" x14ac:dyDescent="0.3">
      <c r="A74" s="192"/>
      <c r="B74" s="15" t="s">
        <v>168</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310"/>
      <c r="AF74" s="26"/>
      <c r="AG74" s="99"/>
      <c r="AH74" s="108"/>
      <c r="AI74" s="109"/>
      <c r="AJ74" s="99"/>
      <c r="AK74" s="109"/>
      <c r="AL74" s="26"/>
      <c r="AM74" s="202"/>
      <c r="AN74" s="202"/>
      <c r="AO74" s="161">
        <v>3</v>
      </c>
      <c r="AP74" s="21">
        <v>0.1</v>
      </c>
      <c r="AQ74" s="77"/>
      <c r="AR74" s="80"/>
      <c r="AS74" s="80" t="s">
        <v>50</v>
      </c>
      <c r="AT74" s="80"/>
      <c r="AU74" s="89" t="s">
        <v>572</v>
      </c>
      <c r="AV74" s="89"/>
      <c r="AW74" s="89"/>
      <c r="AX74" s="89"/>
      <c r="AY74" s="89"/>
      <c r="AZ74" s="89"/>
      <c r="BA74" s="89"/>
      <c r="BB74" s="186"/>
    </row>
    <row r="75" spans="1:54" hidden="1" outlineLevel="2" x14ac:dyDescent="0.3">
      <c r="A75" s="192"/>
      <c r="B75" s="134"/>
      <c r="C75" s="193"/>
      <c r="D75" s="194"/>
      <c r="E75" s="195"/>
      <c r="F75" s="138"/>
      <c r="G75" s="138"/>
      <c r="H75" s="138"/>
      <c r="I75" s="138"/>
      <c r="J75" s="138"/>
      <c r="K75" s="138"/>
      <c r="L75" s="138"/>
      <c r="M75" s="138"/>
      <c r="N75" s="138"/>
      <c r="O75" s="138"/>
      <c r="P75" s="194"/>
      <c r="Q75" s="138"/>
      <c r="R75" s="138"/>
      <c r="S75" s="138"/>
      <c r="T75" s="138"/>
      <c r="U75" s="193"/>
      <c r="V75" s="138"/>
      <c r="W75" s="138"/>
      <c r="X75" s="138"/>
      <c r="Y75" s="138"/>
      <c r="Z75" s="138"/>
      <c r="AA75" s="138"/>
      <c r="AB75" s="138"/>
      <c r="AC75" s="138"/>
      <c r="AD75" s="138"/>
      <c r="AE75" s="317"/>
      <c r="AF75" s="138"/>
      <c r="AG75" s="138"/>
      <c r="AH75" s="138"/>
      <c r="AI75" s="138"/>
      <c r="AJ75" s="193"/>
      <c r="AK75" s="195"/>
      <c r="AL75" s="138"/>
      <c r="AM75" s="207"/>
      <c r="AN75" s="207"/>
      <c r="AO75" s="165"/>
      <c r="AP75" s="140"/>
      <c r="AQ75" s="141"/>
      <c r="AR75" s="142"/>
      <c r="AS75" s="142"/>
      <c r="AT75" s="142"/>
      <c r="AU75" s="142"/>
      <c r="AV75" s="142"/>
      <c r="AW75" s="89"/>
      <c r="AX75" s="89"/>
      <c r="AY75" s="89"/>
      <c r="AZ75" s="89"/>
      <c r="BA75" s="89"/>
      <c r="BB75" s="186"/>
    </row>
    <row r="76" spans="1:54" ht="72" outlineLevel="1" collapsed="1" x14ac:dyDescent="0.3">
      <c r="A76" s="192" t="s">
        <v>269</v>
      </c>
      <c r="B76" s="119" t="s">
        <v>621</v>
      </c>
      <c r="C76" s="120"/>
      <c r="D76" s="121"/>
      <c r="E76" s="122"/>
      <c r="F76" s="123"/>
      <c r="G76" s="123"/>
      <c r="H76" s="123"/>
      <c r="I76" s="123"/>
      <c r="J76" s="123"/>
      <c r="K76" s="123"/>
      <c r="L76" s="123"/>
      <c r="M76" s="123"/>
      <c r="N76" s="123"/>
      <c r="O76" s="123"/>
      <c r="P76" s="121"/>
      <c r="Q76" s="123"/>
      <c r="R76" s="123"/>
      <c r="S76" s="123"/>
      <c r="T76" s="123"/>
      <c r="U76" s="120"/>
      <c r="V76" s="123"/>
      <c r="W76" s="123"/>
      <c r="X76" s="123"/>
      <c r="Y76" s="123"/>
      <c r="Z76" s="123"/>
      <c r="AA76" s="123"/>
      <c r="AB76" s="123"/>
      <c r="AC76" s="123"/>
      <c r="AD76" s="123"/>
      <c r="AE76" s="308"/>
      <c r="AF76" s="123"/>
      <c r="AG76" s="123"/>
      <c r="AH76" s="123"/>
      <c r="AI76" s="123"/>
      <c r="AJ76" s="120"/>
      <c r="AK76" s="122"/>
      <c r="AL76" s="123"/>
      <c r="AM76" s="201">
        <v>44105</v>
      </c>
      <c r="AN76" s="201">
        <v>44346</v>
      </c>
      <c r="AO76" s="160"/>
      <c r="AP76" s="124">
        <f>SUMPRODUCT(AO77:AO79,AP77:AP79)/SUM(AO77:AO79)</f>
        <v>0.15</v>
      </c>
      <c r="AQ76" s="125" t="s">
        <v>334</v>
      </c>
      <c r="AR76" s="126" t="s">
        <v>95</v>
      </c>
      <c r="AS76" s="127" t="s">
        <v>398</v>
      </c>
      <c r="AT76" s="127"/>
      <c r="AU76" s="128"/>
      <c r="AV76" s="128" t="s">
        <v>387</v>
      </c>
      <c r="AW76" s="128" t="s">
        <v>477</v>
      </c>
      <c r="AX76" s="128" t="s">
        <v>481</v>
      </c>
      <c r="AY76" s="128" t="s">
        <v>421</v>
      </c>
      <c r="AZ76" s="128" t="s">
        <v>582</v>
      </c>
      <c r="BA76" s="128"/>
      <c r="BB76" s="190">
        <v>1</v>
      </c>
    </row>
    <row r="77" spans="1:54" hidden="1" outlineLevel="2" x14ac:dyDescent="0.3">
      <c r="A77" s="192"/>
      <c r="B77" s="15"/>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10"/>
      <c r="AF77" s="26"/>
      <c r="AG77" s="99"/>
      <c r="AH77" s="108"/>
      <c r="AI77" s="109"/>
      <c r="AJ77" s="99"/>
      <c r="AK77" s="109"/>
      <c r="AL77" s="26"/>
      <c r="AM77" s="202"/>
      <c r="AN77" s="202"/>
      <c r="AO77" s="161"/>
      <c r="AP77" s="21"/>
      <c r="AQ77" s="77"/>
      <c r="AR77" s="85"/>
      <c r="AS77" s="80"/>
      <c r="AT77" s="80"/>
      <c r="AU77" s="89"/>
      <c r="AV77" s="89"/>
      <c r="AW77" s="89"/>
      <c r="AX77" s="89"/>
      <c r="AY77" s="89"/>
      <c r="AZ77" s="89" t="s">
        <v>697</v>
      </c>
      <c r="BA77" s="89"/>
      <c r="BB77" s="186"/>
    </row>
    <row r="78" spans="1:54" ht="43.2" hidden="1" outlineLevel="2" x14ac:dyDescent="0.3">
      <c r="A78" s="192"/>
      <c r="B78" s="15" t="s">
        <v>177</v>
      </c>
      <c r="C78" s="99"/>
      <c r="D78" s="108"/>
      <c r="E78" s="109"/>
      <c r="F78" s="44"/>
      <c r="G78" s="26"/>
      <c r="H78" s="26"/>
      <c r="I78" s="26"/>
      <c r="J78" s="26"/>
      <c r="K78" s="26"/>
      <c r="L78" s="40"/>
      <c r="M78" s="40"/>
      <c r="N78" s="40"/>
      <c r="O78" s="38"/>
      <c r="P78" s="37"/>
      <c r="Q78" s="39"/>
      <c r="R78" s="38"/>
      <c r="S78" s="39"/>
      <c r="T78" s="40"/>
      <c r="U78" s="38"/>
      <c r="V78" s="37"/>
      <c r="W78" s="109"/>
      <c r="X78" s="99"/>
      <c r="Y78" s="109" t="s">
        <v>15</v>
      </c>
      <c r="Z78" s="26" t="s">
        <v>15</v>
      </c>
      <c r="AA78" s="99" t="s">
        <v>15</v>
      </c>
      <c r="AB78" s="108"/>
      <c r="AC78" s="109"/>
      <c r="AD78" s="99"/>
      <c r="AE78" s="310"/>
      <c r="AF78" s="26"/>
      <c r="AG78" s="99"/>
      <c r="AH78" s="108"/>
      <c r="AI78" s="109"/>
      <c r="AJ78" s="99"/>
      <c r="AK78" s="109"/>
      <c r="AL78" s="26"/>
      <c r="AM78" s="202"/>
      <c r="AN78" s="202"/>
      <c r="AO78" s="161">
        <v>4</v>
      </c>
      <c r="AP78" s="21">
        <v>0.3</v>
      </c>
      <c r="AQ78" s="77" t="s">
        <v>223</v>
      </c>
      <c r="AR78" s="80"/>
      <c r="AS78" s="80" t="s">
        <v>48</v>
      </c>
      <c r="AT78" s="80"/>
      <c r="AU78" s="89" t="s">
        <v>571</v>
      </c>
      <c r="AV78" s="89"/>
      <c r="AW78" s="89"/>
      <c r="AX78" s="89"/>
      <c r="AY78" s="89"/>
      <c r="AZ78" s="89"/>
      <c r="BA78" s="89"/>
      <c r="BB78" s="186"/>
    </row>
    <row r="79" spans="1:54" ht="28.8" hidden="1" outlineLevel="2" x14ac:dyDescent="0.3">
      <c r="A79" s="192"/>
      <c r="B79" s="15" t="s">
        <v>203</v>
      </c>
      <c r="C79" s="99"/>
      <c r="D79" s="108"/>
      <c r="E79" s="109"/>
      <c r="F79" s="44"/>
      <c r="G79" s="26"/>
      <c r="H79" s="26"/>
      <c r="I79" s="26"/>
      <c r="J79" s="26"/>
      <c r="K79" s="26"/>
      <c r="L79" s="40"/>
      <c r="M79" s="40"/>
      <c r="N79" s="40"/>
      <c r="O79" s="38"/>
      <c r="P79" s="37"/>
      <c r="Q79" s="39"/>
      <c r="R79" s="38"/>
      <c r="S79" s="39"/>
      <c r="T79" s="40"/>
      <c r="U79" s="38"/>
      <c r="V79" s="37"/>
      <c r="W79" s="109"/>
      <c r="X79" s="99"/>
      <c r="Y79" s="109"/>
      <c r="Z79" s="26"/>
      <c r="AA79" s="99"/>
      <c r="AB79" s="108"/>
      <c r="AC79" s="109"/>
      <c r="AD79" s="99"/>
      <c r="AE79" s="310"/>
      <c r="AF79" s="26"/>
      <c r="AG79" s="99"/>
      <c r="AH79" s="108"/>
      <c r="AI79" s="109"/>
      <c r="AJ79" s="99"/>
      <c r="AK79" s="109"/>
      <c r="AL79" s="26"/>
      <c r="AM79" s="202"/>
      <c r="AN79" s="202"/>
      <c r="AO79" s="161">
        <v>4</v>
      </c>
      <c r="AP79" s="21">
        <v>0</v>
      </c>
      <c r="AQ79" s="77"/>
      <c r="AR79" s="80"/>
      <c r="AS79" s="80" t="s">
        <v>46</v>
      </c>
      <c r="AT79" s="80"/>
      <c r="AU79" s="89"/>
      <c r="AV79" s="89"/>
      <c r="AW79" s="89"/>
      <c r="AX79" s="89"/>
      <c r="AY79" s="89"/>
      <c r="AZ79" s="89"/>
      <c r="BA79" s="89"/>
      <c r="BB79" s="186"/>
    </row>
    <row r="80" spans="1:54" hidden="1" outlineLevel="2" x14ac:dyDescent="0.3">
      <c r="A80" s="192"/>
      <c r="B80" s="15"/>
      <c r="C80" s="99"/>
      <c r="D80" s="108"/>
      <c r="E80" s="109"/>
      <c r="F80" s="44"/>
      <c r="G80" s="26"/>
      <c r="H80" s="26"/>
      <c r="I80" s="26"/>
      <c r="J80" s="26"/>
      <c r="K80" s="26"/>
      <c r="L80" s="40"/>
      <c r="M80" s="40"/>
      <c r="N80" s="40"/>
      <c r="O80" s="38"/>
      <c r="P80" s="37"/>
      <c r="Q80" s="39"/>
      <c r="R80" s="38"/>
      <c r="S80" s="39"/>
      <c r="T80" s="40"/>
      <c r="U80" s="38"/>
      <c r="V80" s="37"/>
      <c r="W80" s="109"/>
      <c r="X80" s="99"/>
      <c r="Y80" s="109"/>
      <c r="Z80" s="26"/>
      <c r="AA80" s="99"/>
      <c r="AB80" s="108"/>
      <c r="AC80" s="109"/>
      <c r="AD80" s="99"/>
      <c r="AE80" s="310"/>
      <c r="AF80" s="26"/>
      <c r="AG80" s="99"/>
      <c r="AH80" s="108"/>
      <c r="AI80" s="109"/>
      <c r="AJ80" s="99"/>
      <c r="AK80" s="109"/>
      <c r="AL80" s="26"/>
      <c r="AM80" s="202"/>
      <c r="AN80" s="202"/>
      <c r="AO80" s="161"/>
      <c r="AP80" s="21"/>
      <c r="AQ80" s="77"/>
      <c r="AR80" s="80"/>
      <c r="AS80" s="80"/>
      <c r="AT80" s="80"/>
      <c r="AU80" s="89"/>
      <c r="AV80" s="89"/>
      <c r="AW80" s="89"/>
      <c r="AX80" s="89"/>
      <c r="AY80" s="89"/>
      <c r="AZ80" s="89"/>
      <c r="BA80" s="89"/>
      <c r="BB80" s="186"/>
    </row>
    <row r="81" spans="1:54" ht="128.4" customHeight="1" outlineLevel="1" collapsed="1" x14ac:dyDescent="0.3">
      <c r="A81" s="192" t="s">
        <v>267</v>
      </c>
      <c r="B81" s="119" t="s">
        <v>622</v>
      </c>
      <c r="C81" s="120"/>
      <c r="D81" s="121"/>
      <c r="E81" s="122"/>
      <c r="F81" s="123"/>
      <c r="G81" s="123"/>
      <c r="H81" s="123"/>
      <c r="I81" s="123"/>
      <c r="J81" s="123"/>
      <c r="K81" s="123"/>
      <c r="L81" s="123"/>
      <c r="M81" s="123"/>
      <c r="N81" s="123"/>
      <c r="O81" s="123"/>
      <c r="P81" s="121"/>
      <c r="Q81" s="123"/>
      <c r="R81" s="123"/>
      <c r="S81" s="123"/>
      <c r="T81" s="123"/>
      <c r="U81" s="120"/>
      <c r="V81" s="123"/>
      <c r="W81" s="123"/>
      <c r="X81" s="123"/>
      <c r="Y81" s="123"/>
      <c r="Z81" s="123"/>
      <c r="AA81" s="123"/>
      <c r="AB81" s="123"/>
      <c r="AC81" s="123"/>
      <c r="AD81" s="123"/>
      <c r="AE81" s="308"/>
      <c r="AF81" s="123"/>
      <c r="AG81" s="123"/>
      <c r="AH81" s="123"/>
      <c r="AI81" s="123"/>
      <c r="AJ81" s="120"/>
      <c r="AK81" s="122"/>
      <c r="AL81" s="123"/>
      <c r="AM81" s="201">
        <v>44013</v>
      </c>
      <c r="AN81" s="201">
        <v>43921</v>
      </c>
      <c r="AO81" s="160"/>
      <c r="AP81" s="124">
        <f>SUMPRODUCT(AO82:AO90,AP82:AP90)/SUM(AO82:AO90)</f>
        <v>0.55227272727272725</v>
      </c>
      <c r="AQ81" s="125" t="s">
        <v>335</v>
      </c>
      <c r="AR81" s="126"/>
      <c r="AS81" s="127" t="s">
        <v>50</v>
      </c>
      <c r="AT81" s="127"/>
      <c r="AU81" s="128"/>
      <c r="AV81" s="128" t="s">
        <v>387</v>
      </c>
      <c r="AW81" s="128" t="s">
        <v>468</v>
      </c>
      <c r="AX81" s="128" t="s">
        <v>466</v>
      </c>
      <c r="AY81" s="128" t="s">
        <v>467</v>
      </c>
      <c r="AZ81" s="128" t="s">
        <v>700</v>
      </c>
      <c r="BA81" s="128"/>
      <c r="BB81" s="190">
        <v>2</v>
      </c>
    </row>
    <row r="82" spans="1:54" ht="94.2" hidden="1" customHeight="1" outlineLevel="2" x14ac:dyDescent="0.3">
      <c r="A82" s="192"/>
      <c r="B82" s="117" t="s">
        <v>51</v>
      </c>
      <c r="C82" s="24"/>
      <c r="D82" s="23"/>
      <c r="E82" s="25"/>
      <c r="F82" s="19"/>
      <c r="G82" s="26"/>
      <c r="H82" s="22"/>
      <c r="I82" s="22"/>
      <c r="J82" s="22"/>
      <c r="K82" s="22"/>
      <c r="L82" s="20"/>
      <c r="M82" s="20"/>
      <c r="N82" s="20"/>
      <c r="O82" s="17"/>
      <c r="P82" s="16"/>
      <c r="Q82" s="18"/>
      <c r="R82" s="17"/>
      <c r="S82" s="18"/>
      <c r="T82" s="20"/>
      <c r="U82" s="17"/>
      <c r="V82" s="16"/>
      <c r="W82" s="25"/>
      <c r="X82" s="24" t="s">
        <v>15</v>
      </c>
      <c r="Y82" s="25" t="s">
        <v>15</v>
      </c>
      <c r="Z82" s="26" t="s">
        <v>15</v>
      </c>
      <c r="AA82" s="24"/>
      <c r="AB82" s="23"/>
      <c r="AC82" s="25"/>
      <c r="AD82" s="24"/>
      <c r="AE82" s="313"/>
      <c r="AF82" s="22"/>
      <c r="AG82" s="24"/>
      <c r="AH82" s="23"/>
      <c r="AI82" s="25"/>
      <c r="AJ82" s="24"/>
      <c r="AK82" s="25"/>
      <c r="AL82" s="26"/>
      <c r="AM82" s="202"/>
      <c r="AN82" s="202"/>
      <c r="AO82" s="161">
        <v>3</v>
      </c>
      <c r="AP82" s="21">
        <v>0.8</v>
      </c>
      <c r="AQ82" s="77" t="s">
        <v>52</v>
      </c>
      <c r="AR82" s="80" t="s">
        <v>586</v>
      </c>
      <c r="AS82" s="80" t="s">
        <v>50</v>
      </c>
      <c r="AT82" s="80"/>
      <c r="AU82" s="89" t="s">
        <v>585</v>
      </c>
      <c r="AV82" s="107"/>
      <c r="AW82" s="89"/>
      <c r="AX82" s="89"/>
      <c r="AY82" s="89"/>
      <c r="AZ82" s="89" t="s">
        <v>698</v>
      </c>
      <c r="BA82" s="89"/>
      <c r="BB82" s="186"/>
    </row>
    <row r="83" spans="1:54" ht="43.2" hidden="1" outlineLevel="2" x14ac:dyDescent="0.3">
      <c r="A83" s="192"/>
      <c r="B83" s="117" t="s">
        <v>464</v>
      </c>
      <c r="C83" s="38"/>
      <c r="D83" s="37"/>
      <c r="E83" s="39"/>
      <c r="F83" s="44"/>
      <c r="G83" s="26"/>
      <c r="H83" s="40"/>
      <c r="I83" s="40"/>
      <c r="J83" s="40"/>
      <c r="K83" s="40"/>
      <c r="L83" s="40"/>
      <c r="M83" s="40"/>
      <c r="N83" s="40"/>
      <c r="O83" s="38"/>
      <c r="P83" s="37"/>
      <c r="Q83" s="39"/>
      <c r="R83" s="38"/>
      <c r="S83" s="39"/>
      <c r="T83" s="40"/>
      <c r="U83" s="38"/>
      <c r="V83" s="37"/>
      <c r="W83" s="39"/>
      <c r="X83" s="38"/>
      <c r="Y83" s="39"/>
      <c r="Z83" s="26" t="s">
        <v>15</v>
      </c>
      <c r="AA83" s="38"/>
      <c r="AB83" s="37"/>
      <c r="AC83" s="39"/>
      <c r="AD83" s="38"/>
      <c r="AE83" s="311"/>
      <c r="AF83" s="40"/>
      <c r="AG83" s="38"/>
      <c r="AH83" s="37"/>
      <c r="AI83" s="39"/>
      <c r="AJ83" s="38"/>
      <c r="AK83" s="39"/>
      <c r="AL83" s="26"/>
      <c r="AM83" s="204"/>
      <c r="AN83" s="204"/>
      <c r="AO83" s="166">
        <v>3</v>
      </c>
      <c r="AP83" s="21">
        <v>0.95</v>
      </c>
      <c r="AQ83" s="89" t="s">
        <v>465</v>
      </c>
      <c r="AR83" s="80" t="s">
        <v>463</v>
      </c>
      <c r="AS83" s="80" t="s">
        <v>50</v>
      </c>
      <c r="AT83" s="80"/>
      <c r="AU83" s="89" t="s">
        <v>469</v>
      </c>
      <c r="AV83" s="89"/>
      <c r="AW83" s="89"/>
      <c r="AX83" s="89"/>
      <c r="AY83" s="89"/>
      <c r="AZ83" s="89"/>
      <c r="BA83" s="89"/>
      <c r="BB83" s="186"/>
    </row>
    <row r="84" spans="1:54" ht="44.4" hidden="1" customHeight="1" outlineLevel="2" x14ac:dyDescent="0.3">
      <c r="A84" s="192"/>
      <c r="B84" s="117" t="s">
        <v>204</v>
      </c>
      <c r="C84" s="99"/>
      <c r="D84" s="108"/>
      <c r="E84" s="109"/>
      <c r="F84" s="44"/>
      <c r="G84" s="26"/>
      <c r="H84" s="26"/>
      <c r="I84" s="26"/>
      <c r="J84" s="26"/>
      <c r="K84" s="26"/>
      <c r="L84" s="40"/>
      <c r="M84" s="40"/>
      <c r="N84" s="40"/>
      <c r="O84" s="38"/>
      <c r="P84" s="37"/>
      <c r="Q84" s="39"/>
      <c r="R84" s="38"/>
      <c r="S84" s="39"/>
      <c r="T84" s="40"/>
      <c r="U84" s="38"/>
      <c r="V84" s="37"/>
      <c r="W84" s="109"/>
      <c r="X84" s="99" t="s">
        <v>15</v>
      </c>
      <c r="Y84" s="109"/>
      <c r="Z84" s="26"/>
      <c r="AA84" s="99"/>
      <c r="AB84" s="108"/>
      <c r="AC84" s="109"/>
      <c r="AD84" s="99"/>
      <c r="AE84" s="310"/>
      <c r="AF84" s="26"/>
      <c r="AG84" s="99"/>
      <c r="AH84" s="108"/>
      <c r="AI84" s="109"/>
      <c r="AJ84" s="99"/>
      <c r="AK84" s="109"/>
      <c r="AL84" s="26"/>
      <c r="AM84" s="202"/>
      <c r="AN84" s="202"/>
      <c r="AO84" s="161">
        <v>3</v>
      </c>
      <c r="AP84" s="21">
        <v>0.7</v>
      </c>
      <c r="AQ84" s="77"/>
      <c r="AR84" s="80" t="s">
        <v>583</v>
      </c>
      <c r="AS84" s="80" t="s">
        <v>50</v>
      </c>
      <c r="AT84" s="80"/>
      <c r="AU84" s="89" t="s">
        <v>584</v>
      </c>
      <c r="AV84" s="89"/>
      <c r="AW84" s="89"/>
      <c r="AX84" s="89"/>
      <c r="AY84" s="89"/>
      <c r="AZ84" s="89" t="s">
        <v>699</v>
      </c>
      <c r="BA84" s="89"/>
      <c r="BB84" s="186"/>
    </row>
    <row r="85" spans="1:54" ht="13.8" hidden="1" customHeight="1" outlineLevel="2" x14ac:dyDescent="0.3">
      <c r="A85" s="192"/>
      <c r="B85" s="117" t="s">
        <v>205</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310"/>
      <c r="AF85" s="26"/>
      <c r="AG85" s="99"/>
      <c r="AH85" s="108"/>
      <c r="AI85" s="109"/>
      <c r="AJ85" s="99"/>
      <c r="AK85" s="109"/>
      <c r="AL85" s="26"/>
      <c r="AM85" s="202"/>
      <c r="AN85" s="202"/>
      <c r="AO85" s="161">
        <v>3</v>
      </c>
      <c r="AP85" s="21">
        <v>0</v>
      </c>
      <c r="AQ85" s="77"/>
      <c r="AR85" s="80"/>
      <c r="AS85" s="80"/>
      <c r="AT85" s="80"/>
      <c r="AU85" s="89"/>
      <c r="AV85" s="89"/>
      <c r="AW85" s="89"/>
      <c r="AX85" s="89"/>
      <c r="AY85" s="89"/>
      <c r="AZ85" s="89"/>
      <c r="BA85" s="89"/>
      <c r="BB85" s="186"/>
    </row>
    <row r="86" spans="1:54" hidden="1" outlineLevel="2" x14ac:dyDescent="0.3">
      <c r="A86" s="192"/>
      <c r="B86" s="117" t="s">
        <v>214</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t="s">
        <v>15</v>
      </c>
      <c r="AB86" s="108"/>
      <c r="AC86" s="109"/>
      <c r="AD86" s="99"/>
      <c r="AE86" s="310"/>
      <c r="AF86" s="26"/>
      <c r="AG86" s="99"/>
      <c r="AH86" s="108"/>
      <c r="AI86" s="109"/>
      <c r="AJ86" s="99"/>
      <c r="AK86" s="109"/>
      <c r="AL86" s="26"/>
      <c r="AM86" s="202"/>
      <c r="AN86" s="202"/>
      <c r="AO86" s="161">
        <v>2</v>
      </c>
      <c r="AP86" s="21">
        <v>0</v>
      </c>
      <c r="AQ86" s="77"/>
      <c r="AR86" s="80"/>
      <c r="AS86" s="80" t="s">
        <v>50</v>
      </c>
      <c r="AT86" s="80"/>
      <c r="AU86" s="89"/>
      <c r="AV86" s="89"/>
      <c r="AW86" s="89"/>
      <c r="AX86" s="89"/>
      <c r="AY86" s="89"/>
      <c r="AZ86" s="89"/>
      <c r="BA86" s="89"/>
      <c r="BB86" s="186"/>
    </row>
    <row r="87" spans="1:54" hidden="1" outlineLevel="2" x14ac:dyDescent="0.3">
      <c r="A87" s="192"/>
      <c r="B87" s="117" t="s">
        <v>215</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t="s">
        <v>15</v>
      </c>
      <c r="AB87" s="108"/>
      <c r="AC87" s="109"/>
      <c r="AD87" s="99"/>
      <c r="AE87" s="310"/>
      <c r="AF87" s="26"/>
      <c r="AG87" s="99"/>
      <c r="AH87" s="108"/>
      <c r="AI87" s="109"/>
      <c r="AJ87" s="99"/>
      <c r="AK87" s="109"/>
      <c r="AL87" s="26"/>
      <c r="AM87" s="202"/>
      <c r="AN87" s="202"/>
      <c r="AO87" s="161">
        <v>2</v>
      </c>
      <c r="AP87" s="21">
        <v>0</v>
      </c>
      <c r="AQ87" s="77"/>
      <c r="AR87" s="80"/>
      <c r="AS87" s="80" t="s">
        <v>50</v>
      </c>
      <c r="AT87" s="80"/>
      <c r="AU87" s="89"/>
      <c r="AV87" s="89"/>
      <c r="AW87" s="89"/>
      <c r="AX87" s="89"/>
      <c r="AY87" s="89"/>
      <c r="AZ87" s="89"/>
      <c r="BA87" s="89"/>
      <c r="BB87" s="186"/>
    </row>
    <row r="88" spans="1:54" hidden="1" outlineLevel="2" x14ac:dyDescent="0.3">
      <c r="A88" s="192"/>
      <c r="B88" s="117" t="s">
        <v>216</v>
      </c>
      <c r="C88" s="99"/>
      <c r="D88" s="108"/>
      <c r="E88" s="109"/>
      <c r="F88" s="44"/>
      <c r="G88" s="26"/>
      <c r="H88" s="26"/>
      <c r="I88" s="26"/>
      <c r="J88" s="26"/>
      <c r="K88" s="26"/>
      <c r="L88" s="40"/>
      <c r="M88" s="40"/>
      <c r="N88" s="40"/>
      <c r="O88" s="38"/>
      <c r="P88" s="37"/>
      <c r="Q88" s="39"/>
      <c r="R88" s="38"/>
      <c r="S88" s="39"/>
      <c r="T88" s="40"/>
      <c r="U88" s="38"/>
      <c r="V88" s="37"/>
      <c r="W88" s="109"/>
      <c r="X88" s="99"/>
      <c r="Y88" s="109"/>
      <c r="Z88" s="26"/>
      <c r="AA88" s="99"/>
      <c r="AB88" s="108" t="s">
        <v>15</v>
      </c>
      <c r="AC88" s="109" t="s">
        <v>15</v>
      </c>
      <c r="AD88" s="99"/>
      <c r="AE88" s="310"/>
      <c r="AF88" s="26"/>
      <c r="AG88" s="99"/>
      <c r="AH88" s="108"/>
      <c r="AI88" s="109"/>
      <c r="AJ88" s="99"/>
      <c r="AK88" s="109"/>
      <c r="AL88" s="26"/>
      <c r="AM88" s="202"/>
      <c r="AN88" s="202"/>
      <c r="AO88" s="161">
        <v>3</v>
      </c>
      <c r="AP88" s="21">
        <v>1</v>
      </c>
      <c r="AQ88" s="77"/>
      <c r="AR88" s="80" t="s">
        <v>640</v>
      </c>
      <c r="AS88" s="80" t="s">
        <v>398</v>
      </c>
      <c r="AT88" s="80"/>
      <c r="AU88" s="89"/>
      <c r="AV88" s="89"/>
      <c r="AW88" s="89"/>
      <c r="AX88" s="89"/>
      <c r="AY88" s="89"/>
      <c r="AZ88" s="89"/>
      <c r="BA88" s="89"/>
      <c r="BB88" s="186"/>
    </row>
    <row r="89" spans="1:54" hidden="1" outlineLevel="2" x14ac:dyDescent="0.3">
      <c r="A89" s="192"/>
      <c r="B89" s="117" t="s">
        <v>217</v>
      </c>
      <c r="C89" s="99"/>
      <c r="D89" s="108"/>
      <c r="E89" s="109"/>
      <c r="F89" s="44"/>
      <c r="G89" s="26"/>
      <c r="H89" s="26"/>
      <c r="I89" s="26"/>
      <c r="J89" s="26"/>
      <c r="K89" s="26"/>
      <c r="L89" s="40"/>
      <c r="M89" s="40"/>
      <c r="N89" s="40"/>
      <c r="O89" s="38"/>
      <c r="P89" s="37"/>
      <c r="Q89" s="39"/>
      <c r="R89" s="38"/>
      <c r="S89" s="39"/>
      <c r="T89" s="40"/>
      <c r="U89" s="38"/>
      <c r="V89" s="37"/>
      <c r="W89" s="109"/>
      <c r="X89" s="99"/>
      <c r="Y89" s="109"/>
      <c r="Z89" s="26"/>
      <c r="AA89" s="99"/>
      <c r="AB89" s="108"/>
      <c r="AC89" s="109" t="s">
        <v>15</v>
      </c>
      <c r="AD89" s="99"/>
      <c r="AE89" s="310"/>
      <c r="AF89" s="26"/>
      <c r="AG89" s="99"/>
      <c r="AH89" s="108"/>
      <c r="AI89" s="109"/>
      <c r="AJ89" s="99"/>
      <c r="AK89" s="109"/>
      <c r="AL89" s="26"/>
      <c r="AM89" s="202"/>
      <c r="AN89" s="202"/>
      <c r="AO89" s="161">
        <v>3</v>
      </c>
      <c r="AP89" s="21">
        <v>0.6</v>
      </c>
      <c r="AQ89" s="77"/>
      <c r="AR89" s="80"/>
      <c r="AS89" s="80" t="s">
        <v>398</v>
      </c>
      <c r="AT89" s="80"/>
      <c r="AU89" s="89" t="s">
        <v>651</v>
      </c>
      <c r="AV89" s="89"/>
      <c r="AW89" s="89"/>
      <c r="AX89" s="89"/>
      <c r="AY89" s="89"/>
      <c r="AZ89" s="89"/>
      <c r="BA89" s="89"/>
      <c r="BB89" s="186"/>
    </row>
    <row r="90" spans="1:54" hidden="1" outlineLevel="2" x14ac:dyDescent="0.3">
      <c r="A90" s="192"/>
      <c r="B90" s="15"/>
      <c r="C90" s="24"/>
      <c r="D90" s="23"/>
      <c r="E90" s="25"/>
      <c r="F90" s="19"/>
      <c r="G90" s="26"/>
      <c r="H90" s="22"/>
      <c r="I90" s="22"/>
      <c r="J90" s="22"/>
      <c r="K90" s="22"/>
      <c r="L90" s="20"/>
      <c r="M90" s="20"/>
      <c r="N90" s="20"/>
      <c r="O90" s="17"/>
      <c r="P90" s="16"/>
      <c r="Q90" s="18"/>
      <c r="R90" s="17"/>
      <c r="S90" s="18"/>
      <c r="T90" s="20"/>
      <c r="U90" s="17"/>
      <c r="V90" s="16"/>
      <c r="W90" s="25"/>
      <c r="X90" s="24"/>
      <c r="Y90" s="25"/>
      <c r="Z90" s="26"/>
      <c r="AA90" s="24"/>
      <c r="AB90" s="23"/>
      <c r="AC90" s="25"/>
      <c r="AD90" s="24"/>
      <c r="AE90" s="313"/>
      <c r="AF90" s="22"/>
      <c r="AG90" s="24"/>
      <c r="AH90" s="23"/>
      <c r="AI90" s="25"/>
      <c r="AJ90" s="24"/>
      <c r="AK90" s="25"/>
      <c r="AL90" s="26"/>
      <c r="AM90" s="202"/>
      <c r="AN90" s="202"/>
      <c r="AO90" s="161"/>
      <c r="AP90" s="21"/>
      <c r="AQ90" s="77"/>
      <c r="AR90" s="80"/>
      <c r="AS90" s="80"/>
      <c r="AT90" s="80"/>
      <c r="AU90" s="107"/>
      <c r="AV90" s="107"/>
      <c r="AW90" s="89"/>
      <c r="AX90" s="89"/>
      <c r="AY90" s="89"/>
      <c r="AZ90" s="89"/>
      <c r="BA90" s="89"/>
      <c r="BB90" s="186"/>
    </row>
    <row r="91" spans="1:54" ht="72" outlineLevel="1" collapsed="1" x14ac:dyDescent="0.3">
      <c r="A91" s="192" t="s">
        <v>422</v>
      </c>
      <c r="B91" s="119" t="s">
        <v>623</v>
      </c>
      <c r="C91" s="120"/>
      <c r="D91" s="121"/>
      <c r="E91" s="122"/>
      <c r="F91" s="123"/>
      <c r="G91" s="123"/>
      <c r="H91" s="123"/>
      <c r="I91" s="123"/>
      <c r="J91" s="123"/>
      <c r="K91" s="123"/>
      <c r="L91" s="123"/>
      <c r="M91" s="123"/>
      <c r="N91" s="123"/>
      <c r="O91" s="123"/>
      <c r="P91" s="121"/>
      <c r="Q91" s="123"/>
      <c r="R91" s="123"/>
      <c r="S91" s="123"/>
      <c r="T91" s="123"/>
      <c r="U91" s="120"/>
      <c r="V91" s="123"/>
      <c r="W91" s="123"/>
      <c r="X91" s="123"/>
      <c r="Y91" s="123"/>
      <c r="Z91" s="123"/>
      <c r="AA91" s="123"/>
      <c r="AB91" s="123"/>
      <c r="AC91" s="123"/>
      <c r="AD91" s="123"/>
      <c r="AE91" s="308"/>
      <c r="AF91" s="123"/>
      <c r="AG91" s="123"/>
      <c r="AH91" s="123"/>
      <c r="AI91" s="123"/>
      <c r="AJ91" s="120"/>
      <c r="AK91" s="122"/>
      <c r="AL91" s="123"/>
      <c r="AM91" s="201">
        <v>44256</v>
      </c>
      <c r="AN91" s="201">
        <v>44347</v>
      </c>
      <c r="AO91" s="160"/>
      <c r="AP91" s="124">
        <f>SUMPRODUCT(AO92:AO95,AP92:AP95)/SUM(AO92:AO95)</f>
        <v>0.3</v>
      </c>
      <c r="AQ91" s="125" t="s">
        <v>336</v>
      </c>
      <c r="AR91" s="126"/>
      <c r="AS91" s="127" t="s">
        <v>63</v>
      </c>
      <c r="AT91" s="127"/>
      <c r="AU91" s="128"/>
      <c r="AV91" s="128" t="s">
        <v>388</v>
      </c>
      <c r="AW91" s="128" t="str">
        <f>"D"&amp;RIGHT(A91,5)</f>
        <v>D1.3.7</v>
      </c>
      <c r="AX91" s="128" t="s">
        <v>315</v>
      </c>
      <c r="AY91" s="128" t="s">
        <v>390</v>
      </c>
      <c r="AZ91" s="128" t="s">
        <v>587</v>
      </c>
      <c r="BA91" s="128"/>
      <c r="BB91" s="190">
        <v>3</v>
      </c>
    </row>
    <row r="92" spans="1:54" ht="28.8" hidden="1" outlineLevel="2" x14ac:dyDescent="0.3">
      <c r="A92" s="14"/>
      <c r="B92" s="118" t="s">
        <v>59</v>
      </c>
      <c r="C92" s="38"/>
      <c r="D92" s="37"/>
      <c r="E92" s="39"/>
      <c r="F92" s="44"/>
      <c r="G92" s="26"/>
      <c r="H92" s="40"/>
      <c r="I92" s="40"/>
      <c r="J92" s="40"/>
      <c r="K92" s="40"/>
      <c r="L92" s="40"/>
      <c r="M92" s="40"/>
      <c r="N92" s="40"/>
      <c r="O92" s="38"/>
      <c r="P92" s="37"/>
      <c r="Q92" s="39"/>
      <c r="R92" s="38"/>
      <c r="S92" s="39"/>
      <c r="T92" s="40"/>
      <c r="U92" s="38"/>
      <c r="V92" s="37"/>
      <c r="W92" s="39"/>
      <c r="X92" s="38"/>
      <c r="Y92" s="39"/>
      <c r="Z92" s="26"/>
      <c r="AA92" s="38" t="s">
        <v>15</v>
      </c>
      <c r="AB92" s="37"/>
      <c r="AC92" s="39"/>
      <c r="AD92" s="38"/>
      <c r="AE92" s="311"/>
      <c r="AF92" s="40"/>
      <c r="AG92" s="38"/>
      <c r="AH92" s="37"/>
      <c r="AI92" s="39"/>
      <c r="AJ92" s="38"/>
      <c r="AK92" s="39"/>
      <c r="AL92" s="26"/>
      <c r="AM92" s="204"/>
      <c r="AN92" s="204"/>
      <c r="AO92" s="166">
        <v>2</v>
      </c>
      <c r="AP92" s="21">
        <v>0.3</v>
      </c>
      <c r="AQ92" s="89" t="s">
        <v>60</v>
      </c>
      <c r="AR92" s="80"/>
      <c r="AS92" s="80" t="s">
        <v>63</v>
      </c>
      <c r="AT92" s="80"/>
      <c r="AU92" s="89"/>
      <c r="AV92" s="89"/>
      <c r="AW92" s="89"/>
      <c r="AX92" s="89"/>
      <c r="AY92" s="89"/>
      <c r="AZ92" s="89" t="s">
        <v>701</v>
      </c>
      <c r="BA92" s="89"/>
      <c r="BB92" s="186"/>
    </row>
    <row r="93" spans="1:54" ht="28.8" hidden="1" outlineLevel="2" x14ac:dyDescent="0.3">
      <c r="A93" s="14"/>
      <c r="B93" s="118" t="s">
        <v>106</v>
      </c>
      <c r="C93" s="38"/>
      <c r="D93" s="37"/>
      <c r="E93" s="39"/>
      <c r="F93" s="44"/>
      <c r="G93" s="26"/>
      <c r="H93" s="40"/>
      <c r="I93" s="40"/>
      <c r="J93" s="40"/>
      <c r="K93" s="40"/>
      <c r="L93" s="40"/>
      <c r="M93" s="40"/>
      <c r="N93" s="40"/>
      <c r="O93" s="38"/>
      <c r="P93" s="37"/>
      <c r="Q93" s="39"/>
      <c r="R93" s="38"/>
      <c r="S93" s="39"/>
      <c r="T93" s="40"/>
      <c r="U93" s="38"/>
      <c r="V93" s="37"/>
      <c r="W93" s="39"/>
      <c r="X93" s="38"/>
      <c r="Y93" s="39"/>
      <c r="Z93" s="26"/>
      <c r="AA93" s="38" t="s">
        <v>15</v>
      </c>
      <c r="AB93" s="37"/>
      <c r="AC93" s="39"/>
      <c r="AD93" s="38"/>
      <c r="AE93" s="311"/>
      <c r="AF93" s="40"/>
      <c r="AG93" s="38"/>
      <c r="AH93" s="37"/>
      <c r="AI93" s="39"/>
      <c r="AJ93" s="38"/>
      <c r="AK93" s="39"/>
      <c r="AL93" s="26"/>
      <c r="AM93" s="204"/>
      <c r="AN93" s="204"/>
      <c r="AO93" s="166">
        <v>2</v>
      </c>
      <c r="AP93" s="21">
        <v>0.3</v>
      </c>
      <c r="AQ93" s="89" t="s">
        <v>107</v>
      </c>
      <c r="AR93" s="80"/>
      <c r="AS93" s="80" t="s">
        <v>63</v>
      </c>
      <c r="AT93" s="80"/>
      <c r="AU93" s="89"/>
      <c r="AV93" s="89"/>
      <c r="AW93" s="89"/>
      <c r="AX93" s="89"/>
      <c r="AY93" s="89"/>
      <c r="AZ93" s="89"/>
      <c r="BA93" s="89"/>
      <c r="BB93" s="186"/>
    </row>
    <row r="94" spans="1:54" hidden="1" outlineLevel="2" x14ac:dyDescent="0.3">
      <c r="A94" s="35"/>
      <c r="B94" s="15"/>
      <c r="C94" s="99"/>
      <c r="D94" s="108"/>
      <c r="E94" s="109"/>
      <c r="F94" s="26"/>
      <c r="G94" s="26"/>
      <c r="H94" s="26"/>
      <c r="I94" s="26"/>
      <c r="J94" s="26"/>
      <c r="K94" s="26"/>
      <c r="L94" s="26"/>
      <c r="M94" s="26"/>
      <c r="N94" s="26"/>
      <c r="O94" s="26"/>
      <c r="P94" s="108"/>
      <c r="Q94" s="109"/>
      <c r="R94" s="99"/>
      <c r="S94" s="109"/>
      <c r="T94" s="26"/>
      <c r="U94" s="99"/>
      <c r="V94" s="108"/>
      <c r="W94" s="109"/>
      <c r="X94" s="99"/>
      <c r="Y94" s="25"/>
      <c r="Z94" s="26"/>
      <c r="AA94" s="26"/>
      <c r="AB94" s="99"/>
      <c r="AC94" s="109"/>
      <c r="AD94" s="99"/>
      <c r="AE94" s="310"/>
      <c r="AF94" s="26"/>
      <c r="AG94" s="99"/>
      <c r="AH94" s="108"/>
      <c r="AI94" s="109"/>
      <c r="AJ94" s="99"/>
      <c r="AK94" s="109"/>
      <c r="AL94" s="26"/>
      <c r="AM94" s="208"/>
      <c r="AN94" s="208"/>
      <c r="AO94" s="168"/>
      <c r="AP94" s="87"/>
      <c r="AQ94" s="61"/>
      <c r="AR94" s="93"/>
      <c r="AS94" s="80"/>
      <c r="AT94" s="80"/>
      <c r="AU94" s="91"/>
      <c r="AV94" s="91"/>
      <c r="AW94" s="89"/>
      <c r="AX94" s="89"/>
      <c r="AY94" s="89"/>
      <c r="AZ94" s="89"/>
      <c r="BA94" s="89"/>
      <c r="BB94" s="186"/>
    </row>
    <row r="95" spans="1:54" ht="15" outlineLevel="1" collapsed="1" thickBot="1" x14ac:dyDescent="0.35">
      <c r="A95" s="27"/>
      <c r="B95" s="28"/>
      <c r="C95" s="30"/>
      <c r="D95" s="29"/>
      <c r="E95" s="31"/>
      <c r="F95" s="32"/>
      <c r="G95" s="33"/>
      <c r="H95" s="33"/>
      <c r="I95" s="33"/>
      <c r="J95" s="33"/>
      <c r="K95" s="33"/>
      <c r="L95" s="33"/>
      <c r="M95" s="33"/>
      <c r="N95" s="33"/>
      <c r="O95" s="33"/>
      <c r="P95" s="29"/>
      <c r="Q95" s="31"/>
      <c r="R95" s="30"/>
      <c r="S95" s="31"/>
      <c r="T95" s="33"/>
      <c r="U95" s="30"/>
      <c r="V95" s="29"/>
      <c r="W95" s="31"/>
      <c r="X95" s="30"/>
      <c r="Y95" s="31"/>
      <c r="Z95" s="41"/>
      <c r="AA95" s="33"/>
      <c r="AB95" s="29"/>
      <c r="AC95" s="31"/>
      <c r="AD95" s="30"/>
      <c r="AE95" s="318"/>
      <c r="AF95" s="33"/>
      <c r="AG95" s="30"/>
      <c r="AH95" s="29"/>
      <c r="AI95" s="31"/>
      <c r="AJ95" s="30"/>
      <c r="AK95" s="31"/>
      <c r="AL95" s="41"/>
      <c r="AM95" s="205"/>
      <c r="AN95" s="205"/>
      <c r="AO95" s="163"/>
      <c r="AP95" s="21"/>
      <c r="AQ95" s="79"/>
      <c r="AR95" s="110"/>
      <c r="AS95" s="86"/>
      <c r="AT95" s="86"/>
      <c r="AU95" s="185"/>
      <c r="AV95" s="185"/>
      <c r="AW95" s="220"/>
      <c r="AX95" s="220"/>
      <c r="AY95" s="220"/>
      <c r="AZ95" s="220"/>
      <c r="BA95" s="220"/>
      <c r="BB95" s="188"/>
    </row>
    <row r="96" spans="1:54" ht="15" thickBot="1" x14ac:dyDescent="0.35">
      <c r="A96" s="7" t="s">
        <v>69</v>
      </c>
      <c r="B96" s="8" t="s">
        <v>76</v>
      </c>
      <c r="C96" s="10"/>
      <c r="D96" s="9"/>
      <c r="E96" s="11"/>
      <c r="F96" s="12"/>
      <c r="G96" s="13"/>
      <c r="H96" s="13"/>
      <c r="I96" s="13"/>
      <c r="J96" s="13"/>
      <c r="K96" s="13"/>
      <c r="L96" s="13" t="s">
        <v>16</v>
      </c>
      <c r="M96" s="13" t="s">
        <v>16</v>
      </c>
      <c r="N96" s="13" t="s">
        <v>16</v>
      </c>
      <c r="O96" s="13" t="s">
        <v>16</v>
      </c>
      <c r="P96" s="9" t="s">
        <v>16</v>
      </c>
      <c r="Q96" s="13" t="s">
        <v>16</v>
      </c>
      <c r="R96" s="13" t="s">
        <v>16</v>
      </c>
      <c r="S96" s="13" t="s">
        <v>16</v>
      </c>
      <c r="T96" s="13" t="s">
        <v>16</v>
      </c>
      <c r="U96" s="9" t="s">
        <v>16</v>
      </c>
      <c r="V96" s="13" t="s">
        <v>16</v>
      </c>
      <c r="W96" s="13" t="s">
        <v>16</v>
      </c>
      <c r="X96" s="13" t="s">
        <v>16</v>
      </c>
      <c r="Y96" s="13" t="s">
        <v>16</v>
      </c>
      <c r="Z96" s="10" t="s">
        <v>16</v>
      </c>
      <c r="AA96" s="13"/>
      <c r="AB96" s="13"/>
      <c r="AC96" s="13"/>
      <c r="AD96" s="13"/>
      <c r="AE96" s="314"/>
      <c r="AF96" s="13"/>
      <c r="AG96" s="13"/>
      <c r="AH96" s="13"/>
      <c r="AI96" s="13"/>
      <c r="AJ96" s="10"/>
      <c r="AK96" s="11"/>
      <c r="AL96" s="12"/>
      <c r="AM96" s="206"/>
      <c r="AN96" s="206"/>
      <c r="AO96" s="164"/>
      <c r="AP96" s="172">
        <f>SUMPRODUCT(AO98:AO112,AP98:AP112)/SUM(AO98:AO112)</f>
        <v>0.23529411764705882</v>
      </c>
      <c r="AQ96" s="173"/>
      <c r="AR96" s="93" t="s">
        <v>108</v>
      </c>
      <c r="AS96" s="106"/>
      <c r="AT96" s="106"/>
      <c r="AU96" s="178"/>
      <c r="AV96" s="178"/>
      <c r="AW96" s="219"/>
      <c r="AX96" s="219"/>
      <c r="AY96" s="219"/>
      <c r="AZ96" s="219"/>
      <c r="BA96" s="219"/>
      <c r="BB96" s="191"/>
    </row>
    <row r="97" spans="1:54" ht="60" customHeight="1" outlineLevel="1" collapsed="1" x14ac:dyDescent="0.3">
      <c r="A97" s="192" t="s">
        <v>270</v>
      </c>
      <c r="B97" s="119" t="s">
        <v>626</v>
      </c>
      <c r="C97" s="120"/>
      <c r="D97" s="121"/>
      <c r="E97" s="122"/>
      <c r="F97" s="123"/>
      <c r="G97" s="123"/>
      <c r="H97" s="123"/>
      <c r="I97" s="123"/>
      <c r="J97" s="123"/>
      <c r="K97" s="123"/>
      <c r="L97" s="123"/>
      <c r="M97" s="123"/>
      <c r="N97" s="123"/>
      <c r="O97" s="123"/>
      <c r="P97" s="121"/>
      <c r="Q97" s="123"/>
      <c r="R97" s="123"/>
      <c r="S97" s="123"/>
      <c r="T97" s="123"/>
      <c r="U97" s="120"/>
      <c r="V97" s="123"/>
      <c r="W97" s="123"/>
      <c r="X97" s="123"/>
      <c r="Y97" s="123"/>
      <c r="Z97" s="123"/>
      <c r="AA97" s="123"/>
      <c r="AB97" s="123"/>
      <c r="AC97" s="123"/>
      <c r="AD97" s="123"/>
      <c r="AE97" s="308"/>
      <c r="AF97" s="123"/>
      <c r="AG97" s="123"/>
      <c r="AH97" s="123"/>
      <c r="AI97" s="123"/>
      <c r="AJ97" s="120"/>
      <c r="AK97" s="122"/>
      <c r="AL97" s="123"/>
      <c r="AM97" s="201">
        <v>43891</v>
      </c>
      <c r="AN97" s="201">
        <v>44286</v>
      </c>
      <c r="AO97" s="160"/>
      <c r="AP97" s="124">
        <f>SUMPRODUCT(AO98:AO99,AP98:AP99)/SUM(AO98:AO99)</f>
        <v>0.74</v>
      </c>
      <c r="AQ97" s="125" t="s">
        <v>337</v>
      </c>
      <c r="AR97" s="126"/>
      <c r="AS97" s="127" t="s">
        <v>46</v>
      </c>
      <c r="AT97" s="127" t="s">
        <v>110</v>
      </c>
      <c r="AU97" s="128"/>
      <c r="AV97" s="128" t="s">
        <v>387</v>
      </c>
      <c r="AW97" s="128" t="s">
        <v>457</v>
      </c>
      <c r="AX97" s="128" t="s">
        <v>458</v>
      </c>
      <c r="AY97" s="128" t="s">
        <v>425</v>
      </c>
      <c r="AZ97" s="128" t="s">
        <v>577</v>
      </c>
      <c r="BA97" s="128"/>
      <c r="BB97" s="190">
        <v>3</v>
      </c>
    </row>
    <row r="98" spans="1:54" ht="100.8" hidden="1" outlineLevel="2" x14ac:dyDescent="0.3">
      <c r="A98" s="192"/>
      <c r="B98" s="15" t="s">
        <v>109</v>
      </c>
      <c r="C98" s="17"/>
      <c r="D98" s="16"/>
      <c r="E98" s="18"/>
      <c r="F98" s="26"/>
      <c r="G98" s="26"/>
      <c r="H98" s="20"/>
      <c r="I98" s="20"/>
      <c r="J98" s="20"/>
      <c r="K98" s="20"/>
      <c r="L98" s="20"/>
      <c r="M98" s="20"/>
      <c r="N98" s="20"/>
      <c r="O98" s="17"/>
      <c r="P98" s="16"/>
      <c r="Q98" s="18"/>
      <c r="R98" s="17" t="s">
        <v>15</v>
      </c>
      <c r="S98" s="18" t="s">
        <v>15</v>
      </c>
      <c r="T98" s="20" t="s">
        <v>15</v>
      </c>
      <c r="U98" s="17" t="s">
        <v>15</v>
      </c>
      <c r="V98" s="16" t="s">
        <v>15</v>
      </c>
      <c r="W98" s="18" t="s">
        <v>15</v>
      </c>
      <c r="X98" s="17" t="s">
        <v>15</v>
      </c>
      <c r="Y98" s="18" t="s">
        <v>15</v>
      </c>
      <c r="Z98" s="26" t="s">
        <v>87</v>
      </c>
      <c r="AA98" s="17" t="s">
        <v>87</v>
      </c>
      <c r="AB98" s="16" t="s">
        <v>87</v>
      </c>
      <c r="AC98" s="18" t="s">
        <v>87</v>
      </c>
      <c r="AD98" s="17" t="s">
        <v>87</v>
      </c>
      <c r="AE98" s="309"/>
      <c r="AF98" s="20"/>
      <c r="AG98" s="17"/>
      <c r="AH98" s="16"/>
      <c r="AI98" s="18"/>
      <c r="AJ98" s="17"/>
      <c r="AK98" s="18"/>
      <c r="AL98" s="26"/>
      <c r="AM98" s="202"/>
      <c r="AN98" s="202"/>
      <c r="AO98" s="161">
        <v>4</v>
      </c>
      <c r="AP98" s="21">
        <v>0.8</v>
      </c>
      <c r="AQ98" s="92"/>
      <c r="AR98" s="80" t="s">
        <v>655</v>
      </c>
      <c r="AS98" s="80" t="s">
        <v>110</v>
      </c>
      <c r="AT98" s="80"/>
      <c r="AU98" s="89" t="s">
        <v>648</v>
      </c>
      <c r="AV98" s="89"/>
      <c r="AW98" s="89"/>
      <c r="AX98" s="89"/>
      <c r="AY98" s="89"/>
      <c r="AZ98" s="89" t="s">
        <v>702</v>
      </c>
      <c r="BA98" s="89"/>
      <c r="BB98" s="186"/>
    </row>
    <row r="99" spans="1:54" ht="57.6" hidden="1" outlineLevel="2" x14ac:dyDescent="0.3">
      <c r="A99" s="192"/>
      <c r="B99" s="15" t="s">
        <v>111</v>
      </c>
      <c r="C99" s="38"/>
      <c r="D99" s="37"/>
      <c r="E99" s="39"/>
      <c r="F99" s="26"/>
      <c r="G99" s="40"/>
      <c r="H99" s="40"/>
      <c r="I99" s="40"/>
      <c r="J99" s="40"/>
      <c r="K99" s="40"/>
      <c r="L99" s="40"/>
      <c r="M99" s="40"/>
      <c r="N99" s="40"/>
      <c r="O99" s="40"/>
      <c r="P99" s="37"/>
      <c r="Q99" s="40"/>
      <c r="R99" s="40"/>
      <c r="S99" s="40"/>
      <c r="T99" s="40"/>
      <c r="U99" s="37"/>
      <c r="V99" s="40"/>
      <c r="W99" s="40"/>
      <c r="X99" s="40"/>
      <c r="Y99" s="40" t="s">
        <v>15</v>
      </c>
      <c r="Z99" s="99" t="s">
        <v>15</v>
      </c>
      <c r="AA99" s="40" t="s">
        <v>87</v>
      </c>
      <c r="AB99" s="37" t="s">
        <v>87</v>
      </c>
      <c r="AC99" s="39" t="s">
        <v>87</v>
      </c>
      <c r="AD99" s="38" t="s">
        <v>87</v>
      </c>
      <c r="AE99" s="311" t="s">
        <v>87</v>
      </c>
      <c r="AF99" s="40"/>
      <c r="AG99" s="38"/>
      <c r="AH99" s="37"/>
      <c r="AI99" s="39"/>
      <c r="AJ99" s="38"/>
      <c r="AK99" s="39"/>
      <c r="AL99" s="26"/>
      <c r="AM99" s="204"/>
      <c r="AN99" s="204"/>
      <c r="AO99" s="166">
        <v>1</v>
      </c>
      <c r="AP99" s="87">
        <v>0.5</v>
      </c>
      <c r="AQ99" s="92" t="s">
        <v>36</v>
      </c>
      <c r="AR99" s="93"/>
      <c r="AS99" s="80" t="s">
        <v>110</v>
      </c>
      <c r="AT99" s="80"/>
      <c r="AU99" s="91" t="s">
        <v>649</v>
      </c>
      <c r="AV99" s="91"/>
      <c r="AW99" s="89"/>
      <c r="AX99" s="89"/>
      <c r="AY99" s="89"/>
      <c r="AZ99" s="89"/>
      <c r="BA99" s="89"/>
      <c r="BB99" s="186"/>
    </row>
    <row r="100" spans="1:54" ht="28.8" outlineLevel="1" collapsed="1" x14ac:dyDescent="0.3">
      <c r="A100" s="192" t="s">
        <v>271</v>
      </c>
      <c r="B100" s="119" t="s">
        <v>624</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08"/>
      <c r="AF100" s="123"/>
      <c r="AG100" s="123"/>
      <c r="AH100" s="123"/>
      <c r="AI100" s="123"/>
      <c r="AJ100" s="120"/>
      <c r="AK100" s="122"/>
      <c r="AL100" s="123"/>
      <c r="AM100" s="201">
        <v>44136</v>
      </c>
      <c r="AN100" s="201">
        <v>44255</v>
      </c>
      <c r="AO100" s="160"/>
      <c r="AP100" s="124">
        <f>SUMPRODUCT(AO101,AP101)/SUM(AO101)</f>
        <v>0</v>
      </c>
      <c r="AQ100" s="125" t="s">
        <v>339</v>
      </c>
      <c r="AR100" s="126"/>
      <c r="AS100" s="127" t="s">
        <v>63</v>
      </c>
      <c r="AT100" s="127" t="s">
        <v>249</v>
      </c>
      <c r="AU100" s="128"/>
      <c r="AV100" s="128" t="s">
        <v>387</v>
      </c>
      <c r="AW100" s="128" t="s">
        <v>423</v>
      </c>
      <c r="AX100" s="128" t="s">
        <v>424</v>
      </c>
      <c r="AY100" s="128" t="s">
        <v>425</v>
      </c>
      <c r="AZ100" s="128" t="s">
        <v>592</v>
      </c>
      <c r="BA100" s="128"/>
      <c r="BB100" s="190">
        <v>2</v>
      </c>
    </row>
    <row r="101" spans="1:54" hidden="1" outlineLevel="2" x14ac:dyDescent="0.3">
      <c r="A101" s="192"/>
      <c r="B101" s="15" t="s">
        <v>219</v>
      </c>
      <c r="C101" s="38"/>
      <c r="D101" s="37"/>
      <c r="E101" s="39"/>
      <c r="F101" s="26"/>
      <c r="G101" s="40"/>
      <c r="H101" s="40"/>
      <c r="I101" s="40"/>
      <c r="J101" s="40"/>
      <c r="K101" s="40"/>
      <c r="L101" s="40"/>
      <c r="M101" s="40"/>
      <c r="N101" s="40"/>
      <c r="O101" s="40"/>
      <c r="P101" s="37"/>
      <c r="Q101" s="39"/>
      <c r="R101" s="38"/>
      <c r="S101" s="39"/>
      <c r="T101" s="40"/>
      <c r="U101" s="38"/>
      <c r="V101" s="37"/>
      <c r="W101" s="39"/>
      <c r="X101" s="38"/>
      <c r="Y101" s="39"/>
      <c r="Z101" s="26"/>
      <c r="AA101" s="40"/>
      <c r="AB101" s="37"/>
      <c r="AC101" s="39"/>
      <c r="AD101" s="38"/>
      <c r="AE101" s="311"/>
      <c r="AF101" s="40"/>
      <c r="AG101" s="38"/>
      <c r="AH101" s="37"/>
      <c r="AI101" s="39"/>
      <c r="AJ101" s="38"/>
      <c r="AK101" s="39"/>
      <c r="AL101" s="26"/>
      <c r="AM101" s="204"/>
      <c r="AN101" s="204"/>
      <c r="AO101" s="166">
        <v>2</v>
      </c>
      <c r="AP101" s="87">
        <v>0</v>
      </c>
      <c r="AQ101" s="61"/>
      <c r="AR101" s="93"/>
      <c r="AS101" s="85" t="s">
        <v>249</v>
      </c>
      <c r="AT101" s="85"/>
      <c r="AU101" s="91"/>
      <c r="AV101" s="91"/>
      <c r="AW101" s="89"/>
      <c r="AX101" s="89"/>
      <c r="AY101" s="89"/>
      <c r="AZ101" s="89" t="s">
        <v>702</v>
      </c>
      <c r="BA101" s="89"/>
      <c r="BB101" s="186"/>
    </row>
    <row r="102" spans="1:54" ht="28.8" outlineLevel="1" collapsed="1" x14ac:dyDescent="0.3">
      <c r="A102" s="192" t="s">
        <v>272</v>
      </c>
      <c r="B102" s="119" t="s">
        <v>625</v>
      </c>
      <c r="C102" s="120"/>
      <c r="D102" s="121"/>
      <c r="E102" s="122"/>
      <c r="F102" s="123"/>
      <c r="G102" s="123"/>
      <c r="H102" s="123"/>
      <c r="I102" s="123"/>
      <c r="J102" s="123"/>
      <c r="K102" s="123"/>
      <c r="L102" s="123"/>
      <c r="M102" s="123"/>
      <c r="N102" s="123"/>
      <c r="O102" s="123"/>
      <c r="P102" s="121"/>
      <c r="Q102" s="123"/>
      <c r="R102" s="123"/>
      <c r="S102" s="123"/>
      <c r="T102" s="123"/>
      <c r="U102" s="120"/>
      <c r="V102" s="123"/>
      <c r="W102" s="123"/>
      <c r="X102" s="123"/>
      <c r="Y102" s="123"/>
      <c r="Z102" s="123"/>
      <c r="AA102" s="123"/>
      <c r="AB102" s="123"/>
      <c r="AC102" s="123"/>
      <c r="AD102" s="123"/>
      <c r="AE102" s="308"/>
      <c r="AF102" s="123"/>
      <c r="AG102" s="123"/>
      <c r="AH102" s="123"/>
      <c r="AI102" s="123"/>
      <c r="AJ102" s="120"/>
      <c r="AK102" s="122"/>
      <c r="AL102" s="123"/>
      <c r="AM102" s="201">
        <v>44105</v>
      </c>
      <c r="AN102" s="201">
        <v>44255</v>
      </c>
      <c r="AO102" s="160"/>
      <c r="AP102" s="124">
        <f>SUMPRODUCT(AO103,AP103)/SUM(AO103)</f>
        <v>0</v>
      </c>
      <c r="AQ102" s="125" t="s">
        <v>338</v>
      </c>
      <c r="AR102" s="126"/>
      <c r="AS102" s="127" t="s">
        <v>63</v>
      </c>
      <c r="AT102" s="127" t="s">
        <v>250</v>
      </c>
      <c r="AU102" s="128"/>
      <c r="AV102" s="128" t="s">
        <v>387</v>
      </c>
      <c r="AW102" s="128" t="s">
        <v>426</v>
      </c>
      <c r="AX102" s="128" t="s">
        <v>427</v>
      </c>
      <c r="AY102" s="128" t="s">
        <v>425</v>
      </c>
      <c r="AZ102" s="128" t="s">
        <v>593</v>
      </c>
      <c r="BA102" s="128"/>
      <c r="BB102" s="190">
        <v>2</v>
      </c>
    </row>
    <row r="103" spans="1:54" ht="28.8" hidden="1" outlineLevel="2" x14ac:dyDescent="0.3">
      <c r="A103" s="192"/>
      <c r="B103" s="15" t="s">
        <v>218</v>
      </c>
      <c r="C103" s="38"/>
      <c r="D103" s="37"/>
      <c r="E103" s="39"/>
      <c r="F103" s="26"/>
      <c r="G103" s="40"/>
      <c r="H103" s="40"/>
      <c r="I103" s="40"/>
      <c r="J103" s="40"/>
      <c r="K103" s="40"/>
      <c r="L103" s="40"/>
      <c r="M103" s="40"/>
      <c r="N103" s="40"/>
      <c r="O103" s="40"/>
      <c r="P103" s="37"/>
      <c r="Q103" s="39"/>
      <c r="R103" s="38"/>
      <c r="S103" s="39"/>
      <c r="T103" s="40"/>
      <c r="U103" s="38"/>
      <c r="V103" s="37"/>
      <c r="W103" s="39"/>
      <c r="X103" s="38"/>
      <c r="Y103" s="18"/>
      <c r="Z103" s="26"/>
      <c r="AA103" s="40"/>
      <c r="AB103" s="38"/>
      <c r="AC103" s="39"/>
      <c r="AD103" s="38"/>
      <c r="AE103" s="311"/>
      <c r="AF103" s="40"/>
      <c r="AG103" s="38"/>
      <c r="AH103" s="37"/>
      <c r="AI103" s="39"/>
      <c r="AJ103" s="38"/>
      <c r="AK103" s="39"/>
      <c r="AL103" s="26"/>
      <c r="AM103" s="204"/>
      <c r="AN103" s="204"/>
      <c r="AO103" s="166">
        <v>2</v>
      </c>
      <c r="AP103" s="87">
        <v>0</v>
      </c>
      <c r="AQ103" s="61"/>
      <c r="AR103" s="93"/>
      <c r="AS103" s="80" t="s">
        <v>250</v>
      </c>
      <c r="AT103" s="80"/>
      <c r="AU103" s="91"/>
      <c r="AV103" s="91"/>
      <c r="AW103" s="89"/>
      <c r="AX103" s="89"/>
      <c r="AY103" s="89"/>
      <c r="AZ103" s="89" t="s">
        <v>703</v>
      </c>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10"/>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idden="1" outlineLevel="2" x14ac:dyDescent="0.3">
      <c r="A105" s="192"/>
      <c r="B105" s="15"/>
      <c r="C105" s="99"/>
      <c r="D105" s="108"/>
      <c r="E105" s="109"/>
      <c r="F105" s="26"/>
      <c r="G105" s="26"/>
      <c r="H105" s="26"/>
      <c r="I105" s="26"/>
      <c r="J105" s="26"/>
      <c r="K105" s="26"/>
      <c r="L105" s="26"/>
      <c r="M105" s="26"/>
      <c r="N105" s="26"/>
      <c r="O105" s="26"/>
      <c r="P105" s="108"/>
      <c r="Q105" s="26"/>
      <c r="R105" s="26"/>
      <c r="S105" s="26"/>
      <c r="T105" s="26"/>
      <c r="U105" s="99"/>
      <c r="V105" s="26"/>
      <c r="W105" s="26"/>
      <c r="X105" s="26"/>
      <c r="Y105" s="26"/>
      <c r="Z105" s="26"/>
      <c r="AA105" s="26"/>
      <c r="AB105" s="26"/>
      <c r="AC105" s="26"/>
      <c r="AD105" s="26"/>
      <c r="AE105" s="310"/>
      <c r="AF105" s="26"/>
      <c r="AG105" s="26"/>
      <c r="AH105" s="26"/>
      <c r="AI105" s="26"/>
      <c r="AJ105" s="99"/>
      <c r="AK105" s="109"/>
      <c r="AL105" s="26"/>
      <c r="AM105" s="202"/>
      <c r="AN105" s="202"/>
      <c r="AO105" s="161"/>
      <c r="AP105" s="87"/>
      <c r="AQ105" s="61"/>
      <c r="AR105" s="93"/>
      <c r="AS105" s="80"/>
      <c r="AT105" s="80"/>
      <c r="AU105" s="91"/>
      <c r="AV105" s="91"/>
      <c r="AW105" s="89"/>
      <c r="AX105" s="89"/>
      <c r="AY105" s="89"/>
      <c r="AZ105" s="89"/>
      <c r="BA105" s="89"/>
      <c r="BB105" s="186"/>
    </row>
    <row r="106" spans="1:54" hidden="1" outlineLevel="2" x14ac:dyDescent="0.3">
      <c r="A106" s="192"/>
      <c r="B106" s="15"/>
      <c r="C106" s="99"/>
      <c r="D106" s="108"/>
      <c r="E106" s="109"/>
      <c r="F106" s="26"/>
      <c r="G106" s="26"/>
      <c r="H106" s="26"/>
      <c r="I106" s="26"/>
      <c r="J106" s="26"/>
      <c r="K106" s="26"/>
      <c r="L106" s="26"/>
      <c r="M106" s="26"/>
      <c r="N106" s="26"/>
      <c r="O106" s="26"/>
      <c r="P106" s="108"/>
      <c r="Q106" s="26"/>
      <c r="R106" s="26"/>
      <c r="S106" s="26"/>
      <c r="T106" s="26"/>
      <c r="U106" s="99"/>
      <c r="V106" s="26"/>
      <c r="W106" s="26"/>
      <c r="X106" s="26"/>
      <c r="Y106" s="26"/>
      <c r="Z106" s="26"/>
      <c r="AA106" s="26"/>
      <c r="AB106" s="26"/>
      <c r="AC106" s="26"/>
      <c r="AD106" s="26"/>
      <c r="AE106" s="310"/>
      <c r="AF106" s="26"/>
      <c r="AG106" s="26"/>
      <c r="AH106" s="26"/>
      <c r="AI106" s="26"/>
      <c r="AJ106" s="99"/>
      <c r="AK106" s="109"/>
      <c r="AL106" s="26"/>
      <c r="AM106" s="202"/>
      <c r="AN106" s="202"/>
      <c r="AO106" s="161"/>
      <c r="AP106" s="87"/>
      <c r="AQ106" s="61"/>
      <c r="AR106" s="93"/>
      <c r="AS106" s="80"/>
      <c r="AT106" s="80"/>
      <c r="AU106" s="91"/>
      <c r="AV106" s="91"/>
      <c r="AW106" s="89"/>
      <c r="AX106" s="89"/>
      <c r="AY106" s="89"/>
      <c r="AZ106" s="89"/>
      <c r="BA106" s="89"/>
      <c r="BB106" s="186"/>
    </row>
    <row r="107" spans="1:54" ht="43.2" outlineLevel="1" collapsed="1" x14ac:dyDescent="0.3">
      <c r="A107" s="192" t="s">
        <v>273</v>
      </c>
      <c r="B107" s="119" t="s">
        <v>401</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308"/>
      <c r="AF107" s="123"/>
      <c r="AG107" s="123"/>
      <c r="AH107" s="123"/>
      <c r="AI107" s="123"/>
      <c r="AJ107" s="120"/>
      <c r="AK107" s="122"/>
      <c r="AL107" s="123"/>
      <c r="AM107" s="201">
        <v>44105</v>
      </c>
      <c r="AN107" s="201">
        <v>44407</v>
      </c>
      <c r="AO107" s="160"/>
      <c r="AP107" s="124">
        <f>SUMPRODUCT(AO108,AP108)/SUM(AO108)</f>
        <v>0.10000000000000002</v>
      </c>
      <c r="AQ107" s="125" t="s">
        <v>340</v>
      </c>
      <c r="AR107" s="126"/>
      <c r="AS107" s="127" t="s">
        <v>46</v>
      </c>
      <c r="AT107" s="127" t="s">
        <v>319</v>
      </c>
      <c r="AU107" s="128"/>
      <c r="AV107" s="128" t="s">
        <v>387</v>
      </c>
      <c r="AW107" s="128" t="str">
        <f>"D"&amp;RIGHT(A107,5)</f>
        <v>D2.1.4</v>
      </c>
      <c r="AX107" s="128" t="s">
        <v>397</v>
      </c>
      <c r="AY107" s="128" t="s">
        <v>395</v>
      </c>
      <c r="AZ107" s="128" t="s">
        <v>594</v>
      </c>
      <c r="BA107" s="128"/>
      <c r="BB107" s="190">
        <v>2</v>
      </c>
    </row>
    <row r="108" spans="1:54" ht="100.8" hidden="1" outlineLevel="2" x14ac:dyDescent="0.3">
      <c r="A108" s="35"/>
      <c r="B108" s="15" t="s">
        <v>674</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t="s">
        <v>15</v>
      </c>
      <c r="Z108" s="26" t="s">
        <v>15</v>
      </c>
      <c r="AA108" s="26" t="s">
        <v>15</v>
      </c>
      <c r="AB108" s="99" t="s">
        <v>87</v>
      </c>
      <c r="AC108" s="109" t="s">
        <v>87</v>
      </c>
      <c r="AD108" s="99" t="s">
        <v>87</v>
      </c>
      <c r="AE108" s="310"/>
      <c r="AF108" s="26"/>
      <c r="AG108" s="99"/>
      <c r="AH108" s="108"/>
      <c r="AI108" s="109"/>
      <c r="AJ108" s="99"/>
      <c r="AK108" s="109"/>
      <c r="AL108" s="26"/>
      <c r="AM108" s="202"/>
      <c r="AN108" s="202"/>
      <c r="AO108" s="161">
        <v>3</v>
      </c>
      <c r="AP108" s="87">
        <v>0.1</v>
      </c>
      <c r="AQ108" s="61" t="s">
        <v>676</v>
      </c>
      <c r="AR108" s="93" t="s">
        <v>675</v>
      </c>
      <c r="AS108" s="80"/>
      <c r="AT108" s="80"/>
      <c r="AU108" s="91"/>
      <c r="AV108" s="91"/>
      <c r="AW108" s="89"/>
      <c r="AX108" s="89"/>
      <c r="AY108" s="89"/>
      <c r="AZ108" s="89" t="s">
        <v>704</v>
      </c>
      <c r="BA108" s="89"/>
      <c r="BB108" s="186"/>
    </row>
    <row r="109" spans="1:54" ht="28.8" hidden="1" outlineLevel="2" x14ac:dyDescent="0.3">
      <c r="A109" s="35"/>
      <c r="B109" s="15" t="s">
        <v>246</v>
      </c>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t="s">
        <v>15</v>
      </c>
      <c r="AC109" s="109" t="s">
        <v>15</v>
      </c>
      <c r="AD109" s="99" t="s">
        <v>15</v>
      </c>
      <c r="AE109" s="310" t="s">
        <v>87</v>
      </c>
      <c r="AF109" s="26" t="s">
        <v>87</v>
      </c>
      <c r="AG109" s="99" t="s">
        <v>87</v>
      </c>
      <c r="AH109" s="108"/>
      <c r="AI109" s="109"/>
      <c r="AJ109" s="99"/>
      <c r="AK109" s="109"/>
      <c r="AL109" s="26"/>
      <c r="AM109" s="202"/>
      <c r="AN109" s="202"/>
      <c r="AO109" s="161">
        <v>3</v>
      </c>
      <c r="AP109" s="87">
        <v>0</v>
      </c>
      <c r="AQ109" s="61" t="s">
        <v>248</v>
      </c>
      <c r="AR109" s="93"/>
      <c r="AS109" s="80"/>
      <c r="AT109" s="80"/>
      <c r="AU109" s="91"/>
      <c r="AV109" s="91"/>
      <c r="AW109" s="89"/>
      <c r="AX109" s="89"/>
      <c r="AY109" s="89"/>
      <c r="AZ109" s="89"/>
      <c r="BA109" s="89"/>
      <c r="BB109" s="186"/>
    </row>
    <row r="110" spans="1:54" hidden="1" outlineLevel="2" x14ac:dyDescent="0.3">
      <c r="A110" s="35"/>
      <c r="B110" s="15" t="s">
        <v>247</v>
      </c>
      <c r="C110" s="99"/>
      <c r="D110" s="108"/>
      <c r="E110" s="109"/>
      <c r="F110" s="26"/>
      <c r="G110" s="26"/>
      <c r="H110" s="26"/>
      <c r="I110" s="26"/>
      <c r="J110" s="26"/>
      <c r="K110" s="26"/>
      <c r="L110" s="26"/>
      <c r="M110" s="26"/>
      <c r="N110" s="26"/>
      <c r="O110" s="26"/>
      <c r="P110" s="108"/>
      <c r="Q110" s="109"/>
      <c r="R110" s="99"/>
      <c r="S110" s="109"/>
      <c r="T110" s="26"/>
      <c r="U110" s="99"/>
      <c r="V110" s="108"/>
      <c r="W110" s="109"/>
      <c r="X110" s="99"/>
      <c r="Y110" s="25"/>
      <c r="Z110" s="26"/>
      <c r="AA110" s="26"/>
      <c r="AB110" s="99"/>
      <c r="AC110" s="109"/>
      <c r="AD110" s="99"/>
      <c r="AE110" s="310" t="s">
        <v>15</v>
      </c>
      <c r="AF110" s="26" t="s">
        <v>15</v>
      </c>
      <c r="AG110" s="99" t="s">
        <v>87</v>
      </c>
      <c r="AH110" s="108" t="s">
        <v>87</v>
      </c>
      <c r="AI110" s="109" t="s">
        <v>87</v>
      </c>
      <c r="AJ110" s="99"/>
      <c r="AK110" s="109"/>
      <c r="AL110" s="26"/>
      <c r="AM110" s="202"/>
      <c r="AN110" s="202"/>
      <c r="AO110" s="161">
        <v>2</v>
      </c>
      <c r="AP110" s="87">
        <v>0</v>
      </c>
      <c r="AQ110" s="61"/>
      <c r="AR110" s="93"/>
      <c r="AS110" s="80"/>
      <c r="AT110" s="80"/>
      <c r="AU110" s="91"/>
      <c r="AV110" s="91"/>
      <c r="AW110" s="89"/>
      <c r="AX110" s="89"/>
      <c r="AY110" s="89"/>
      <c r="AZ110" s="89"/>
      <c r="BA110" s="89"/>
      <c r="BB110" s="186"/>
    </row>
    <row r="111" spans="1:54" hidden="1" outlineLevel="2" x14ac:dyDescent="0.3">
      <c r="A111" s="35"/>
      <c r="B111" s="15"/>
      <c r="C111" s="99"/>
      <c r="D111" s="108"/>
      <c r="E111" s="109"/>
      <c r="F111" s="26"/>
      <c r="G111" s="26"/>
      <c r="H111" s="26"/>
      <c r="I111" s="26"/>
      <c r="J111" s="26"/>
      <c r="K111" s="26"/>
      <c r="L111" s="26"/>
      <c r="M111" s="26"/>
      <c r="N111" s="26"/>
      <c r="O111" s="26"/>
      <c r="P111" s="108"/>
      <c r="Q111" s="109"/>
      <c r="R111" s="99"/>
      <c r="S111" s="109"/>
      <c r="T111" s="26"/>
      <c r="U111" s="99"/>
      <c r="V111" s="108"/>
      <c r="W111" s="109"/>
      <c r="X111" s="99"/>
      <c r="Y111" s="25"/>
      <c r="Z111" s="26"/>
      <c r="AA111" s="26"/>
      <c r="AB111" s="99"/>
      <c r="AC111" s="109"/>
      <c r="AD111" s="99"/>
      <c r="AE111" s="310"/>
      <c r="AF111" s="26"/>
      <c r="AG111" s="99"/>
      <c r="AH111" s="108"/>
      <c r="AI111" s="109"/>
      <c r="AJ111" s="99"/>
      <c r="AK111" s="109"/>
      <c r="AL111" s="26"/>
      <c r="AM111" s="202"/>
      <c r="AN111" s="202"/>
      <c r="AO111" s="161"/>
      <c r="AP111" s="87"/>
      <c r="AQ111" s="61"/>
      <c r="AR111" s="93"/>
      <c r="AS111" s="80"/>
      <c r="AT111" s="80"/>
      <c r="AU111" s="91"/>
      <c r="AV111" s="91"/>
      <c r="AW111" s="89"/>
      <c r="AX111" s="89"/>
      <c r="AY111" s="89"/>
      <c r="AZ111" s="89"/>
      <c r="BA111" s="89"/>
      <c r="BB111" s="186"/>
    </row>
    <row r="112" spans="1:54" ht="15" outlineLevel="1" collapsed="1" thickBot="1" x14ac:dyDescent="0.35">
      <c r="A112" s="27"/>
      <c r="B112" s="28"/>
      <c r="C112" s="30"/>
      <c r="D112" s="29"/>
      <c r="E112" s="31"/>
      <c r="F112" s="32"/>
      <c r="G112" s="33"/>
      <c r="H112" s="33"/>
      <c r="I112" s="33"/>
      <c r="J112" s="33"/>
      <c r="K112" s="33"/>
      <c r="L112" s="33"/>
      <c r="M112" s="33"/>
      <c r="N112" s="33"/>
      <c r="O112" s="33"/>
      <c r="P112" s="29"/>
      <c r="Q112" s="31"/>
      <c r="R112" s="30"/>
      <c r="S112" s="31"/>
      <c r="T112" s="33"/>
      <c r="U112" s="30"/>
      <c r="V112" s="29"/>
      <c r="W112" s="31"/>
      <c r="X112" s="30"/>
      <c r="Y112" s="31"/>
      <c r="Z112" s="41"/>
      <c r="AA112" s="33"/>
      <c r="AB112" s="29"/>
      <c r="AC112" s="31"/>
      <c r="AD112" s="30"/>
      <c r="AE112" s="318"/>
      <c r="AF112" s="33"/>
      <c r="AG112" s="30"/>
      <c r="AH112" s="29"/>
      <c r="AI112" s="31"/>
      <c r="AJ112" s="30"/>
      <c r="AK112" s="31"/>
      <c r="AL112" s="41"/>
      <c r="AM112" s="205"/>
      <c r="AN112" s="205"/>
      <c r="AO112" s="163"/>
      <c r="AP112" s="21"/>
      <c r="AQ112" s="79"/>
      <c r="AR112" s="110"/>
      <c r="AS112" s="86"/>
      <c r="AT112" s="86"/>
      <c r="AU112" s="185"/>
      <c r="AV112" s="185"/>
      <c r="AW112" s="220"/>
      <c r="AX112" s="220"/>
      <c r="AY112" s="220"/>
      <c r="AZ112" s="220"/>
      <c r="BA112" s="220"/>
      <c r="BB112" s="188"/>
    </row>
    <row r="113" spans="1:54" ht="29.4" thickBot="1" x14ac:dyDescent="0.35">
      <c r="A113" s="7" t="s">
        <v>70</v>
      </c>
      <c r="B113" s="8" t="s">
        <v>77</v>
      </c>
      <c r="C113" s="10"/>
      <c r="D113" s="9"/>
      <c r="E113" s="11"/>
      <c r="F113" s="12"/>
      <c r="G113" s="13"/>
      <c r="H113" s="13"/>
      <c r="I113" s="13"/>
      <c r="J113" s="13"/>
      <c r="K113" s="13"/>
      <c r="L113" s="13" t="s">
        <v>16</v>
      </c>
      <c r="M113" s="13" t="s">
        <v>16</v>
      </c>
      <c r="N113" s="13" t="s">
        <v>16</v>
      </c>
      <c r="O113" s="13" t="s">
        <v>16</v>
      </c>
      <c r="P113" s="9" t="s">
        <v>16</v>
      </c>
      <c r="Q113" s="13" t="s">
        <v>16</v>
      </c>
      <c r="R113" s="13" t="s">
        <v>16</v>
      </c>
      <c r="S113" s="13" t="s">
        <v>16</v>
      </c>
      <c r="T113" s="13" t="s">
        <v>16</v>
      </c>
      <c r="U113" s="9" t="s">
        <v>16</v>
      </c>
      <c r="V113" s="13" t="s">
        <v>16</v>
      </c>
      <c r="W113" s="13" t="s">
        <v>16</v>
      </c>
      <c r="X113" s="13" t="s">
        <v>16</v>
      </c>
      <c r="Y113" s="13" t="s">
        <v>16</v>
      </c>
      <c r="Z113" s="10" t="s">
        <v>16</v>
      </c>
      <c r="AA113" s="13"/>
      <c r="AB113" s="13"/>
      <c r="AC113" s="13"/>
      <c r="AD113" s="13"/>
      <c r="AE113" s="314"/>
      <c r="AF113" s="13"/>
      <c r="AG113" s="13"/>
      <c r="AH113" s="13"/>
      <c r="AI113" s="13"/>
      <c r="AJ113" s="10"/>
      <c r="AK113" s="11"/>
      <c r="AL113" s="12"/>
      <c r="AM113" s="200"/>
      <c r="AN113" s="200"/>
      <c r="AO113" s="159"/>
      <c r="AP113" s="172">
        <f>SUMPRODUCT(AO115:AO126,AP115:AP126)/SUM(AO115:AO126)</f>
        <v>0.36071428571428571</v>
      </c>
      <c r="AQ113" s="173"/>
      <c r="AR113" s="93" t="s">
        <v>113</v>
      </c>
      <c r="AS113" s="106"/>
      <c r="AT113" s="106"/>
      <c r="AU113" s="178"/>
      <c r="AV113" s="178"/>
      <c r="AW113" s="219"/>
      <c r="AX113" s="219"/>
      <c r="AY113" s="219"/>
      <c r="AZ113" s="219"/>
      <c r="BA113" s="219"/>
      <c r="BB113" s="191"/>
    </row>
    <row r="114" spans="1:54" ht="88.2" customHeight="1" outlineLevel="1" collapsed="1" x14ac:dyDescent="0.3">
      <c r="A114" s="192" t="s">
        <v>274</v>
      </c>
      <c r="B114" s="119" t="s">
        <v>627</v>
      </c>
      <c r="C114" s="120"/>
      <c r="D114" s="121"/>
      <c r="E114" s="122"/>
      <c r="F114" s="123"/>
      <c r="G114" s="123"/>
      <c r="H114" s="123"/>
      <c r="I114" s="123"/>
      <c r="J114" s="123"/>
      <c r="K114" s="123"/>
      <c r="L114" s="123"/>
      <c r="M114" s="123"/>
      <c r="N114" s="123"/>
      <c r="O114" s="123"/>
      <c r="P114" s="121"/>
      <c r="Q114" s="123"/>
      <c r="R114" s="123"/>
      <c r="S114" s="123"/>
      <c r="T114" s="123"/>
      <c r="U114" s="120"/>
      <c r="V114" s="123"/>
      <c r="W114" s="123"/>
      <c r="X114" s="123"/>
      <c r="Y114" s="123"/>
      <c r="Z114" s="123"/>
      <c r="AA114" s="123"/>
      <c r="AB114" s="123"/>
      <c r="AC114" s="123"/>
      <c r="AD114" s="123"/>
      <c r="AE114" s="308"/>
      <c r="AF114" s="123"/>
      <c r="AG114" s="123"/>
      <c r="AH114" s="123"/>
      <c r="AI114" s="123"/>
      <c r="AJ114" s="120"/>
      <c r="AK114" s="122"/>
      <c r="AL114" s="123"/>
      <c r="AM114" s="201">
        <v>43891</v>
      </c>
      <c r="AN114" s="201">
        <v>44255</v>
      </c>
      <c r="AO114" s="160"/>
      <c r="AP114" s="124">
        <f>SUMPRODUCT(AO115:AO116,AP115:AP116)/SUM(AO115:AO116)</f>
        <v>0.79166666666666663</v>
      </c>
      <c r="AQ114" s="125" t="s">
        <v>341</v>
      </c>
      <c r="AR114" s="126"/>
      <c r="AS114" s="127" t="s">
        <v>47</v>
      </c>
      <c r="AT114" s="127" t="s">
        <v>127</v>
      </c>
      <c r="AU114" s="128"/>
      <c r="AV114" s="128" t="s">
        <v>387</v>
      </c>
      <c r="AW114" s="128" t="s">
        <v>445</v>
      </c>
      <c r="AX114" s="128" t="s">
        <v>461</v>
      </c>
      <c r="AY114" s="128" t="s">
        <v>446</v>
      </c>
      <c r="AZ114" s="128" t="s">
        <v>650</v>
      </c>
      <c r="BA114" s="128"/>
      <c r="BB114" s="190">
        <v>3</v>
      </c>
    </row>
    <row r="115" spans="1:54" ht="118.2" hidden="1" customHeight="1" outlineLevel="2" x14ac:dyDescent="0.3">
      <c r="A115" s="192"/>
      <c r="B115" s="15" t="s">
        <v>62</v>
      </c>
      <c r="C115" s="17"/>
      <c r="D115" s="16"/>
      <c r="E115" s="18"/>
      <c r="F115" s="26"/>
      <c r="G115" s="26"/>
      <c r="H115" s="20"/>
      <c r="I115" s="20"/>
      <c r="J115" s="20"/>
      <c r="K115" s="20"/>
      <c r="L115" s="20"/>
      <c r="M115" s="20"/>
      <c r="N115" s="20"/>
      <c r="O115" s="17"/>
      <c r="P115" s="16"/>
      <c r="Q115" s="18"/>
      <c r="R115" s="17"/>
      <c r="S115" s="18"/>
      <c r="T115" s="20" t="s">
        <v>15</v>
      </c>
      <c r="U115" s="17" t="s">
        <v>15</v>
      </c>
      <c r="V115" s="16" t="s">
        <v>15</v>
      </c>
      <c r="W115" s="18" t="s">
        <v>15</v>
      </c>
      <c r="X115" s="17" t="s">
        <v>15</v>
      </c>
      <c r="Y115" s="18" t="s">
        <v>87</v>
      </c>
      <c r="Z115" s="26" t="s">
        <v>87</v>
      </c>
      <c r="AA115" s="17" t="s">
        <v>87</v>
      </c>
      <c r="AB115" s="16" t="s">
        <v>87</v>
      </c>
      <c r="AC115" s="18" t="s">
        <v>87</v>
      </c>
      <c r="AD115" s="17" t="s">
        <v>87</v>
      </c>
      <c r="AE115" s="309" t="s">
        <v>87</v>
      </c>
      <c r="AF115" s="20"/>
      <c r="AG115" s="17"/>
      <c r="AH115" s="16"/>
      <c r="AI115" s="18"/>
      <c r="AJ115" s="17"/>
      <c r="AK115" s="18"/>
      <c r="AL115" s="26"/>
      <c r="AM115" s="204"/>
      <c r="AN115" s="204"/>
      <c r="AO115" s="166">
        <v>5</v>
      </c>
      <c r="AP115" s="21">
        <v>0.85</v>
      </c>
      <c r="AQ115" s="92"/>
      <c r="AR115" s="85" t="s">
        <v>656</v>
      </c>
      <c r="AS115" s="80" t="s">
        <v>127</v>
      </c>
      <c r="AT115" s="80"/>
      <c r="AU115" s="89" t="s">
        <v>567</v>
      </c>
      <c r="AV115" s="89"/>
      <c r="AW115" s="89"/>
      <c r="AX115" s="89"/>
      <c r="AY115" s="89"/>
      <c r="AZ115" s="89" t="s">
        <v>693</v>
      </c>
      <c r="BA115" s="89"/>
      <c r="BB115" s="186"/>
    </row>
    <row r="116" spans="1:54" ht="57.6" hidden="1" outlineLevel="2" x14ac:dyDescent="0.3">
      <c r="A116" s="192"/>
      <c r="B116" s="15" t="s">
        <v>112</v>
      </c>
      <c r="C116" s="38"/>
      <c r="D116" s="37"/>
      <c r="E116" s="39"/>
      <c r="F116" s="26"/>
      <c r="G116" s="40"/>
      <c r="H116" s="40"/>
      <c r="I116" s="40"/>
      <c r="J116" s="40"/>
      <c r="K116" s="40"/>
      <c r="L116" s="40"/>
      <c r="M116" s="40"/>
      <c r="N116" s="40"/>
      <c r="O116" s="40"/>
      <c r="P116" s="37"/>
      <c r="Q116" s="40"/>
      <c r="R116" s="40"/>
      <c r="S116" s="40"/>
      <c r="T116" s="40"/>
      <c r="U116" s="37"/>
      <c r="V116" s="40"/>
      <c r="W116" s="40"/>
      <c r="X116" s="40"/>
      <c r="Y116" s="40" t="s">
        <v>15</v>
      </c>
      <c r="Z116" s="99" t="s">
        <v>15</v>
      </c>
      <c r="AA116" s="40" t="s">
        <v>87</v>
      </c>
      <c r="AB116" s="37" t="s">
        <v>87</v>
      </c>
      <c r="AC116" s="39" t="s">
        <v>87</v>
      </c>
      <c r="AD116" s="38" t="s">
        <v>87</v>
      </c>
      <c r="AE116" s="311" t="s">
        <v>87</v>
      </c>
      <c r="AF116" s="40"/>
      <c r="AG116" s="38"/>
      <c r="AH116" s="37"/>
      <c r="AI116" s="39"/>
      <c r="AJ116" s="38"/>
      <c r="AK116" s="39"/>
      <c r="AL116" s="26"/>
      <c r="AM116" s="204"/>
      <c r="AN116" s="204"/>
      <c r="AO116" s="166">
        <v>1</v>
      </c>
      <c r="AP116" s="87">
        <v>0.5</v>
      </c>
      <c r="AQ116" s="92" t="s">
        <v>36</v>
      </c>
      <c r="AR116" s="93" t="s">
        <v>385</v>
      </c>
      <c r="AS116" s="80" t="s">
        <v>63</v>
      </c>
      <c r="AT116" s="80"/>
      <c r="AU116" s="91" t="s">
        <v>649</v>
      </c>
      <c r="AV116" s="91"/>
      <c r="AW116" s="89"/>
      <c r="AX116" s="89"/>
      <c r="AY116" s="89"/>
      <c r="AZ116" s="89"/>
      <c r="BA116" s="89"/>
      <c r="BB116" s="186"/>
    </row>
    <row r="117" spans="1:54" ht="72" outlineLevel="1" collapsed="1" x14ac:dyDescent="0.3">
      <c r="A117" s="192" t="s">
        <v>254</v>
      </c>
      <c r="B117" s="119" t="s">
        <v>628</v>
      </c>
      <c r="C117" s="120"/>
      <c r="D117" s="121"/>
      <c r="E117" s="122"/>
      <c r="F117" s="123"/>
      <c r="G117" s="123"/>
      <c r="H117" s="123"/>
      <c r="I117" s="123"/>
      <c r="J117" s="123"/>
      <c r="K117" s="123"/>
      <c r="L117" s="123"/>
      <c r="M117" s="123"/>
      <c r="N117" s="123"/>
      <c r="O117" s="123"/>
      <c r="P117" s="121"/>
      <c r="Q117" s="123"/>
      <c r="R117" s="123"/>
      <c r="S117" s="123"/>
      <c r="T117" s="123"/>
      <c r="U117" s="120"/>
      <c r="V117" s="123"/>
      <c r="W117" s="123"/>
      <c r="X117" s="123"/>
      <c r="Y117" s="123"/>
      <c r="Z117" s="123"/>
      <c r="AA117" s="123"/>
      <c r="AB117" s="123"/>
      <c r="AC117" s="123"/>
      <c r="AD117" s="123"/>
      <c r="AE117" s="308"/>
      <c r="AF117" s="123"/>
      <c r="AG117" s="123"/>
      <c r="AH117" s="123"/>
      <c r="AI117" s="123"/>
      <c r="AJ117" s="120"/>
      <c r="AK117" s="122"/>
      <c r="AL117" s="123"/>
      <c r="AM117" s="201">
        <v>44105</v>
      </c>
      <c r="AN117" s="201">
        <v>44227</v>
      </c>
      <c r="AO117" s="160"/>
      <c r="AP117" s="124">
        <f>SUMPRODUCT(AO118:AO125,AP118:AP125)/SUM(AO118:AO125)</f>
        <v>3.7499999999999999E-2</v>
      </c>
      <c r="AQ117" s="125" t="s">
        <v>400</v>
      </c>
      <c r="AR117" s="126"/>
      <c r="AS117" s="127" t="s">
        <v>46</v>
      </c>
      <c r="AT117" s="127" t="s">
        <v>249</v>
      </c>
      <c r="AU117" s="128"/>
      <c r="AV117" s="128" t="s">
        <v>387</v>
      </c>
      <c r="AW117" s="128" t="s">
        <v>428</v>
      </c>
      <c r="AX117" s="128" t="s">
        <v>429</v>
      </c>
      <c r="AY117" s="128" t="s">
        <v>421</v>
      </c>
      <c r="AZ117" s="128" t="s">
        <v>595</v>
      </c>
      <c r="BA117" s="128"/>
      <c r="BB117" s="190">
        <v>2</v>
      </c>
    </row>
    <row r="118" spans="1:54" ht="115.2" hidden="1" outlineLevel="2" x14ac:dyDescent="0.3">
      <c r="A118" s="35"/>
      <c r="B118" s="15" t="s">
        <v>233</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t="s">
        <v>15</v>
      </c>
      <c r="Z118" s="26" t="s">
        <v>87</v>
      </c>
      <c r="AA118" s="40" t="s">
        <v>87</v>
      </c>
      <c r="AB118" s="37" t="s">
        <v>87</v>
      </c>
      <c r="AC118" s="39" t="s">
        <v>87</v>
      </c>
      <c r="AD118" s="38" t="s">
        <v>87</v>
      </c>
      <c r="AE118" s="311" t="s">
        <v>87</v>
      </c>
      <c r="AF118" s="40"/>
      <c r="AG118" s="38"/>
      <c r="AH118" s="37"/>
      <c r="AI118" s="39"/>
      <c r="AJ118" s="38"/>
      <c r="AK118" s="39"/>
      <c r="AL118" s="26"/>
      <c r="AM118" s="204"/>
      <c r="AN118" s="204"/>
      <c r="AO118" s="166">
        <v>1</v>
      </c>
      <c r="AP118" s="87">
        <v>0.3</v>
      </c>
      <c r="AQ118" s="61" t="s">
        <v>241</v>
      </c>
      <c r="AR118" s="93" t="s">
        <v>766</v>
      </c>
      <c r="AS118" s="85" t="s">
        <v>249</v>
      </c>
      <c r="AT118" s="85"/>
      <c r="AU118" s="91" t="s">
        <v>536</v>
      </c>
      <c r="AV118" s="91"/>
      <c r="AW118" s="89"/>
      <c r="AX118" s="89"/>
      <c r="AY118" s="89"/>
      <c r="AZ118" s="89" t="s">
        <v>705</v>
      </c>
      <c r="BA118" s="89"/>
      <c r="BB118" s="186"/>
    </row>
    <row r="119" spans="1:54" hidden="1" outlineLevel="2" x14ac:dyDescent="0.3">
      <c r="A119" s="35"/>
      <c r="B119" s="15" t="s">
        <v>234</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15</v>
      </c>
      <c r="AA119" s="40" t="s">
        <v>15</v>
      </c>
      <c r="AB119" s="38" t="s">
        <v>15</v>
      </c>
      <c r="AC119" s="39" t="s">
        <v>87</v>
      </c>
      <c r="AD119" s="38" t="s">
        <v>87</v>
      </c>
      <c r="AE119" s="311" t="s">
        <v>87</v>
      </c>
      <c r="AF119" s="40"/>
      <c r="AG119" s="38"/>
      <c r="AH119" s="37"/>
      <c r="AI119" s="39"/>
      <c r="AJ119" s="38"/>
      <c r="AK119" s="39"/>
      <c r="AL119" s="26"/>
      <c r="AM119" s="204"/>
      <c r="AN119" s="204"/>
      <c r="AO119" s="166">
        <v>1</v>
      </c>
      <c r="AP119" s="87">
        <v>0</v>
      </c>
      <c r="AQ119" s="61"/>
      <c r="AR119" s="93"/>
      <c r="AS119" s="85" t="s">
        <v>249</v>
      </c>
      <c r="AT119" s="85"/>
      <c r="AU119" s="91"/>
      <c r="AV119" s="91"/>
      <c r="AW119" s="89"/>
      <c r="AX119" s="89"/>
      <c r="AY119" s="89"/>
      <c r="AZ119" s="89"/>
      <c r="BA119" s="89"/>
      <c r="BB119" s="186"/>
    </row>
    <row r="120" spans="1:54" hidden="1" outlineLevel="2" x14ac:dyDescent="0.3">
      <c r="A120" s="35"/>
      <c r="B120" s="15" t="s">
        <v>235</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15</v>
      </c>
      <c r="AA120" s="40" t="s">
        <v>15</v>
      </c>
      <c r="AB120" s="38" t="s">
        <v>15</v>
      </c>
      <c r="AC120" s="39" t="s">
        <v>87</v>
      </c>
      <c r="AD120" s="38" t="s">
        <v>87</v>
      </c>
      <c r="AE120" s="311" t="s">
        <v>87</v>
      </c>
      <c r="AF120" s="40"/>
      <c r="AG120" s="38"/>
      <c r="AH120" s="37"/>
      <c r="AI120" s="39"/>
      <c r="AJ120" s="38"/>
      <c r="AK120" s="39"/>
      <c r="AL120" s="26"/>
      <c r="AM120" s="204"/>
      <c r="AN120" s="204"/>
      <c r="AO120" s="166">
        <v>1</v>
      </c>
      <c r="AP120" s="87">
        <v>0</v>
      </c>
      <c r="AQ120" s="61" t="s">
        <v>242</v>
      </c>
      <c r="AR120" s="93"/>
      <c r="AS120" s="85" t="s">
        <v>249</v>
      </c>
      <c r="AT120" s="85"/>
      <c r="AU120" s="91"/>
      <c r="AV120" s="91"/>
      <c r="AW120" s="89"/>
      <c r="AX120" s="89"/>
      <c r="AY120" s="89"/>
      <c r="AZ120" s="89"/>
      <c r="BA120" s="89"/>
      <c r="BB120" s="186"/>
    </row>
    <row r="121" spans="1:54" ht="28.8" hidden="1" outlineLevel="2" x14ac:dyDescent="0.3">
      <c r="A121" s="35"/>
      <c r="B121" s="15" t="s">
        <v>236</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t="s">
        <v>15</v>
      </c>
      <c r="AA121" s="40" t="s">
        <v>15</v>
      </c>
      <c r="AB121" s="38" t="s">
        <v>15</v>
      </c>
      <c r="AC121" s="39" t="s">
        <v>87</v>
      </c>
      <c r="AD121" s="38" t="s">
        <v>87</v>
      </c>
      <c r="AE121" s="311" t="s">
        <v>87</v>
      </c>
      <c r="AF121" s="40"/>
      <c r="AG121" s="38"/>
      <c r="AH121" s="37"/>
      <c r="AI121" s="39"/>
      <c r="AJ121" s="38"/>
      <c r="AK121" s="39"/>
      <c r="AL121" s="26"/>
      <c r="AM121" s="204"/>
      <c r="AN121" s="204"/>
      <c r="AO121" s="166">
        <v>1</v>
      </c>
      <c r="AP121" s="87">
        <v>0</v>
      </c>
      <c r="AQ121" s="61" t="s">
        <v>243</v>
      </c>
      <c r="AR121" s="93"/>
      <c r="AS121" s="85" t="s">
        <v>249</v>
      </c>
      <c r="AT121" s="85"/>
      <c r="AU121" s="91"/>
      <c r="AV121" s="91"/>
      <c r="AW121" s="89"/>
      <c r="AX121" s="89"/>
      <c r="AY121" s="89"/>
      <c r="AZ121" s="89"/>
      <c r="BA121" s="89"/>
      <c r="BB121" s="186"/>
    </row>
    <row r="122" spans="1:54" hidden="1" outlineLevel="2" x14ac:dyDescent="0.3">
      <c r="A122" s="35"/>
      <c r="B122" s="15" t="s">
        <v>237</v>
      </c>
      <c r="C122" s="38"/>
      <c r="D122" s="37"/>
      <c r="E122" s="39"/>
      <c r="F122" s="26"/>
      <c r="G122" s="40"/>
      <c r="H122" s="40"/>
      <c r="I122" s="40"/>
      <c r="J122" s="40"/>
      <c r="K122" s="40"/>
      <c r="L122" s="40"/>
      <c r="M122" s="40"/>
      <c r="N122" s="40"/>
      <c r="O122" s="40"/>
      <c r="P122" s="37"/>
      <c r="Q122" s="39"/>
      <c r="R122" s="38"/>
      <c r="S122" s="39"/>
      <c r="T122" s="40"/>
      <c r="U122" s="38"/>
      <c r="V122" s="37"/>
      <c r="W122" s="39"/>
      <c r="X122" s="38"/>
      <c r="Y122" s="39"/>
      <c r="Z122" s="26" t="s">
        <v>15</v>
      </c>
      <c r="AA122" s="40" t="s">
        <v>15</v>
      </c>
      <c r="AB122" s="38" t="s">
        <v>15</v>
      </c>
      <c r="AC122" s="39" t="s">
        <v>87</v>
      </c>
      <c r="AD122" s="38" t="s">
        <v>87</v>
      </c>
      <c r="AE122" s="311" t="s">
        <v>87</v>
      </c>
      <c r="AF122" s="40"/>
      <c r="AG122" s="38"/>
      <c r="AH122" s="37"/>
      <c r="AI122" s="39"/>
      <c r="AJ122" s="38"/>
      <c r="AK122" s="39"/>
      <c r="AL122" s="26"/>
      <c r="AM122" s="204"/>
      <c r="AN122" s="204"/>
      <c r="AO122" s="166">
        <v>1</v>
      </c>
      <c r="AP122" s="87">
        <v>0</v>
      </c>
      <c r="AQ122" s="61"/>
      <c r="AR122" s="93"/>
      <c r="AS122" s="85" t="s">
        <v>249</v>
      </c>
      <c r="AT122" s="85"/>
      <c r="AU122" s="91"/>
      <c r="AV122" s="91"/>
      <c r="AW122" s="89"/>
      <c r="AX122" s="89"/>
      <c r="AY122" s="89"/>
      <c r="AZ122" s="89"/>
      <c r="BA122" s="89"/>
      <c r="BB122" s="186"/>
    </row>
    <row r="123" spans="1:54" hidden="1" outlineLevel="2" x14ac:dyDescent="0.3">
      <c r="A123" s="35"/>
      <c r="B123" s="15" t="s">
        <v>238</v>
      </c>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t="s">
        <v>15</v>
      </c>
      <c r="AB123" s="38" t="s">
        <v>15</v>
      </c>
      <c r="AC123" s="39" t="s">
        <v>15</v>
      </c>
      <c r="AD123" s="38" t="s">
        <v>87</v>
      </c>
      <c r="AE123" s="311" t="s">
        <v>87</v>
      </c>
      <c r="AF123" s="40"/>
      <c r="AG123" s="38"/>
      <c r="AH123" s="37"/>
      <c r="AI123" s="39"/>
      <c r="AJ123" s="38"/>
      <c r="AK123" s="39"/>
      <c r="AL123" s="26"/>
      <c r="AM123" s="204"/>
      <c r="AN123" s="204"/>
      <c r="AO123" s="166">
        <v>1</v>
      </c>
      <c r="AP123" s="87">
        <v>0</v>
      </c>
      <c r="AQ123" s="61"/>
      <c r="AR123" s="93"/>
      <c r="AS123" s="85" t="s">
        <v>249</v>
      </c>
      <c r="AT123" s="85"/>
      <c r="AU123" s="91"/>
      <c r="AV123" s="91"/>
      <c r="AW123" s="89"/>
      <c r="AX123" s="89"/>
      <c r="AY123" s="89"/>
      <c r="AZ123" s="89"/>
      <c r="BA123" s="89"/>
      <c r="BB123" s="186"/>
    </row>
    <row r="124" spans="1:54" ht="28.8" hidden="1" outlineLevel="2" x14ac:dyDescent="0.3">
      <c r="A124" s="35"/>
      <c r="B124" s="15" t="s">
        <v>239</v>
      </c>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t="s">
        <v>15</v>
      </c>
      <c r="AB124" s="38" t="s">
        <v>15</v>
      </c>
      <c r="AC124" s="39" t="s">
        <v>15</v>
      </c>
      <c r="AD124" s="38" t="s">
        <v>87</v>
      </c>
      <c r="AE124" s="311" t="s">
        <v>87</v>
      </c>
      <c r="AF124" s="40"/>
      <c r="AG124" s="38"/>
      <c r="AH124" s="37"/>
      <c r="AI124" s="39"/>
      <c r="AJ124" s="38"/>
      <c r="AK124" s="39"/>
      <c r="AL124" s="26"/>
      <c r="AM124" s="204"/>
      <c r="AN124" s="204"/>
      <c r="AO124" s="166">
        <v>1</v>
      </c>
      <c r="AP124" s="87">
        <v>0</v>
      </c>
      <c r="AQ124" s="61" t="s">
        <v>244</v>
      </c>
      <c r="AR124" s="93"/>
      <c r="AS124" s="80" t="s">
        <v>249</v>
      </c>
      <c r="AT124" s="80"/>
      <c r="AU124" s="91"/>
      <c r="AV124" s="91"/>
      <c r="AW124" s="89"/>
      <c r="AX124" s="89"/>
      <c r="AY124" s="89"/>
      <c r="AZ124" s="89"/>
      <c r="BA124" s="89"/>
      <c r="BB124" s="186"/>
    </row>
    <row r="125" spans="1:54" ht="28.8" hidden="1" outlineLevel="2" x14ac:dyDescent="0.3">
      <c r="A125" s="35"/>
      <c r="B125" s="15" t="s">
        <v>240</v>
      </c>
      <c r="C125" s="99"/>
      <c r="D125" s="108"/>
      <c r="E125" s="109"/>
      <c r="F125" s="26"/>
      <c r="G125" s="26"/>
      <c r="H125" s="26"/>
      <c r="I125" s="26"/>
      <c r="J125" s="26"/>
      <c r="K125" s="26"/>
      <c r="L125" s="26"/>
      <c r="M125" s="26"/>
      <c r="N125" s="26"/>
      <c r="O125" s="26"/>
      <c r="P125" s="108"/>
      <c r="Q125" s="109"/>
      <c r="R125" s="99"/>
      <c r="S125" s="109"/>
      <c r="T125" s="26"/>
      <c r="U125" s="99"/>
      <c r="V125" s="108"/>
      <c r="W125" s="109"/>
      <c r="X125" s="99"/>
      <c r="Y125" s="25"/>
      <c r="Z125" s="26"/>
      <c r="AA125" s="26" t="s">
        <v>15</v>
      </c>
      <c r="AB125" s="99" t="s">
        <v>15</v>
      </c>
      <c r="AC125" s="109" t="s">
        <v>15</v>
      </c>
      <c r="AD125" s="99" t="s">
        <v>87</v>
      </c>
      <c r="AE125" s="310" t="s">
        <v>87</v>
      </c>
      <c r="AF125" s="26"/>
      <c r="AG125" s="99"/>
      <c r="AH125" s="108"/>
      <c r="AI125" s="109"/>
      <c r="AJ125" s="99"/>
      <c r="AK125" s="109"/>
      <c r="AL125" s="26"/>
      <c r="AM125" s="204"/>
      <c r="AN125" s="204"/>
      <c r="AO125" s="166">
        <v>1</v>
      </c>
      <c r="AP125" s="87">
        <v>0</v>
      </c>
      <c r="AQ125" s="61" t="s">
        <v>245</v>
      </c>
      <c r="AR125" s="93"/>
      <c r="AS125" s="80" t="s">
        <v>249</v>
      </c>
      <c r="AT125" s="80"/>
      <c r="AU125" s="91"/>
      <c r="AV125" s="91"/>
      <c r="AW125" s="89"/>
      <c r="AX125" s="89"/>
      <c r="AY125" s="89"/>
      <c r="AZ125" s="89"/>
      <c r="BA125" s="89"/>
      <c r="BB125" s="186"/>
    </row>
    <row r="126" spans="1:54" ht="15" outlineLevel="1" collapsed="1" thickBot="1" x14ac:dyDescent="0.35">
      <c r="A126" s="27"/>
      <c r="B126" s="28"/>
      <c r="C126" s="30"/>
      <c r="D126" s="29"/>
      <c r="E126" s="31"/>
      <c r="F126" s="32"/>
      <c r="G126" s="33"/>
      <c r="H126" s="33"/>
      <c r="I126" s="33"/>
      <c r="J126" s="33"/>
      <c r="K126" s="33"/>
      <c r="L126" s="33"/>
      <c r="M126" s="33"/>
      <c r="N126" s="33"/>
      <c r="O126" s="33"/>
      <c r="P126" s="29"/>
      <c r="Q126" s="31"/>
      <c r="R126" s="30"/>
      <c r="S126" s="31"/>
      <c r="T126" s="33"/>
      <c r="U126" s="30"/>
      <c r="V126" s="29"/>
      <c r="W126" s="31"/>
      <c r="X126" s="30"/>
      <c r="Y126" s="31"/>
      <c r="Z126" s="41"/>
      <c r="AA126" s="33"/>
      <c r="AB126" s="29"/>
      <c r="AC126" s="31"/>
      <c r="AD126" s="30"/>
      <c r="AE126" s="318"/>
      <c r="AF126" s="33"/>
      <c r="AG126" s="30"/>
      <c r="AH126" s="29"/>
      <c r="AI126" s="31"/>
      <c r="AJ126" s="30"/>
      <c r="AK126" s="31"/>
      <c r="AL126" s="41"/>
      <c r="AM126" s="209"/>
      <c r="AN126" s="209"/>
      <c r="AO126" s="167"/>
      <c r="AP126" s="21"/>
      <c r="AQ126" s="79"/>
      <c r="AR126" s="110"/>
      <c r="AS126" s="86"/>
      <c r="AT126" s="86"/>
      <c r="AU126" s="185"/>
      <c r="AV126" s="185"/>
      <c r="AW126" s="220"/>
      <c r="AX126" s="220"/>
      <c r="AY126" s="220"/>
      <c r="AZ126" s="220"/>
      <c r="BA126" s="220"/>
      <c r="BB126" s="188"/>
    </row>
    <row r="127" spans="1:54" ht="15" thickBot="1" x14ac:dyDescent="0.35">
      <c r="A127" s="7" t="s">
        <v>71</v>
      </c>
      <c r="B127" s="8" t="s">
        <v>78</v>
      </c>
      <c r="C127" s="10"/>
      <c r="D127" s="9"/>
      <c r="E127" s="11"/>
      <c r="F127" s="12"/>
      <c r="G127" s="13"/>
      <c r="H127" s="13"/>
      <c r="I127" s="13"/>
      <c r="J127" s="13"/>
      <c r="K127" s="13"/>
      <c r="L127" s="13" t="s">
        <v>16</v>
      </c>
      <c r="M127" s="13" t="s">
        <v>16</v>
      </c>
      <c r="N127" s="13" t="s">
        <v>16</v>
      </c>
      <c r="O127" s="13" t="s">
        <v>16</v>
      </c>
      <c r="P127" s="9" t="s">
        <v>16</v>
      </c>
      <c r="Q127" s="13" t="s">
        <v>16</v>
      </c>
      <c r="R127" s="13" t="s">
        <v>16</v>
      </c>
      <c r="S127" s="13" t="s">
        <v>16</v>
      </c>
      <c r="T127" s="13" t="s">
        <v>16</v>
      </c>
      <c r="U127" s="9" t="s">
        <v>16</v>
      </c>
      <c r="V127" s="13" t="s">
        <v>16</v>
      </c>
      <c r="W127" s="13" t="s">
        <v>16</v>
      </c>
      <c r="X127" s="13" t="s">
        <v>16</v>
      </c>
      <c r="Y127" s="13" t="s">
        <v>16</v>
      </c>
      <c r="Z127" s="10" t="s">
        <v>16</v>
      </c>
      <c r="AA127" s="13"/>
      <c r="AB127" s="13"/>
      <c r="AC127" s="13"/>
      <c r="AD127" s="13"/>
      <c r="AE127" s="314"/>
      <c r="AF127" s="13"/>
      <c r="AG127" s="13"/>
      <c r="AH127" s="13"/>
      <c r="AI127" s="13"/>
      <c r="AJ127" s="10"/>
      <c r="AK127" s="11"/>
      <c r="AL127" s="12"/>
      <c r="AM127" s="206"/>
      <c r="AN127" s="206"/>
      <c r="AO127" s="164"/>
      <c r="AP127" s="172">
        <f>SUMPRODUCT(AO128:AO132,AP128:AP132)/SUM(AO128:AO132)</f>
        <v>0</v>
      </c>
      <c r="AQ127" s="173"/>
      <c r="AR127" s="93" t="s">
        <v>209</v>
      </c>
      <c r="AS127" s="106"/>
      <c r="AT127" s="106"/>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40"/>
      <c r="R128" s="40"/>
      <c r="S128" s="40"/>
      <c r="T128" s="40"/>
      <c r="U128" s="37"/>
      <c r="V128" s="40"/>
      <c r="W128" s="40"/>
      <c r="X128" s="40"/>
      <c r="Y128" s="40"/>
      <c r="Z128" s="99"/>
      <c r="AA128" s="40"/>
      <c r="AB128" s="37"/>
      <c r="AC128" s="39"/>
      <c r="AD128" s="38"/>
      <c r="AE128" s="311"/>
      <c r="AF128" s="40"/>
      <c r="AG128" s="38"/>
      <c r="AH128" s="37"/>
      <c r="AI128" s="39"/>
      <c r="AJ128" s="38"/>
      <c r="AK128" s="39"/>
      <c r="AL128" s="26"/>
      <c r="AM128" s="208"/>
      <c r="AN128" s="208"/>
      <c r="AO128" s="168">
        <v>5</v>
      </c>
      <c r="AP128" s="87">
        <v>0</v>
      </c>
      <c r="AQ128" s="61"/>
      <c r="AR128" s="93"/>
      <c r="AS128" s="80"/>
      <c r="AT128" s="80"/>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40"/>
      <c r="R129" s="40"/>
      <c r="S129" s="40"/>
      <c r="T129" s="40"/>
      <c r="U129" s="37"/>
      <c r="V129" s="40"/>
      <c r="W129" s="40"/>
      <c r="X129" s="40"/>
      <c r="Y129" s="40"/>
      <c r="Z129" s="99"/>
      <c r="AA129" s="40"/>
      <c r="AB129" s="37"/>
      <c r="AC129" s="39"/>
      <c r="AD129" s="38"/>
      <c r="AE129" s="311"/>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idden="1" outlineLevel="2" x14ac:dyDescent="0.3">
      <c r="A130" s="35"/>
      <c r="B130" s="15"/>
      <c r="C130" s="38"/>
      <c r="D130" s="37"/>
      <c r="E130" s="39"/>
      <c r="F130" s="26"/>
      <c r="G130" s="40"/>
      <c r="H130" s="40"/>
      <c r="I130" s="40"/>
      <c r="J130" s="40"/>
      <c r="K130" s="40"/>
      <c r="L130" s="40"/>
      <c r="M130" s="40"/>
      <c r="N130" s="40"/>
      <c r="O130" s="40"/>
      <c r="P130" s="37"/>
      <c r="Q130" s="39"/>
      <c r="R130" s="38"/>
      <c r="S130" s="39"/>
      <c r="T130" s="40"/>
      <c r="U130" s="38"/>
      <c r="V130" s="37"/>
      <c r="W130" s="39"/>
      <c r="X130" s="38"/>
      <c r="Y130" s="39"/>
      <c r="Z130" s="26"/>
      <c r="AA130" s="40"/>
      <c r="AB130" s="37"/>
      <c r="AC130" s="39"/>
      <c r="AD130" s="38"/>
      <c r="AE130" s="311"/>
      <c r="AF130" s="40"/>
      <c r="AG130" s="38"/>
      <c r="AH130" s="37"/>
      <c r="AI130" s="39"/>
      <c r="AJ130" s="38"/>
      <c r="AK130" s="39"/>
      <c r="AL130" s="26"/>
      <c r="AM130" s="208"/>
      <c r="AN130" s="208"/>
      <c r="AO130" s="168"/>
      <c r="AP130" s="87"/>
      <c r="AQ130" s="61"/>
      <c r="AR130" s="93"/>
      <c r="AS130" s="85"/>
      <c r="AT130" s="85"/>
      <c r="AU130" s="91"/>
      <c r="AV130" s="91"/>
      <c r="AW130" s="89"/>
      <c r="AX130" s="89"/>
      <c r="AY130" s="89"/>
      <c r="AZ130" s="89"/>
      <c r="BA130" s="89"/>
      <c r="BB130" s="186"/>
    </row>
    <row r="131" spans="1:54" hidden="1" outlineLevel="2" x14ac:dyDescent="0.3">
      <c r="A131" s="35"/>
      <c r="B131" s="15"/>
      <c r="C131" s="38"/>
      <c r="D131" s="37"/>
      <c r="E131" s="39"/>
      <c r="F131" s="26"/>
      <c r="G131" s="40"/>
      <c r="H131" s="40"/>
      <c r="I131" s="40"/>
      <c r="J131" s="40"/>
      <c r="K131" s="40"/>
      <c r="L131" s="40"/>
      <c r="M131" s="40"/>
      <c r="N131" s="40"/>
      <c r="O131" s="40"/>
      <c r="P131" s="37"/>
      <c r="Q131" s="39"/>
      <c r="R131" s="38"/>
      <c r="S131" s="39"/>
      <c r="T131" s="40"/>
      <c r="U131" s="38"/>
      <c r="V131" s="37"/>
      <c r="W131" s="39"/>
      <c r="X131" s="38"/>
      <c r="Y131" s="18"/>
      <c r="Z131" s="26"/>
      <c r="AA131" s="40"/>
      <c r="AB131" s="38"/>
      <c r="AC131" s="39"/>
      <c r="AD131" s="38"/>
      <c r="AE131" s="311"/>
      <c r="AF131" s="40"/>
      <c r="AG131" s="38"/>
      <c r="AH131" s="37"/>
      <c r="AI131" s="39"/>
      <c r="AJ131" s="38"/>
      <c r="AK131" s="39"/>
      <c r="AL131" s="26"/>
      <c r="AM131" s="208"/>
      <c r="AN131" s="208"/>
      <c r="AO131" s="168"/>
      <c r="AP131" s="87"/>
      <c r="AQ131" s="61"/>
      <c r="AR131" s="93"/>
      <c r="AS131" s="80"/>
      <c r="AT131" s="80"/>
      <c r="AU131" s="91"/>
      <c r="AV131" s="91"/>
      <c r="AW131" s="89"/>
      <c r="AX131" s="89"/>
      <c r="AY131" s="89"/>
      <c r="AZ131" s="89"/>
      <c r="BA131" s="89"/>
      <c r="BB131" s="186"/>
    </row>
    <row r="132" spans="1:54" ht="15" outlineLevel="1" collapsed="1" thickBot="1" x14ac:dyDescent="0.35">
      <c r="A132" s="27"/>
      <c r="B132" s="28"/>
      <c r="C132" s="30"/>
      <c r="D132" s="29"/>
      <c r="E132" s="31"/>
      <c r="F132" s="32"/>
      <c r="G132" s="33"/>
      <c r="H132" s="33"/>
      <c r="I132" s="33"/>
      <c r="J132" s="33"/>
      <c r="K132" s="33"/>
      <c r="L132" s="33"/>
      <c r="M132" s="33"/>
      <c r="N132" s="33"/>
      <c r="O132" s="33"/>
      <c r="P132" s="29"/>
      <c r="Q132" s="31"/>
      <c r="R132" s="30"/>
      <c r="S132" s="31"/>
      <c r="T132" s="33"/>
      <c r="U132" s="30"/>
      <c r="V132" s="29"/>
      <c r="W132" s="31"/>
      <c r="X132" s="30"/>
      <c r="Y132" s="31"/>
      <c r="Z132" s="41"/>
      <c r="AA132" s="33"/>
      <c r="AB132" s="29"/>
      <c r="AC132" s="31"/>
      <c r="AD132" s="30"/>
      <c r="AE132" s="318"/>
      <c r="AF132" s="33"/>
      <c r="AG132" s="30"/>
      <c r="AH132" s="29"/>
      <c r="AI132" s="31"/>
      <c r="AJ132" s="30"/>
      <c r="AK132" s="31"/>
      <c r="AL132" s="41"/>
      <c r="AM132" s="209"/>
      <c r="AN132" s="209"/>
      <c r="AO132" s="167"/>
      <c r="AP132" s="21"/>
      <c r="AQ132" s="79"/>
      <c r="AR132" s="110"/>
      <c r="AS132" s="86"/>
      <c r="AT132" s="85"/>
      <c r="AU132" s="91"/>
      <c r="AV132" s="91"/>
      <c r="AW132" s="89"/>
      <c r="AX132" s="89"/>
      <c r="AY132" s="89"/>
      <c r="AZ132" s="89"/>
      <c r="BA132" s="89"/>
      <c r="BB132" s="186"/>
    </row>
    <row r="133" spans="1:54" ht="15" thickBot="1" x14ac:dyDescent="0.35">
      <c r="A133" s="7" t="s">
        <v>72</v>
      </c>
      <c r="B133" s="8" t="s">
        <v>79</v>
      </c>
      <c r="C133" s="10"/>
      <c r="D133" s="9"/>
      <c r="E133" s="11"/>
      <c r="F133" s="12"/>
      <c r="G133" s="13"/>
      <c r="H133" s="13"/>
      <c r="I133" s="13"/>
      <c r="J133" s="13"/>
      <c r="K133" s="13"/>
      <c r="L133" s="13"/>
      <c r="M133" s="13"/>
      <c r="N133" s="13"/>
      <c r="O133" s="13"/>
      <c r="P133" s="9"/>
      <c r="Q133" s="13" t="s">
        <v>16</v>
      </c>
      <c r="R133" s="13" t="s">
        <v>16</v>
      </c>
      <c r="S133" s="13" t="s">
        <v>16</v>
      </c>
      <c r="T133" s="13" t="s">
        <v>16</v>
      </c>
      <c r="U133" s="9" t="s">
        <v>16</v>
      </c>
      <c r="V133" s="13" t="s">
        <v>16</v>
      </c>
      <c r="W133" s="13" t="s">
        <v>16</v>
      </c>
      <c r="X133" s="13" t="s">
        <v>16</v>
      </c>
      <c r="Y133" s="13" t="s">
        <v>16</v>
      </c>
      <c r="Z133" s="10" t="s">
        <v>16</v>
      </c>
      <c r="AA133" s="13" t="s">
        <v>16</v>
      </c>
      <c r="AB133" s="13" t="s">
        <v>16</v>
      </c>
      <c r="AC133" s="13"/>
      <c r="AD133" s="13"/>
      <c r="AE133" s="314"/>
      <c r="AF133" s="13"/>
      <c r="AG133" s="13"/>
      <c r="AH133" s="13"/>
      <c r="AI133" s="13"/>
      <c r="AJ133" s="10"/>
      <c r="AK133" s="11"/>
      <c r="AL133" s="12"/>
      <c r="AM133" s="206"/>
      <c r="AN133" s="206"/>
      <c r="AO133" s="164"/>
      <c r="AP133" s="172">
        <f>SUMPRODUCT(AO134:AO154,AP134:AP154)/SUM(AO134:AO154)</f>
        <v>0.55666666666666675</v>
      </c>
      <c r="AQ133" s="173"/>
      <c r="AR133" s="93"/>
      <c r="AS133" s="106"/>
      <c r="AT133" s="106"/>
      <c r="AU133" s="106"/>
      <c r="AV133" s="106"/>
      <c r="AW133" s="106"/>
      <c r="AX133" s="106"/>
      <c r="AY133" s="106"/>
      <c r="AZ133" s="106"/>
      <c r="BA133" s="106"/>
      <c r="BB133" s="106"/>
    </row>
    <row r="134" spans="1:54" ht="117" customHeight="1" outlineLevel="1" collapsed="1" x14ac:dyDescent="0.3">
      <c r="A134" s="192" t="s">
        <v>275</v>
      </c>
      <c r="B134" s="119" t="s">
        <v>673</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308"/>
      <c r="AF134" s="123"/>
      <c r="AG134" s="123"/>
      <c r="AH134" s="123"/>
      <c r="AI134" s="123"/>
      <c r="AJ134" s="120"/>
      <c r="AK134" s="122"/>
      <c r="AL134" s="123"/>
      <c r="AM134" s="210">
        <v>44044</v>
      </c>
      <c r="AN134" s="210">
        <v>43889</v>
      </c>
      <c r="AO134" s="169"/>
      <c r="AP134" s="124">
        <f>SUMPRODUCT(AO135:AO136,AP135:AP136)/SUM(AO135:AO136)</f>
        <v>0.9</v>
      </c>
      <c r="AQ134" s="125" t="s">
        <v>342</v>
      </c>
      <c r="AR134" s="126"/>
      <c r="AS134" s="127" t="s">
        <v>63</v>
      </c>
      <c r="AT134" s="127" t="s">
        <v>55</v>
      </c>
      <c r="AU134" s="128"/>
      <c r="AV134" s="128" t="s">
        <v>387</v>
      </c>
      <c r="AW134" s="128" t="str">
        <f>"D"&amp;RIGHT(A134,5)</f>
        <v>D2.4.1</v>
      </c>
      <c r="AX134" s="128" t="s">
        <v>416</v>
      </c>
      <c r="AY134" s="128" t="s">
        <v>415</v>
      </c>
      <c r="AZ134" s="128" t="s">
        <v>723</v>
      </c>
      <c r="BA134" s="128" t="s">
        <v>597</v>
      </c>
      <c r="BB134" s="190">
        <v>1</v>
      </c>
    </row>
    <row r="135" spans="1:54" ht="129.6" hidden="1" outlineLevel="2" x14ac:dyDescent="0.3">
      <c r="A135" s="192"/>
      <c r="B135" s="15" t="s">
        <v>114</v>
      </c>
      <c r="C135" s="17"/>
      <c r="D135" s="16"/>
      <c r="E135" s="18"/>
      <c r="F135" s="26"/>
      <c r="G135" s="26"/>
      <c r="H135" s="20"/>
      <c r="I135" s="20"/>
      <c r="J135" s="20"/>
      <c r="K135" s="20"/>
      <c r="L135" s="20"/>
      <c r="M135" s="20"/>
      <c r="N135" s="20"/>
      <c r="O135" s="17"/>
      <c r="P135" s="16"/>
      <c r="Q135" s="18"/>
      <c r="R135" s="17"/>
      <c r="S135" s="18"/>
      <c r="T135" s="20"/>
      <c r="U135" s="17" t="s">
        <v>15</v>
      </c>
      <c r="V135" s="16" t="s">
        <v>15</v>
      </c>
      <c r="W135" s="18" t="s">
        <v>15</v>
      </c>
      <c r="X135" s="17" t="s">
        <v>15</v>
      </c>
      <c r="Y135" s="18" t="s">
        <v>15</v>
      </c>
      <c r="Z135" s="26" t="s">
        <v>15</v>
      </c>
      <c r="AA135" s="17" t="s">
        <v>15</v>
      </c>
      <c r="AB135" s="16"/>
      <c r="AC135" s="18"/>
      <c r="AD135" s="17"/>
      <c r="AE135" s="309"/>
      <c r="AF135" s="20"/>
      <c r="AG135" s="17"/>
      <c r="AH135" s="16"/>
      <c r="AI135" s="18"/>
      <c r="AJ135" s="17"/>
      <c r="AK135" s="18"/>
      <c r="AL135" s="26"/>
      <c r="AM135" s="204"/>
      <c r="AN135" s="204"/>
      <c r="AO135" s="166">
        <v>5</v>
      </c>
      <c r="AP135" s="21">
        <v>0.9</v>
      </c>
      <c r="AQ135" s="92"/>
      <c r="AR135" s="80" t="s">
        <v>224</v>
      </c>
      <c r="AS135" s="80" t="s">
        <v>55</v>
      </c>
      <c r="AT135" s="80"/>
      <c r="AU135" s="80" t="s">
        <v>596</v>
      </c>
      <c r="AV135" s="80"/>
      <c r="AW135" s="80" t="s">
        <v>297</v>
      </c>
      <c r="AX135" s="80"/>
      <c r="AY135" s="80"/>
      <c r="AZ135" s="80" t="s">
        <v>531</v>
      </c>
      <c r="BA135" s="80"/>
      <c r="BB135" s="80"/>
    </row>
    <row r="136" spans="1:54" ht="57.6" hidden="1" outlineLevel="2" x14ac:dyDescent="0.3">
      <c r="A136" s="192"/>
      <c r="B136" s="15" t="s">
        <v>154</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t="s">
        <v>15</v>
      </c>
      <c r="AC136" s="25" t="s">
        <v>15</v>
      </c>
      <c r="AD136" s="24"/>
      <c r="AE136" s="313"/>
      <c r="AF136" s="22"/>
      <c r="AG136" s="24"/>
      <c r="AH136" s="23"/>
      <c r="AI136" s="25"/>
      <c r="AJ136" s="24"/>
      <c r="AK136" s="25"/>
      <c r="AL136" s="26"/>
      <c r="AM136" s="204"/>
      <c r="AN136" s="204"/>
      <c r="AO136" s="166">
        <v>1</v>
      </c>
      <c r="AP136" s="21">
        <v>0.9</v>
      </c>
      <c r="AQ136" s="92" t="s">
        <v>36</v>
      </c>
      <c r="AR136" s="80"/>
      <c r="AS136" s="80" t="s">
        <v>55</v>
      </c>
      <c r="AT136" s="80"/>
      <c r="AU136" s="80" t="s">
        <v>532</v>
      </c>
      <c r="AV136" s="80"/>
      <c r="AW136" s="80" t="s">
        <v>298</v>
      </c>
      <c r="AX136" s="80"/>
      <c r="AY136" s="80"/>
      <c r="AZ136" s="80" t="s">
        <v>530</v>
      </c>
      <c r="BA136" s="80"/>
      <c r="BB136" s="80"/>
    </row>
    <row r="137" spans="1:54" ht="76.2" customHeight="1" outlineLevel="1" collapsed="1" x14ac:dyDescent="0.3">
      <c r="A137" s="192" t="s">
        <v>276</v>
      </c>
      <c r="B137" s="119" t="s">
        <v>629</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308"/>
      <c r="AF137" s="123"/>
      <c r="AG137" s="123"/>
      <c r="AH137" s="123"/>
      <c r="AI137" s="123"/>
      <c r="AJ137" s="120"/>
      <c r="AK137" s="122"/>
      <c r="AL137" s="123"/>
      <c r="AM137" s="210">
        <v>43922</v>
      </c>
      <c r="AN137" s="210">
        <v>44227</v>
      </c>
      <c r="AO137" s="169"/>
      <c r="AP137" s="124">
        <f>SUMPRODUCT(AO138:AO140,AP138:AP140)/SUM(AO138:AO140)</f>
        <v>1</v>
      </c>
      <c r="AQ137" s="125" t="s">
        <v>343</v>
      </c>
      <c r="AR137" s="126"/>
      <c r="AS137" s="127" t="s">
        <v>26</v>
      </c>
      <c r="AT137" s="127"/>
      <c r="AU137" s="128"/>
      <c r="AV137" s="128" t="s">
        <v>386</v>
      </c>
      <c r="AW137" s="128" t="str">
        <f>"D"&amp;RIGHT(A137,5)</f>
        <v>D2.4.2</v>
      </c>
      <c r="AX137" s="128" t="s">
        <v>540</v>
      </c>
      <c r="AY137" s="128" t="s">
        <v>393</v>
      </c>
      <c r="AZ137" s="128" t="s">
        <v>724</v>
      </c>
      <c r="BA137" s="128" t="s">
        <v>565</v>
      </c>
      <c r="BB137" s="190"/>
    </row>
    <row r="138" spans="1:54" hidden="1" outlineLevel="2" x14ac:dyDescent="0.3">
      <c r="A138" s="192"/>
      <c r="B138" s="15" t="s">
        <v>116</v>
      </c>
      <c r="C138" s="24"/>
      <c r="D138" s="23"/>
      <c r="E138" s="25"/>
      <c r="F138" s="19"/>
      <c r="G138" s="26"/>
      <c r="H138" s="22"/>
      <c r="I138" s="22"/>
      <c r="J138" s="22"/>
      <c r="K138" s="22"/>
      <c r="L138" s="20"/>
      <c r="M138" s="20"/>
      <c r="N138" s="20"/>
      <c r="O138" s="17"/>
      <c r="P138" s="16"/>
      <c r="Q138" s="18"/>
      <c r="R138" s="17"/>
      <c r="S138" s="18"/>
      <c r="T138" s="20"/>
      <c r="U138" s="17"/>
      <c r="V138" s="16"/>
      <c r="W138" s="25"/>
      <c r="X138" s="24"/>
      <c r="Y138" s="25"/>
      <c r="Z138" s="26"/>
      <c r="AA138" s="24"/>
      <c r="AB138" s="23"/>
      <c r="AC138" s="25"/>
      <c r="AD138" s="24"/>
      <c r="AE138" s="313"/>
      <c r="AF138" s="22"/>
      <c r="AG138" s="24"/>
      <c r="AH138" s="23"/>
      <c r="AI138" s="25"/>
      <c r="AJ138" s="24"/>
      <c r="AK138" s="25"/>
      <c r="AL138" s="26"/>
      <c r="AM138" s="204"/>
      <c r="AN138" s="204"/>
      <c r="AO138" s="166">
        <v>2</v>
      </c>
      <c r="AP138" s="21">
        <v>1</v>
      </c>
      <c r="AQ138" s="92"/>
      <c r="AR138" s="80"/>
      <c r="AS138" s="80" t="s">
        <v>26</v>
      </c>
      <c r="AT138" s="80"/>
      <c r="AU138" s="80"/>
      <c r="AV138" s="80"/>
      <c r="AW138" s="80"/>
      <c r="AX138" s="80"/>
      <c r="AY138" s="80"/>
      <c r="AZ138" s="80"/>
      <c r="BA138" s="80"/>
      <c r="BB138" s="80"/>
    </row>
    <row r="139" spans="1:54" ht="28.8" hidden="1" outlineLevel="2" x14ac:dyDescent="0.3">
      <c r="A139" s="192"/>
      <c r="B139" s="15" t="s">
        <v>117</v>
      </c>
      <c r="C139" s="24"/>
      <c r="D139" s="23"/>
      <c r="E139" s="25"/>
      <c r="F139" s="19"/>
      <c r="G139" s="26"/>
      <c r="H139" s="22"/>
      <c r="I139" s="22"/>
      <c r="J139" s="22"/>
      <c r="K139" s="22"/>
      <c r="L139" s="20"/>
      <c r="M139" s="20"/>
      <c r="N139" s="20"/>
      <c r="O139" s="17"/>
      <c r="P139" s="16"/>
      <c r="Q139" s="18"/>
      <c r="R139" s="17"/>
      <c r="S139" s="18"/>
      <c r="T139" s="20"/>
      <c r="U139" s="17"/>
      <c r="V139" s="16"/>
      <c r="W139" s="25" t="s">
        <v>15</v>
      </c>
      <c r="X139" s="24" t="s">
        <v>15</v>
      </c>
      <c r="Y139" s="25" t="s">
        <v>15</v>
      </c>
      <c r="Z139" s="26" t="s">
        <v>87</v>
      </c>
      <c r="AA139" s="24"/>
      <c r="AB139" s="23"/>
      <c r="AC139" s="25"/>
      <c r="AD139" s="24"/>
      <c r="AE139" s="313"/>
      <c r="AF139" s="22"/>
      <c r="AG139" s="24"/>
      <c r="AH139" s="23"/>
      <c r="AI139" s="25"/>
      <c r="AJ139" s="24"/>
      <c r="AK139" s="25"/>
      <c r="AL139" s="26"/>
      <c r="AM139" s="204"/>
      <c r="AN139" s="204"/>
      <c r="AO139" s="166">
        <v>2</v>
      </c>
      <c r="AP139" s="21">
        <v>1</v>
      </c>
      <c r="AQ139" s="92" t="s">
        <v>150</v>
      </c>
      <c r="AR139" s="80"/>
      <c r="AS139" s="80" t="s">
        <v>26</v>
      </c>
      <c r="AT139" s="80"/>
      <c r="AU139" s="80" t="s">
        <v>564</v>
      </c>
      <c r="AV139" s="80"/>
      <c r="AW139" s="80"/>
      <c r="AX139" s="80"/>
      <c r="AY139" s="80"/>
      <c r="AZ139" s="80"/>
      <c r="BA139" s="80"/>
      <c r="BB139" s="80"/>
    </row>
    <row r="140" spans="1:54" ht="100.8" hidden="1" outlineLevel="2" x14ac:dyDescent="0.3">
      <c r="A140" s="192"/>
      <c r="B140" s="15" t="s">
        <v>64</v>
      </c>
      <c r="C140" s="24"/>
      <c r="D140" s="23"/>
      <c r="E140" s="25"/>
      <c r="F140" s="19"/>
      <c r="G140" s="26"/>
      <c r="H140" s="22"/>
      <c r="I140" s="22"/>
      <c r="J140" s="22"/>
      <c r="K140" s="22"/>
      <c r="L140" s="20"/>
      <c r="M140" s="20"/>
      <c r="N140" s="20"/>
      <c r="O140" s="17"/>
      <c r="P140" s="16"/>
      <c r="Q140" s="18"/>
      <c r="R140" s="17"/>
      <c r="S140" s="18"/>
      <c r="T140" s="20"/>
      <c r="U140" s="17"/>
      <c r="V140" s="16"/>
      <c r="W140" s="25" t="s">
        <v>15</v>
      </c>
      <c r="X140" s="24" t="s">
        <v>15</v>
      </c>
      <c r="Y140" s="25" t="s">
        <v>15</v>
      </c>
      <c r="Z140" s="26" t="s">
        <v>87</v>
      </c>
      <c r="AA140" s="24" t="s">
        <v>87</v>
      </c>
      <c r="AB140" s="23"/>
      <c r="AC140" s="25"/>
      <c r="AD140" s="24"/>
      <c r="AE140" s="313"/>
      <c r="AF140" s="22"/>
      <c r="AG140" s="24"/>
      <c r="AH140" s="23"/>
      <c r="AI140" s="25"/>
      <c r="AJ140" s="24"/>
      <c r="AK140" s="25"/>
      <c r="AL140" s="26"/>
      <c r="AM140" s="204"/>
      <c r="AN140" s="204"/>
      <c r="AO140" s="166">
        <v>4</v>
      </c>
      <c r="AP140" s="21">
        <v>1</v>
      </c>
      <c r="AQ140" s="77" t="s">
        <v>115</v>
      </c>
      <c r="AR140" s="80" t="s">
        <v>537</v>
      </c>
      <c r="AS140" s="80" t="s">
        <v>26</v>
      </c>
      <c r="AT140" s="80"/>
      <c r="AU140" s="80" t="s">
        <v>563</v>
      </c>
      <c r="AV140" s="80"/>
      <c r="AW140" s="80"/>
      <c r="AX140" s="80" t="s">
        <v>535</v>
      </c>
      <c r="AY140" s="80"/>
      <c r="AZ140" s="80"/>
      <c r="BA140" s="80"/>
      <c r="BB140" s="80"/>
    </row>
    <row r="141" spans="1:54" ht="43.2" outlineLevel="1" collapsed="1" x14ac:dyDescent="0.3">
      <c r="A141" s="192" t="s">
        <v>277</v>
      </c>
      <c r="B141" s="119" t="s">
        <v>432</v>
      </c>
      <c r="C141" s="120"/>
      <c r="D141" s="121"/>
      <c r="E141" s="122"/>
      <c r="F141" s="123"/>
      <c r="G141" s="123"/>
      <c r="H141" s="123"/>
      <c r="I141" s="123"/>
      <c r="J141" s="123"/>
      <c r="K141" s="123"/>
      <c r="L141" s="123"/>
      <c r="M141" s="123"/>
      <c r="N141" s="123"/>
      <c r="O141" s="123"/>
      <c r="P141" s="121"/>
      <c r="Q141" s="123"/>
      <c r="R141" s="123"/>
      <c r="S141" s="123"/>
      <c r="T141" s="123"/>
      <c r="U141" s="120"/>
      <c r="V141" s="123"/>
      <c r="W141" s="123"/>
      <c r="X141" s="123"/>
      <c r="Y141" s="123"/>
      <c r="Z141" s="123"/>
      <c r="AA141" s="123"/>
      <c r="AB141" s="123"/>
      <c r="AC141" s="123"/>
      <c r="AD141" s="123"/>
      <c r="AE141" s="308"/>
      <c r="AF141" s="123"/>
      <c r="AG141" s="123"/>
      <c r="AH141" s="123"/>
      <c r="AI141" s="123"/>
      <c r="AJ141" s="120"/>
      <c r="AK141" s="122"/>
      <c r="AL141" s="123"/>
      <c r="AM141" s="210">
        <v>44075</v>
      </c>
      <c r="AN141" s="210">
        <v>44316</v>
      </c>
      <c r="AO141" s="169"/>
      <c r="AP141" s="124">
        <f>SUMPRODUCT(AO142:AO147,AP142:AP147)/SUM(AO142:AO147)</f>
        <v>0.27500000000000002</v>
      </c>
      <c r="AQ141" s="125" t="s">
        <v>344</v>
      </c>
      <c r="AR141" s="126" t="s">
        <v>120</v>
      </c>
      <c r="AS141" s="127" t="s">
        <v>63</v>
      </c>
      <c r="AT141" s="127" t="s">
        <v>119</v>
      </c>
      <c r="AU141" s="128"/>
      <c r="AV141" s="128" t="s">
        <v>387</v>
      </c>
      <c r="AW141" s="128" t="s">
        <v>430</v>
      </c>
      <c r="AX141" s="128" t="s">
        <v>598</v>
      </c>
      <c r="AY141" s="128" t="s">
        <v>431</v>
      </c>
      <c r="AZ141" s="128" t="s">
        <v>725</v>
      </c>
      <c r="BA141" s="128"/>
      <c r="BB141" s="190">
        <v>1</v>
      </c>
    </row>
    <row r="142" spans="1:54" ht="43.2" hidden="1" outlineLevel="2" x14ac:dyDescent="0.3">
      <c r="A142" s="35"/>
      <c r="B142" s="15" t="s">
        <v>134</v>
      </c>
      <c r="C142" s="99"/>
      <c r="D142" s="108"/>
      <c r="E142" s="109"/>
      <c r="F142" s="26"/>
      <c r="G142" s="26"/>
      <c r="H142" s="26"/>
      <c r="I142" s="26"/>
      <c r="J142" s="26"/>
      <c r="K142" s="26"/>
      <c r="L142" s="26"/>
      <c r="M142" s="26"/>
      <c r="N142" s="26"/>
      <c r="O142" s="26"/>
      <c r="P142" s="108"/>
      <c r="Q142" s="109"/>
      <c r="R142" s="99"/>
      <c r="S142" s="109"/>
      <c r="T142" s="26"/>
      <c r="U142" s="99"/>
      <c r="V142" s="108"/>
      <c r="W142" s="109" t="s">
        <v>15</v>
      </c>
      <c r="X142" s="99" t="s">
        <v>15</v>
      </c>
      <c r="Y142" s="25"/>
      <c r="Z142" s="26"/>
      <c r="AA142" s="26"/>
      <c r="AB142" s="99"/>
      <c r="AC142" s="109"/>
      <c r="AD142" s="99"/>
      <c r="AE142" s="310"/>
      <c r="AF142" s="26"/>
      <c r="AG142" s="99"/>
      <c r="AH142" s="108"/>
      <c r="AI142" s="109"/>
      <c r="AJ142" s="99"/>
      <c r="AK142" s="109"/>
      <c r="AL142" s="26"/>
      <c r="AM142" s="204"/>
      <c r="AN142" s="204"/>
      <c r="AO142" s="166">
        <v>2</v>
      </c>
      <c r="AP142" s="21">
        <v>1</v>
      </c>
      <c r="AQ142" s="61" t="s">
        <v>140</v>
      </c>
      <c r="AR142" s="93" t="s">
        <v>143</v>
      </c>
      <c r="AS142" s="80" t="s">
        <v>119</v>
      </c>
      <c r="AT142" s="80"/>
      <c r="AU142" s="80" t="s">
        <v>155</v>
      </c>
      <c r="AV142" s="80"/>
      <c r="AW142" s="80"/>
      <c r="AX142" s="80"/>
      <c r="AY142" s="80"/>
      <c r="AZ142" s="80" t="s">
        <v>706</v>
      </c>
      <c r="BA142" s="80"/>
      <c r="BB142" s="80"/>
    </row>
    <row r="143" spans="1:54" ht="57.6" hidden="1" outlineLevel="2" x14ac:dyDescent="0.3">
      <c r="A143" s="35"/>
      <c r="B143" s="15" t="s">
        <v>135</v>
      </c>
      <c r="C143" s="99"/>
      <c r="D143" s="108"/>
      <c r="E143" s="109"/>
      <c r="F143" s="26"/>
      <c r="G143" s="26"/>
      <c r="H143" s="26"/>
      <c r="I143" s="26"/>
      <c r="J143" s="26"/>
      <c r="K143" s="26"/>
      <c r="L143" s="26"/>
      <c r="M143" s="26"/>
      <c r="N143" s="26"/>
      <c r="O143" s="26"/>
      <c r="P143" s="108"/>
      <c r="Q143" s="109"/>
      <c r="R143" s="99"/>
      <c r="S143" s="109"/>
      <c r="T143" s="26"/>
      <c r="U143" s="99"/>
      <c r="V143" s="108"/>
      <c r="W143" s="109" t="s">
        <v>15</v>
      </c>
      <c r="X143" s="99" t="s">
        <v>15</v>
      </c>
      <c r="Y143" s="25"/>
      <c r="Z143" s="26"/>
      <c r="AA143" s="26"/>
      <c r="AB143" s="99"/>
      <c r="AC143" s="109"/>
      <c r="AD143" s="99"/>
      <c r="AE143" s="310"/>
      <c r="AF143" s="26"/>
      <c r="AG143" s="99"/>
      <c r="AH143" s="108"/>
      <c r="AI143" s="109"/>
      <c r="AJ143" s="99"/>
      <c r="AK143" s="109"/>
      <c r="AL143" s="26"/>
      <c r="AM143" s="204"/>
      <c r="AN143" s="204"/>
      <c r="AO143" s="166">
        <v>2</v>
      </c>
      <c r="AP143" s="21">
        <v>0.35</v>
      </c>
      <c r="AQ143" s="61" t="s">
        <v>141</v>
      </c>
      <c r="AR143" s="93" t="s">
        <v>562</v>
      </c>
      <c r="AS143" s="80" t="s">
        <v>119</v>
      </c>
      <c r="AT143" s="80"/>
      <c r="AU143" s="80" t="s">
        <v>561</v>
      </c>
      <c r="AV143" s="80"/>
      <c r="AW143" s="80"/>
      <c r="AX143" s="80"/>
      <c r="AY143" s="80"/>
      <c r="AZ143" s="80"/>
      <c r="BA143" s="80"/>
      <c r="BB143" s="80"/>
    </row>
    <row r="144" spans="1:54" ht="28.8" hidden="1" outlineLevel="2" x14ac:dyDescent="0.3">
      <c r="A144" s="35"/>
      <c r="B144" s="15" t="s">
        <v>136</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t="s">
        <v>15</v>
      </c>
      <c r="Z144" s="26" t="s">
        <v>15</v>
      </c>
      <c r="AA144" s="26"/>
      <c r="AB144" s="99"/>
      <c r="AC144" s="109"/>
      <c r="AD144" s="99"/>
      <c r="AE144" s="310"/>
      <c r="AF144" s="26"/>
      <c r="AG144" s="99"/>
      <c r="AH144" s="108"/>
      <c r="AI144" s="109"/>
      <c r="AJ144" s="99"/>
      <c r="AK144" s="109"/>
      <c r="AL144" s="26"/>
      <c r="AM144" s="204"/>
      <c r="AN144" s="204"/>
      <c r="AO144" s="166">
        <v>2</v>
      </c>
      <c r="AP144" s="21">
        <v>0.3</v>
      </c>
      <c r="AQ144" s="61" t="s">
        <v>142</v>
      </c>
      <c r="AR144" s="93"/>
      <c r="AS144" s="80" t="s">
        <v>119</v>
      </c>
      <c r="AT144" s="80"/>
      <c r="AU144" s="80"/>
      <c r="AV144" s="80"/>
      <c r="AW144" s="80"/>
      <c r="AX144" s="80"/>
      <c r="AY144" s="80"/>
      <c r="AZ144" s="80"/>
      <c r="BA144" s="80"/>
      <c r="BB144" s="80"/>
    </row>
    <row r="145" spans="1:54" ht="57.6" hidden="1" outlineLevel="2" x14ac:dyDescent="0.3">
      <c r="A145" s="35"/>
      <c r="B145" s="15" t="s">
        <v>137</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t="s">
        <v>15</v>
      </c>
      <c r="AB145" s="99"/>
      <c r="AC145" s="109"/>
      <c r="AD145" s="99"/>
      <c r="AE145" s="310"/>
      <c r="AF145" s="26"/>
      <c r="AG145" s="99"/>
      <c r="AH145" s="108"/>
      <c r="AI145" s="109"/>
      <c r="AJ145" s="99"/>
      <c r="AK145" s="109"/>
      <c r="AL145" s="26"/>
      <c r="AM145" s="204"/>
      <c r="AN145" s="204"/>
      <c r="AO145" s="166">
        <v>2</v>
      </c>
      <c r="AP145" s="21">
        <v>0</v>
      </c>
      <c r="AQ145" s="61" t="s">
        <v>146</v>
      </c>
      <c r="AR145" s="93"/>
      <c r="AS145" s="80" t="s">
        <v>119</v>
      </c>
      <c r="AT145" s="80"/>
      <c r="AU145" s="80"/>
      <c r="AV145" s="80"/>
      <c r="AW145" s="80"/>
      <c r="AX145" s="80"/>
      <c r="AY145" s="80"/>
      <c r="AZ145" s="80"/>
      <c r="BA145" s="80"/>
      <c r="BB145" s="80"/>
    </row>
    <row r="146" spans="1:54" ht="43.2" hidden="1" outlineLevel="2" x14ac:dyDescent="0.3">
      <c r="A146" s="35"/>
      <c r="B146" s="15" t="s">
        <v>138</v>
      </c>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t="s">
        <v>15</v>
      </c>
      <c r="AC146" s="109"/>
      <c r="AD146" s="99"/>
      <c r="AE146" s="310"/>
      <c r="AF146" s="26"/>
      <c r="AG146" s="99"/>
      <c r="AH146" s="108"/>
      <c r="AI146" s="109"/>
      <c r="AJ146" s="99"/>
      <c r="AK146" s="109"/>
      <c r="AL146" s="26"/>
      <c r="AM146" s="204"/>
      <c r="AN146" s="204"/>
      <c r="AO146" s="166">
        <v>2</v>
      </c>
      <c r="AP146" s="21">
        <v>0</v>
      </c>
      <c r="AQ146" s="61" t="s">
        <v>145</v>
      </c>
      <c r="AR146" s="93" t="s">
        <v>147</v>
      </c>
      <c r="AS146" s="80" t="s">
        <v>119</v>
      </c>
      <c r="AT146" s="80"/>
      <c r="AU146" s="80"/>
      <c r="AV146" s="80"/>
      <c r="AW146" s="80"/>
      <c r="AX146" s="80"/>
      <c r="AY146" s="80"/>
      <c r="AZ146" s="80"/>
      <c r="BA146" s="80"/>
      <c r="BB146" s="80"/>
    </row>
    <row r="147" spans="1:54" ht="72" hidden="1" outlineLevel="2" x14ac:dyDescent="0.3">
      <c r="A147" s="35"/>
      <c r="B147" s="15" t="s">
        <v>139</v>
      </c>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t="s">
        <v>15</v>
      </c>
      <c r="AD147" s="99" t="s">
        <v>15</v>
      </c>
      <c r="AE147" s="310"/>
      <c r="AF147" s="26"/>
      <c r="AG147" s="99"/>
      <c r="AH147" s="108"/>
      <c r="AI147" s="109"/>
      <c r="AJ147" s="99"/>
      <c r="AK147" s="109"/>
      <c r="AL147" s="26"/>
      <c r="AM147" s="204"/>
      <c r="AN147" s="204"/>
      <c r="AO147" s="166">
        <v>2</v>
      </c>
      <c r="AP147" s="21">
        <v>0</v>
      </c>
      <c r="AQ147" s="91" t="s">
        <v>287</v>
      </c>
      <c r="AR147" s="2"/>
      <c r="AS147" s="80" t="s">
        <v>119</v>
      </c>
      <c r="AT147" s="80"/>
      <c r="AU147" s="80" t="s">
        <v>144</v>
      </c>
      <c r="AV147" s="80"/>
      <c r="AW147" s="80"/>
      <c r="AX147" s="80"/>
      <c r="AY147" s="80"/>
      <c r="AZ147" s="80"/>
      <c r="BA147" s="80"/>
      <c r="BB147" s="80"/>
    </row>
    <row r="148" spans="1:54" outlineLevel="1" collapsed="1" x14ac:dyDescent="0.3">
      <c r="A148" s="192" t="s">
        <v>402</v>
      </c>
      <c r="B148" s="119" t="s">
        <v>403</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308"/>
      <c r="AF148" s="123"/>
      <c r="AG148" s="123"/>
      <c r="AH148" s="123"/>
      <c r="AI148" s="123"/>
      <c r="AJ148" s="120"/>
      <c r="AK148" s="122"/>
      <c r="AL148" s="123"/>
      <c r="AM148" s="210">
        <v>44256</v>
      </c>
      <c r="AN148" s="210">
        <v>44439</v>
      </c>
      <c r="AO148" s="169"/>
      <c r="AP148" s="124">
        <f>SUMPRODUCT(AO149:AO153,AP149:AP153)/SUM(AO149:AO153)</f>
        <v>0</v>
      </c>
      <c r="AQ148" s="125" t="s">
        <v>403</v>
      </c>
      <c r="AR148" s="126"/>
      <c r="AS148" s="127" t="s">
        <v>47</v>
      </c>
      <c r="AT148" s="127" t="s">
        <v>404</v>
      </c>
      <c r="AU148" s="128"/>
      <c r="AV148" s="128" t="s">
        <v>387</v>
      </c>
      <c r="AW148" s="128" t="s">
        <v>599</v>
      </c>
      <c r="AX148" s="128"/>
      <c r="AY148" s="128" t="s">
        <v>600</v>
      </c>
      <c r="AZ148" s="128"/>
      <c r="BA148" s="128"/>
      <c r="BB148" s="190">
        <v>3</v>
      </c>
    </row>
    <row r="149" spans="1:54" hidden="1" outlineLevel="2" x14ac:dyDescent="0.3">
      <c r="A149" s="35"/>
      <c r="B149" s="15" t="s">
        <v>678</v>
      </c>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t="s">
        <v>15</v>
      </c>
      <c r="AD149" s="99" t="s">
        <v>15</v>
      </c>
      <c r="AE149" s="310" t="s">
        <v>15</v>
      </c>
      <c r="AF149" s="26" t="s">
        <v>15</v>
      </c>
      <c r="AG149" s="99" t="s">
        <v>15</v>
      </c>
      <c r="AH149" s="108"/>
      <c r="AI149" s="109"/>
      <c r="AJ149" s="99"/>
      <c r="AK149" s="109"/>
      <c r="AL149" s="26"/>
      <c r="AM149" s="204"/>
      <c r="AN149" s="204"/>
      <c r="AO149" s="166">
        <v>4</v>
      </c>
      <c r="AP149" s="21">
        <v>0</v>
      </c>
      <c r="AQ149" s="91"/>
      <c r="AR149" s="2"/>
      <c r="AS149" s="80"/>
      <c r="AT149" s="80"/>
      <c r="AU149" s="80"/>
      <c r="AV149" s="80"/>
      <c r="AW149" s="80"/>
      <c r="AX149" s="80"/>
      <c r="AY149" s="80"/>
      <c r="AZ149" s="80"/>
      <c r="BA149" s="80"/>
      <c r="BB149" s="80"/>
    </row>
    <row r="150" spans="1:54" hidden="1" outlineLevel="2" x14ac:dyDescent="0.3">
      <c r="A150" s="35"/>
      <c r="B150" s="15" t="s">
        <v>677</v>
      </c>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10"/>
      <c r="AF150" s="26" t="s">
        <v>15</v>
      </c>
      <c r="AG150" s="99" t="s">
        <v>15</v>
      </c>
      <c r="AH150" s="108" t="s">
        <v>15</v>
      </c>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10"/>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idden="1" outlineLevel="2" x14ac:dyDescent="0.3">
      <c r="A152" s="35"/>
      <c r="B152" s="15"/>
      <c r="C152" s="99"/>
      <c r="D152" s="108"/>
      <c r="E152" s="109"/>
      <c r="F152" s="26"/>
      <c r="G152" s="26"/>
      <c r="H152" s="26"/>
      <c r="I152" s="26"/>
      <c r="J152" s="26"/>
      <c r="K152" s="26"/>
      <c r="L152" s="26"/>
      <c r="M152" s="26"/>
      <c r="N152" s="26"/>
      <c r="O152" s="26"/>
      <c r="P152" s="108"/>
      <c r="Q152" s="109"/>
      <c r="R152" s="99"/>
      <c r="S152" s="109"/>
      <c r="T152" s="26"/>
      <c r="U152" s="99"/>
      <c r="V152" s="108"/>
      <c r="W152" s="109"/>
      <c r="X152" s="99"/>
      <c r="Y152" s="25"/>
      <c r="Z152" s="26"/>
      <c r="AA152" s="26"/>
      <c r="AB152" s="99"/>
      <c r="AC152" s="109"/>
      <c r="AD152" s="99"/>
      <c r="AE152" s="310"/>
      <c r="AF152" s="26"/>
      <c r="AG152" s="99"/>
      <c r="AH152" s="108"/>
      <c r="AI152" s="109"/>
      <c r="AJ152" s="99"/>
      <c r="AK152" s="109"/>
      <c r="AL152" s="26"/>
      <c r="AM152" s="204"/>
      <c r="AN152" s="204"/>
      <c r="AO152" s="166"/>
      <c r="AP152" s="21"/>
      <c r="AQ152" s="91"/>
      <c r="AR152" s="2"/>
      <c r="AS152" s="80"/>
      <c r="AT152" s="80"/>
      <c r="AU152" s="80"/>
      <c r="AV152" s="80"/>
      <c r="AW152" s="80"/>
      <c r="AX152" s="80"/>
      <c r="AY152" s="80"/>
      <c r="AZ152" s="80"/>
      <c r="BA152" s="80"/>
      <c r="BB152" s="80"/>
    </row>
    <row r="153" spans="1:54" hidden="1" outlineLevel="2" x14ac:dyDescent="0.3">
      <c r="A153" s="35"/>
      <c r="B153" s="15"/>
      <c r="C153" s="99"/>
      <c r="D153" s="108"/>
      <c r="E153" s="109"/>
      <c r="F153" s="26"/>
      <c r="G153" s="26"/>
      <c r="H153" s="26"/>
      <c r="I153" s="26"/>
      <c r="J153" s="26"/>
      <c r="K153" s="26"/>
      <c r="L153" s="26"/>
      <c r="M153" s="26"/>
      <c r="N153" s="26"/>
      <c r="O153" s="26"/>
      <c r="P153" s="108"/>
      <c r="Q153" s="109"/>
      <c r="R153" s="99"/>
      <c r="S153" s="109"/>
      <c r="T153" s="26"/>
      <c r="U153" s="99"/>
      <c r="V153" s="108"/>
      <c r="W153" s="109"/>
      <c r="X153" s="99"/>
      <c r="Y153" s="25"/>
      <c r="Z153" s="26"/>
      <c r="AA153" s="26"/>
      <c r="AB153" s="99"/>
      <c r="AC153" s="109"/>
      <c r="AD153" s="99"/>
      <c r="AE153" s="310"/>
      <c r="AF153" s="26"/>
      <c r="AG153" s="99"/>
      <c r="AH153" s="108"/>
      <c r="AI153" s="109"/>
      <c r="AJ153" s="99"/>
      <c r="AK153" s="109"/>
      <c r="AL153" s="26"/>
      <c r="AM153" s="204"/>
      <c r="AN153" s="204"/>
      <c r="AO153" s="166"/>
      <c r="AP153" s="21"/>
      <c r="AQ153" s="91"/>
      <c r="AR153" s="2"/>
      <c r="AS153" s="80"/>
      <c r="AT153" s="80"/>
      <c r="AU153" s="80"/>
      <c r="AV153" s="80"/>
      <c r="AW153" s="80"/>
      <c r="AX153" s="80"/>
      <c r="AY153" s="80"/>
      <c r="AZ153" s="80"/>
      <c r="BA153" s="80"/>
      <c r="BB153" s="80"/>
    </row>
    <row r="154" spans="1:54" ht="15" outlineLevel="1" collapsed="1" thickBot="1" x14ac:dyDescent="0.35">
      <c r="A154" s="27"/>
      <c r="B154" s="28"/>
      <c r="C154" s="30"/>
      <c r="D154" s="29"/>
      <c r="E154" s="31"/>
      <c r="F154" s="32"/>
      <c r="G154" s="33"/>
      <c r="H154" s="33"/>
      <c r="I154" s="33"/>
      <c r="J154" s="33"/>
      <c r="K154" s="33"/>
      <c r="L154" s="33"/>
      <c r="M154" s="33"/>
      <c r="N154" s="33"/>
      <c r="O154" s="33"/>
      <c r="P154" s="29"/>
      <c r="Q154" s="31"/>
      <c r="R154" s="30"/>
      <c r="S154" s="31"/>
      <c r="T154" s="33"/>
      <c r="U154" s="30"/>
      <c r="V154" s="29"/>
      <c r="W154" s="31"/>
      <c r="X154" s="30"/>
      <c r="Y154" s="31"/>
      <c r="Z154" s="41"/>
      <c r="AA154" s="33"/>
      <c r="AB154" s="29"/>
      <c r="AC154" s="31"/>
      <c r="AD154" s="30"/>
      <c r="AE154" s="318"/>
      <c r="AF154" s="33"/>
      <c r="AG154" s="30"/>
      <c r="AH154" s="29"/>
      <c r="AI154" s="31"/>
      <c r="AJ154" s="30"/>
      <c r="AK154" s="31"/>
      <c r="AL154" s="41"/>
      <c r="AM154" s="209"/>
      <c r="AN154" s="209"/>
      <c r="AO154" s="167"/>
      <c r="AP154" s="21"/>
      <c r="AQ154" s="220"/>
      <c r="AR154" s="234"/>
      <c r="AS154" s="86"/>
      <c r="AT154" s="85"/>
      <c r="AU154" s="106"/>
      <c r="AV154" s="106"/>
      <c r="AW154" s="106"/>
      <c r="AX154" s="106"/>
      <c r="AY154" s="106"/>
      <c r="AZ154" s="106"/>
      <c r="BA154" s="106"/>
      <c r="BB154" s="106"/>
    </row>
    <row r="155" spans="1:54" ht="29.4" thickBot="1" x14ac:dyDescent="0.35">
      <c r="A155" s="7" t="s">
        <v>80</v>
      </c>
      <c r="B155" s="8" t="s">
        <v>81</v>
      </c>
      <c r="C155" s="10"/>
      <c r="D155" s="9"/>
      <c r="E155" s="11"/>
      <c r="F155" s="12"/>
      <c r="G155" s="13"/>
      <c r="H155" s="13"/>
      <c r="I155" s="13"/>
      <c r="J155" s="13"/>
      <c r="K155" s="13"/>
      <c r="L155" s="13"/>
      <c r="M155" s="13"/>
      <c r="N155" s="13"/>
      <c r="O155" s="13"/>
      <c r="P155" s="9"/>
      <c r="Q155" s="13"/>
      <c r="R155" s="13"/>
      <c r="S155" s="13"/>
      <c r="T155" s="13"/>
      <c r="U155" s="9"/>
      <c r="V155" s="13"/>
      <c r="W155" s="13"/>
      <c r="X155" s="13" t="s">
        <v>16</v>
      </c>
      <c r="Y155" s="13" t="s">
        <v>16</v>
      </c>
      <c r="Z155" s="10" t="s">
        <v>16</v>
      </c>
      <c r="AA155" s="13" t="s">
        <v>16</v>
      </c>
      <c r="AB155" s="13" t="s">
        <v>16</v>
      </c>
      <c r="AC155" s="13" t="s">
        <v>16</v>
      </c>
      <c r="AD155" s="13" t="s">
        <v>16</v>
      </c>
      <c r="AE155" s="314" t="s">
        <v>16</v>
      </c>
      <c r="AF155" s="13" t="s">
        <v>16</v>
      </c>
      <c r="AG155" s="13" t="s">
        <v>16</v>
      </c>
      <c r="AH155" s="13" t="s">
        <v>16</v>
      </c>
      <c r="AI155" s="13" t="s">
        <v>16</v>
      </c>
      <c r="AJ155" s="10"/>
      <c r="AK155" s="11"/>
      <c r="AL155" s="12"/>
      <c r="AM155" s="206"/>
      <c r="AN155" s="206"/>
      <c r="AO155" s="164"/>
      <c r="AP155" s="172">
        <f>SUMPRODUCT(AO156:AO206,AP156:AP206)/SUM(AO156:AO206)</f>
        <v>0.57117647058823529</v>
      </c>
      <c r="AQ155" s="173"/>
      <c r="AR155" s="93" t="s">
        <v>164</v>
      </c>
      <c r="AS155" s="106"/>
      <c r="AT155" s="106"/>
      <c r="AU155" s="91"/>
      <c r="AV155" s="91"/>
      <c r="AW155" s="89"/>
      <c r="AX155" s="89"/>
      <c r="AY155" s="89"/>
      <c r="AZ155" s="89"/>
      <c r="BA155" s="89"/>
      <c r="BB155" s="186"/>
    </row>
    <row r="156" spans="1:54" ht="43.2" outlineLevel="1" collapsed="1" x14ac:dyDescent="0.3">
      <c r="A156" s="192" t="s">
        <v>278</v>
      </c>
      <c r="B156" s="119" t="s">
        <v>630</v>
      </c>
      <c r="C156" s="120"/>
      <c r="D156" s="121"/>
      <c r="E156" s="122"/>
      <c r="F156" s="123"/>
      <c r="G156" s="123"/>
      <c r="H156" s="123"/>
      <c r="I156" s="123"/>
      <c r="J156" s="123"/>
      <c r="K156" s="123"/>
      <c r="L156" s="123"/>
      <c r="M156" s="123"/>
      <c r="N156" s="123"/>
      <c r="O156" s="123"/>
      <c r="P156" s="121"/>
      <c r="Q156" s="123"/>
      <c r="R156" s="123"/>
      <c r="S156" s="123"/>
      <c r="T156" s="123"/>
      <c r="U156" s="120"/>
      <c r="V156" s="123"/>
      <c r="W156" s="123"/>
      <c r="X156" s="123"/>
      <c r="Y156" s="123"/>
      <c r="Z156" s="123"/>
      <c r="AA156" s="123"/>
      <c r="AB156" s="123"/>
      <c r="AC156" s="123"/>
      <c r="AD156" s="123"/>
      <c r="AE156" s="308"/>
      <c r="AF156" s="123"/>
      <c r="AG156" s="123"/>
      <c r="AH156" s="123"/>
      <c r="AI156" s="123"/>
      <c r="AJ156" s="120"/>
      <c r="AK156" s="122"/>
      <c r="AL156" s="123"/>
      <c r="AM156" s="210">
        <v>43952</v>
      </c>
      <c r="AN156" s="210">
        <v>44227</v>
      </c>
      <c r="AO156" s="169"/>
      <c r="AP156" s="124">
        <f>SUMPRODUCT(AO157:AO160,AP157:AP160)/SUM(AO157:AO160)</f>
        <v>1</v>
      </c>
      <c r="AQ156" s="125" t="s">
        <v>345</v>
      </c>
      <c r="AR156" s="126"/>
      <c r="AS156" s="127" t="s">
        <v>26</v>
      </c>
      <c r="AT156" s="127"/>
      <c r="AU156" s="128"/>
      <c r="AV156" s="128" t="s">
        <v>496</v>
      </c>
      <c r="AW156" s="128" t="s">
        <v>433</v>
      </c>
      <c r="AX156" s="128" t="s">
        <v>438</v>
      </c>
      <c r="AY156" s="128" t="s">
        <v>425</v>
      </c>
      <c r="AZ156" s="128" t="s">
        <v>601</v>
      </c>
      <c r="BA156" s="128" t="s">
        <v>527</v>
      </c>
      <c r="BB156" s="190"/>
    </row>
    <row r="157" spans="1:54" ht="28.8" hidden="1" outlineLevel="2" x14ac:dyDescent="0.3">
      <c r="A157" s="192"/>
      <c r="B157" s="15" t="s">
        <v>28</v>
      </c>
      <c r="C157" s="38"/>
      <c r="D157" s="37"/>
      <c r="E157" s="39"/>
      <c r="F157" s="26"/>
      <c r="G157" s="40"/>
      <c r="H157" s="40"/>
      <c r="I157" s="40"/>
      <c r="J157" s="40"/>
      <c r="K157" s="40"/>
      <c r="L157" s="40"/>
      <c r="M157" s="40"/>
      <c r="N157" s="40"/>
      <c r="O157" s="40"/>
      <c r="P157" s="37"/>
      <c r="Q157" s="40"/>
      <c r="R157" s="40"/>
      <c r="S157" s="40"/>
      <c r="T157" s="40"/>
      <c r="U157" s="37"/>
      <c r="V157" s="40"/>
      <c r="W157" s="40" t="s">
        <v>15</v>
      </c>
      <c r="X157" s="40"/>
      <c r="Y157" s="40"/>
      <c r="Z157" s="99"/>
      <c r="AA157" s="40"/>
      <c r="AB157" s="37"/>
      <c r="AC157" s="39"/>
      <c r="AD157" s="38"/>
      <c r="AE157" s="311"/>
      <c r="AF157" s="40"/>
      <c r="AG157" s="38"/>
      <c r="AH157" s="37"/>
      <c r="AI157" s="39"/>
      <c r="AJ157" s="38"/>
      <c r="AK157" s="39"/>
      <c r="AL157" s="26"/>
      <c r="AM157" s="208"/>
      <c r="AN157" s="208"/>
      <c r="AO157" s="168">
        <v>2</v>
      </c>
      <c r="AP157" s="87">
        <v>1</v>
      </c>
      <c r="AQ157" s="61" t="s">
        <v>27</v>
      </c>
      <c r="AR157" s="80" t="s">
        <v>53</v>
      </c>
      <c r="AS157" s="80" t="s">
        <v>26</v>
      </c>
      <c r="AT157" s="80"/>
      <c r="AU157" s="89"/>
      <c r="AV157" s="89"/>
      <c r="AW157" s="89"/>
      <c r="AX157" s="89"/>
      <c r="AY157" s="89"/>
      <c r="AZ157" s="89"/>
      <c r="BA157" s="89"/>
      <c r="BB157" s="186"/>
    </row>
    <row r="158" spans="1:54" ht="57.6" hidden="1" outlineLevel="2" x14ac:dyDescent="0.3">
      <c r="A158" s="192"/>
      <c r="B158" s="15" t="s">
        <v>118</v>
      </c>
      <c r="C158" s="38"/>
      <c r="D158" s="37"/>
      <c r="E158" s="39"/>
      <c r="F158" s="26"/>
      <c r="G158" s="40"/>
      <c r="H158" s="40"/>
      <c r="I158" s="40"/>
      <c r="J158" s="40"/>
      <c r="K158" s="40"/>
      <c r="L158" s="40"/>
      <c r="M158" s="40"/>
      <c r="N158" s="40"/>
      <c r="O158" s="40"/>
      <c r="P158" s="37"/>
      <c r="Q158" s="40"/>
      <c r="R158" s="40"/>
      <c r="S158" s="40"/>
      <c r="T158" s="40"/>
      <c r="U158" s="37"/>
      <c r="V158" s="40"/>
      <c r="W158" s="40"/>
      <c r="X158" s="40" t="s">
        <v>15</v>
      </c>
      <c r="Y158" s="40"/>
      <c r="Z158" s="99"/>
      <c r="AA158" s="40"/>
      <c r="AB158" s="37"/>
      <c r="AC158" s="39"/>
      <c r="AD158" s="38"/>
      <c r="AE158" s="311"/>
      <c r="AF158" s="40"/>
      <c r="AG158" s="38"/>
      <c r="AH158" s="37"/>
      <c r="AI158" s="39"/>
      <c r="AJ158" s="38"/>
      <c r="AK158" s="39"/>
      <c r="AL158" s="26"/>
      <c r="AM158" s="208"/>
      <c r="AN158" s="208"/>
      <c r="AO158" s="168">
        <v>1</v>
      </c>
      <c r="AP158" s="87">
        <v>1</v>
      </c>
      <c r="AQ158" s="61" t="s">
        <v>29</v>
      </c>
      <c r="AR158" s="80" t="s">
        <v>152</v>
      </c>
      <c r="AS158" s="80" t="s">
        <v>55</v>
      </c>
      <c r="AT158" s="80"/>
      <c r="AU158" s="89" t="s">
        <v>151</v>
      </c>
      <c r="AV158" s="89"/>
      <c r="AW158" s="89"/>
      <c r="AX158" s="89"/>
      <c r="AY158" s="89"/>
      <c r="AZ158" s="89"/>
      <c r="BA158" s="89"/>
      <c r="BB158" s="186"/>
    </row>
    <row r="159" spans="1:54" ht="72" hidden="1" outlineLevel="2" x14ac:dyDescent="0.3">
      <c r="A159" s="192"/>
      <c r="B159" s="15" t="s">
        <v>54</v>
      </c>
      <c r="C159" s="38"/>
      <c r="D159" s="37"/>
      <c r="E159" s="39"/>
      <c r="F159" s="26"/>
      <c r="G159" s="40"/>
      <c r="H159" s="40"/>
      <c r="I159" s="40"/>
      <c r="J159" s="40"/>
      <c r="K159" s="40"/>
      <c r="L159" s="40"/>
      <c r="M159" s="40"/>
      <c r="N159" s="40"/>
      <c r="O159" s="40"/>
      <c r="P159" s="37"/>
      <c r="Q159" s="39"/>
      <c r="R159" s="38"/>
      <c r="S159" s="39"/>
      <c r="T159" s="40"/>
      <c r="U159" s="38"/>
      <c r="V159" s="37"/>
      <c r="W159" s="39"/>
      <c r="X159" s="38"/>
      <c r="Y159" s="39" t="s">
        <v>15</v>
      </c>
      <c r="Z159" s="26"/>
      <c r="AA159" s="40"/>
      <c r="AB159" s="37"/>
      <c r="AC159" s="39"/>
      <c r="AD159" s="38"/>
      <c r="AE159" s="311"/>
      <c r="AF159" s="40"/>
      <c r="AG159" s="38"/>
      <c r="AH159" s="37"/>
      <c r="AI159" s="39"/>
      <c r="AJ159" s="38"/>
      <c r="AK159" s="39"/>
      <c r="AL159" s="26"/>
      <c r="AM159" s="208"/>
      <c r="AN159" s="208"/>
      <c r="AO159" s="168">
        <v>1</v>
      </c>
      <c r="AP159" s="87">
        <v>1</v>
      </c>
      <c r="AQ159" s="61" t="s">
        <v>30</v>
      </c>
      <c r="AR159" s="80"/>
      <c r="AS159" s="85" t="s">
        <v>55</v>
      </c>
      <c r="AT159" s="85"/>
      <c r="AU159" s="89"/>
      <c r="AV159" s="89"/>
      <c r="AW159" s="89"/>
      <c r="AX159" s="89"/>
      <c r="AY159" s="89"/>
      <c r="AZ159" s="89"/>
      <c r="BA159" s="89"/>
      <c r="BB159" s="186"/>
    </row>
    <row r="160" spans="1:54" ht="28.8" hidden="1" outlineLevel="2" x14ac:dyDescent="0.3">
      <c r="A160" s="192"/>
      <c r="B160" s="15" t="s">
        <v>31</v>
      </c>
      <c r="C160" s="38"/>
      <c r="D160" s="37"/>
      <c r="E160" s="39"/>
      <c r="F160" s="26"/>
      <c r="G160" s="40"/>
      <c r="H160" s="40"/>
      <c r="I160" s="40"/>
      <c r="J160" s="40"/>
      <c r="K160" s="40"/>
      <c r="L160" s="40"/>
      <c r="M160" s="40"/>
      <c r="N160" s="40"/>
      <c r="O160" s="40"/>
      <c r="P160" s="37"/>
      <c r="Q160" s="39"/>
      <c r="R160" s="38"/>
      <c r="S160" s="39"/>
      <c r="T160" s="40"/>
      <c r="U160" s="38"/>
      <c r="V160" s="37"/>
      <c r="W160" s="39"/>
      <c r="X160" s="38"/>
      <c r="Y160" s="18" t="s">
        <v>15</v>
      </c>
      <c r="Z160" s="26"/>
      <c r="AA160" s="40"/>
      <c r="AB160" s="38"/>
      <c r="AC160" s="39"/>
      <c r="AD160" s="38"/>
      <c r="AE160" s="311"/>
      <c r="AF160" s="40"/>
      <c r="AG160" s="38"/>
      <c r="AH160" s="37"/>
      <c r="AI160" s="39"/>
      <c r="AJ160" s="38"/>
      <c r="AK160" s="39"/>
      <c r="AL160" s="26"/>
      <c r="AM160" s="208"/>
      <c r="AN160" s="208"/>
      <c r="AO160" s="168">
        <v>1</v>
      </c>
      <c r="AP160" s="87">
        <v>1</v>
      </c>
      <c r="AQ160" s="61" t="s">
        <v>32</v>
      </c>
      <c r="AR160" s="80" t="s">
        <v>128</v>
      </c>
      <c r="AS160" s="80" t="s">
        <v>55</v>
      </c>
      <c r="AT160" s="80"/>
      <c r="AU160" s="89"/>
      <c r="AV160" s="89"/>
      <c r="AW160" s="89"/>
      <c r="AX160" s="89"/>
      <c r="AY160" s="89"/>
      <c r="AZ160" s="89" t="s">
        <v>527</v>
      </c>
      <c r="BA160" s="89"/>
      <c r="BB160" s="186"/>
    </row>
    <row r="161" spans="1:54" ht="100.8" outlineLevel="1" collapsed="1" x14ac:dyDescent="0.3">
      <c r="A161" s="192" t="s">
        <v>279</v>
      </c>
      <c r="B161" s="119" t="s">
        <v>631</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308"/>
      <c r="AF161" s="123"/>
      <c r="AG161" s="123"/>
      <c r="AH161" s="123"/>
      <c r="AI161" s="123"/>
      <c r="AJ161" s="120"/>
      <c r="AK161" s="122"/>
      <c r="AL161" s="123"/>
      <c r="AM161" s="210">
        <v>44105</v>
      </c>
      <c r="AN161" s="210">
        <v>44316</v>
      </c>
      <c r="AO161" s="169"/>
      <c r="AP161" s="124">
        <f>SUMPRODUCT(AO162:AO164,AP162:AP164)/SUM(AO162:AO164)</f>
        <v>0.97142857142857142</v>
      </c>
      <c r="AQ161" s="125" t="s">
        <v>346</v>
      </c>
      <c r="AR161" s="126"/>
      <c r="AS161" s="127" t="s">
        <v>26</v>
      </c>
      <c r="AT161" s="127"/>
      <c r="AU161" s="128"/>
      <c r="AV161" s="128" t="s">
        <v>387</v>
      </c>
      <c r="AW161" s="128" t="s">
        <v>434</v>
      </c>
      <c r="AX161" s="128" t="s">
        <v>439</v>
      </c>
      <c r="AY161" s="128" t="s">
        <v>425</v>
      </c>
      <c r="AZ161" s="128" t="s">
        <v>602</v>
      </c>
      <c r="BA161" s="128" t="s">
        <v>603</v>
      </c>
      <c r="BB161" s="190">
        <v>3</v>
      </c>
    </row>
    <row r="162" spans="1:54" ht="43.2" hidden="1" outlineLevel="2" x14ac:dyDescent="0.3">
      <c r="A162" s="192"/>
      <c r="B162" s="15" t="s">
        <v>353</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t="s">
        <v>15</v>
      </c>
      <c r="Z162" s="26" t="s">
        <v>15</v>
      </c>
      <c r="AA162" s="24"/>
      <c r="AB162" s="23"/>
      <c r="AC162" s="25"/>
      <c r="AD162" s="24"/>
      <c r="AE162" s="313"/>
      <c r="AF162" s="22"/>
      <c r="AG162" s="24"/>
      <c r="AH162" s="23"/>
      <c r="AI162" s="25"/>
      <c r="AJ162" s="24"/>
      <c r="AK162" s="25"/>
      <c r="AL162" s="26"/>
      <c r="AM162" s="204"/>
      <c r="AN162" s="204"/>
      <c r="AO162" s="166">
        <v>3</v>
      </c>
      <c r="AP162" s="21">
        <v>1</v>
      </c>
      <c r="AQ162" s="77" t="s">
        <v>354</v>
      </c>
      <c r="AR162" s="80" t="s">
        <v>356</v>
      </c>
      <c r="AS162" s="80" t="s">
        <v>63</v>
      </c>
      <c r="AT162" s="80" t="s">
        <v>355</v>
      </c>
      <c r="AU162" s="89" t="s">
        <v>528</v>
      </c>
      <c r="AV162" s="89"/>
      <c r="AW162" s="89"/>
      <c r="AX162" s="89"/>
      <c r="AY162" s="89"/>
      <c r="AZ162" s="89" t="s">
        <v>529</v>
      </c>
      <c r="BA162" s="89"/>
      <c r="BB162" s="186"/>
    </row>
    <row r="163" spans="1:54" ht="57.6" hidden="1" outlineLevel="2" x14ac:dyDescent="0.3">
      <c r="A163" s="192"/>
      <c r="B163" s="15" t="s">
        <v>443</v>
      </c>
      <c r="C163" s="24"/>
      <c r="D163" s="23"/>
      <c r="E163" s="25"/>
      <c r="F163" s="19"/>
      <c r="G163" s="26"/>
      <c r="H163" s="22"/>
      <c r="I163" s="22"/>
      <c r="J163" s="22"/>
      <c r="K163" s="22"/>
      <c r="L163" s="20"/>
      <c r="M163" s="20"/>
      <c r="N163" s="20"/>
      <c r="O163" s="17"/>
      <c r="P163" s="16"/>
      <c r="Q163" s="18"/>
      <c r="R163" s="17"/>
      <c r="S163" s="18"/>
      <c r="T163" s="20"/>
      <c r="U163" s="17"/>
      <c r="V163" s="16"/>
      <c r="W163" s="25"/>
      <c r="X163" s="24"/>
      <c r="Y163" s="25"/>
      <c r="Z163" s="26"/>
      <c r="AA163" s="24"/>
      <c r="AB163" s="23"/>
      <c r="AC163" s="25" t="s">
        <v>15</v>
      </c>
      <c r="AD163" s="24" t="s">
        <v>15</v>
      </c>
      <c r="AE163" s="313"/>
      <c r="AF163" s="22"/>
      <c r="AG163" s="24"/>
      <c r="AH163" s="23"/>
      <c r="AI163" s="25"/>
      <c r="AJ163" s="24"/>
      <c r="AK163" s="25"/>
      <c r="AL163" s="26"/>
      <c r="AM163" s="204"/>
      <c r="AN163" s="204"/>
      <c r="AO163" s="166">
        <v>2</v>
      </c>
      <c r="AP163" s="21">
        <v>0.9</v>
      </c>
      <c r="AQ163" s="77" t="s">
        <v>444</v>
      </c>
      <c r="AR163" s="80" t="s">
        <v>604</v>
      </c>
      <c r="AS163" s="80" t="s">
        <v>63</v>
      </c>
      <c r="AT163" s="80" t="s">
        <v>250</v>
      </c>
      <c r="AU163" s="89" t="s">
        <v>605</v>
      </c>
      <c r="AV163" s="89"/>
      <c r="AW163" s="89"/>
      <c r="AX163" s="89"/>
      <c r="AY163" s="89"/>
      <c r="AZ163" s="89"/>
      <c r="BA163" s="89"/>
      <c r="BB163" s="186"/>
    </row>
    <row r="164" spans="1:54" ht="43.2" hidden="1" outlineLevel="2" x14ac:dyDescent="0.3">
      <c r="A164" s="192"/>
      <c r="B164" s="15" t="s">
        <v>65</v>
      </c>
      <c r="C164" s="99"/>
      <c r="D164" s="108"/>
      <c r="E164" s="109"/>
      <c r="F164" s="44"/>
      <c r="G164" s="26"/>
      <c r="H164" s="26"/>
      <c r="I164" s="26"/>
      <c r="J164" s="26"/>
      <c r="K164" s="26"/>
      <c r="L164" s="40"/>
      <c r="M164" s="40"/>
      <c r="N164" s="40"/>
      <c r="O164" s="38"/>
      <c r="P164" s="37"/>
      <c r="Q164" s="39"/>
      <c r="R164" s="38"/>
      <c r="S164" s="39"/>
      <c r="T164" s="40"/>
      <c r="U164" s="38"/>
      <c r="V164" s="37"/>
      <c r="W164" s="109" t="s">
        <v>15</v>
      </c>
      <c r="X164" s="99" t="s">
        <v>15</v>
      </c>
      <c r="Y164" s="109" t="s">
        <v>15</v>
      </c>
      <c r="Z164" s="26" t="s">
        <v>15</v>
      </c>
      <c r="AA164" s="99"/>
      <c r="AB164" s="108"/>
      <c r="AC164" s="109"/>
      <c r="AD164" s="99"/>
      <c r="AE164" s="310"/>
      <c r="AF164" s="26"/>
      <c r="AG164" s="99"/>
      <c r="AH164" s="108"/>
      <c r="AI164" s="109"/>
      <c r="AJ164" s="99"/>
      <c r="AK164" s="109"/>
      <c r="AL164" s="26"/>
      <c r="AM164" s="204"/>
      <c r="AN164" s="204"/>
      <c r="AO164" s="166">
        <v>2</v>
      </c>
      <c r="AP164" s="21">
        <v>1</v>
      </c>
      <c r="AQ164" s="77" t="s">
        <v>124</v>
      </c>
      <c r="AR164" s="80" t="s">
        <v>420</v>
      </c>
      <c r="AS164" s="80" t="s">
        <v>55</v>
      </c>
      <c r="AT164" s="80"/>
      <c r="AU164" s="89" t="s">
        <v>566</v>
      </c>
      <c r="AV164" s="89"/>
      <c r="AW164" s="89"/>
      <c r="AX164" s="89"/>
      <c r="AY164" s="89"/>
      <c r="AZ164" s="89"/>
      <c r="BA164" s="89"/>
      <c r="BB164" s="186"/>
    </row>
    <row r="165" spans="1:54" ht="28.8" outlineLevel="1" collapsed="1" x14ac:dyDescent="0.3">
      <c r="A165" s="192" t="s">
        <v>280</v>
      </c>
      <c r="B165" s="119" t="s">
        <v>632</v>
      </c>
      <c r="C165" s="120"/>
      <c r="D165" s="121"/>
      <c r="E165" s="122"/>
      <c r="F165" s="123"/>
      <c r="G165" s="123"/>
      <c r="H165" s="123"/>
      <c r="I165" s="123"/>
      <c r="J165" s="123"/>
      <c r="K165" s="123"/>
      <c r="L165" s="123"/>
      <c r="M165" s="123"/>
      <c r="N165" s="123"/>
      <c r="O165" s="123"/>
      <c r="P165" s="121"/>
      <c r="Q165" s="123"/>
      <c r="R165" s="123"/>
      <c r="S165" s="123"/>
      <c r="T165" s="123"/>
      <c r="U165" s="120"/>
      <c r="V165" s="123"/>
      <c r="W165" s="123"/>
      <c r="X165" s="123"/>
      <c r="Y165" s="123"/>
      <c r="Z165" s="123"/>
      <c r="AA165" s="123"/>
      <c r="AB165" s="123"/>
      <c r="AC165" s="123"/>
      <c r="AD165" s="123"/>
      <c r="AE165" s="308"/>
      <c r="AF165" s="123"/>
      <c r="AG165" s="123"/>
      <c r="AH165" s="123"/>
      <c r="AI165" s="123"/>
      <c r="AJ165" s="120"/>
      <c r="AK165" s="122"/>
      <c r="AL165" s="123"/>
      <c r="AM165" s="210"/>
      <c r="AN165" s="210"/>
      <c r="AO165" s="169"/>
      <c r="AP165" s="124">
        <f>SUMPRODUCT(AO166:AO169,AP166:AP169)/SUM(AO166:AO169)</f>
        <v>0</v>
      </c>
      <c r="AQ165" s="125" t="s">
        <v>489</v>
      </c>
      <c r="AR165" s="126"/>
      <c r="AS165" s="127" t="s">
        <v>63</v>
      </c>
      <c r="AT165" s="127"/>
      <c r="AU165" s="128"/>
      <c r="AV165" s="128" t="s">
        <v>388</v>
      </c>
      <c r="AW165" s="128"/>
      <c r="AX165" s="128"/>
      <c r="AY165" s="128"/>
      <c r="AZ165" s="128"/>
      <c r="BA165" s="128"/>
      <c r="BB165" s="190">
        <v>3</v>
      </c>
    </row>
    <row r="166" spans="1:54" ht="28.8" hidden="1" outlineLevel="2" x14ac:dyDescent="0.3">
      <c r="A166" s="192"/>
      <c r="B166" s="15" t="s">
        <v>38</v>
      </c>
      <c r="C166" s="24"/>
      <c r="D166" s="23"/>
      <c r="E166" s="25"/>
      <c r="F166" s="19"/>
      <c r="G166" s="26"/>
      <c r="H166" s="22"/>
      <c r="I166" s="22"/>
      <c r="J166" s="22"/>
      <c r="K166" s="22"/>
      <c r="L166" s="20"/>
      <c r="M166" s="20"/>
      <c r="N166" s="20"/>
      <c r="O166" s="17"/>
      <c r="P166" s="16"/>
      <c r="Q166" s="18"/>
      <c r="R166" s="17"/>
      <c r="S166" s="18"/>
      <c r="T166" s="20"/>
      <c r="U166" s="17"/>
      <c r="V166" s="16"/>
      <c r="W166" s="25"/>
      <c r="X166" s="24"/>
      <c r="Y166" s="25"/>
      <c r="Z166" s="26"/>
      <c r="AA166" s="24"/>
      <c r="AB166" s="23"/>
      <c r="AC166" s="25"/>
      <c r="AD166" s="24"/>
      <c r="AE166" s="313"/>
      <c r="AF166" s="22"/>
      <c r="AG166" s="24"/>
      <c r="AH166" s="23"/>
      <c r="AI166" s="25"/>
      <c r="AJ166" s="24"/>
      <c r="AK166" s="25"/>
      <c r="AL166" s="26"/>
      <c r="AM166" s="204"/>
      <c r="AN166" s="204"/>
      <c r="AO166" s="166">
        <v>1</v>
      </c>
      <c r="AP166" s="21">
        <v>0</v>
      </c>
      <c r="AQ166" s="77" t="s">
        <v>42</v>
      </c>
      <c r="AR166" s="80"/>
      <c r="AS166" s="80" t="s">
        <v>63</v>
      </c>
      <c r="AT166" s="80"/>
      <c r="AU166" s="89"/>
      <c r="AV166" s="89"/>
      <c r="AW166" s="89"/>
      <c r="AX166" s="89"/>
      <c r="AY166" s="89"/>
      <c r="AZ166" s="89"/>
      <c r="BA166" s="89" t="s">
        <v>707</v>
      </c>
      <c r="BB166" s="186"/>
    </row>
    <row r="167" spans="1:54" ht="28.8" hidden="1" outlineLevel="2" x14ac:dyDescent="0.3">
      <c r="A167" s="192"/>
      <c r="B167" s="15" t="s">
        <v>39</v>
      </c>
      <c r="C167" s="17"/>
      <c r="D167" s="16"/>
      <c r="E167" s="18"/>
      <c r="F167" s="26"/>
      <c r="G167" s="26"/>
      <c r="H167" s="20"/>
      <c r="I167" s="20"/>
      <c r="J167" s="20"/>
      <c r="K167" s="20"/>
      <c r="L167" s="20"/>
      <c r="M167" s="20"/>
      <c r="N167" s="20"/>
      <c r="O167" s="17"/>
      <c r="P167" s="16"/>
      <c r="Q167" s="18"/>
      <c r="R167" s="17"/>
      <c r="S167" s="18"/>
      <c r="T167" s="20"/>
      <c r="U167" s="17"/>
      <c r="V167" s="16"/>
      <c r="W167" s="18"/>
      <c r="X167" s="17"/>
      <c r="Y167" s="18"/>
      <c r="Z167" s="26"/>
      <c r="AA167" s="17"/>
      <c r="AB167" s="16"/>
      <c r="AC167" s="18"/>
      <c r="AD167" s="17"/>
      <c r="AE167" s="309"/>
      <c r="AF167" s="20"/>
      <c r="AG167" s="17"/>
      <c r="AH167" s="16"/>
      <c r="AI167" s="18"/>
      <c r="AJ167" s="17"/>
      <c r="AK167" s="18"/>
      <c r="AL167" s="26"/>
      <c r="AM167" s="204"/>
      <c r="AN167" s="204"/>
      <c r="AO167" s="166">
        <v>1</v>
      </c>
      <c r="AP167" s="21">
        <v>0</v>
      </c>
      <c r="AQ167" s="92" t="s">
        <v>43</v>
      </c>
      <c r="AR167" s="80"/>
      <c r="AS167" s="80" t="s">
        <v>63</v>
      </c>
      <c r="AT167" s="80"/>
      <c r="AU167" s="89"/>
      <c r="AV167" s="89"/>
      <c r="AW167" s="89"/>
      <c r="AX167" s="89"/>
      <c r="AY167" s="89"/>
      <c r="AZ167" s="89"/>
      <c r="BA167" s="89"/>
      <c r="BB167" s="186"/>
    </row>
    <row r="168" spans="1:54" ht="28.8" hidden="1" outlineLevel="2" x14ac:dyDescent="0.3">
      <c r="A168" s="192"/>
      <c r="B168" s="15" t="s">
        <v>40</v>
      </c>
      <c r="C168" s="17"/>
      <c r="D168" s="16"/>
      <c r="E168" s="18"/>
      <c r="F168" s="19"/>
      <c r="G168" s="26"/>
      <c r="H168" s="20"/>
      <c r="I168" s="20"/>
      <c r="J168" s="20"/>
      <c r="K168" s="20"/>
      <c r="L168" s="20"/>
      <c r="M168" s="20"/>
      <c r="N168" s="20"/>
      <c r="O168" s="17"/>
      <c r="P168" s="16"/>
      <c r="Q168" s="18"/>
      <c r="R168" s="17"/>
      <c r="S168" s="18"/>
      <c r="T168" s="20"/>
      <c r="U168" s="17"/>
      <c r="V168" s="16"/>
      <c r="W168" s="18"/>
      <c r="X168" s="17"/>
      <c r="Y168" s="18"/>
      <c r="Z168" s="26"/>
      <c r="AA168" s="17"/>
      <c r="AB168" s="16"/>
      <c r="AC168" s="18"/>
      <c r="AD168" s="17"/>
      <c r="AE168" s="309"/>
      <c r="AF168" s="20"/>
      <c r="AG168" s="17"/>
      <c r="AH168" s="16"/>
      <c r="AI168" s="18"/>
      <c r="AJ168" s="17"/>
      <c r="AK168" s="18"/>
      <c r="AL168" s="26"/>
      <c r="AM168" s="204"/>
      <c r="AN168" s="204"/>
      <c r="AO168" s="166">
        <v>1</v>
      </c>
      <c r="AP168" s="21">
        <v>0</v>
      </c>
      <c r="AQ168" s="92" t="s">
        <v>44</v>
      </c>
      <c r="AR168" s="80"/>
      <c r="AS168" s="80" t="s">
        <v>63</v>
      </c>
      <c r="AT168" s="80"/>
      <c r="AU168" s="89"/>
      <c r="AV168" s="89"/>
      <c r="AW168" s="89"/>
      <c r="AX168" s="89"/>
      <c r="AY168" s="89"/>
      <c r="AZ168" s="89"/>
      <c r="BA168" s="89"/>
      <c r="BB168" s="186"/>
    </row>
    <row r="169" spans="1:54" ht="43.2" hidden="1" outlineLevel="2" x14ac:dyDescent="0.3">
      <c r="A169" s="192"/>
      <c r="B169" s="15" t="s">
        <v>41</v>
      </c>
      <c r="C169" s="38"/>
      <c r="D169" s="37"/>
      <c r="E169" s="39"/>
      <c r="F169" s="44"/>
      <c r="G169" s="26"/>
      <c r="H169" s="40"/>
      <c r="I169" s="40"/>
      <c r="J169" s="40"/>
      <c r="K169" s="40"/>
      <c r="L169" s="40"/>
      <c r="M169" s="40"/>
      <c r="N169" s="40"/>
      <c r="O169" s="38"/>
      <c r="P169" s="37"/>
      <c r="Q169" s="39"/>
      <c r="R169" s="38"/>
      <c r="S169" s="39"/>
      <c r="T169" s="40"/>
      <c r="U169" s="38"/>
      <c r="V169" s="37"/>
      <c r="W169" s="39"/>
      <c r="X169" s="38"/>
      <c r="Y169" s="39"/>
      <c r="Z169" s="26"/>
      <c r="AA169" s="38"/>
      <c r="AB169" s="37"/>
      <c r="AC169" s="39"/>
      <c r="AD169" s="38"/>
      <c r="AE169" s="311"/>
      <c r="AF169" s="40"/>
      <c r="AG169" s="38"/>
      <c r="AH169" s="37"/>
      <c r="AI169" s="39"/>
      <c r="AJ169" s="38"/>
      <c r="AK169" s="39"/>
      <c r="AL169" s="26"/>
      <c r="AM169" s="204"/>
      <c r="AN169" s="204"/>
      <c r="AO169" s="166">
        <v>1</v>
      </c>
      <c r="AP169" s="21">
        <v>0</v>
      </c>
      <c r="AQ169" s="89" t="s">
        <v>45</v>
      </c>
      <c r="AR169" s="80"/>
      <c r="AS169" s="80" t="s">
        <v>63</v>
      </c>
      <c r="AT169" s="80"/>
      <c r="AU169" s="89"/>
      <c r="AV169" s="89"/>
      <c r="AW169" s="89"/>
      <c r="AX169" s="89"/>
      <c r="AY169" s="89"/>
      <c r="AZ169" s="89"/>
      <c r="BA169" s="89"/>
      <c r="BB169" s="186"/>
    </row>
    <row r="170" spans="1:54" ht="28.8" outlineLevel="1" collapsed="1" x14ac:dyDescent="0.3">
      <c r="A170" s="192" t="s">
        <v>281</v>
      </c>
      <c r="B170" s="174" t="s">
        <v>633</v>
      </c>
      <c r="C170" s="129"/>
      <c r="D170" s="130"/>
      <c r="E170" s="131"/>
      <c r="F170" s="132"/>
      <c r="G170" s="132"/>
      <c r="H170" s="132"/>
      <c r="I170" s="132"/>
      <c r="J170" s="132"/>
      <c r="K170" s="132"/>
      <c r="L170" s="132"/>
      <c r="M170" s="132"/>
      <c r="N170" s="132"/>
      <c r="O170" s="132"/>
      <c r="P170" s="130"/>
      <c r="Q170" s="132"/>
      <c r="R170" s="132"/>
      <c r="S170" s="132"/>
      <c r="T170" s="132"/>
      <c r="U170" s="129"/>
      <c r="V170" s="132"/>
      <c r="W170" s="132"/>
      <c r="X170" s="132"/>
      <c r="Y170" s="132"/>
      <c r="Z170" s="132"/>
      <c r="AA170" s="132"/>
      <c r="AB170" s="132"/>
      <c r="AC170" s="132"/>
      <c r="AD170" s="132"/>
      <c r="AE170" s="319"/>
      <c r="AF170" s="132"/>
      <c r="AG170" s="132"/>
      <c r="AH170" s="132"/>
      <c r="AI170" s="132"/>
      <c r="AJ170" s="129"/>
      <c r="AK170" s="131"/>
      <c r="AL170" s="132"/>
      <c r="AM170" s="211">
        <v>44228</v>
      </c>
      <c r="AN170" s="211">
        <v>44469</v>
      </c>
      <c r="AO170" s="170"/>
      <c r="AP170" s="124">
        <f>SUMPRODUCT(AO171:AO174,AP171:AP174)/SUM(AO171:AO174)</f>
        <v>0.15</v>
      </c>
      <c r="AQ170" s="221" t="s">
        <v>490</v>
      </c>
      <c r="AR170" s="133"/>
      <c r="AS170" s="127" t="s">
        <v>63</v>
      </c>
      <c r="AT170" s="127"/>
      <c r="AU170" s="128"/>
      <c r="AV170" s="128" t="s">
        <v>388</v>
      </c>
      <c r="AW170" s="128"/>
      <c r="AX170" s="128"/>
      <c r="AY170" s="128"/>
      <c r="AZ170" s="128"/>
      <c r="BA170" s="128"/>
      <c r="BB170" s="190">
        <v>3</v>
      </c>
    </row>
    <row r="171" spans="1:54" ht="57.6" hidden="1" outlineLevel="2" x14ac:dyDescent="0.3">
      <c r="A171" s="192"/>
      <c r="B171" s="15" t="s">
        <v>57</v>
      </c>
      <c r="C171" s="24"/>
      <c r="D171" s="23"/>
      <c r="E171" s="25"/>
      <c r="F171" s="19"/>
      <c r="G171" s="26"/>
      <c r="H171" s="22"/>
      <c r="I171" s="22"/>
      <c r="J171" s="22"/>
      <c r="K171" s="22"/>
      <c r="L171" s="20"/>
      <c r="M171" s="20"/>
      <c r="N171" s="20"/>
      <c r="O171" s="17"/>
      <c r="P171" s="16"/>
      <c r="Q171" s="18"/>
      <c r="R171" s="17"/>
      <c r="S171" s="18"/>
      <c r="T171" s="20"/>
      <c r="U171" s="17"/>
      <c r="V171" s="16"/>
      <c r="W171" s="25"/>
      <c r="X171" s="24"/>
      <c r="Y171" s="25" t="s">
        <v>15</v>
      </c>
      <c r="Z171" s="26" t="s">
        <v>15</v>
      </c>
      <c r="AA171" s="24"/>
      <c r="AB171" s="23"/>
      <c r="AC171" s="25"/>
      <c r="AD171" s="24"/>
      <c r="AE171" s="313"/>
      <c r="AF171" s="22"/>
      <c r="AG171" s="24"/>
      <c r="AH171" s="23"/>
      <c r="AI171" s="25"/>
      <c r="AJ171" s="24"/>
      <c r="AK171" s="25"/>
      <c r="AL171" s="26"/>
      <c r="AM171" s="204"/>
      <c r="AN171" s="204"/>
      <c r="AO171" s="166">
        <v>3</v>
      </c>
      <c r="AP171" s="21">
        <v>0</v>
      </c>
      <c r="AQ171" s="77" t="s">
        <v>58</v>
      </c>
      <c r="AR171" s="80"/>
      <c r="AS171" s="80" t="s">
        <v>63</v>
      </c>
      <c r="AT171" s="80"/>
      <c r="AU171" s="89"/>
      <c r="AV171" s="89"/>
      <c r="AW171" s="89"/>
      <c r="AX171" s="89"/>
      <c r="AY171" s="89"/>
      <c r="AZ171" s="89" t="s">
        <v>708</v>
      </c>
      <c r="BA171" s="89"/>
      <c r="BB171" s="186"/>
    </row>
    <row r="172" spans="1:54" ht="86.4" hidden="1" outlineLevel="2" x14ac:dyDescent="0.3">
      <c r="A172" s="192"/>
      <c r="B172" s="15" t="s">
        <v>89</v>
      </c>
      <c r="C172" s="24"/>
      <c r="D172" s="23"/>
      <c r="E172" s="25"/>
      <c r="F172" s="19"/>
      <c r="G172" s="26"/>
      <c r="H172" s="22"/>
      <c r="I172" s="22"/>
      <c r="J172" s="22"/>
      <c r="K172" s="22"/>
      <c r="L172" s="20"/>
      <c r="M172" s="20"/>
      <c r="N172" s="20"/>
      <c r="O172" s="17"/>
      <c r="P172" s="16"/>
      <c r="Q172" s="18"/>
      <c r="R172" s="17"/>
      <c r="S172" s="18"/>
      <c r="T172" s="20"/>
      <c r="U172" s="17"/>
      <c r="V172" s="16"/>
      <c r="W172" s="25"/>
      <c r="X172" s="24"/>
      <c r="Y172" s="25" t="s">
        <v>15</v>
      </c>
      <c r="Z172" s="26"/>
      <c r="AA172" s="24"/>
      <c r="AB172" s="23"/>
      <c r="AC172" s="25"/>
      <c r="AD172" s="24"/>
      <c r="AE172" s="313"/>
      <c r="AF172" s="22"/>
      <c r="AG172" s="24"/>
      <c r="AH172" s="23"/>
      <c r="AI172" s="25"/>
      <c r="AJ172" s="24"/>
      <c r="AK172" s="25"/>
      <c r="AL172" s="26"/>
      <c r="AM172" s="204"/>
      <c r="AN172" s="204"/>
      <c r="AO172" s="166">
        <v>3</v>
      </c>
      <c r="AP172" s="21">
        <v>0</v>
      </c>
      <c r="AQ172" s="77" t="s">
        <v>35</v>
      </c>
      <c r="AR172" s="80"/>
      <c r="AS172" s="80" t="s">
        <v>63</v>
      </c>
      <c r="AT172" s="80"/>
      <c r="AU172" s="89"/>
      <c r="AV172" s="89"/>
      <c r="AW172" s="89"/>
      <c r="AX172" s="89"/>
      <c r="AY172" s="89"/>
      <c r="AZ172" s="89"/>
      <c r="BA172" s="89"/>
      <c r="BB172" s="186"/>
    </row>
    <row r="173" spans="1:54" ht="28.8" hidden="1" outlineLevel="2" x14ac:dyDescent="0.3">
      <c r="A173" s="192"/>
      <c r="B173" s="15" t="s">
        <v>644</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t="s">
        <v>15</v>
      </c>
      <c r="AC173" s="25" t="s">
        <v>15</v>
      </c>
      <c r="AD173" s="24"/>
      <c r="AE173" s="313"/>
      <c r="AF173" s="22"/>
      <c r="AG173" s="24"/>
      <c r="AH173" s="23"/>
      <c r="AI173" s="25"/>
      <c r="AJ173" s="24"/>
      <c r="AK173" s="25"/>
      <c r="AL173" s="26"/>
      <c r="AM173" s="204"/>
      <c r="AN173" s="204"/>
      <c r="AO173" s="166">
        <v>2</v>
      </c>
      <c r="AP173" s="21">
        <v>0.6</v>
      </c>
      <c r="AQ173" s="77" t="s">
        <v>645</v>
      </c>
      <c r="AR173" s="80"/>
      <c r="AS173" s="80"/>
      <c r="AT173" s="80"/>
      <c r="AU173" s="89" t="s">
        <v>646</v>
      </c>
      <c r="AV173" s="89"/>
      <c r="AW173" s="89"/>
      <c r="AX173" s="89"/>
      <c r="AY173" s="89"/>
      <c r="AZ173" s="89"/>
      <c r="BA173" s="89"/>
      <c r="BB173" s="186"/>
    </row>
    <row r="174" spans="1:54"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313"/>
      <c r="AF174" s="22"/>
      <c r="AG174" s="24"/>
      <c r="AH174" s="23"/>
      <c r="AI174" s="25"/>
      <c r="AJ174" s="24"/>
      <c r="AK174" s="25"/>
      <c r="AL174" s="26"/>
      <c r="AM174" s="204"/>
      <c r="AN174" s="204"/>
      <c r="AO174" s="166"/>
      <c r="AP174" s="21"/>
      <c r="AQ174" s="77"/>
      <c r="AR174" s="80"/>
      <c r="AS174" s="80"/>
      <c r="AT174" s="80"/>
      <c r="AU174" s="89"/>
      <c r="AV174" s="89"/>
      <c r="AW174" s="89"/>
      <c r="AX174" s="89"/>
      <c r="AY174" s="89"/>
      <c r="AZ174" s="89"/>
      <c r="BA174" s="89"/>
      <c r="BB174" s="186"/>
    </row>
    <row r="175" spans="1:54" ht="57.6" outlineLevel="1" collapsed="1" x14ac:dyDescent="0.3">
      <c r="A175" s="192" t="s">
        <v>282</v>
      </c>
      <c r="B175" s="119" t="s">
        <v>636</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308"/>
      <c r="AF175" s="123"/>
      <c r="AG175" s="123"/>
      <c r="AH175" s="123"/>
      <c r="AI175" s="123"/>
      <c r="AJ175" s="120"/>
      <c r="AK175" s="122"/>
      <c r="AL175" s="123"/>
      <c r="AM175" s="210">
        <v>43891</v>
      </c>
      <c r="AN175" s="210">
        <v>44316</v>
      </c>
      <c r="AO175" s="169"/>
      <c r="AP175" s="124">
        <f>SUMPRODUCT(AO176:AO181,AP176:AP181)/SUM(AO176:AO181)</f>
        <v>0.35833333333333334</v>
      </c>
      <c r="AQ175" s="125" t="s">
        <v>456</v>
      </c>
      <c r="AR175" s="126"/>
      <c r="AS175" s="127" t="s">
        <v>63</v>
      </c>
      <c r="AT175" s="127" t="s">
        <v>250</v>
      </c>
      <c r="AU175" s="128"/>
      <c r="AV175" s="128" t="s">
        <v>387</v>
      </c>
      <c r="AW175" s="128" t="s">
        <v>435</v>
      </c>
      <c r="AX175" s="128" t="s">
        <v>440</v>
      </c>
      <c r="AY175" s="128" t="s">
        <v>425</v>
      </c>
      <c r="AZ175" s="128" t="s">
        <v>729</v>
      </c>
      <c r="BA175" s="128"/>
      <c r="BB175" s="190">
        <v>2</v>
      </c>
    </row>
    <row r="176" spans="1:54" ht="72" hidden="1" outlineLevel="2" x14ac:dyDescent="0.3">
      <c r="A176" s="192"/>
      <c r="B176" s="15" t="s">
        <v>122</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t="s">
        <v>15</v>
      </c>
      <c r="Z176" s="26" t="s">
        <v>15</v>
      </c>
      <c r="AA176" s="22"/>
      <c r="AB176" s="23"/>
      <c r="AC176" s="25"/>
      <c r="AD176" s="24"/>
      <c r="AE176" s="313"/>
      <c r="AF176" s="22"/>
      <c r="AG176" s="24"/>
      <c r="AH176" s="23"/>
      <c r="AI176" s="25"/>
      <c r="AJ176" s="24"/>
      <c r="AK176" s="25"/>
      <c r="AL176" s="26"/>
      <c r="AM176" s="204"/>
      <c r="AN176" s="204"/>
      <c r="AO176" s="166">
        <v>3</v>
      </c>
      <c r="AP176" s="21">
        <v>0.6</v>
      </c>
      <c r="AQ176" s="77" t="s">
        <v>174</v>
      </c>
      <c r="AR176" s="80" t="s">
        <v>173</v>
      </c>
      <c r="AS176" s="80" t="s">
        <v>63</v>
      </c>
      <c r="AT176" s="80"/>
      <c r="AU176" s="89" t="s">
        <v>172</v>
      </c>
      <c r="AV176" s="89"/>
      <c r="AW176" s="89"/>
      <c r="AX176" s="89"/>
      <c r="AY176" s="89"/>
      <c r="AZ176" s="89" t="s">
        <v>701</v>
      </c>
      <c r="BA176" s="89"/>
      <c r="BB176" s="186"/>
    </row>
    <row r="177" spans="1:54" ht="43.2" hidden="1" outlineLevel="2" x14ac:dyDescent="0.3">
      <c r="A177" s="192"/>
      <c r="B177" s="15" t="s">
        <v>447</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15</v>
      </c>
      <c r="Z177" s="26" t="s">
        <v>15</v>
      </c>
      <c r="AA177" s="22" t="s">
        <v>87</v>
      </c>
      <c r="AB177" s="23" t="s">
        <v>87</v>
      </c>
      <c r="AC177" s="25"/>
      <c r="AD177" s="24"/>
      <c r="AE177" s="313"/>
      <c r="AF177" s="22"/>
      <c r="AG177" s="24"/>
      <c r="AH177" s="23"/>
      <c r="AI177" s="25"/>
      <c r="AJ177" s="24"/>
      <c r="AK177" s="25"/>
      <c r="AL177" s="26"/>
      <c r="AM177" s="204"/>
      <c r="AN177" s="204"/>
      <c r="AO177" s="166">
        <v>2</v>
      </c>
      <c r="AP177" s="21">
        <v>1</v>
      </c>
      <c r="AQ177" s="77" t="s">
        <v>448</v>
      </c>
      <c r="AR177" s="80" t="s">
        <v>606</v>
      </c>
      <c r="AS177" s="80" t="s">
        <v>63</v>
      </c>
      <c r="AT177" s="80" t="s">
        <v>250</v>
      </c>
      <c r="AU177" s="89"/>
      <c r="AV177" s="89"/>
      <c r="AW177" s="89"/>
      <c r="AX177" s="89"/>
      <c r="AY177" s="89"/>
      <c r="AZ177" s="89"/>
      <c r="BA177" s="89"/>
      <c r="BB177" s="186"/>
    </row>
    <row r="178" spans="1:54" ht="28.8" hidden="1" outlineLevel="2" x14ac:dyDescent="0.3">
      <c r="A178" s="192"/>
      <c r="B178" s="15" t="s">
        <v>449</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t="s">
        <v>87</v>
      </c>
      <c r="AB178" s="23" t="s">
        <v>87</v>
      </c>
      <c r="AC178" s="25" t="s">
        <v>87</v>
      </c>
      <c r="AD178" s="24" t="s">
        <v>87</v>
      </c>
      <c r="AE178" s="313"/>
      <c r="AF178" s="22"/>
      <c r="AG178" s="24"/>
      <c r="AH178" s="23"/>
      <c r="AI178" s="25"/>
      <c r="AJ178" s="24"/>
      <c r="AK178" s="25"/>
      <c r="AL178" s="26"/>
      <c r="AM178" s="204"/>
      <c r="AN178" s="204"/>
      <c r="AO178" s="166">
        <v>1</v>
      </c>
      <c r="AP178" s="21">
        <v>0.5</v>
      </c>
      <c r="AQ178" s="77" t="s">
        <v>452</v>
      </c>
      <c r="AR178" s="80"/>
      <c r="AS178" s="80" t="s">
        <v>63</v>
      </c>
      <c r="AT178" s="80"/>
      <c r="AU178" s="89"/>
      <c r="AV178" s="89"/>
      <c r="AW178" s="89"/>
      <c r="AX178" s="89"/>
      <c r="AY178" s="89"/>
      <c r="AZ178" s="89"/>
      <c r="BA178" s="89"/>
      <c r="BB178" s="186"/>
    </row>
    <row r="179" spans="1:54" ht="28.8" hidden="1" outlineLevel="2" x14ac:dyDescent="0.3">
      <c r="A179" s="192"/>
      <c r="B179" s="15" t="s">
        <v>450</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t="s">
        <v>87</v>
      </c>
      <c r="AB179" s="23" t="s">
        <v>87</v>
      </c>
      <c r="AC179" s="25" t="s">
        <v>87</v>
      </c>
      <c r="AD179" s="24" t="s">
        <v>87</v>
      </c>
      <c r="AE179" s="313"/>
      <c r="AF179" s="22"/>
      <c r="AG179" s="24"/>
      <c r="AH179" s="23"/>
      <c r="AI179" s="25"/>
      <c r="AJ179" s="24"/>
      <c r="AK179" s="25"/>
      <c r="AL179" s="26"/>
      <c r="AM179" s="204"/>
      <c r="AN179" s="204"/>
      <c r="AO179" s="166">
        <v>3</v>
      </c>
      <c r="AP179" s="21">
        <v>0</v>
      </c>
      <c r="AQ179" s="77" t="s">
        <v>451</v>
      </c>
      <c r="AR179" s="80"/>
      <c r="AS179" s="80" t="s">
        <v>63</v>
      </c>
      <c r="AT179" s="80"/>
      <c r="AU179" s="89"/>
      <c r="AV179" s="89"/>
      <c r="AW179" s="89"/>
      <c r="AX179" s="89"/>
      <c r="AY179" s="89"/>
      <c r="AZ179" s="89"/>
      <c r="BA179" s="89"/>
      <c r="BB179" s="186"/>
    </row>
    <row r="180" spans="1:54" ht="32.4" hidden="1" customHeight="1" outlineLevel="2" x14ac:dyDescent="0.3">
      <c r="A180" s="192"/>
      <c r="B180" s="15" t="s">
        <v>453</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c r="Z180" s="26"/>
      <c r="AA180" s="22"/>
      <c r="AB180" s="23" t="s">
        <v>87</v>
      </c>
      <c r="AC180" s="25" t="s">
        <v>87</v>
      </c>
      <c r="AD180" s="24" t="s">
        <v>87</v>
      </c>
      <c r="AE180" s="313" t="s">
        <v>87</v>
      </c>
      <c r="AF180" s="22"/>
      <c r="AG180" s="24"/>
      <c r="AH180" s="23"/>
      <c r="AI180" s="25"/>
      <c r="AJ180" s="24"/>
      <c r="AK180" s="25"/>
      <c r="AL180" s="26"/>
      <c r="AM180" s="204"/>
      <c r="AN180" s="204"/>
      <c r="AO180" s="166">
        <v>2</v>
      </c>
      <c r="AP180" s="21">
        <v>0</v>
      </c>
      <c r="AQ180" s="77" t="s">
        <v>455</v>
      </c>
      <c r="AR180" s="80"/>
      <c r="AS180" s="80" t="s">
        <v>63</v>
      </c>
      <c r="AT180" s="80"/>
      <c r="AU180" s="89"/>
      <c r="AV180" s="89"/>
      <c r="AW180" s="89"/>
      <c r="AX180" s="89"/>
      <c r="AY180" s="89"/>
      <c r="AZ180" s="89"/>
      <c r="BA180" s="89"/>
      <c r="BB180" s="186"/>
    </row>
    <row r="181" spans="1:54" hidden="1" outlineLevel="2" x14ac:dyDescent="0.3">
      <c r="A181" s="192"/>
      <c r="B181" s="15" t="s">
        <v>454</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c r="AA181" s="22"/>
      <c r="AB181" s="23"/>
      <c r="AC181" s="25"/>
      <c r="AD181" s="24" t="s">
        <v>87</v>
      </c>
      <c r="AE181" s="313" t="s">
        <v>87</v>
      </c>
      <c r="AF181" s="22"/>
      <c r="AG181" s="24"/>
      <c r="AH181" s="23"/>
      <c r="AI181" s="25"/>
      <c r="AJ181" s="24"/>
      <c r="AK181" s="25"/>
      <c r="AL181" s="26"/>
      <c r="AM181" s="204"/>
      <c r="AN181" s="204"/>
      <c r="AO181" s="166">
        <v>1</v>
      </c>
      <c r="AP181" s="21">
        <v>0</v>
      </c>
      <c r="AQ181" s="77" t="s">
        <v>123</v>
      </c>
      <c r="AR181" s="80"/>
      <c r="AS181" s="80"/>
      <c r="AT181" s="80"/>
      <c r="AU181" s="89"/>
      <c r="AV181" s="89"/>
      <c r="AW181" s="89"/>
      <c r="AX181" s="89"/>
      <c r="AY181" s="89"/>
      <c r="AZ181" s="89"/>
      <c r="BA181" s="89"/>
      <c r="BB181" s="186"/>
    </row>
    <row r="182" spans="1:54" ht="57.6" outlineLevel="1" collapsed="1" x14ac:dyDescent="0.3">
      <c r="A182" s="192" t="s">
        <v>283</v>
      </c>
      <c r="B182" s="119" t="s">
        <v>634</v>
      </c>
      <c r="C182" s="120"/>
      <c r="D182" s="121"/>
      <c r="E182" s="122"/>
      <c r="F182" s="123"/>
      <c r="G182" s="123"/>
      <c r="H182" s="123"/>
      <c r="I182" s="123"/>
      <c r="J182" s="123"/>
      <c r="K182" s="123"/>
      <c r="L182" s="123"/>
      <c r="M182" s="123"/>
      <c r="N182" s="123"/>
      <c r="O182" s="123"/>
      <c r="P182" s="121"/>
      <c r="Q182" s="123"/>
      <c r="R182" s="123"/>
      <c r="S182" s="123"/>
      <c r="T182" s="123"/>
      <c r="U182" s="120"/>
      <c r="V182" s="123"/>
      <c r="W182" s="123"/>
      <c r="X182" s="123"/>
      <c r="Y182" s="123"/>
      <c r="Z182" s="123"/>
      <c r="AA182" s="123"/>
      <c r="AB182" s="123"/>
      <c r="AC182" s="123"/>
      <c r="AD182" s="123"/>
      <c r="AE182" s="308"/>
      <c r="AF182" s="123"/>
      <c r="AG182" s="123"/>
      <c r="AH182" s="123"/>
      <c r="AI182" s="123"/>
      <c r="AJ182" s="120"/>
      <c r="AK182" s="122"/>
      <c r="AL182" s="123"/>
      <c r="AM182" s="210">
        <v>44044</v>
      </c>
      <c r="AN182" s="210">
        <v>44286</v>
      </c>
      <c r="AO182" s="169"/>
      <c r="AP182" s="124">
        <f>SUMPRODUCT(AO183:AO189,AP183:AP189)/SUM(AO183:AO189)</f>
        <v>0.44153846153846149</v>
      </c>
      <c r="AQ182" s="125" t="s">
        <v>347</v>
      </c>
      <c r="AR182" s="126"/>
      <c r="AS182" s="127" t="s">
        <v>63</v>
      </c>
      <c r="AT182" s="127" t="s">
        <v>121</v>
      </c>
      <c r="AU182" s="128"/>
      <c r="AV182" s="128" t="s">
        <v>387</v>
      </c>
      <c r="AW182" s="128" t="s">
        <v>437</v>
      </c>
      <c r="AX182" s="128" t="s">
        <v>440</v>
      </c>
      <c r="AY182" s="128" t="s">
        <v>459</v>
      </c>
      <c r="AZ182" s="128" t="s">
        <v>607</v>
      </c>
      <c r="BA182" s="128"/>
      <c r="BB182" s="190">
        <v>3</v>
      </c>
    </row>
    <row r="183" spans="1:54" hidden="1" outlineLevel="2" x14ac:dyDescent="0.3">
      <c r="A183" s="192"/>
      <c r="B183" s="15" t="s">
        <v>156</v>
      </c>
      <c r="C183" s="24"/>
      <c r="D183" s="23"/>
      <c r="E183" s="25"/>
      <c r="F183" s="19"/>
      <c r="G183" s="26"/>
      <c r="H183" s="22"/>
      <c r="I183" s="22"/>
      <c r="J183" s="22"/>
      <c r="K183" s="22"/>
      <c r="L183" s="22"/>
      <c r="M183" s="22"/>
      <c r="N183" s="22"/>
      <c r="O183" s="22"/>
      <c r="P183" s="23"/>
      <c r="Q183" s="25"/>
      <c r="R183" s="24"/>
      <c r="S183" s="25"/>
      <c r="T183" s="22"/>
      <c r="U183" s="24"/>
      <c r="V183" s="23"/>
      <c r="W183" s="25" t="s">
        <v>15</v>
      </c>
      <c r="X183" s="24"/>
      <c r="Y183" s="25"/>
      <c r="Z183" s="26"/>
      <c r="AA183" s="22"/>
      <c r="AB183" s="23"/>
      <c r="AC183" s="25"/>
      <c r="AD183" s="24"/>
      <c r="AE183" s="313"/>
      <c r="AF183" s="22"/>
      <c r="AG183" s="24"/>
      <c r="AH183" s="23"/>
      <c r="AI183" s="25"/>
      <c r="AJ183" s="24"/>
      <c r="AK183" s="25"/>
      <c r="AL183" s="26"/>
      <c r="AM183" s="204"/>
      <c r="AN183" s="204"/>
      <c r="AO183" s="166">
        <v>2</v>
      </c>
      <c r="AP183" s="21">
        <v>1</v>
      </c>
      <c r="AQ183" s="77"/>
      <c r="AR183" s="80"/>
      <c r="AS183" s="80" t="s">
        <v>121</v>
      </c>
      <c r="AT183" s="80"/>
      <c r="AU183" s="89"/>
      <c r="AV183" s="89"/>
      <c r="AW183" s="89"/>
      <c r="AX183" s="89"/>
      <c r="AY183" s="89"/>
      <c r="AZ183" s="89"/>
      <c r="BA183" s="89"/>
      <c r="BB183" s="186"/>
    </row>
    <row r="184" spans="1:54" ht="43.2" hidden="1" outlineLevel="2" x14ac:dyDescent="0.3">
      <c r="A184" s="192"/>
      <c r="B184" s="15" t="s">
        <v>157</v>
      </c>
      <c r="C184" s="24"/>
      <c r="D184" s="23"/>
      <c r="E184" s="25"/>
      <c r="F184" s="19"/>
      <c r="G184" s="26"/>
      <c r="H184" s="22"/>
      <c r="I184" s="22"/>
      <c r="J184" s="22"/>
      <c r="K184" s="22"/>
      <c r="L184" s="22"/>
      <c r="M184" s="22"/>
      <c r="N184" s="22"/>
      <c r="O184" s="22"/>
      <c r="P184" s="23"/>
      <c r="Q184" s="25"/>
      <c r="R184" s="24"/>
      <c r="S184" s="25"/>
      <c r="T184" s="22"/>
      <c r="U184" s="24"/>
      <c r="V184" s="23"/>
      <c r="W184" s="25" t="s">
        <v>15</v>
      </c>
      <c r="X184" s="24"/>
      <c r="Y184" s="25"/>
      <c r="Z184" s="26"/>
      <c r="AA184" s="22"/>
      <c r="AB184" s="23"/>
      <c r="AC184" s="25"/>
      <c r="AD184" s="24"/>
      <c r="AE184" s="313"/>
      <c r="AF184" s="22"/>
      <c r="AG184" s="24"/>
      <c r="AH184" s="23"/>
      <c r="AI184" s="25"/>
      <c r="AJ184" s="24"/>
      <c r="AK184" s="25"/>
      <c r="AL184" s="26"/>
      <c r="AM184" s="204"/>
      <c r="AN184" s="204"/>
      <c r="AO184" s="166">
        <v>2</v>
      </c>
      <c r="AP184" s="21">
        <v>0.8</v>
      </c>
      <c r="AQ184" s="77" t="s">
        <v>158</v>
      </c>
      <c r="AR184" s="80" t="s">
        <v>460</v>
      </c>
      <c r="AS184" s="80" t="s">
        <v>121</v>
      </c>
      <c r="AT184" s="80"/>
      <c r="AU184" s="89"/>
      <c r="AV184" s="89"/>
      <c r="AW184" s="89"/>
      <c r="AX184" s="89"/>
      <c r="AY184" s="89"/>
      <c r="AZ184" s="89"/>
      <c r="BA184" s="89"/>
      <c r="BB184" s="186"/>
    </row>
    <row r="185" spans="1:54" ht="115.2" hidden="1" outlineLevel="2" x14ac:dyDescent="0.3">
      <c r="A185" s="192"/>
      <c r="B185" s="15" t="s">
        <v>659</v>
      </c>
      <c r="C185" s="24"/>
      <c r="D185" s="23"/>
      <c r="E185" s="25"/>
      <c r="F185" s="19"/>
      <c r="G185" s="26"/>
      <c r="H185" s="22"/>
      <c r="I185" s="22"/>
      <c r="J185" s="22"/>
      <c r="K185" s="22"/>
      <c r="L185" s="22"/>
      <c r="M185" s="22"/>
      <c r="N185" s="22"/>
      <c r="O185" s="22"/>
      <c r="P185" s="23"/>
      <c r="Q185" s="25"/>
      <c r="R185" s="24"/>
      <c r="S185" s="25"/>
      <c r="T185" s="22"/>
      <c r="U185" s="24"/>
      <c r="V185" s="23"/>
      <c r="W185" s="25"/>
      <c r="X185" s="24" t="s">
        <v>15</v>
      </c>
      <c r="Y185" s="25" t="s">
        <v>15</v>
      </c>
      <c r="Z185" s="26" t="s">
        <v>15</v>
      </c>
      <c r="AA185" s="22" t="s">
        <v>87</v>
      </c>
      <c r="AB185" s="23" t="s">
        <v>87</v>
      </c>
      <c r="AC185" s="25" t="s">
        <v>87</v>
      </c>
      <c r="AD185" s="24" t="s">
        <v>87</v>
      </c>
      <c r="AE185" s="313"/>
      <c r="AF185" s="22"/>
      <c r="AG185" s="24"/>
      <c r="AH185" s="23"/>
      <c r="AI185" s="25"/>
      <c r="AJ185" s="24"/>
      <c r="AK185" s="25"/>
      <c r="AL185" s="26"/>
      <c r="AM185" s="204"/>
      <c r="AN185" s="204"/>
      <c r="AO185" s="166">
        <v>3</v>
      </c>
      <c r="AP185" s="21">
        <v>0.7</v>
      </c>
      <c r="AQ185" s="77"/>
      <c r="AR185" s="80" t="s">
        <v>574</v>
      </c>
      <c r="AS185" s="80" t="s">
        <v>121</v>
      </c>
      <c r="AT185" s="80"/>
      <c r="AU185" s="89" t="s">
        <v>573</v>
      </c>
      <c r="AV185" s="89"/>
      <c r="AW185" s="89"/>
      <c r="AX185" s="89"/>
      <c r="AY185" s="89"/>
      <c r="AZ185" s="89"/>
      <c r="BA185" s="89"/>
      <c r="BB185" s="186"/>
    </row>
    <row r="186" spans="1:54" hidden="1" outlineLevel="2" x14ac:dyDescent="0.3">
      <c r="A186" s="192"/>
      <c r="B186" s="15" t="s">
        <v>159</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t="s">
        <v>15</v>
      </c>
      <c r="AA186" s="22" t="s">
        <v>15</v>
      </c>
      <c r="AB186" s="23" t="s">
        <v>87</v>
      </c>
      <c r="AC186" s="25" t="s">
        <v>87</v>
      </c>
      <c r="AD186" s="24" t="s">
        <v>87</v>
      </c>
      <c r="AE186" s="313" t="s">
        <v>87</v>
      </c>
      <c r="AF186" s="22" t="s">
        <v>87</v>
      </c>
      <c r="AG186" s="24" t="s">
        <v>87</v>
      </c>
      <c r="AH186" s="23"/>
      <c r="AI186" s="25"/>
      <c r="AJ186" s="24"/>
      <c r="AK186" s="25"/>
      <c r="AL186" s="26"/>
      <c r="AM186" s="204"/>
      <c r="AN186" s="204"/>
      <c r="AO186" s="166">
        <v>2</v>
      </c>
      <c r="AP186" s="21">
        <v>0.02</v>
      </c>
      <c r="AQ186" s="77"/>
      <c r="AR186" s="80"/>
      <c r="AS186" s="80" t="s">
        <v>121</v>
      </c>
      <c r="AT186" s="80"/>
      <c r="AU186" s="89"/>
      <c r="AV186" s="89"/>
      <c r="AW186" s="89"/>
      <c r="AX186" s="89"/>
      <c r="AY186" s="89"/>
      <c r="AZ186" s="89"/>
      <c r="BA186" s="89"/>
      <c r="BB186" s="186"/>
    </row>
    <row r="187" spans="1:54" ht="28.8" hidden="1" outlineLevel="2" x14ac:dyDescent="0.3">
      <c r="A187" s="192"/>
      <c r="B187" s="15" t="s">
        <v>160</v>
      </c>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t="s">
        <v>15</v>
      </c>
      <c r="AA187" s="22" t="s">
        <v>15</v>
      </c>
      <c r="AB187" s="23" t="s">
        <v>87</v>
      </c>
      <c r="AC187" s="25" t="s">
        <v>87</v>
      </c>
      <c r="AD187" s="24" t="s">
        <v>87</v>
      </c>
      <c r="AE187" s="313" t="s">
        <v>87</v>
      </c>
      <c r="AF187" s="22" t="s">
        <v>87</v>
      </c>
      <c r="AG187" s="24" t="s">
        <v>87</v>
      </c>
      <c r="AH187" s="23" t="s">
        <v>87</v>
      </c>
      <c r="AI187" s="25"/>
      <c r="AJ187" s="24"/>
      <c r="AK187" s="25"/>
      <c r="AL187" s="26"/>
      <c r="AM187" s="204"/>
      <c r="AN187" s="204"/>
      <c r="AO187" s="166">
        <v>2</v>
      </c>
      <c r="AP187" s="21">
        <v>0</v>
      </c>
      <c r="AQ187" s="77"/>
      <c r="AR187" s="80"/>
      <c r="AS187" s="80" t="s">
        <v>121</v>
      </c>
      <c r="AT187" s="80"/>
      <c r="AU187" s="89"/>
      <c r="AV187" s="89"/>
      <c r="AW187" s="89"/>
      <c r="AX187" s="89"/>
      <c r="AY187" s="89"/>
      <c r="AZ187" s="89"/>
      <c r="BA187" s="89"/>
      <c r="BB187" s="186"/>
    </row>
    <row r="188" spans="1:54" ht="28.8" hidden="1" outlineLevel="2" x14ac:dyDescent="0.3">
      <c r="A188" s="192"/>
      <c r="B188" s="15" t="s">
        <v>161</v>
      </c>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t="s">
        <v>15</v>
      </c>
      <c r="AB188" s="23" t="s">
        <v>15</v>
      </c>
      <c r="AC188" s="25" t="s">
        <v>15</v>
      </c>
      <c r="AD188" s="24" t="s">
        <v>87</v>
      </c>
      <c r="AE188" s="313" t="s">
        <v>87</v>
      </c>
      <c r="AF188" s="22" t="s">
        <v>87</v>
      </c>
      <c r="AG188" s="24" t="s">
        <v>87</v>
      </c>
      <c r="AH188" s="23" t="s">
        <v>87</v>
      </c>
      <c r="AI188" s="25" t="s">
        <v>87</v>
      </c>
      <c r="AJ188" s="24"/>
      <c r="AK188" s="25"/>
      <c r="AL188" s="26"/>
      <c r="AM188" s="204"/>
      <c r="AN188" s="204"/>
      <c r="AO188" s="166">
        <v>2</v>
      </c>
      <c r="AP188" s="21">
        <v>0</v>
      </c>
      <c r="AQ188" s="77"/>
      <c r="AR188" s="80" t="s">
        <v>660</v>
      </c>
      <c r="AS188" s="80" t="s">
        <v>121</v>
      </c>
      <c r="AT188" s="80"/>
      <c r="AU188" s="89" t="s">
        <v>661</v>
      </c>
      <c r="AV188" s="89"/>
      <c r="AW188" s="89"/>
      <c r="AX188" s="89"/>
      <c r="AY188" s="89"/>
      <c r="AZ188" s="89"/>
      <c r="BA188" s="89"/>
      <c r="BB188" s="186"/>
    </row>
    <row r="189" spans="1:54" hidden="1" outlineLevel="2" x14ac:dyDescent="0.3">
      <c r="A189" s="192"/>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313"/>
      <c r="AF189" s="22"/>
      <c r="AG189" s="24"/>
      <c r="AH189" s="23"/>
      <c r="AI189" s="25"/>
      <c r="AJ189" s="24"/>
      <c r="AK189" s="25"/>
      <c r="AL189" s="26"/>
      <c r="AM189" s="204"/>
      <c r="AN189" s="204"/>
      <c r="AO189" s="166"/>
      <c r="AP189" s="21"/>
      <c r="AQ189" s="77"/>
      <c r="AR189" s="80"/>
      <c r="AS189" s="80"/>
      <c r="AT189" s="80"/>
      <c r="AU189" s="89"/>
      <c r="AV189" s="89"/>
      <c r="AW189" s="89"/>
      <c r="AX189" s="89"/>
      <c r="AY189" s="89"/>
      <c r="AZ189" s="89"/>
      <c r="BA189" s="89"/>
      <c r="BB189" s="186"/>
    </row>
    <row r="190" spans="1:54" ht="129.6" outlineLevel="1" collapsed="1" x14ac:dyDescent="0.3">
      <c r="A190" s="192" t="s">
        <v>284</v>
      </c>
      <c r="B190" s="119" t="s">
        <v>635</v>
      </c>
      <c r="C190" s="120"/>
      <c r="D190" s="121"/>
      <c r="E190" s="122"/>
      <c r="F190" s="123"/>
      <c r="G190" s="123"/>
      <c r="H190" s="123"/>
      <c r="I190" s="123"/>
      <c r="J190" s="123"/>
      <c r="K190" s="123"/>
      <c r="L190" s="123"/>
      <c r="M190" s="123"/>
      <c r="N190" s="123"/>
      <c r="O190" s="123"/>
      <c r="P190" s="121"/>
      <c r="Q190" s="123"/>
      <c r="R190" s="123"/>
      <c r="S190" s="123"/>
      <c r="T190" s="123"/>
      <c r="U190" s="120"/>
      <c r="V190" s="123"/>
      <c r="W190" s="123"/>
      <c r="X190" s="123"/>
      <c r="Y190" s="123"/>
      <c r="Z190" s="123"/>
      <c r="AA190" s="123"/>
      <c r="AB190" s="123"/>
      <c r="AC190" s="123"/>
      <c r="AD190" s="123"/>
      <c r="AE190" s="308"/>
      <c r="AF190" s="123"/>
      <c r="AG190" s="123"/>
      <c r="AH190" s="123"/>
      <c r="AI190" s="123"/>
      <c r="AJ190" s="120"/>
      <c r="AK190" s="122"/>
      <c r="AL190" s="123"/>
      <c r="AM190" s="210">
        <v>43831</v>
      </c>
      <c r="AN190" s="210">
        <v>44227</v>
      </c>
      <c r="AO190" s="169"/>
      <c r="AP190" s="124">
        <f>SUMPRODUCT(AO191:AO194,AP191:AP194)/SUM(AO191:AO194)</f>
        <v>0.93333333333333335</v>
      </c>
      <c r="AQ190" s="125" t="s">
        <v>348</v>
      </c>
      <c r="AR190" s="126"/>
      <c r="AS190" s="127" t="s">
        <v>50</v>
      </c>
      <c r="AT190" s="127" t="s">
        <v>50</v>
      </c>
      <c r="AU190" s="128"/>
      <c r="AV190" s="128" t="s">
        <v>387</v>
      </c>
      <c r="AW190" s="128" t="str">
        <f>"D"&amp;RIGHT(A190,5)</f>
        <v>D2.5.7</v>
      </c>
      <c r="AX190" s="128" t="s">
        <v>316</v>
      </c>
      <c r="AY190" s="128" t="s">
        <v>396</v>
      </c>
      <c r="AZ190" s="128" t="s">
        <v>709</v>
      </c>
      <c r="BA190" s="128" t="s">
        <v>608</v>
      </c>
      <c r="BB190" s="190">
        <v>3</v>
      </c>
    </row>
    <row r="191" spans="1:54" ht="43.2" hidden="1" outlineLevel="2" x14ac:dyDescent="0.3">
      <c r="A191" s="192"/>
      <c r="B191" s="15" t="s">
        <v>132</v>
      </c>
      <c r="C191" s="24"/>
      <c r="D191" s="23"/>
      <c r="E191" s="25"/>
      <c r="F191" s="19"/>
      <c r="G191" s="26"/>
      <c r="H191" s="22"/>
      <c r="I191" s="22"/>
      <c r="J191" s="22"/>
      <c r="K191" s="22"/>
      <c r="L191" s="22"/>
      <c r="M191" s="22"/>
      <c r="N191" s="22"/>
      <c r="O191" s="22"/>
      <c r="P191" s="23"/>
      <c r="Q191" s="25"/>
      <c r="R191" s="24"/>
      <c r="S191" s="25"/>
      <c r="T191" s="22"/>
      <c r="U191" s="24"/>
      <c r="V191" s="23"/>
      <c r="W191" s="25" t="s">
        <v>15</v>
      </c>
      <c r="X191" s="24" t="s">
        <v>15</v>
      </c>
      <c r="Y191" s="25" t="s">
        <v>87</v>
      </c>
      <c r="Z191" s="26"/>
      <c r="AA191" s="22"/>
      <c r="AB191" s="23"/>
      <c r="AC191" s="25"/>
      <c r="AD191" s="24"/>
      <c r="AE191" s="313"/>
      <c r="AF191" s="22"/>
      <c r="AG191" s="24"/>
      <c r="AH191" s="23"/>
      <c r="AI191" s="25"/>
      <c r="AJ191" s="24"/>
      <c r="AK191" s="25"/>
      <c r="AL191" s="26"/>
      <c r="AM191" s="204"/>
      <c r="AN191" s="204"/>
      <c r="AO191" s="166">
        <v>4</v>
      </c>
      <c r="AP191" s="21">
        <v>1</v>
      </c>
      <c r="AQ191" s="77"/>
      <c r="AR191" s="85" t="s">
        <v>222</v>
      </c>
      <c r="AS191" s="80" t="s">
        <v>50</v>
      </c>
      <c r="AT191" s="80"/>
      <c r="AU191" s="89"/>
      <c r="AV191" s="89"/>
      <c r="AW191" s="89"/>
      <c r="AX191" s="89"/>
      <c r="AY191" s="89"/>
      <c r="AZ191" s="89" t="s">
        <v>701</v>
      </c>
      <c r="BA191" s="89"/>
      <c r="BB191" s="186"/>
    </row>
    <row r="192" spans="1:54" hidden="1" outlineLevel="2" x14ac:dyDescent="0.3">
      <c r="A192" s="192"/>
      <c r="B192" s="15" t="s">
        <v>133</v>
      </c>
      <c r="C192" s="24"/>
      <c r="D192" s="23"/>
      <c r="E192" s="25"/>
      <c r="F192" s="19"/>
      <c r="G192" s="26"/>
      <c r="H192" s="22"/>
      <c r="I192" s="22"/>
      <c r="J192" s="22"/>
      <c r="K192" s="22"/>
      <c r="L192" s="22"/>
      <c r="M192" s="22"/>
      <c r="N192" s="22"/>
      <c r="O192" s="22"/>
      <c r="P192" s="23"/>
      <c r="Q192" s="25"/>
      <c r="R192" s="24"/>
      <c r="S192" s="25"/>
      <c r="T192" s="22"/>
      <c r="U192" s="24"/>
      <c r="V192" s="23"/>
      <c r="W192" s="25"/>
      <c r="X192" s="24" t="s">
        <v>15</v>
      </c>
      <c r="Y192" s="25" t="s">
        <v>15</v>
      </c>
      <c r="Z192" s="26" t="s">
        <v>87</v>
      </c>
      <c r="AA192" s="22"/>
      <c r="AB192" s="23"/>
      <c r="AC192" s="25"/>
      <c r="AD192" s="24"/>
      <c r="AE192" s="313"/>
      <c r="AF192" s="22"/>
      <c r="AG192" s="24"/>
      <c r="AH192" s="23"/>
      <c r="AI192" s="25"/>
      <c r="AJ192" s="24"/>
      <c r="AK192" s="25"/>
      <c r="AL192" s="26"/>
      <c r="AM192" s="204"/>
      <c r="AN192" s="204"/>
      <c r="AO192" s="166">
        <v>1</v>
      </c>
      <c r="AP192" s="21">
        <v>0.4</v>
      </c>
      <c r="AQ192" s="77"/>
      <c r="AR192" s="85" t="s">
        <v>294</v>
      </c>
      <c r="AS192" s="80" t="s">
        <v>50</v>
      </c>
      <c r="AT192" s="80"/>
      <c r="AU192" s="89" t="s">
        <v>295</v>
      </c>
      <c r="AV192" s="89"/>
      <c r="AW192" s="89"/>
      <c r="AX192" s="89"/>
      <c r="AY192" s="89"/>
      <c r="AZ192" s="89"/>
      <c r="BA192" s="89"/>
      <c r="BB192" s="186"/>
    </row>
    <row r="193" spans="1:54" ht="57.6" hidden="1" outlineLevel="2" x14ac:dyDescent="0.3">
      <c r="A193" s="192"/>
      <c r="B193" s="15" t="s">
        <v>211</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t="s">
        <v>15</v>
      </c>
      <c r="Z193" s="26" t="s">
        <v>15</v>
      </c>
      <c r="AA193" s="22" t="s">
        <v>87</v>
      </c>
      <c r="AB193" s="23"/>
      <c r="AC193" s="25"/>
      <c r="AD193" s="24"/>
      <c r="AE193" s="313"/>
      <c r="AF193" s="22"/>
      <c r="AG193" s="24"/>
      <c r="AH193" s="23"/>
      <c r="AI193" s="25"/>
      <c r="AJ193" s="24"/>
      <c r="AK193" s="25"/>
      <c r="AL193" s="26"/>
      <c r="AM193" s="204"/>
      <c r="AN193" s="204"/>
      <c r="AO193" s="166">
        <v>4</v>
      </c>
      <c r="AP193" s="21">
        <v>1</v>
      </c>
      <c r="AQ193" s="77" t="s">
        <v>210</v>
      </c>
      <c r="AR193" s="77" t="s">
        <v>293</v>
      </c>
      <c r="AS193" s="80" t="s">
        <v>50</v>
      </c>
      <c r="AT193" s="80"/>
      <c r="AU193" s="89"/>
      <c r="AV193" s="89"/>
      <c r="AW193" s="89"/>
      <c r="AX193" s="89"/>
      <c r="AY193" s="89"/>
      <c r="AZ193" s="89"/>
      <c r="BA193" s="89"/>
      <c r="BB193" s="186"/>
    </row>
    <row r="194" spans="1:54" hidden="1" outlineLevel="2" x14ac:dyDescent="0.3">
      <c r="A194" s="192"/>
      <c r="B194" s="15"/>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c r="AB194" s="23"/>
      <c r="AC194" s="25"/>
      <c r="AD194" s="24"/>
      <c r="AE194" s="313"/>
      <c r="AF194" s="22"/>
      <c r="AG194" s="24"/>
      <c r="AH194" s="23"/>
      <c r="AI194" s="25"/>
      <c r="AJ194" s="24"/>
      <c r="AK194" s="25"/>
      <c r="AL194" s="26"/>
      <c r="AM194" s="204"/>
      <c r="AN194" s="204"/>
      <c r="AO194" s="166"/>
      <c r="AP194" s="21"/>
      <c r="AQ194" s="77"/>
      <c r="AR194" s="80"/>
      <c r="AS194" s="80"/>
      <c r="AT194" s="80"/>
      <c r="AU194" s="89"/>
      <c r="AV194" s="89"/>
      <c r="AW194" s="89"/>
      <c r="AX194" s="89"/>
      <c r="AY194" s="89"/>
      <c r="AZ194" s="89"/>
      <c r="BA194" s="89"/>
      <c r="BB194" s="186"/>
    </row>
    <row r="195" spans="1:54" ht="43.2" outlineLevel="1" collapsed="1" x14ac:dyDescent="0.3">
      <c r="A195" s="192" t="s">
        <v>285</v>
      </c>
      <c r="B195" s="119" t="s">
        <v>637</v>
      </c>
      <c r="C195" s="120"/>
      <c r="D195" s="121"/>
      <c r="E195" s="122"/>
      <c r="F195" s="123"/>
      <c r="G195" s="123"/>
      <c r="H195" s="123"/>
      <c r="I195" s="123"/>
      <c r="J195" s="123"/>
      <c r="K195" s="123"/>
      <c r="L195" s="123"/>
      <c r="M195" s="123"/>
      <c r="N195" s="123"/>
      <c r="O195" s="123"/>
      <c r="P195" s="121"/>
      <c r="Q195" s="123"/>
      <c r="R195" s="123"/>
      <c r="S195" s="123"/>
      <c r="T195" s="123"/>
      <c r="U195" s="120"/>
      <c r="V195" s="123"/>
      <c r="W195" s="123"/>
      <c r="X195" s="123"/>
      <c r="Y195" s="123"/>
      <c r="Z195" s="123"/>
      <c r="AA195" s="123"/>
      <c r="AB195" s="123"/>
      <c r="AC195" s="123"/>
      <c r="AD195" s="123"/>
      <c r="AE195" s="308"/>
      <c r="AF195" s="123"/>
      <c r="AG195" s="123"/>
      <c r="AH195" s="123"/>
      <c r="AI195" s="123"/>
      <c r="AJ195" s="120"/>
      <c r="AK195" s="122"/>
      <c r="AL195" s="123"/>
      <c r="AM195" s="210">
        <v>44105</v>
      </c>
      <c r="AN195" s="210">
        <v>44255</v>
      </c>
      <c r="AO195" s="169"/>
      <c r="AP195" s="124">
        <f>SUMPRODUCT(AO196:AO199,AP196:AP199)/SUM(AO196:AO199)</f>
        <v>0.56666666666666676</v>
      </c>
      <c r="AQ195" s="125" t="s">
        <v>349</v>
      </c>
      <c r="AR195" s="126"/>
      <c r="AS195" s="127" t="s">
        <v>63</v>
      </c>
      <c r="AT195" s="127" t="s">
        <v>251</v>
      </c>
      <c r="AU195" s="128"/>
      <c r="AV195" s="128" t="s">
        <v>387</v>
      </c>
      <c r="AW195" s="128" t="s">
        <v>436</v>
      </c>
      <c r="AX195" s="128" t="s">
        <v>441</v>
      </c>
      <c r="AY195" s="128" t="s">
        <v>442</v>
      </c>
      <c r="AZ195" s="128" t="s">
        <v>579</v>
      </c>
      <c r="BA195" s="128"/>
      <c r="BB195" s="190">
        <v>3</v>
      </c>
    </row>
    <row r="196" spans="1:54" hidden="1" outlineLevel="2" x14ac:dyDescent="0.3">
      <c r="A196" s="14"/>
      <c r="B196" s="15" t="s">
        <v>229</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t="s">
        <v>15</v>
      </c>
      <c r="Z196" s="26"/>
      <c r="AA196" s="22"/>
      <c r="AB196" s="23"/>
      <c r="AC196" s="25"/>
      <c r="AD196" s="24"/>
      <c r="AE196" s="313"/>
      <c r="AF196" s="22"/>
      <c r="AG196" s="24"/>
      <c r="AH196" s="23"/>
      <c r="AI196" s="25"/>
      <c r="AJ196" s="24"/>
      <c r="AK196" s="25"/>
      <c r="AL196" s="26"/>
      <c r="AM196" s="204"/>
      <c r="AN196" s="204"/>
      <c r="AO196" s="166">
        <v>1</v>
      </c>
      <c r="AP196" s="21">
        <v>1</v>
      </c>
      <c r="AQ196" s="77"/>
      <c r="AR196" s="85" t="s">
        <v>292</v>
      </c>
      <c r="AS196" s="80"/>
      <c r="AT196" s="80"/>
      <c r="AU196" s="89"/>
      <c r="AV196" s="89"/>
      <c r="AW196" s="89"/>
      <c r="AX196" s="89"/>
      <c r="AY196" s="89"/>
      <c r="AZ196" s="89" t="s">
        <v>701</v>
      </c>
      <c r="BA196" s="89"/>
      <c r="BB196" s="186"/>
    </row>
    <row r="197" spans="1:54" ht="86.4" hidden="1" outlineLevel="2" x14ac:dyDescent="0.3">
      <c r="A197" s="14"/>
      <c r="B197" s="15" t="s">
        <v>230</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t="s">
        <v>15</v>
      </c>
      <c r="AA197" s="22" t="s">
        <v>87</v>
      </c>
      <c r="AB197" s="23" t="s">
        <v>87</v>
      </c>
      <c r="AC197" s="25" t="s">
        <v>87</v>
      </c>
      <c r="AD197" s="24" t="s">
        <v>87</v>
      </c>
      <c r="AE197" s="313"/>
      <c r="AF197" s="22"/>
      <c r="AG197" s="24"/>
      <c r="AH197" s="23"/>
      <c r="AI197" s="25"/>
      <c r="AJ197" s="24"/>
      <c r="AK197" s="25"/>
      <c r="AL197" s="26"/>
      <c r="AM197" s="204"/>
      <c r="AN197" s="204"/>
      <c r="AO197" s="166">
        <v>3</v>
      </c>
      <c r="AP197" s="21">
        <v>0.8</v>
      </c>
      <c r="AQ197" s="77"/>
      <c r="AR197" s="80" t="s">
        <v>658</v>
      </c>
      <c r="AS197" s="80"/>
      <c r="AT197" s="80"/>
      <c r="AU197" s="89" t="s">
        <v>657</v>
      </c>
      <c r="AV197" s="89"/>
      <c r="AW197" s="89"/>
      <c r="AX197" s="89"/>
      <c r="AY197" s="89"/>
      <c r="AZ197" s="89"/>
      <c r="BA197" s="89"/>
      <c r="BB197" s="186"/>
    </row>
    <row r="198" spans="1:54" hidden="1" outlineLevel="2" x14ac:dyDescent="0.3">
      <c r="A198" s="14"/>
      <c r="B198" s="15" t="s">
        <v>231</v>
      </c>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t="s">
        <v>15</v>
      </c>
      <c r="AB198" s="23" t="s">
        <v>87</v>
      </c>
      <c r="AC198" s="25" t="s">
        <v>87</v>
      </c>
      <c r="AD198" s="24" t="s">
        <v>87</v>
      </c>
      <c r="AE198" s="313"/>
      <c r="AF198" s="22"/>
      <c r="AG198" s="24"/>
      <c r="AH198" s="23"/>
      <c r="AI198" s="25"/>
      <c r="AJ198" s="24"/>
      <c r="AK198" s="25"/>
      <c r="AL198" s="26"/>
      <c r="AM198" s="204"/>
      <c r="AN198" s="204"/>
      <c r="AO198" s="166">
        <v>1</v>
      </c>
      <c r="AP198" s="21">
        <v>0</v>
      </c>
      <c r="AQ198" s="77"/>
      <c r="AR198" s="80"/>
      <c r="AS198" s="80"/>
      <c r="AT198" s="80"/>
      <c r="AU198" s="89"/>
      <c r="AV198" s="89"/>
      <c r="AW198" s="89"/>
      <c r="AX198" s="89"/>
      <c r="AY198" s="89"/>
      <c r="AZ198" s="89"/>
      <c r="BA198" s="89"/>
      <c r="BB198" s="186"/>
    </row>
    <row r="199" spans="1:54" ht="28.8" hidden="1" outlineLevel="2" x14ac:dyDescent="0.3">
      <c r="A199" s="14"/>
      <c r="B199" s="15" t="s">
        <v>232</v>
      </c>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t="s">
        <v>15</v>
      </c>
      <c r="AC199" s="25" t="s">
        <v>87</v>
      </c>
      <c r="AD199" s="24" t="s">
        <v>87</v>
      </c>
      <c r="AE199" s="313"/>
      <c r="AF199" s="22"/>
      <c r="AG199" s="24"/>
      <c r="AH199" s="23"/>
      <c r="AI199" s="25"/>
      <c r="AJ199" s="24"/>
      <c r="AK199" s="25"/>
      <c r="AL199" s="26"/>
      <c r="AM199" s="204"/>
      <c r="AN199" s="204"/>
      <c r="AO199" s="166">
        <v>1</v>
      </c>
      <c r="AP199" s="21">
        <v>0</v>
      </c>
      <c r="AQ199" s="77"/>
      <c r="AR199" s="80"/>
      <c r="AS199" s="80"/>
      <c r="AT199" s="80"/>
      <c r="AU199" s="89" t="s">
        <v>647</v>
      </c>
      <c r="AV199" s="89"/>
      <c r="AW199" s="89"/>
      <c r="AX199" s="89"/>
      <c r="AY199" s="89"/>
      <c r="AZ199" s="89"/>
      <c r="BA199" s="89"/>
      <c r="BB199" s="186"/>
    </row>
    <row r="200" spans="1:54" hidden="1" outlineLevel="2"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313"/>
      <c r="AF200" s="22"/>
      <c r="AG200" s="24"/>
      <c r="AH200" s="23"/>
      <c r="AI200" s="25"/>
      <c r="AJ200" s="24"/>
      <c r="AK200" s="25"/>
      <c r="AL200" s="26"/>
      <c r="AM200" s="204"/>
      <c r="AN200" s="204"/>
      <c r="AO200" s="166"/>
      <c r="AP200" s="21"/>
      <c r="AQ200" s="77"/>
      <c r="AR200" s="80"/>
      <c r="AS200" s="80"/>
      <c r="AT200" s="80"/>
      <c r="AU200" s="89"/>
      <c r="AV200" s="89"/>
      <c r="AW200" s="89"/>
      <c r="AX200" s="89"/>
      <c r="AY200" s="89"/>
      <c r="AZ200" s="89"/>
      <c r="BA200" s="89"/>
      <c r="BB200" s="186"/>
    </row>
    <row r="201" spans="1:54" ht="43.2" outlineLevel="1" collapsed="1" x14ac:dyDescent="0.3">
      <c r="A201" s="192" t="s">
        <v>493</v>
      </c>
      <c r="B201" s="119" t="s">
        <v>494</v>
      </c>
      <c r="C201" s="120"/>
      <c r="D201" s="121"/>
      <c r="E201" s="122"/>
      <c r="F201" s="123"/>
      <c r="G201" s="123"/>
      <c r="H201" s="123"/>
      <c r="I201" s="123"/>
      <c r="J201" s="123"/>
      <c r="K201" s="123"/>
      <c r="L201" s="123"/>
      <c r="M201" s="123"/>
      <c r="N201" s="123"/>
      <c r="O201" s="123"/>
      <c r="P201" s="121"/>
      <c r="Q201" s="123"/>
      <c r="R201" s="123"/>
      <c r="S201" s="123"/>
      <c r="T201" s="123"/>
      <c r="U201" s="120"/>
      <c r="V201" s="123"/>
      <c r="W201" s="123"/>
      <c r="X201" s="123"/>
      <c r="Y201" s="123"/>
      <c r="Z201" s="123"/>
      <c r="AA201" s="123"/>
      <c r="AB201" s="123"/>
      <c r="AC201" s="123"/>
      <c r="AD201" s="123"/>
      <c r="AE201" s="308"/>
      <c r="AF201" s="123"/>
      <c r="AG201" s="123"/>
      <c r="AH201" s="123"/>
      <c r="AI201" s="123"/>
      <c r="AJ201" s="120"/>
      <c r="AK201" s="122"/>
      <c r="AL201" s="123"/>
      <c r="AM201" s="210">
        <v>43831</v>
      </c>
      <c r="AN201" s="210">
        <v>44104</v>
      </c>
      <c r="AO201" s="169"/>
      <c r="AP201" s="124">
        <f>SUMPRODUCT(AO202:AO206,AP202:AP206)/SUM(AO202:AO206)</f>
        <v>1</v>
      </c>
      <c r="AQ201" s="125" t="s">
        <v>494</v>
      </c>
      <c r="AR201" s="126" t="s">
        <v>496</v>
      </c>
      <c r="AS201" s="127" t="s">
        <v>63</v>
      </c>
      <c r="AT201" s="127" t="s">
        <v>398</v>
      </c>
      <c r="AU201" s="128"/>
      <c r="AV201" s="128" t="s">
        <v>386</v>
      </c>
      <c r="AW201" s="128" t="s">
        <v>497</v>
      </c>
      <c r="AX201" s="128" t="s">
        <v>499</v>
      </c>
      <c r="AY201" s="128" t="s">
        <v>498</v>
      </c>
      <c r="AZ201" s="128" t="s">
        <v>609</v>
      </c>
      <c r="BA201" s="128" t="s">
        <v>541</v>
      </c>
      <c r="BB201" s="190"/>
    </row>
    <row r="202" spans="1:54" hidden="1" outlineLevel="2" x14ac:dyDescent="0.3">
      <c r="A202" s="14"/>
      <c r="B202" s="15" t="s">
        <v>495</v>
      </c>
      <c r="C202" s="24"/>
      <c r="D202" s="23"/>
      <c r="E202" s="25"/>
      <c r="F202" s="19"/>
      <c r="G202" s="26"/>
      <c r="H202" s="22"/>
      <c r="I202" s="22"/>
      <c r="J202" s="22"/>
      <c r="K202" s="22"/>
      <c r="L202" s="22"/>
      <c r="M202" s="22"/>
      <c r="N202" s="22"/>
      <c r="O202" s="22" t="s">
        <v>15</v>
      </c>
      <c r="P202" s="23" t="s">
        <v>15</v>
      </c>
      <c r="Q202" s="25" t="s">
        <v>15</v>
      </c>
      <c r="R202" s="24" t="s">
        <v>15</v>
      </c>
      <c r="S202" s="25" t="s">
        <v>15</v>
      </c>
      <c r="T202" s="22" t="s">
        <v>15</v>
      </c>
      <c r="U202" s="24" t="s">
        <v>15</v>
      </c>
      <c r="V202" s="23" t="s">
        <v>15</v>
      </c>
      <c r="W202" s="25" t="s">
        <v>15</v>
      </c>
      <c r="X202" s="24" t="s">
        <v>15</v>
      </c>
      <c r="Y202" s="25"/>
      <c r="Z202" s="26"/>
      <c r="AA202" s="22"/>
      <c r="AB202" s="23"/>
      <c r="AC202" s="25"/>
      <c r="AD202" s="24"/>
      <c r="AE202" s="313"/>
      <c r="AF202" s="22"/>
      <c r="AG202" s="24"/>
      <c r="AH202" s="23"/>
      <c r="AI202" s="25"/>
      <c r="AJ202" s="24"/>
      <c r="AK202" s="25"/>
      <c r="AL202" s="26"/>
      <c r="AM202" s="204"/>
      <c r="AN202" s="204"/>
      <c r="AO202" s="166">
        <v>4</v>
      </c>
      <c r="AP202" s="21">
        <v>1</v>
      </c>
      <c r="AQ202" s="77"/>
      <c r="AR202" s="80"/>
      <c r="AS202" s="80"/>
      <c r="AT202" s="80"/>
      <c r="AU202" s="89"/>
      <c r="AV202" s="89"/>
      <c r="AW202" s="89"/>
      <c r="AX202" s="89"/>
      <c r="AY202" s="89"/>
      <c r="AZ202" s="89"/>
      <c r="BA202" s="89"/>
      <c r="BB202" s="186"/>
    </row>
    <row r="203" spans="1:54" hidden="1" outlineLevel="2"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13"/>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collapsed="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13"/>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13"/>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outlineLevel="1" x14ac:dyDescent="0.3">
      <c r="A206" s="14"/>
      <c r="B206" s="15"/>
      <c r="C206" s="24"/>
      <c r="D206" s="23"/>
      <c r="E206" s="25"/>
      <c r="F206" s="19"/>
      <c r="G206" s="26"/>
      <c r="H206" s="22"/>
      <c r="I206" s="22"/>
      <c r="J206" s="22"/>
      <c r="K206" s="22"/>
      <c r="L206" s="22"/>
      <c r="M206" s="22"/>
      <c r="N206" s="22"/>
      <c r="O206" s="22"/>
      <c r="P206" s="23"/>
      <c r="Q206" s="25"/>
      <c r="R206" s="24"/>
      <c r="S206" s="25"/>
      <c r="T206" s="22"/>
      <c r="U206" s="24"/>
      <c r="V206" s="23"/>
      <c r="W206" s="25"/>
      <c r="X206" s="24"/>
      <c r="Y206" s="25"/>
      <c r="Z206" s="26"/>
      <c r="AA206" s="22"/>
      <c r="AB206" s="23"/>
      <c r="AC206" s="25"/>
      <c r="AD206" s="24"/>
      <c r="AE206" s="313"/>
      <c r="AF206" s="22"/>
      <c r="AG206" s="24"/>
      <c r="AH206" s="23"/>
      <c r="AI206" s="25"/>
      <c r="AJ206" s="24"/>
      <c r="AK206" s="25"/>
      <c r="AL206" s="26"/>
      <c r="AM206" s="204"/>
      <c r="AN206" s="204"/>
      <c r="AO206" s="166"/>
      <c r="AP206" s="21"/>
      <c r="AQ206" s="77"/>
      <c r="AR206" s="80"/>
      <c r="AS206" s="80"/>
      <c r="AT206" s="80"/>
      <c r="AU206" s="89"/>
      <c r="AV206" s="89"/>
      <c r="AW206" s="89"/>
      <c r="AX206" s="89"/>
      <c r="AY206" s="89"/>
      <c r="AZ206" s="89"/>
      <c r="BA206" s="89"/>
      <c r="BB206" s="186"/>
    </row>
    <row r="207" spans="1:54" outlineLevel="1" x14ac:dyDescent="0.3">
      <c r="A207" s="14"/>
      <c r="B207" s="15"/>
      <c r="C207" s="24"/>
      <c r="D207" s="23"/>
      <c r="E207" s="25"/>
      <c r="F207" s="19"/>
      <c r="G207" s="26"/>
      <c r="H207" s="22"/>
      <c r="I207" s="22"/>
      <c r="J207" s="22"/>
      <c r="K207" s="22"/>
      <c r="L207" s="22"/>
      <c r="M207" s="22"/>
      <c r="N207" s="22"/>
      <c r="O207" s="22"/>
      <c r="P207" s="23"/>
      <c r="Q207" s="25"/>
      <c r="R207" s="24"/>
      <c r="S207" s="25"/>
      <c r="T207" s="22"/>
      <c r="U207" s="24"/>
      <c r="V207" s="23"/>
      <c r="W207" s="25"/>
      <c r="X207" s="24"/>
      <c r="Y207" s="25"/>
      <c r="Z207" s="26"/>
      <c r="AA207" s="22"/>
      <c r="AB207" s="23"/>
      <c r="AC207" s="25"/>
      <c r="AD207" s="24"/>
      <c r="AE207" s="313"/>
      <c r="AF207" s="22"/>
      <c r="AG207" s="24"/>
      <c r="AH207" s="23"/>
      <c r="AI207" s="25"/>
      <c r="AJ207" s="24"/>
      <c r="AK207" s="25"/>
      <c r="AL207" s="26"/>
      <c r="AM207" s="204"/>
      <c r="AN207" s="204"/>
      <c r="AO207" s="166"/>
      <c r="AP207" s="21"/>
      <c r="AQ207" s="77"/>
      <c r="AR207" s="80"/>
      <c r="AS207" s="80"/>
      <c r="AT207" s="80"/>
      <c r="AU207" s="89"/>
      <c r="AV207" s="89"/>
      <c r="AW207" s="89"/>
      <c r="AX207" s="89"/>
      <c r="AY207" s="89"/>
      <c r="AZ207" s="89"/>
      <c r="BA207" s="89"/>
      <c r="BB207" s="186"/>
    </row>
    <row r="208" spans="1:54" ht="15" thickBot="1" x14ac:dyDescent="0.35">
      <c r="A208" s="7" t="s">
        <v>500</v>
      </c>
      <c r="B208" s="8" t="s">
        <v>501</v>
      </c>
      <c r="C208" s="10"/>
      <c r="D208" s="9"/>
      <c r="E208" s="11"/>
      <c r="F208" s="12"/>
      <c r="G208" s="13"/>
      <c r="H208" s="13"/>
      <c r="I208" s="13"/>
      <c r="J208" s="13"/>
      <c r="K208" s="13"/>
      <c r="L208" s="13"/>
      <c r="M208" s="13"/>
      <c r="N208" s="13"/>
      <c r="O208" s="13"/>
      <c r="P208" s="9"/>
      <c r="Q208" s="13"/>
      <c r="R208" s="13"/>
      <c r="S208" s="13"/>
      <c r="T208" s="13"/>
      <c r="U208" s="9"/>
      <c r="V208" s="13"/>
      <c r="W208" s="13"/>
      <c r="X208" s="13" t="s">
        <v>16</v>
      </c>
      <c r="Y208" s="13" t="s">
        <v>16</v>
      </c>
      <c r="Z208" s="10" t="s">
        <v>16</v>
      </c>
      <c r="AA208" s="13" t="s">
        <v>16</v>
      </c>
      <c r="AB208" s="13" t="s">
        <v>16</v>
      </c>
      <c r="AC208" s="13" t="s">
        <v>16</v>
      </c>
      <c r="AD208" s="13" t="s">
        <v>16</v>
      </c>
      <c r="AE208" s="314" t="s">
        <v>16</v>
      </c>
      <c r="AF208" s="13" t="s">
        <v>16</v>
      </c>
      <c r="AG208" s="13" t="s">
        <v>16</v>
      </c>
      <c r="AH208" s="13" t="s">
        <v>16</v>
      </c>
      <c r="AI208" s="13" t="s">
        <v>16</v>
      </c>
      <c r="AJ208" s="10"/>
      <c r="AK208" s="11"/>
      <c r="AL208" s="12"/>
      <c r="AM208" s="200"/>
      <c r="AN208" s="200"/>
      <c r="AO208" s="159"/>
      <c r="AP208" s="177" t="s">
        <v>303</v>
      </c>
      <c r="AQ208" s="171"/>
      <c r="AR208" s="116"/>
      <c r="AS208" s="90"/>
      <c r="AT208" s="90"/>
      <c r="AU208" s="178"/>
      <c r="AV208" s="178"/>
      <c r="AW208" s="219"/>
      <c r="AX208" s="219"/>
      <c r="AY208" s="219"/>
      <c r="AZ208" s="219"/>
      <c r="BA208" s="219"/>
      <c r="BB208" s="191"/>
    </row>
    <row r="209" spans="1:57" ht="28.8" outlineLevel="1" x14ac:dyDescent="0.3">
      <c r="A209" s="192" t="s">
        <v>523</v>
      </c>
      <c r="B209" s="119" t="s">
        <v>502</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08"/>
      <c r="AF209" s="123"/>
      <c r="AG209" s="123"/>
      <c r="AH209" s="123"/>
      <c r="AI209" s="123"/>
      <c r="AJ209" s="120"/>
      <c r="AK209" s="122"/>
      <c r="AL209" s="123"/>
      <c r="AM209" s="210">
        <v>43891</v>
      </c>
      <c r="AN209" s="210">
        <v>44256</v>
      </c>
      <c r="AO209" s="169"/>
      <c r="AP209" s="124">
        <v>0.9</v>
      </c>
      <c r="AQ209" s="125"/>
      <c r="AR209" s="126" t="s">
        <v>506</v>
      </c>
      <c r="AS209" s="127" t="s">
        <v>516</v>
      </c>
      <c r="AT209" s="127" t="s">
        <v>519</v>
      </c>
      <c r="AU209" s="128"/>
      <c r="AV209" s="128" t="s">
        <v>387</v>
      </c>
      <c r="AW209" s="128"/>
      <c r="AX209" s="128"/>
      <c r="AY209" s="128" t="s">
        <v>498</v>
      </c>
      <c r="AZ209" s="128"/>
      <c r="BA209" s="128"/>
      <c r="BB209" s="190"/>
    </row>
    <row r="210" spans="1:57" ht="28.8" outlineLevel="1" x14ac:dyDescent="0.3">
      <c r="A210" s="192" t="s">
        <v>524</v>
      </c>
      <c r="B210" s="119" t="s">
        <v>503</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08"/>
      <c r="AF210" s="123"/>
      <c r="AG210" s="123"/>
      <c r="AH210" s="123"/>
      <c r="AI210" s="123"/>
      <c r="AJ210" s="120"/>
      <c r="AK210" s="122"/>
      <c r="AL210" s="123"/>
      <c r="AM210" s="210">
        <v>43862</v>
      </c>
      <c r="AN210" s="210">
        <v>44043</v>
      </c>
      <c r="AO210" s="169"/>
      <c r="AP210" s="124">
        <v>1</v>
      </c>
      <c r="AQ210" s="125"/>
      <c r="AR210" s="126" t="s">
        <v>507</v>
      </c>
      <c r="AS210" s="127" t="s">
        <v>517</v>
      </c>
      <c r="AT210" s="127" t="s">
        <v>520</v>
      </c>
      <c r="AU210" s="128"/>
      <c r="AV210" s="128" t="s">
        <v>386</v>
      </c>
      <c r="AW210" s="128"/>
      <c r="AX210" s="128"/>
      <c r="AY210" s="128" t="s">
        <v>498</v>
      </c>
      <c r="AZ210" s="128"/>
      <c r="BA210" s="128"/>
      <c r="BB210" s="190"/>
    </row>
    <row r="211" spans="1:57" ht="28.8" outlineLevel="1" x14ac:dyDescent="0.3">
      <c r="A211" s="192" t="s">
        <v>525</v>
      </c>
      <c r="B211" s="119" t="s">
        <v>504</v>
      </c>
      <c r="C211" s="120"/>
      <c r="D211" s="121"/>
      <c r="E211" s="122"/>
      <c r="F211" s="123"/>
      <c r="G211" s="123"/>
      <c r="H211" s="123"/>
      <c r="I211" s="123"/>
      <c r="J211" s="123"/>
      <c r="K211" s="123"/>
      <c r="L211" s="123"/>
      <c r="M211" s="123"/>
      <c r="N211" s="123"/>
      <c r="O211" s="123"/>
      <c r="P211" s="121"/>
      <c r="Q211" s="123"/>
      <c r="R211" s="123"/>
      <c r="S211" s="123"/>
      <c r="T211" s="123"/>
      <c r="U211" s="120"/>
      <c r="V211" s="123"/>
      <c r="W211" s="123"/>
      <c r="X211" s="123"/>
      <c r="Y211" s="123"/>
      <c r="Z211" s="123"/>
      <c r="AA211" s="123"/>
      <c r="AB211" s="123"/>
      <c r="AC211" s="123"/>
      <c r="AD211" s="123"/>
      <c r="AE211" s="308"/>
      <c r="AF211" s="123"/>
      <c r="AG211" s="123"/>
      <c r="AH211" s="123"/>
      <c r="AI211" s="123"/>
      <c r="AJ211" s="120"/>
      <c r="AK211" s="122"/>
      <c r="AL211" s="123"/>
      <c r="AM211" s="210">
        <v>43862</v>
      </c>
      <c r="AN211" s="210">
        <v>44043</v>
      </c>
      <c r="AO211" s="169"/>
      <c r="AP211" s="124">
        <v>1</v>
      </c>
      <c r="AQ211" s="125"/>
      <c r="AR211" s="126" t="s">
        <v>507</v>
      </c>
      <c r="AS211" s="127" t="s">
        <v>518</v>
      </c>
      <c r="AT211" s="127" t="s">
        <v>521</v>
      </c>
      <c r="AU211" s="128"/>
      <c r="AV211" s="128" t="s">
        <v>386</v>
      </c>
      <c r="AW211" s="128"/>
      <c r="AX211" s="128"/>
      <c r="AY211" s="128" t="s">
        <v>498</v>
      </c>
      <c r="AZ211" s="128"/>
      <c r="BA211" s="128"/>
      <c r="BB211" s="190"/>
    </row>
    <row r="212" spans="1:57" ht="28.8" outlineLevel="1" x14ac:dyDescent="0.3">
      <c r="A212" s="192" t="s">
        <v>526</v>
      </c>
      <c r="B212" s="119" t="s">
        <v>505</v>
      </c>
      <c r="C212" s="120"/>
      <c r="D212" s="121"/>
      <c r="E212" s="122"/>
      <c r="F212" s="123"/>
      <c r="G212" s="123"/>
      <c r="H212" s="123"/>
      <c r="I212" s="123"/>
      <c r="J212" s="123"/>
      <c r="K212" s="123"/>
      <c r="L212" s="123"/>
      <c r="M212" s="123"/>
      <c r="N212" s="123"/>
      <c r="O212" s="123"/>
      <c r="P212" s="121"/>
      <c r="Q212" s="123"/>
      <c r="R212" s="123"/>
      <c r="S212" s="123"/>
      <c r="T212" s="123"/>
      <c r="U212" s="120"/>
      <c r="V212" s="123"/>
      <c r="W212" s="123"/>
      <c r="X212" s="123"/>
      <c r="Y212" s="123"/>
      <c r="Z212" s="123"/>
      <c r="AA212" s="123"/>
      <c r="AB212" s="123"/>
      <c r="AC212" s="123"/>
      <c r="AD212" s="123"/>
      <c r="AE212" s="308"/>
      <c r="AF212" s="123"/>
      <c r="AG212" s="123"/>
      <c r="AH212" s="123"/>
      <c r="AI212" s="123"/>
      <c r="AJ212" s="120"/>
      <c r="AK212" s="122"/>
      <c r="AL212" s="123"/>
      <c r="AM212" s="210">
        <v>43839</v>
      </c>
      <c r="AN212" s="210">
        <v>44199</v>
      </c>
      <c r="AO212" s="169"/>
      <c r="AP212" s="124">
        <v>0.4</v>
      </c>
      <c r="AQ212" s="125"/>
      <c r="AR212" s="126" t="s">
        <v>508</v>
      </c>
      <c r="AS212" s="127" t="s">
        <v>517</v>
      </c>
      <c r="AT212" s="127" t="s">
        <v>522</v>
      </c>
      <c r="AU212" s="128"/>
      <c r="AV212" s="128" t="s">
        <v>387</v>
      </c>
      <c r="AW212" s="128"/>
      <c r="AX212" s="128"/>
      <c r="AY212" s="128" t="s">
        <v>498</v>
      </c>
      <c r="AZ212" s="128"/>
      <c r="BA212" s="128"/>
      <c r="BB212" s="190"/>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13"/>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13"/>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13"/>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13"/>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outlineLevel="1" x14ac:dyDescent="0.3">
      <c r="A217" s="14"/>
      <c r="B217" s="15"/>
      <c r="C217" s="24"/>
      <c r="D217" s="23"/>
      <c r="E217" s="25"/>
      <c r="F217" s="19"/>
      <c r="G217" s="26"/>
      <c r="H217" s="22"/>
      <c r="I217" s="22"/>
      <c r="J217" s="22"/>
      <c r="K217" s="22"/>
      <c r="L217" s="22"/>
      <c r="M217" s="22"/>
      <c r="N217" s="22"/>
      <c r="O217" s="22"/>
      <c r="P217" s="23"/>
      <c r="Q217" s="25"/>
      <c r="R217" s="24"/>
      <c r="S217" s="25"/>
      <c r="T217" s="22"/>
      <c r="U217" s="24"/>
      <c r="V217" s="23"/>
      <c r="W217" s="25"/>
      <c r="X217" s="24"/>
      <c r="Y217" s="25"/>
      <c r="Z217" s="26"/>
      <c r="AA217" s="22"/>
      <c r="AB217" s="23"/>
      <c r="AC217" s="25"/>
      <c r="AD217" s="24"/>
      <c r="AE217" s="313"/>
      <c r="AF217" s="22"/>
      <c r="AG217" s="24"/>
      <c r="AH217" s="23"/>
      <c r="AI217" s="25"/>
      <c r="AJ217" s="24"/>
      <c r="AK217" s="25"/>
      <c r="AL217" s="26"/>
      <c r="AM217" s="204"/>
      <c r="AN217" s="204"/>
      <c r="AO217" s="166"/>
      <c r="AP217" s="21"/>
      <c r="AQ217" s="77"/>
      <c r="AR217" s="80"/>
      <c r="AS217" s="80"/>
      <c r="AT217" s="80"/>
      <c r="AU217" s="89"/>
      <c r="AV217" s="89"/>
      <c r="AW217" s="89"/>
      <c r="AX217" s="89"/>
      <c r="AY217" s="89"/>
      <c r="AZ217" s="89"/>
      <c r="BA217" s="89"/>
      <c r="BB217" s="186"/>
    </row>
    <row r="218" spans="1:57" outlineLevel="1" x14ac:dyDescent="0.3">
      <c r="A218" s="14"/>
      <c r="B218" s="15"/>
      <c r="C218" s="24"/>
      <c r="D218" s="23"/>
      <c r="E218" s="25"/>
      <c r="F218" s="19"/>
      <c r="G218" s="26"/>
      <c r="H218" s="22"/>
      <c r="I218" s="22"/>
      <c r="J218" s="22"/>
      <c r="K218" s="22"/>
      <c r="L218" s="22"/>
      <c r="M218" s="22"/>
      <c r="N218" s="22"/>
      <c r="O218" s="22"/>
      <c r="P218" s="23"/>
      <c r="Q218" s="25"/>
      <c r="R218" s="24"/>
      <c r="S218" s="25"/>
      <c r="T218" s="22"/>
      <c r="U218" s="24"/>
      <c r="V218" s="23"/>
      <c r="W218" s="25"/>
      <c r="X218" s="24"/>
      <c r="Y218" s="25"/>
      <c r="Z218" s="26"/>
      <c r="AA218" s="22"/>
      <c r="AB218" s="23"/>
      <c r="AC218" s="25"/>
      <c r="AD218" s="24"/>
      <c r="AE218" s="313"/>
      <c r="AF218" s="22"/>
      <c r="AG218" s="24"/>
      <c r="AH218" s="23"/>
      <c r="AI218" s="25"/>
      <c r="AJ218" s="24"/>
      <c r="AK218" s="25"/>
      <c r="AL218" s="26"/>
      <c r="AM218" s="204"/>
      <c r="AN218" s="204"/>
      <c r="AO218" s="166"/>
      <c r="AP218" s="21"/>
      <c r="AQ218" s="77"/>
      <c r="AR218" s="80"/>
      <c r="AS218" s="80"/>
      <c r="AT218" s="80"/>
      <c r="AU218" s="89"/>
      <c r="AV218" s="89"/>
      <c r="AW218" s="89"/>
      <c r="AX218" s="89"/>
      <c r="AY218" s="89"/>
      <c r="AZ218" s="89"/>
      <c r="BA218" s="89"/>
      <c r="BB218" s="186"/>
    </row>
    <row r="219" spans="1:57" x14ac:dyDescent="0.3">
      <c r="A219" s="27"/>
      <c r="B219" s="28"/>
      <c r="C219" s="30"/>
      <c r="D219" s="29"/>
      <c r="E219" s="31"/>
      <c r="F219" s="32"/>
      <c r="G219" s="33"/>
      <c r="H219" s="33"/>
      <c r="I219" s="33"/>
      <c r="J219" s="33"/>
      <c r="K219" s="33"/>
      <c r="L219" s="33"/>
      <c r="M219" s="33"/>
      <c r="N219" s="33"/>
      <c r="O219" s="33"/>
      <c r="P219" s="29"/>
      <c r="Q219" s="31"/>
      <c r="R219" s="30"/>
      <c r="S219" s="31"/>
      <c r="T219" s="33"/>
      <c r="U219" s="30"/>
      <c r="V219" s="29"/>
      <c r="W219" s="31"/>
      <c r="X219" s="30"/>
      <c r="Y219" s="31"/>
      <c r="Z219" s="41"/>
      <c r="AA219" s="33"/>
      <c r="AB219" s="29"/>
      <c r="AC219" s="31"/>
      <c r="AD219" s="30"/>
      <c r="AE219" s="318"/>
      <c r="AF219" s="33"/>
      <c r="AG219" s="30"/>
      <c r="AH219" s="29"/>
      <c r="AI219" s="31"/>
      <c r="AJ219" s="30"/>
      <c r="AK219" s="31"/>
      <c r="AL219" s="41"/>
      <c r="AM219" s="209"/>
      <c r="AN219" s="209"/>
      <c r="AO219" s="167"/>
      <c r="AP219" s="34"/>
      <c r="AQ219" s="79"/>
      <c r="AR219" s="110"/>
      <c r="AS219" s="86"/>
      <c r="AT219" s="86"/>
      <c r="AU219" s="185"/>
      <c r="AV219" s="185"/>
      <c r="AW219" s="220"/>
      <c r="AX219" s="220"/>
      <c r="AY219" s="220"/>
      <c r="AZ219" s="220"/>
      <c r="BA219" s="220"/>
      <c r="BB219" s="188"/>
    </row>
    <row r="220" spans="1:57" ht="15" thickBot="1" x14ac:dyDescent="0.35">
      <c r="C220" s="45"/>
      <c r="D220" s="45"/>
      <c r="E220" s="55"/>
      <c r="F220" s="26"/>
      <c r="G220" s="26"/>
      <c r="H220" s="55"/>
      <c r="I220" s="55"/>
      <c r="J220" s="55"/>
      <c r="K220" s="26"/>
      <c r="L220" s="26"/>
      <c r="M220" s="55"/>
      <c r="O220" s="55"/>
      <c r="P220" s="26"/>
      <c r="Q220" s="55"/>
      <c r="S220" s="26"/>
      <c r="V220" s="26"/>
      <c r="W220" s="26"/>
      <c r="X220" s="26"/>
      <c r="Y220" s="26"/>
      <c r="Z220" s="26"/>
      <c r="AA220" s="26"/>
      <c r="AB220" s="26"/>
      <c r="AC220" s="26"/>
      <c r="AD220" s="26"/>
      <c r="AE220" s="320"/>
      <c r="AF220" s="26"/>
      <c r="AG220" s="26"/>
      <c r="AH220" s="26"/>
      <c r="AI220" s="26"/>
      <c r="AJ220" s="26"/>
      <c r="AK220" s="26"/>
      <c r="AL220" s="26"/>
      <c r="AM220" s="212"/>
      <c r="AN220" s="212"/>
      <c r="AO220" s="46"/>
      <c r="AP220" s="46"/>
      <c r="BE220" s="48"/>
    </row>
    <row r="221" spans="1:57" x14ac:dyDescent="0.3">
      <c r="B221" s="49" t="s">
        <v>6</v>
      </c>
      <c r="C221" s="45"/>
      <c r="D221" s="45"/>
      <c r="E221" s="55"/>
      <c r="F221" s="55"/>
      <c r="H221" s="55"/>
      <c r="I221" s="55"/>
      <c r="J221" s="55"/>
      <c r="K221" s="55"/>
      <c r="L221" s="55"/>
      <c r="M221" s="55"/>
      <c r="O221" s="55"/>
      <c r="P221" s="55"/>
      <c r="Q221" s="55"/>
      <c r="S221" s="55"/>
      <c r="V221" s="55"/>
      <c r="W221" s="55"/>
      <c r="X221" s="55"/>
      <c r="Y221" s="55"/>
      <c r="AA221" s="55"/>
      <c r="AB221" s="55"/>
      <c r="AC221" s="55"/>
      <c r="AD221" s="55"/>
      <c r="AF221" s="55"/>
      <c r="AG221" s="55"/>
      <c r="AH221" s="55"/>
      <c r="AI221" s="55"/>
      <c r="AJ221" s="55"/>
      <c r="AK221" s="55"/>
      <c r="AL221" s="55"/>
      <c r="AM221" s="213"/>
      <c r="AN221" s="213"/>
      <c r="AO221" s="47"/>
      <c r="AP221" s="47"/>
    </row>
    <row r="222" spans="1:57" x14ac:dyDescent="0.3">
      <c r="B222" s="50" t="s">
        <v>1</v>
      </c>
      <c r="D222" s="45"/>
      <c r="E222" s="55"/>
      <c r="AM222" s="214"/>
      <c r="AN222" s="214"/>
      <c r="AO222" s="51"/>
      <c r="AP222" s="51"/>
    </row>
    <row r="223" spans="1:57" x14ac:dyDescent="0.3">
      <c r="B223" s="50" t="s">
        <v>2</v>
      </c>
    </row>
    <row r="224" spans="1:57" x14ac:dyDescent="0.3">
      <c r="B224" s="50" t="s">
        <v>20</v>
      </c>
    </row>
    <row r="225" spans="2:46" x14ac:dyDescent="0.3">
      <c r="B225" s="50" t="s">
        <v>3</v>
      </c>
    </row>
    <row r="226" spans="2:46" ht="15" thickBot="1" x14ac:dyDescent="0.35">
      <c r="B226" s="53" t="s">
        <v>4</v>
      </c>
    </row>
    <row r="227" spans="2:46" x14ac:dyDescent="0.3">
      <c r="P227" s="56" t="s">
        <v>0</v>
      </c>
    </row>
    <row r="230" spans="2:46" s="1" customFormat="1" x14ac:dyDescent="0.3">
      <c r="B230" s="54" t="s">
        <v>7</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22"/>
      <c r="AF230" s="57"/>
      <c r="AG230" s="57"/>
      <c r="AH230" s="57"/>
      <c r="AI230" s="57"/>
      <c r="AJ230" s="57"/>
      <c r="AK230" s="57"/>
      <c r="AL230" s="57"/>
      <c r="AM230" s="216"/>
      <c r="AN230" s="216"/>
      <c r="AO230" s="59"/>
      <c r="AP230" s="59"/>
      <c r="AR230" s="81"/>
      <c r="AS230" s="81"/>
      <c r="AT230" s="81"/>
    </row>
    <row r="231" spans="2:46" s="1" customFormat="1" x14ac:dyDescent="0.3">
      <c r="B231" s="1" t="s">
        <v>18</v>
      </c>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22"/>
      <c r="AF231" s="57"/>
      <c r="AG231" s="57"/>
      <c r="AH231" s="57"/>
      <c r="AI231" s="57"/>
      <c r="AJ231" s="57"/>
      <c r="AK231" s="57"/>
      <c r="AL231" s="57"/>
      <c r="AM231" s="216"/>
      <c r="AN231" s="216"/>
      <c r="AO231" s="59"/>
      <c r="AP231" s="59"/>
      <c r="AR231" s="81"/>
      <c r="AS231" s="81"/>
      <c r="AT231" s="81"/>
    </row>
    <row r="232" spans="2:46" s="1" customFormat="1" x14ac:dyDescent="0.3">
      <c r="B232" s="1" t="s">
        <v>17</v>
      </c>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22"/>
      <c r="AF232" s="57"/>
      <c r="AG232" s="57"/>
      <c r="AH232" s="57"/>
      <c r="AI232" s="57"/>
      <c r="AJ232" s="57"/>
      <c r="AK232" s="57"/>
      <c r="AL232" s="57"/>
      <c r="AM232" s="216"/>
      <c r="AN232" s="216"/>
      <c r="AO232" s="59"/>
      <c r="AP232" s="59"/>
      <c r="AR232" s="81"/>
      <c r="AS232" s="81"/>
      <c r="AT232" s="81"/>
    </row>
    <row r="233" spans="2:46" s="1" customFormat="1" x14ac:dyDescent="0.3">
      <c r="B233" s="1" t="s">
        <v>19</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22"/>
      <c r="AF233" s="57"/>
      <c r="AG233" s="57"/>
      <c r="AH233" s="57"/>
      <c r="AI233" s="57"/>
      <c r="AJ233" s="57"/>
      <c r="AK233" s="57"/>
      <c r="AL233" s="57"/>
      <c r="AM233" s="216"/>
      <c r="AN233" s="216"/>
      <c r="AO233" s="59"/>
      <c r="AP233" s="59"/>
      <c r="AR233" s="81"/>
      <c r="AS233" s="81"/>
      <c r="AT233" s="81"/>
    </row>
    <row r="234" spans="2:46" s="1" customFormat="1" x14ac:dyDescent="0.3">
      <c r="B234" s="1" t="s">
        <v>21</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22"/>
      <c r="AF234" s="57"/>
      <c r="AG234" s="57"/>
      <c r="AH234" s="57"/>
      <c r="AI234" s="57"/>
      <c r="AJ234" s="57"/>
      <c r="AK234" s="57"/>
      <c r="AL234" s="57"/>
      <c r="AM234" s="216"/>
      <c r="AN234" s="216"/>
      <c r="AO234" s="59"/>
      <c r="AP234" s="59"/>
      <c r="AR234" s="81"/>
      <c r="AS234" s="81"/>
      <c r="AT234" s="81"/>
    </row>
    <row r="235" spans="2:46" s="1" customFormat="1" x14ac:dyDescent="0.3">
      <c r="B235" s="1" t="s">
        <v>22</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22"/>
      <c r="AF235" s="57"/>
      <c r="AG235" s="57"/>
      <c r="AH235" s="57"/>
      <c r="AI235" s="57"/>
      <c r="AJ235" s="57"/>
      <c r="AK235" s="57"/>
      <c r="AL235" s="57"/>
      <c r="AM235" s="216"/>
      <c r="AN235" s="216"/>
      <c r="AO235" s="59"/>
      <c r="AP235" s="59"/>
      <c r="AR235" s="81"/>
      <c r="AS235" s="81"/>
      <c r="AT235" s="81"/>
    </row>
    <row r="236" spans="2:46" s="1" customFormat="1" x14ac:dyDescent="0.3">
      <c r="B236" s="1" t="s">
        <v>23</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22"/>
      <c r="AF236" s="57"/>
      <c r="AG236" s="57"/>
      <c r="AH236" s="57"/>
      <c r="AI236" s="57"/>
      <c r="AJ236" s="57"/>
      <c r="AK236" s="57"/>
      <c r="AL236" s="57"/>
      <c r="AM236" s="216"/>
      <c r="AN236" s="216"/>
      <c r="AO236" s="59"/>
      <c r="AP236" s="59"/>
      <c r="AR236" s="81"/>
      <c r="AS236" s="81"/>
      <c r="AT236" s="81"/>
    </row>
    <row r="237" spans="2:46" s="1" customFormat="1" x14ac:dyDescent="0.3">
      <c r="B237" s="1" t="s">
        <v>24</v>
      </c>
      <c r="E237" s="68"/>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22"/>
      <c r="AF237" s="57"/>
      <c r="AG237" s="57"/>
      <c r="AH237" s="57"/>
      <c r="AI237" s="57"/>
      <c r="AJ237" s="57"/>
      <c r="AK237" s="57"/>
      <c r="AL237" s="57"/>
      <c r="AM237" s="216"/>
      <c r="AN237" s="216"/>
      <c r="AO237" s="59"/>
      <c r="AP237" s="59"/>
      <c r="AR237" s="81"/>
      <c r="AS237" s="81"/>
      <c r="AT237" s="81"/>
    </row>
    <row r="238" spans="2:46" s="1" customFormat="1" x14ac:dyDescent="0.3">
      <c r="B238" s="1" t="s">
        <v>25</v>
      </c>
      <c r="E238" s="68"/>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22"/>
      <c r="AF238" s="57"/>
      <c r="AG238" s="57"/>
      <c r="AH238" s="57"/>
      <c r="AI238" s="57"/>
      <c r="AJ238" s="57"/>
      <c r="AK238" s="57"/>
      <c r="AL238" s="57"/>
      <c r="AM238" s="216"/>
      <c r="AN238" s="216"/>
      <c r="AO238" s="59"/>
      <c r="AP238" s="59"/>
      <c r="AR238" s="81"/>
      <c r="AS238" s="81"/>
      <c r="AT238" s="81"/>
    </row>
    <row r="239" spans="2:46" s="1" customFormat="1" x14ac:dyDescent="0.3">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22"/>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58"/>
      <c r="V240" s="57"/>
      <c r="W240" s="57"/>
      <c r="X240" s="57"/>
      <c r="Y240" s="57"/>
      <c r="Z240" s="58"/>
      <c r="AA240" s="57"/>
      <c r="AB240" s="57"/>
      <c r="AC240" s="57"/>
      <c r="AD240" s="57"/>
      <c r="AE240" s="322"/>
      <c r="AF240" s="57"/>
      <c r="AG240" s="57"/>
      <c r="AH240" s="57"/>
      <c r="AI240" s="57"/>
      <c r="AJ240" s="57"/>
      <c r="AK240" s="57"/>
      <c r="AL240" s="57"/>
      <c r="AM240" s="216"/>
      <c r="AN240" s="216"/>
      <c r="AO240" s="59"/>
      <c r="AP240" s="59"/>
      <c r="AR240" s="81"/>
      <c r="AS240" s="81"/>
      <c r="AT240" s="81"/>
    </row>
    <row r="241" spans="2:46" s="1" customFormat="1" x14ac:dyDescent="0.3">
      <c r="B241" s="54" t="s">
        <v>8</v>
      </c>
      <c r="E241" s="57"/>
      <c r="F241" s="57"/>
      <c r="G241" s="58"/>
      <c r="H241" s="57"/>
      <c r="I241" s="57"/>
      <c r="J241" s="57"/>
      <c r="K241" s="57"/>
      <c r="L241" s="57"/>
      <c r="M241" s="57"/>
      <c r="N241" s="58"/>
      <c r="O241" s="57"/>
      <c r="P241" s="57"/>
      <c r="Q241" s="57"/>
      <c r="R241" s="58"/>
      <c r="S241" s="57"/>
      <c r="T241" s="58"/>
      <c r="U241" s="58"/>
      <c r="V241" s="57"/>
      <c r="W241" s="57"/>
      <c r="X241" s="57"/>
      <c r="Y241" s="57"/>
      <c r="Z241" s="58"/>
      <c r="AA241" s="57"/>
      <c r="AB241" s="57"/>
      <c r="AC241" s="57"/>
      <c r="AD241" s="57"/>
      <c r="AE241" s="322"/>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22"/>
      <c r="AF242" s="57"/>
      <c r="AG242" s="57"/>
      <c r="AH242" s="57"/>
      <c r="AI242" s="57"/>
      <c r="AJ242" s="57"/>
      <c r="AK242" s="57"/>
      <c r="AL242" s="57"/>
      <c r="AM242" s="216"/>
      <c r="AN242" s="216"/>
      <c r="AO242" s="59"/>
      <c r="AP242" s="59"/>
      <c r="AR242" s="81"/>
      <c r="AS242" s="81"/>
      <c r="AT242" s="81"/>
    </row>
    <row r="243" spans="2:46" s="1" customFormat="1" x14ac:dyDescent="0.3">
      <c r="E243" s="57"/>
      <c r="F243" s="57"/>
      <c r="G243" s="58"/>
      <c r="H243" s="57"/>
      <c r="I243" s="57"/>
      <c r="J243" s="57"/>
      <c r="K243" s="57"/>
      <c r="L243" s="57"/>
      <c r="M243" s="57"/>
      <c r="N243" s="58"/>
      <c r="O243" s="57"/>
      <c r="P243" s="57"/>
      <c r="Q243" s="57"/>
      <c r="R243" s="58"/>
      <c r="S243" s="57"/>
      <c r="T243" s="58"/>
      <c r="U243" s="60"/>
      <c r="V243" s="57"/>
      <c r="W243" s="57"/>
      <c r="X243" s="57"/>
      <c r="Y243" s="57"/>
      <c r="Z243" s="58"/>
      <c r="AA243" s="57"/>
      <c r="AB243" s="57"/>
      <c r="AC243" s="57"/>
      <c r="AD243" s="57"/>
      <c r="AE243" s="322"/>
      <c r="AF243" s="57"/>
      <c r="AG243" s="57"/>
      <c r="AH243" s="57"/>
      <c r="AI243" s="57"/>
      <c r="AJ243" s="57"/>
      <c r="AK243" s="57"/>
      <c r="AL243" s="57"/>
      <c r="AM243" s="216"/>
      <c r="AN243" s="216"/>
      <c r="AO243" s="59"/>
      <c r="AP243" s="59"/>
      <c r="AR243" s="81"/>
      <c r="AS243" s="81"/>
      <c r="AT243" s="81"/>
    </row>
    <row r="244" spans="2:46" s="1" customFormat="1" x14ac:dyDescent="0.3">
      <c r="E244" s="57"/>
      <c r="F244" s="57"/>
      <c r="G244" s="58"/>
      <c r="H244" s="57"/>
      <c r="I244" s="57"/>
      <c r="J244" s="57"/>
      <c r="K244" s="57"/>
      <c r="L244" s="57"/>
      <c r="M244" s="57"/>
      <c r="N244" s="58"/>
      <c r="O244" s="57"/>
      <c r="P244" s="57"/>
      <c r="Q244" s="57"/>
      <c r="R244" s="58"/>
      <c r="S244" s="57"/>
      <c r="T244" s="58"/>
      <c r="U244" s="60"/>
      <c r="V244" s="57"/>
      <c r="W244" s="57"/>
      <c r="X244" s="57"/>
      <c r="Y244" s="57"/>
      <c r="Z244" s="58"/>
      <c r="AA244" s="57"/>
      <c r="AB244" s="57"/>
      <c r="AC244" s="57"/>
      <c r="AD244" s="57"/>
      <c r="AE244" s="322"/>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22"/>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22"/>
      <c r="AF246" s="57"/>
      <c r="AG246" s="57"/>
      <c r="AH246" s="57"/>
      <c r="AI246" s="57"/>
      <c r="AJ246" s="57"/>
      <c r="AK246" s="57"/>
      <c r="AL246" s="57"/>
      <c r="AM246" s="216"/>
      <c r="AN246" s="216"/>
      <c r="AO246" s="59"/>
      <c r="AP246" s="59"/>
      <c r="AR246" s="81"/>
      <c r="AS246" s="81"/>
      <c r="AT246" s="81"/>
    </row>
    <row r="247" spans="2:46" s="1" customFormat="1" x14ac:dyDescent="0.3">
      <c r="B247" s="61"/>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22"/>
      <c r="AF247" s="57"/>
      <c r="AG247" s="57"/>
      <c r="AH247" s="57"/>
      <c r="AI247" s="57"/>
      <c r="AJ247" s="57"/>
      <c r="AK247" s="57"/>
      <c r="AL247" s="57"/>
      <c r="AM247" s="216"/>
      <c r="AN247" s="216"/>
      <c r="AO247" s="59"/>
      <c r="AP247" s="59"/>
      <c r="AR247" s="81"/>
      <c r="AS247" s="81"/>
      <c r="AT247" s="81"/>
    </row>
    <row r="248" spans="2:46" s="1" customFormat="1" x14ac:dyDescent="0.3">
      <c r="B248" s="61"/>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22"/>
      <c r="AF248" s="57"/>
      <c r="AG248" s="57"/>
      <c r="AH248" s="57"/>
      <c r="AI248" s="57"/>
      <c r="AJ248" s="57"/>
      <c r="AK248" s="57"/>
      <c r="AL248" s="57"/>
      <c r="AM248" s="216"/>
      <c r="AN248" s="216"/>
      <c r="AO248" s="59"/>
      <c r="AP248" s="59"/>
      <c r="AR248" s="81"/>
      <c r="AS248" s="81"/>
      <c r="AT248" s="81"/>
    </row>
    <row r="249" spans="2:46" s="1" customFormat="1" x14ac:dyDescent="0.3">
      <c r="B249" s="62"/>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22"/>
      <c r="AF249" s="57"/>
      <c r="AG249" s="57"/>
      <c r="AH249" s="57"/>
      <c r="AI249" s="57"/>
      <c r="AJ249" s="57"/>
      <c r="AK249" s="57"/>
      <c r="AL249" s="57"/>
      <c r="AM249" s="216"/>
      <c r="AN249" s="216"/>
      <c r="AO249" s="59"/>
      <c r="AP249" s="59"/>
      <c r="AR249" s="81"/>
      <c r="AS249" s="81"/>
      <c r="AT249" s="81"/>
    </row>
    <row r="250" spans="2:46" s="1" customFormat="1" x14ac:dyDescent="0.3">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22"/>
      <c r="AF250" s="57"/>
      <c r="AG250" s="57"/>
      <c r="AH250" s="57"/>
      <c r="AI250" s="57"/>
      <c r="AJ250" s="57"/>
      <c r="AK250" s="57"/>
      <c r="AL250" s="57"/>
      <c r="AM250" s="216"/>
      <c r="AN250" s="216"/>
      <c r="AO250" s="59"/>
      <c r="AP250" s="59"/>
      <c r="AR250" s="81"/>
      <c r="AS250" s="81"/>
      <c r="AT250" s="81"/>
    </row>
    <row r="251" spans="2:46" s="1" customFormat="1" x14ac:dyDescent="0.3">
      <c r="E251" s="57"/>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22"/>
      <c r="AF251" s="57"/>
      <c r="AG251" s="57"/>
      <c r="AH251" s="57"/>
      <c r="AI251" s="57"/>
      <c r="AJ251" s="57"/>
      <c r="AK251" s="57"/>
      <c r="AL251" s="57"/>
      <c r="AM251" s="216"/>
      <c r="AN251" s="216"/>
      <c r="AO251" s="59"/>
      <c r="AP251" s="59"/>
      <c r="AR251" s="81"/>
      <c r="AS251" s="81"/>
      <c r="AT251" s="81"/>
    </row>
    <row r="252" spans="2:46" s="1" customFormat="1" x14ac:dyDescent="0.3">
      <c r="B252" s="54" t="s">
        <v>9</v>
      </c>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22"/>
      <c r="AF252" s="57"/>
      <c r="AG252" s="57"/>
      <c r="AH252" s="57"/>
      <c r="AI252" s="57"/>
      <c r="AJ252" s="57"/>
      <c r="AK252" s="57"/>
      <c r="AL252" s="57"/>
      <c r="AM252" s="216"/>
      <c r="AN252" s="216"/>
      <c r="AO252" s="59"/>
      <c r="AP252" s="59"/>
      <c r="AR252" s="81"/>
      <c r="AS252" s="81"/>
      <c r="AT252" s="81"/>
    </row>
    <row r="253" spans="2:46" s="1" customFormat="1" x14ac:dyDescent="0.3">
      <c r="E253" s="63"/>
      <c r="F253" s="57"/>
      <c r="G253" s="58"/>
      <c r="H253" s="57"/>
      <c r="I253" s="57"/>
      <c r="J253" s="57"/>
      <c r="K253" s="57"/>
      <c r="L253" s="57"/>
      <c r="M253" s="57"/>
      <c r="N253" s="58"/>
      <c r="O253" s="57"/>
      <c r="P253" s="57"/>
      <c r="Q253" s="57"/>
      <c r="R253" s="58"/>
      <c r="S253" s="57"/>
      <c r="T253" s="58"/>
      <c r="U253" s="58"/>
      <c r="V253" s="57"/>
      <c r="W253" s="57"/>
      <c r="X253" s="57"/>
      <c r="Y253" s="57"/>
      <c r="Z253" s="58"/>
      <c r="AA253" s="57"/>
      <c r="AB253" s="57"/>
      <c r="AC253" s="57"/>
      <c r="AD253" s="57"/>
      <c r="AE253" s="322"/>
      <c r="AF253" s="57"/>
      <c r="AG253" s="57"/>
      <c r="AH253" s="57"/>
      <c r="AI253" s="57"/>
      <c r="AJ253" s="57"/>
      <c r="AK253" s="57"/>
      <c r="AL253" s="57"/>
      <c r="AM253" s="216"/>
      <c r="AN253" s="216"/>
      <c r="AO253" s="59"/>
      <c r="AP253" s="59"/>
      <c r="AR253" s="81"/>
      <c r="AS253" s="81"/>
      <c r="AT253" s="81"/>
    </row>
    <row r="254" spans="2:46" s="1" customFormat="1" x14ac:dyDescent="0.3">
      <c r="E254" s="57"/>
      <c r="F254" s="57"/>
      <c r="G254" s="58"/>
      <c r="H254" s="57"/>
      <c r="I254" s="57"/>
      <c r="J254" s="57"/>
      <c r="K254" s="57"/>
      <c r="L254" s="57"/>
      <c r="M254" s="57"/>
      <c r="N254" s="58"/>
      <c r="O254" s="57"/>
      <c r="P254" s="57"/>
      <c r="Q254" s="57"/>
      <c r="R254" s="58"/>
      <c r="S254" s="57"/>
      <c r="T254" s="58"/>
      <c r="U254" s="58"/>
      <c r="V254" s="57"/>
      <c r="W254" s="57"/>
      <c r="X254" s="57"/>
      <c r="Y254" s="57"/>
      <c r="Z254" s="58"/>
      <c r="AA254" s="57"/>
      <c r="AB254" s="57"/>
      <c r="AC254" s="57"/>
      <c r="AD254" s="57"/>
      <c r="AE254" s="322"/>
      <c r="AF254" s="57"/>
      <c r="AG254" s="57"/>
      <c r="AH254" s="57"/>
      <c r="AI254" s="57"/>
      <c r="AJ254" s="57"/>
      <c r="AK254" s="57"/>
      <c r="AL254" s="57"/>
      <c r="AM254" s="216"/>
      <c r="AN254" s="216"/>
      <c r="AO254" s="59"/>
      <c r="AP254" s="59"/>
      <c r="AR254" s="81"/>
      <c r="AS254" s="81"/>
      <c r="AT254" s="81"/>
    </row>
  </sheetData>
  <autoFilter ref="A1:BB25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321" priority="2512">
      <formula>(C38="p")</formula>
    </cfRule>
    <cfRule type="expression" dxfId="1320" priority="2513">
      <formula>(C38="d")</formula>
    </cfRule>
    <cfRule type="expression" dxfId="1319" priority="2514">
      <formula>(C38="w")</formula>
    </cfRule>
    <cfRule type="expression" dxfId="1318" priority="2515">
      <formula>NOT(ISBLANK(C38))</formula>
    </cfRule>
  </conditionalFormatting>
  <conditionalFormatting sqref="K220 K160 K158">
    <cfRule type="expression" dxfId="1317" priority="2500">
      <formula>(K158="p")</formula>
    </cfRule>
    <cfRule type="expression" dxfId="1316" priority="2501">
      <formula>(K158="d")</formula>
    </cfRule>
    <cfRule type="expression" dxfId="1315" priority="2502">
      <formula>(K158="w")</formula>
    </cfRule>
    <cfRule type="expression" dxfId="1314" priority="2503">
      <formula>NOT(ISBLANK(K158))</formula>
    </cfRule>
  </conditionalFormatting>
  <conditionalFormatting sqref="P220">
    <cfRule type="expression" dxfId="1313" priority="2452">
      <formula>(P220="p")</formula>
    </cfRule>
    <cfRule type="expression" dxfId="1312" priority="2453">
      <formula>(P220="d")</formula>
    </cfRule>
    <cfRule type="expression" dxfId="1311" priority="2454">
      <formula>(P220="w")</formula>
    </cfRule>
    <cfRule type="expression" dxfId="1310" priority="2455">
      <formula>NOT(ISBLANK(P220))</formula>
    </cfRule>
  </conditionalFormatting>
  <conditionalFormatting sqref="L220">
    <cfRule type="expression" dxfId="1309" priority="2444">
      <formula>(L220="p")</formula>
    </cfRule>
    <cfRule type="expression" dxfId="1308" priority="2445">
      <formula>(L220="d")</formula>
    </cfRule>
    <cfRule type="expression" dxfId="1307" priority="2446">
      <formula>(L220="w")</formula>
    </cfRule>
    <cfRule type="expression" dxfId="1306" priority="2447">
      <formula>NOT(ISBLANK(L220))</formula>
    </cfRule>
  </conditionalFormatting>
  <conditionalFormatting sqref="S220 V220">
    <cfRule type="expression" dxfId="1305" priority="2388">
      <formula>(S220="p")</formula>
    </cfRule>
    <cfRule type="expression" dxfId="1304" priority="2389">
      <formula>(S220="d")</formula>
    </cfRule>
    <cfRule type="expression" dxfId="1303" priority="2390">
      <formula>(S220="w")</formula>
    </cfRule>
    <cfRule type="expression" dxfId="1302" priority="239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301" priority="2363" operator="between">
      <formula>0.31</formula>
      <formula>0.99</formula>
    </cfRule>
    <cfRule type="cellIs" dxfId="1300" priority="2364" operator="greaterThanOrEqual">
      <formula>1</formula>
    </cfRule>
    <cfRule type="cellIs" dxfId="1299" priority="2366" operator="lessThanOrEqual">
      <formula>0.3</formula>
    </cfRule>
  </conditionalFormatting>
  <conditionalFormatting sqref="AA158:AL158 AA160:AL160">
    <cfRule type="expression" dxfId="1298" priority="2295">
      <formula>(AA158="p")</formula>
    </cfRule>
    <cfRule type="expression" dxfId="1297" priority="2296">
      <formula>(AA158="d")</formula>
    </cfRule>
    <cfRule type="expression" dxfId="1296" priority="2297">
      <formula>(AA158="w")</formula>
    </cfRule>
    <cfRule type="expression" dxfId="1295" priority="2298">
      <formula>NOT(ISBLANK(AA158))</formula>
    </cfRule>
  </conditionalFormatting>
  <conditionalFormatting sqref="C159:Z159">
    <cfRule type="expression" dxfId="1294" priority="2213">
      <formula>(C159="p")</formula>
    </cfRule>
    <cfRule type="expression" dxfId="1293" priority="2214">
      <formula>(C159="d")</formula>
    </cfRule>
    <cfRule type="expression" dxfId="1292" priority="2215">
      <formula>(C159="w")</formula>
    </cfRule>
    <cfRule type="expression" dxfId="1291" priority="2216">
      <formula>NOT(ISBLANK(C159))</formula>
    </cfRule>
  </conditionalFormatting>
  <conditionalFormatting sqref="K159">
    <cfRule type="expression" dxfId="1290" priority="2209">
      <formula>(K159="p")</formula>
    </cfRule>
    <cfRule type="expression" dxfId="1289" priority="2210">
      <formula>(K159="d")</formula>
    </cfRule>
    <cfRule type="expression" dxfId="1288" priority="2211">
      <formula>(K159="w")</formula>
    </cfRule>
    <cfRule type="expression" dxfId="1287" priority="2212">
      <formula>NOT(ISBLANK(K159))</formula>
    </cfRule>
  </conditionalFormatting>
  <conditionalFormatting sqref="AP159">
    <cfRule type="cellIs" dxfId="1286" priority="2206" operator="between">
      <formula>0.31</formula>
      <formula>0.99</formula>
    </cfRule>
    <cfRule type="cellIs" dxfId="1285" priority="2207" operator="greaterThanOrEqual">
      <formula>1</formula>
    </cfRule>
    <cfRule type="cellIs" dxfId="1284" priority="2208" operator="lessThanOrEqual">
      <formula>0.3</formula>
    </cfRule>
  </conditionalFormatting>
  <conditionalFormatting sqref="AA159:AL159">
    <cfRule type="expression" dxfId="1283" priority="2202">
      <formula>(AA159="p")</formula>
    </cfRule>
    <cfRule type="expression" dxfId="1282" priority="2203">
      <formula>(AA159="d")</formula>
    </cfRule>
    <cfRule type="expression" dxfId="1281" priority="2204">
      <formula>(AA159="w")</formula>
    </cfRule>
    <cfRule type="expression" dxfId="1280" priority="2205">
      <formula>NOT(ISBLANK(AA159))</formula>
    </cfRule>
  </conditionalFormatting>
  <conditionalFormatting sqref="C157:Z157">
    <cfRule type="expression" dxfId="1279" priority="2196">
      <formula>(C157="p")</formula>
    </cfRule>
    <cfRule type="expression" dxfId="1278" priority="2197">
      <formula>(C157="d")</formula>
    </cfRule>
    <cfRule type="expression" dxfId="1277" priority="2198">
      <formula>(C157="w")</formula>
    </cfRule>
    <cfRule type="expression" dxfId="1276" priority="2199">
      <formula>NOT(ISBLANK(C157))</formula>
    </cfRule>
  </conditionalFormatting>
  <conditionalFormatting sqref="K157">
    <cfRule type="expression" dxfId="1275" priority="2192">
      <formula>(K157="p")</formula>
    </cfRule>
    <cfRule type="expression" dxfId="1274" priority="2193">
      <formula>(K157="d")</formula>
    </cfRule>
    <cfRule type="expression" dxfId="1273" priority="2194">
      <formula>(K157="w")</formula>
    </cfRule>
    <cfRule type="expression" dxfId="1272" priority="2195">
      <formula>NOT(ISBLANK(K157))</formula>
    </cfRule>
  </conditionalFormatting>
  <conditionalFormatting sqref="AP157">
    <cfRule type="cellIs" dxfId="1271" priority="2189" operator="between">
      <formula>0.31</formula>
      <formula>0.99</formula>
    </cfRule>
    <cfRule type="cellIs" dxfId="1270" priority="2190" operator="greaterThanOrEqual">
      <formula>1</formula>
    </cfRule>
    <cfRule type="cellIs" dxfId="1269" priority="2191" operator="lessThanOrEqual">
      <formula>0.3</formula>
    </cfRule>
  </conditionalFormatting>
  <conditionalFormatting sqref="AA157:AL157">
    <cfRule type="expression" dxfId="1268" priority="2185">
      <formula>(AA157="p")</formula>
    </cfRule>
    <cfRule type="expression" dxfId="1267" priority="2186">
      <formula>(AA157="d")</formula>
    </cfRule>
    <cfRule type="expression" dxfId="1266" priority="2187">
      <formula>(AA157="w")</formula>
    </cfRule>
    <cfRule type="expression" dxfId="1265" priority="2188">
      <formula>NOT(ISBLANK(AA157))</formula>
    </cfRule>
  </conditionalFormatting>
  <conditionalFormatting sqref="C63:I63 O63:Z63">
    <cfRule type="expression" dxfId="1264" priority="2180">
      <formula>(C63="p")</formula>
    </cfRule>
    <cfRule type="expression" dxfId="1263" priority="2181">
      <formula>(C63="d")</formula>
    </cfRule>
    <cfRule type="expression" dxfId="1262" priority="2182">
      <formula>(C63="w")</formula>
    </cfRule>
    <cfRule type="expression" dxfId="1261" priority="2183">
      <formula>NOT(ISBLANK(C63))</formula>
    </cfRule>
  </conditionalFormatting>
  <conditionalFormatting sqref="J63:N63">
    <cfRule type="expression" dxfId="1260" priority="2176">
      <formula>(J63="p")</formula>
    </cfRule>
    <cfRule type="expression" dxfId="1259" priority="2177">
      <formula>(J63="d")</formula>
    </cfRule>
    <cfRule type="expression" dxfId="1258" priority="2178">
      <formula>(J63="w")</formula>
    </cfRule>
    <cfRule type="expression" dxfId="1257" priority="2179">
      <formula>NOT(ISBLANK(J63))</formula>
    </cfRule>
  </conditionalFormatting>
  <conditionalFormatting sqref="AP63">
    <cfRule type="cellIs" dxfId="1256" priority="2173" operator="between">
      <formula>0.31</formula>
      <formula>0.99</formula>
    </cfRule>
    <cfRule type="cellIs" dxfId="1255" priority="2174" operator="greaterThanOrEqual">
      <formula>1</formula>
    </cfRule>
    <cfRule type="cellIs" dxfId="1254" priority="2175" operator="lessThanOrEqual">
      <formula>0.3</formula>
    </cfRule>
  </conditionalFormatting>
  <conditionalFormatting sqref="AA63:AL63">
    <cfRule type="expression" dxfId="1253" priority="2169">
      <formula>(AA63="p")</formula>
    </cfRule>
    <cfRule type="expression" dxfId="1252" priority="2170">
      <formula>(AA63="d")</formula>
    </cfRule>
    <cfRule type="expression" dxfId="1251" priority="2171">
      <formula>(AA63="w")</formula>
    </cfRule>
    <cfRule type="expression" dxfId="1250" priority="2172">
      <formula>NOT(ISBLANK(AA63))</formula>
    </cfRule>
  </conditionalFormatting>
  <conditionalFormatting sqref="C71:I71 O71:Z71">
    <cfRule type="expression" dxfId="1249" priority="2156">
      <formula>(C71="p")</formula>
    </cfRule>
    <cfRule type="expression" dxfId="1248" priority="2157">
      <formula>(C71="d")</formula>
    </cfRule>
    <cfRule type="expression" dxfId="1247" priority="2158">
      <formula>(C71="w")</formula>
    </cfRule>
    <cfRule type="expression" dxfId="1246" priority="2159">
      <formula>NOT(ISBLANK(C71))</formula>
    </cfRule>
  </conditionalFormatting>
  <conditionalFormatting sqref="J71:N71">
    <cfRule type="expression" dxfId="1245" priority="2152">
      <formula>(J71="p")</formula>
    </cfRule>
    <cfRule type="expression" dxfId="1244" priority="2153">
      <formula>(J71="d")</formula>
    </cfRule>
    <cfRule type="expression" dxfId="1243" priority="2154">
      <formula>(J71="w")</formula>
    </cfRule>
    <cfRule type="expression" dxfId="1242" priority="2155">
      <formula>NOT(ISBLANK(J71))</formula>
    </cfRule>
  </conditionalFormatting>
  <conditionalFormatting sqref="AP71">
    <cfRule type="cellIs" dxfId="1241" priority="2149" operator="between">
      <formula>0.31</formula>
      <formula>0.99</formula>
    </cfRule>
    <cfRule type="cellIs" dxfId="1240" priority="2150" operator="greaterThanOrEqual">
      <formula>1</formula>
    </cfRule>
    <cfRule type="cellIs" dxfId="1239" priority="2151" operator="lessThanOrEqual">
      <formula>0.3</formula>
    </cfRule>
  </conditionalFormatting>
  <conditionalFormatting sqref="AA71:AL71">
    <cfRule type="expression" dxfId="1238" priority="2145">
      <formula>(AA71="p")</formula>
    </cfRule>
    <cfRule type="expression" dxfId="1237" priority="2146">
      <formula>(AA71="d")</formula>
    </cfRule>
    <cfRule type="expression" dxfId="1236" priority="2147">
      <formula>(AA71="w")</formula>
    </cfRule>
    <cfRule type="expression" dxfId="1235" priority="2148">
      <formula>NOT(ISBLANK(AA71))</formula>
    </cfRule>
  </conditionalFormatting>
  <conditionalFormatting sqref="C66:AL67">
    <cfRule type="expression" dxfId="1234" priority="2140">
      <formula>(C66="p")</formula>
    </cfRule>
    <cfRule type="expression" dxfId="1233" priority="2141">
      <formula>(C66="d")</formula>
    </cfRule>
    <cfRule type="expression" dxfId="1232" priority="2142">
      <formula>(C66="w")</formula>
    </cfRule>
    <cfRule type="expression" dxfId="1231" priority="2143">
      <formula>NOT(ISBLANK(C66))</formula>
    </cfRule>
  </conditionalFormatting>
  <conditionalFormatting sqref="AP66:AP67">
    <cfRule type="cellIs" dxfId="1230" priority="2137" operator="between">
      <formula>0.31</formula>
      <formula>0.99</formula>
    </cfRule>
    <cfRule type="cellIs" dxfId="1229" priority="2138" operator="greaterThanOrEqual">
      <formula>1</formula>
    </cfRule>
    <cfRule type="cellIs" dxfId="1228" priority="2139" operator="lessThanOrEqual">
      <formula>0.3</formula>
    </cfRule>
  </conditionalFormatting>
  <conditionalFormatting sqref="C59:AL60">
    <cfRule type="expression" dxfId="1227" priority="2132">
      <formula>(C59="p")</formula>
    </cfRule>
    <cfRule type="expression" dxfId="1226" priority="2133">
      <formula>(C59="d")</formula>
    </cfRule>
    <cfRule type="expression" dxfId="1225" priority="2134">
      <formula>(C59="w")</formula>
    </cfRule>
    <cfRule type="expression" dxfId="1224" priority="2135">
      <formula>NOT(ISBLANK(C59))</formula>
    </cfRule>
  </conditionalFormatting>
  <conditionalFormatting sqref="AP59:AP60">
    <cfRule type="cellIs" dxfId="1223" priority="2129" operator="between">
      <formula>0.31</formula>
      <formula>0.99</formula>
    </cfRule>
    <cfRule type="cellIs" dxfId="1222" priority="2130" operator="greaterThanOrEqual">
      <formula>1</formula>
    </cfRule>
    <cfRule type="cellIs" dxfId="1221" priority="2131" operator="lessThanOrEqual">
      <formula>0.3</formula>
    </cfRule>
  </conditionalFormatting>
  <conditionalFormatting sqref="C172:AL173">
    <cfRule type="expression" dxfId="1220" priority="2123">
      <formula>(C172="p")</formula>
    </cfRule>
    <cfRule type="expression" dxfId="1219" priority="2124">
      <formula>(C172="d")</formula>
    </cfRule>
    <cfRule type="expression" dxfId="1218" priority="2125">
      <formula>(C172="w")</formula>
    </cfRule>
    <cfRule type="expression" dxfId="1217" priority="2126">
      <formula>NOT(ISBLANK(C172))</formula>
    </cfRule>
  </conditionalFormatting>
  <conditionalFormatting sqref="C98:I98 O98:Z98">
    <cfRule type="expression" dxfId="1216" priority="2099">
      <formula>(C98="p")</formula>
    </cfRule>
    <cfRule type="expression" dxfId="1215" priority="2100">
      <formula>(C98="d")</formula>
    </cfRule>
    <cfRule type="expression" dxfId="1214" priority="2101">
      <formula>(C98="w")</formula>
    </cfRule>
    <cfRule type="expression" dxfId="1213" priority="2102">
      <formula>NOT(ISBLANK(C98))</formula>
    </cfRule>
  </conditionalFormatting>
  <conditionalFormatting sqref="J98:N98">
    <cfRule type="expression" dxfId="1212" priority="2095">
      <formula>(J98="p")</formula>
    </cfRule>
    <cfRule type="expression" dxfId="1211" priority="2096">
      <formula>(J98="d")</formula>
    </cfRule>
    <cfRule type="expression" dxfId="1210" priority="2097">
      <formula>(J98="w")</formula>
    </cfRule>
    <cfRule type="expression" dxfId="1209" priority="2098">
      <formula>NOT(ISBLANK(J98))</formula>
    </cfRule>
  </conditionalFormatting>
  <conditionalFormatting sqref="AP98">
    <cfRule type="cellIs" dxfId="1208" priority="2092" operator="between">
      <formula>0.31</formula>
      <formula>0.99</formula>
    </cfRule>
    <cfRule type="cellIs" dxfId="1207" priority="2093" operator="greaterThanOrEqual">
      <formula>1</formula>
    </cfRule>
    <cfRule type="cellIs" dxfId="1206" priority="2094" operator="lessThanOrEqual">
      <formula>0.3</formula>
    </cfRule>
  </conditionalFormatting>
  <conditionalFormatting sqref="AA98:AL98">
    <cfRule type="expression" dxfId="1205" priority="2088">
      <formula>(AA98="p")</formula>
    </cfRule>
    <cfRule type="expression" dxfId="1204" priority="2089">
      <formula>(AA98="d")</formula>
    </cfRule>
    <cfRule type="expression" dxfId="1203" priority="2090">
      <formula>(AA98="w")</formula>
    </cfRule>
    <cfRule type="expression" dxfId="1202" priority="2091">
      <formula>NOT(ISBLANK(AA98))</formula>
    </cfRule>
  </conditionalFormatting>
  <conditionalFormatting sqref="C58:AL60 C62:AL67">
    <cfRule type="expression" dxfId="1201" priority="2074">
      <formula>(C58="p")</formula>
    </cfRule>
    <cfRule type="expression" dxfId="1200" priority="2075">
      <formula>(C58="d")</formula>
    </cfRule>
    <cfRule type="expression" dxfId="1199" priority="2076">
      <formula>(C58="w")</formula>
    </cfRule>
    <cfRule type="expression" dxfId="1198" priority="2077">
      <formula>NOT(ISBLANK(C58))</formula>
    </cfRule>
  </conditionalFormatting>
  <conditionalFormatting sqref="C8:I9 O8:Z9">
    <cfRule type="expression" dxfId="1197" priority="2050">
      <formula>(C8="p")</formula>
    </cfRule>
    <cfRule type="expression" dxfId="1196" priority="2051">
      <formula>(C8="d")</formula>
    </cfRule>
    <cfRule type="expression" dxfId="1195" priority="2052">
      <formula>(C8="w")</formula>
    </cfRule>
    <cfRule type="expression" dxfId="1194" priority="2053">
      <formula>NOT(ISBLANK(C8))</formula>
    </cfRule>
  </conditionalFormatting>
  <conditionalFormatting sqref="J8:N9">
    <cfRule type="expression" dxfId="1193" priority="2046">
      <formula>(J8="p")</formula>
    </cfRule>
    <cfRule type="expression" dxfId="1192" priority="2047">
      <formula>(J8="d")</formula>
    </cfRule>
    <cfRule type="expression" dxfId="1191" priority="2048">
      <formula>(J8="w")</formula>
    </cfRule>
    <cfRule type="expression" dxfId="1190" priority="2049">
      <formula>NOT(ISBLANK(J8))</formula>
    </cfRule>
  </conditionalFormatting>
  <conditionalFormatting sqref="AP8:AP9">
    <cfRule type="cellIs" dxfId="1189" priority="2043" operator="between">
      <formula>0.31</formula>
      <formula>0.99</formula>
    </cfRule>
    <cfRule type="cellIs" dxfId="1188" priority="2044" operator="greaterThanOrEqual">
      <formula>1</formula>
    </cfRule>
    <cfRule type="cellIs" dxfId="1187" priority="2045" operator="lessThanOrEqual">
      <formula>0.3</formula>
    </cfRule>
  </conditionalFormatting>
  <conditionalFormatting sqref="AA8:AL9">
    <cfRule type="expression" dxfId="1186" priority="2039">
      <formula>(AA8="p")</formula>
    </cfRule>
    <cfRule type="expression" dxfId="1185" priority="2040">
      <formula>(AA8="d")</formula>
    </cfRule>
    <cfRule type="expression" dxfId="1184" priority="2041">
      <formula>(AA8="w")</formula>
    </cfRule>
    <cfRule type="expression" dxfId="1183" priority="2042">
      <formula>NOT(ISBLANK(AA8))</formula>
    </cfRule>
  </conditionalFormatting>
  <conditionalFormatting sqref="C163:AL164 C166:AL169">
    <cfRule type="expression" dxfId="1182" priority="2025">
      <formula>(C163="p")</formula>
    </cfRule>
    <cfRule type="expression" dxfId="1181" priority="2026">
      <formula>(C163="d")</formula>
    </cfRule>
    <cfRule type="expression" dxfId="1180" priority="2027">
      <formula>(C163="w")</formula>
    </cfRule>
    <cfRule type="expression" dxfId="1179" priority="2028">
      <formula>NOT(ISBLANK(C163))</formula>
    </cfRule>
  </conditionalFormatting>
  <conditionalFormatting sqref="C166:AL166">
    <cfRule type="expression" dxfId="1178" priority="1976">
      <formula>(C166="p")</formula>
    </cfRule>
    <cfRule type="expression" dxfId="1177" priority="1977">
      <formula>(C166="d")</formula>
    </cfRule>
    <cfRule type="expression" dxfId="1176" priority="1978">
      <formula>(C166="w")</formula>
    </cfRule>
    <cfRule type="expression" dxfId="1175" priority="1979">
      <formula>NOT(ISBLANK(C166))</formula>
    </cfRule>
  </conditionalFormatting>
  <conditionalFormatting sqref="C167:I167 O167:Z167">
    <cfRule type="expression" dxfId="1174" priority="1952">
      <formula>(C167="p")</formula>
    </cfRule>
    <cfRule type="expression" dxfId="1173" priority="1953">
      <formula>(C167="d")</formula>
    </cfRule>
    <cfRule type="expression" dxfId="1172" priority="1954">
      <formula>(C167="w")</formula>
    </cfRule>
    <cfRule type="expression" dxfId="1171" priority="1955">
      <formula>NOT(ISBLANK(C167))</formula>
    </cfRule>
  </conditionalFormatting>
  <conditionalFormatting sqref="J167:N167">
    <cfRule type="expression" dxfId="1170" priority="1948">
      <formula>(J167="p")</formula>
    </cfRule>
    <cfRule type="expression" dxfId="1169" priority="1949">
      <formula>(J167="d")</formula>
    </cfRule>
    <cfRule type="expression" dxfId="1168" priority="1950">
      <formula>(J167="w")</formula>
    </cfRule>
    <cfRule type="expression" dxfId="1167" priority="1951">
      <formula>NOT(ISBLANK(J167))</formula>
    </cfRule>
  </conditionalFormatting>
  <conditionalFormatting sqref="AP167">
    <cfRule type="cellIs" dxfId="1166" priority="1945" operator="between">
      <formula>0.31</formula>
      <formula>0.99</formula>
    </cfRule>
    <cfRule type="cellIs" dxfId="1165" priority="1946" operator="greaterThanOrEqual">
      <formula>1</formula>
    </cfRule>
    <cfRule type="cellIs" dxfId="1164" priority="1947" operator="lessThanOrEqual">
      <formula>0.3</formula>
    </cfRule>
  </conditionalFormatting>
  <conditionalFormatting sqref="AA167:AL167">
    <cfRule type="expression" dxfId="1163" priority="1941">
      <formula>(AA167="p")</formula>
    </cfRule>
    <cfRule type="expression" dxfId="1162" priority="1942">
      <formula>(AA167="d")</formula>
    </cfRule>
    <cfRule type="expression" dxfId="1161" priority="1943">
      <formula>(AA167="w")</formula>
    </cfRule>
    <cfRule type="expression" dxfId="1160" priority="1944">
      <formula>NOT(ISBLANK(AA167))</formula>
    </cfRule>
  </conditionalFormatting>
  <conditionalFormatting sqref="C168:AL168">
    <cfRule type="expression" dxfId="1159" priority="1936">
      <formula>(C168="p")</formula>
    </cfRule>
    <cfRule type="expression" dxfId="1158" priority="1937">
      <formula>(C168="d")</formula>
    </cfRule>
    <cfRule type="expression" dxfId="1157" priority="1938">
      <formula>(C168="w")</formula>
    </cfRule>
    <cfRule type="expression" dxfId="1156" priority="1939">
      <formula>NOT(ISBLANK(C168))</formula>
    </cfRule>
  </conditionalFormatting>
  <conditionalFormatting sqref="AP168">
    <cfRule type="cellIs" dxfId="1155" priority="1933" operator="between">
      <formula>0.31</formula>
      <formula>0.99</formula>
    </cfRule>
    <cfRule type="cellIs" dxfId="1154" priority="1934" operator="greaterThanOrEqual">
      <formula>1</formula>
    </cfRule>
    <cfRule type="cellIs" dxfId="1153" priority="1935" operator="lessThanOrEqual">
      <formula>0.3</formula>
    </cfRule>
  </conditionalFormatting>
  <conditionalFormatting sqref="C115:I115 O115:Z115">
    <cfRule type="expression" dxfId="1152" priority="1928">
      <formula>(C115="p")</formula>
    </cfRule>
    <cfRule type="expression" dxfId="1151" priority="1929">
      <formula>(C115="d")</formula>
    </cfRule>
    <cfRule type="expression" dxfId="1150" priority="1930">
      <formula>(C115="w")</formula>
    </cfRule>
    <cfRule type="expression" dxfId="1149" priority="1931">
      <formula>NOT(ISBLANK(C115))</formula>
    </cfRule>
  </conditionalFormatting>
  <conditionalFormatting sqref="J115:N115">
    <cfRule type="expression" dxfId="1148" priority="1924">
      <formula>(J115="p")</formula>
    </cfRule>
    <cfRule type="expression" dxfId="1147" priority="1925">
      <formula>(J115="d")</formula>
    </cfRule>
    <cfRule type="expression" dxfId="1146" priority="1926">
      <formula>(J115="w")</formula>
    </cfRule>
    <cfRule type="expression" dxfId="1145" priority="1927">
      <formula>NOT(ISBLANK(J115))</formula>
    </cfRule>
  </conditionalFormatting>
  <conditionalFormatting sqref="AP115">
    <cfRule type="cellIs" dxfId="1144" priority="1921" operator="between">
      <formula>0.31</formula>
      <formula>0.99</formula>
    </cfRule>
    <cfRule type="cellIs" dxfId="1143" priority="1922" operator="greaterThanOrEqual">
      <formula>1</formula>
    </cfRule>
    <cfRule type="cellIs" dxfId="1142" priority="1923" operator="lessThanOrEqual">
      <formula>0.3</formula>
    </cfRule>
  </conditionalFormatting>
  <conditionalFormatting sqref="AA115:AL115">
    <cfRule type="expression" dxfId="1141" priority="1917">
      <formula>(AA115="p")</formula>
    </cfRule>
    <cfRule type="expression" dxfId="1140" priority="1918">
      <formula>(AA115="d")</formula>
    </cfRule>
    <cfRule type="expression" dxfId="1139" priority="1919">
      <formula>(AA115="w")</formula>
    </cfRule>
    <cfRule type="expression" dxfId="1138" priority="1920">
      <formula>NOT(ISBLANK(AA115))</formula>
    </cfRule>
  </conditionalFormatting>
  <conditionalFormatting sqref="C135:I135 O135:Z135">
    <cfRule type="expression" dxfId="1137" priority="1912">
      <formula>(C135="p")</formula>
    </cfRule>
    <cfRule type="expression" dxfId="1136" priority="1913">
      <formula>(C135="d")</formula>
    </cfRule>
    <cfRule type="expression" dxfId="1135" priority="1914">
      <formula>(C135="w")</formula>
    </cfRule>
    <cfRule type="expression" dxfId="1134" priority="1915">
      <formula>NOT(ISBLANK(C135))</formula>
    </cfRule>
  </conditionalFormatting>
  <conditionalFormatting sqref="J135:N135">
    <cfRule type="expression" dxfId="1133" priority="1908">
      <formula>(J135="p")</formula>
    </cfRule>
    <cfRule type="expression" dxfId="1132" priority="1909">
      <formula>(J135="d")</formula>
    </cfRule>
    <cfRule type="expression" dxfId="1131" priority="1910">
      <formula>(J135="w")</formula>
    </cfRule>
    <cfRule type="expression" dxfId="1130" priority="1911">
      <formula>NOT(ISBLANK(J135))</formula>
    </cfRule>
  </conditionalFormatting>
  <conditionalFormatting sqref="AP135">
    <cfRule type="cellIs" dxfId="1129" priority="1905" operator="between">
      <formula>0.31</formula>
      <formula>0.99</formula>
    </cfRule>
    <cfRule type="cellIs" dxfId="1128" priority="1906" operator="greaterThanOrEqual">
      <formula>1</formula>
    </cfRule>
    <cfRule type="cellIs" dxfId="1127" priority="1907" operator="lessThanOrEqual">
      <formula>0.3</formula>
    </cfRule>
  </conditionalFormatting>
  <conditionalFormatting sqref="AA135:AL135">
    <cfRule type="expression" dxfId="1126" priority="1901">
      <formula>(AA135="p")</formula>
    </cfRule>
    <cfRule type="expression" dxfId="1125" priority="1902">
      <formula>(AA135="d")</formula>
    </cfRule>
    <cfRule type="expression" dxfId="1124" priority="1903">
      <formula>(AA135="w")</formula>
    </cfRule>
    <cfRule type="expression" dxfId="1123" priority="1904">
      <formula>NOT(ISBLANK(AA135))</formula>
    </cfRule>
  </conditionalFormatting>
  <conditionalFormatting sqref="C18:I20 O18:Z20 O22:Z23 C22:I23 C32:I33 O32:Z33 C25:I30 O25:Z30">
    <cfRule type="expression" dxfId="1122" priority="1896">
      <formula>(C18="p")</formula>
    </cfRule>
    <cfRule type="expression" dxfId="1121" priority="1897">
      <formula>(C18="d")</formula>
    </cfRule>
    <cfRule type="expression" dxfId="1120" priority="1898">
      <formula>(C18="w")</formula>
    </cfRule>
    <cfRule type="expression" dxfId="1119" priority="1899">
      <formula>NOT(ISBLANK(C18))</formula>
    </cfRule>
  </conditionalFormatting>
  <conditionalFormatting sqref="J18:N20 J22:N23 J32:N33 J25:N30">
    <cfRule type="expression" dxfId="1118" priority="1892">
      <formula>(J18="p")</formula>
    </cfRule>
    <cfRule type="expression" dxfId="1117" priority="1893">
      <formula>(J18="d")</formula>
    </cfRule>
    <cfRule type="expression" dxfId="1116" priority="1894">
      <formula>(J18="w")</formula>
    </cfRule>
    <cfRule type="expression" dxfId="1115" priority="1895">
      <formula>NOT(ISBLANK(J18))</formula>
    </cfRule>
  </conditionalFormatting>
  <conditionalFormatting sqref="AP18:AP20 AP22:AP23 AP32:AP33 AP25:AP30">
    <cfRule type="cellIs" dxfId="1114" priority="1889" operator="between">
      <formula>0.31</formula>
      <formula>0.99</formula>
    </cfRule>
    <cfRule type="cellIs" dxfId="1113" priority="1890" operator="greaterThanOrEqual">
      <formula>1</formula>
    </cfRule>
    <cfRule type="cellIs" dxfId="1112" priority="1891" operator="lessThanOrEqual">
      <formula>0.3</formula>
    </cfRule>
  </conditionalFormatting>
  <conditionalFormatting sqref="AA18:AL20 AA22:AL23 AA32:AL33 AA25:AL30">
    <cfRule type="expression" dxfId="1111" priority="1885">
      <formula>(AA18="p")</formula>
    </cfRule>
    <cfRule type="expression" dxfId="1110" priority="1886">
      <formula>(AA18="d")</formula>
    </cfRule>
    <cfRule type="expression" dxfId="1109" priority="1887">
      <formula>(AA18="w")</formula>
    </cfRule>
    <cfRule type="expression" dxfId="1108" priority="1888">
      <formula>NOT(ISBLANK(AA18))</formula>
    </cfRule>
  </conditionalFormatting>
  <conditionalFormatting sqref="C11:I13 O11:Z13 O15:Z20 C15:I20 C22:I23 O22:Z23 O32:Z33 C32:I33 O25:Z30 C25:I30">
    <cfRule type="expression" dxfId="1107" priority="1880">
      <formula>(C11="p")</formula>
    </cfRule>
    <cfRule type="expression" dxfId="1106" priority="1881">
      <formula>(C11="d")</formula>
    </cfRule>
    <cfRule type="expression" dxfId="1105" priority="1882">
      <formula>(C11="w")</formula>
    </cfRule>
    <cfRule type="expression" dxfId="1104" priority="1883">
      <formula>NOT(ISBLANK(C11))</formula>
    </cfRule>
  </conditionalFormatting>
  <conditionalFormatting sqref="J11:N13 J15:N20 J22:N23 J32:N33 J25:N30">
    <cfRule type="expression" dxfId="1103" priority="1876">
      <formula>(J11="p")</formula>
    </cfRule>
    <cfRule type="expression" dxfId="1102" priority="1877">
      <formula>(J11="d")</formula>
    </cfRule>
    <cfRule type="expression" dxfId="1101" priority="1878">
      <formula>(J11="w")</formula>
    </cfRule>
    <cfRule type="expression" dxfId="1100" priority="1879">
      <formula>NOT(ISBLANK(J11))</formula>
    </cfRule>
  </conditionalFormatting>
  <conditionalFormatting sqref="AP11:AP13 AP15:AP20 AP22:AP23 AP32:AP33 AP25:AP30">
    <cfRule type="cellIs" dxfId="1099" priority="1873" operator="between">
      <formula>0.31</formula>
      <formula>0.99</formula>
    </cfRule>
    <cfRule type="cellIs" dxfId="1098" priority="1874" operator="greaterThanOrEqual">
      <formula>1</formula>
    </cfRule>
    <cfRule type="cellIs" dxfId="1097" priority="1875" operator="lessThanOrEqual">
      <formula>0.3</formula>
    </cfRule>
  </conditionalFormatting>
  <conditionalFormatting sqref="AA11:AL13 AA15:AL20 AA22:AL23 AA32:AL33 AA25:AL30">
    <cfRule type="expression" dxfId="1096" priority="1869">
      <formula>(AA11="p")</formula>
    </cfRule>
    <cfRule type="expression" dxfId="1095" priority="1870">
      <formula>(AA11="d")</formula>
    </cfRule>
    <cfRule type="expression" dxfId="1094" priority="1871">
      <formula>(AA11="w")</formula>
    </cfRule>
    <cfRule type="expression" dxfId="1093" priority="1872">
      <formula>NOT(ISBLANK(AA11))</formula>
    </cfRule>
  </conditionalFormatting>
  <conditionalFormatting sqref="C83:AL89">
    <cfRule type="expression" dxfId="1092" priority="1864">
      <formula>(C83="p")</formula>
    </cfRule>
    <cfRule type="expression" dxfId="1091" priority="1865">
      <formula>(C83="d")</formula>
    </cfRule>
    <cfRule type="expression" dxfId="1090" priority="1866">
      <formula>(C83="w")</formula>
    </cfRule>
    <cfRule type="expression" dxfId="1089" priority="1867">
      <formula>NOT(ISBLANK(C83))</formula>
    </cfRule>
  </conditionalFormatting>
  <conditionalFormatting sqref="AP83:AP89">
    <cfRule type="cellIs" dxfId="1088" priority="1861" operator="between">
      <formula>0.31</formula>
      <formula>0.99</formula>
    </cfRule>
    <cfRule type="cellIs" dxfId="1087" priority="1862" operator="greaterThanOrEqual">
      <formula>1</formula>
    </cfRule>
    <cfRule type="cellIs" dxfId="1086" priority="1863" operator="lessThanOrEqual">
      <formula>0.3</formula>
    </cfRule>
  </conditionalFormatting>
  <conditionalFormatting sqref="C82:AL82">
    <cfRule type="expression" dxfId="1085" priority="1855">
      <formula>(C82="p")</formula>
    </cfRule>
    <cfRule type="expression" dxfId="1084" priority="1856">
      <formula>(C82="d")</formula>
    </cfRule>
    <cfRule type="expression" dxfId="1083" priority="1857">
      <formula>(C82="w")</formula>
    </cfRule>
    <cfRule type="expression" dxfId="1082" priority="1858">
      <formula>NOT(ISBLANK(C82))</formula>
    </cfRule>
  </conditionalFormatting>
  <conditionalFormatting sqref="C92:AL92">
    <cfRule type="expression" dxfId="1081" priority="1811">
      <formula>(C92="p")</formula>
    </cfRule>
    <cfRule type="expression" dxfId="1080" priority="1812">
      <formula>(C92="d")</formula>
    </cfRule>
    <cfRule type="expression" dxfId="1079" priority="1813">
      <formula>(C92="w")</formula>
    </cfRule>
    <cfRule type="expression" dxfId="1078" priority="1814">
      <formula>NOT(ISBLANK(C92))</formula>
    </cfRule>
  </conditionalFormatting>
  <conditionalFormatting sqref="AP92">
    <cfRule type="cellIs" dxfId="1077" priority="1808" operator="between">
      <formula>0.31</formula>
      <formula>0.99</formula>
    </cfRule>
    <cfRule type="cellIs" dxfId="1076" priority="1809" operator="greaterThanOrEqual">
      <formula>1</formula>
    </cfRule>
    <cfRule type="cellIs" dxfId="1075" priority="1810" operator="lessThanOrEqual">
      <formula>0.3</formula>
    </cfRule>
  </conditionalFormatting>
  <conditionalFormatting sqref="C171:AL171">
    <cfRule type="expression" dxfId="1074" priority="1802">
      <formula>(C171="p")</formula>
    </cfRule>
    <cfRule type="expression" dxfId="1073" priority="1803">
      <formula>(C171="d")</formula>
    </cfRule>
    <cfRule type="expression" dxfId="1072" priority="1804">
      <formula>(C171="w")</formula>
    </cfRule>
    <cfRule type="expression" dxfId="1071" priority="1805">
      <formula>NOT(ISBLANK(C171))</formula>
    </cfRule>
  </conditionalFormatting>
  <conditionalFormatting sqref="C136:AL136 C138:AL139">
    <cfRule type="expression" dxfId="1070" priority="1749">
      <formula>(C136="p")</formula>
    </cfRule>
    <cfRule type="expression" dxfId="1069" priority="1750">
      <formula>(C136="d")</formula>
    </cfRule>
    <cfRule type="expression" dxfId="1068" priority="1751">
      <formula>(C136="w")</formula>
    </cfRule>
    <cfRule type="expression" dxfId="1067" priority="1752">
      <formula>NOT(ISBLANK(C136))</formula>
    </cfRule>
  </conditionalFormatting>
  <conditionalFormatting sqref="C6:AI7">
    <cfRule type="expression" dxfId="1066" priority="1724">
      <formula>(C6="p")</formula>
    </cfRule>
    <cfRule type="expression" dxfId="1065" priority="1725">
      <formula>(C6="d")</formula>
    </cfRule>
    <cfRule type="expression" dxfId="1064" priority="1726">
      <formula>(C6="w")</formula>
    </cfRule>
    <cfRule type="expression" dxfId="1063" priority="1727">
      <formula>NOT(ISBLANK(C6))</formula>
    </cfRule>
  </conditionalFormatting>
  <conditionalFormatting sqref="K6:K7">
    <cfRule type="expression" dxfId="1062" priority="1720">
      <formula>(K6="p")</formula>
    </cfRule>
    <cfRule type="expression" dxfId="1061" priority="1721">
      <formula>(K6="d")</formula>
    </cfRule>
    <cfRule type="expression" dxfId="1060" priority="1722">
      <formula>(K6="w")</formula>
    </cfRule>
    <cfRule type="expression" dxfId="1059" priority="1723">
      <formula>NOT(ISBLANK(K6))</formula>
    </cfRule>
  </conditionalFormatting>
  <conditionalFormatting sqref="AP6:AP7">
    <cfRule type="cellIs" dxfId="1058" priority="1717" operator="between">
      <formula>0.31</formula>
      <formula>0.99</formula>
    </cfRule>
    <cfRule type="cellIs" dxfId="1057" priority="1718" operator="greaterThanOrEqual">
      <formula>1</formula>
    </cfRule>
    <cfRule type="cellIs" dxfId="1056" priority="1719" operator="lessThanOrEqual">
      <formula>0.3</formula>
    </cfRule>
  </conditionalFormatting>
  <conditionalFormatting sqref="AJ6:AL7">
    <cfRule type="expression" dxfId="1055" priority="1713">
      <formula>(AJ6="p")</formula>
    </cfRule>
    <cfRule type="expression" dxfId="1054" priority="1714">
      <formula>(AJ6="d")</formula>
    </cfRule>
    <cfRule type="expression" dxfId="1053" priority="1715">
      <formula>(AJ6="w")</formula>
    </cfRule>
    <cfRule type="expression" dxfId="1052" priority="1716">
      <formula>NOT(ISBLANK(AJ6))</formula>
    </cfRule>
  </conditionalFormatting>
  <conditionalFormatting sqref="C35:AI35">
    <cfRule type="expression" dxfId="1051" priority="1707">
      <formula>(C35="p")</formula>
    </cfRule>
    <cfRule type="expression" dxfId="1050" priority="1708">
      <formula>(C35="d")</formula>
    </cfRule>
    <cfRule type="expression" dxfId="1049" priority="1709">
      <formula>(C35="w")</formula>
    </cfRule>
    <cfRule type="expression" dxfId="1048" priority="1710">
      <formula>NOT(ISBLANK(C35))</formula>
    </cfRule>
  </conditionalFormatting>
  <conditionalFormatting sqref="K35">
    <cfRule type="expression" dxfId="1047" priority="1703">
      <formula>(K35="p")</formula>
    </cfRule>
    <cfRule type="expression" dxfId="1046" priority="1704">
      <formula>(K35="d")</formula>
    </cfRule>
    <cfRule type="expression" dxfId="1045" priority="1705">
      <formula>(K35="w")</formula>
    </cfRule>
    <cfRule type="expression" dxfId="1044" priority="1706">
      <formula>NOT(ISBLANK(K35))</formula>
    </cfRule>
  </conditionalFormatting>
  <conditionalFormatting sqref="AP35">
    <cfRule type="cellIs" dxfId="1043" priority="1700" operator="between">
      <formula>0.31</formula>
      <formula>0.99</formula>
    </cfRule>
    <cfRule type="cellIs" dxfId="1042" priority="1701" operator="greaterThanOrEqual">
      <formula>1</formula>
    </cfRule>
    <cfRule type="cellIs" dxfId="1041" priority="1702" operator="lessThanOrEqual">
      <formula>0.3</formula>
    </cfRule>
  </conditionalFormatting>
  <conditionalFormatting sqref="AJ35:AL35">
    <cfRule type="expression" dxfId="1040" priority="1696">
      <formula>(AJ35="p")</formula>
    </cfRule>
    <cfRule type="expression" dxfId="1039" priority="1697">
      <formula>(AJ35="d")</formula>
    </cfRule>
    <cfRule type="expression" dxfId="1038" priority="1698">
      <formula>(AJ35="w")</formula>
    </cfRule>
    <cfRule type="expression" dxfId="1037" priority="1699">
      <formula>NOT(ISBLANK(AJ35))</formula>
    </cfRule>
  </conditionalFormatting>
  <conditionalFormatting sqref="C56:AI56">
    <cfRule type="expression" dxfId="1036" priority="1690">
      <formula>(C56="p")</formula>
    </cfRule>
    <cfRule type="expression" dxfId="1035" priority="1691">
      <formula>(C56="d")</formula>
    </cfRule>
    <cfRule type="expression" dxfId="1034" priority="1692">
      <formula>(C56="w")</formula>
    </cfRule>
    <cfRule type="expression" dxfId="1033" priority="1693">
      <formula>NOT(ISBLANK(C56))</formula>
    </cfRule>
  </conditionalFormatting>
  <conditionalFormatting sqref="K56">
    <cfRule type="expression" dxfId="1032" priority="1686">
      <formula>(K56="p")</formula>
    </cfRule>
    <cfRule type="expression" dxfId="1031" priority="1687">
      <formula>(K56="d")</formula>
    </cfRule>
    <cfRule type="expression" dxfId="1030" priority="1688">
      <formula>(K56="w")</formula>
    </cfRule>
    <cfRule type="expression" dxfId="1029" priority="1689">
      <formula>NOT(ISBLANK(K56))</formula>
    </cfRule>
  </conditionalFormatting>
  <conditionalFormatting sqref="AP56">
    <cfRule type="cellIs" dxfId="1028" priority="1683" operator="between">
      <formula>0.31</formula>
      <formula>0.99</formula>
    </cfRule>
    <cfRule type="cellIs" dxfId="1027" priority="1684" operator="greaterThanOrEqual">
      <formula>1</formula>
    </cfRule>
    <cfRule type="cellIs" dxfId="1026" priority="1685" operator="lessThanOrEqual">
      <formula>0.3</formula>
    </cfRule>
  </conditionalFormatting>
  <conditionalFormatting sqref="AJ56:AL56">
    <cfRule type="expression" dxfId="1025" priority="1679">
      <formula>(AJ56="p")</formula>
    </cfRule>
    <cfRule type="expression" dxfId="1024" priority="1680">
      <formula>(AJ56="d")</formula>
    </cfRule>
    <cfRule type="expression" dxfId="1023" priority="1681">
      <formula>(AJ56="w")</formula>
    </cfRule>
    <cfRule type="expression" dxfId="1022" priority="1682">
      <formula>NOT(ISBLANK(AJ56))</formula>
    </cfRule>
  </conditionalFormatting>
  <conditionalFormatting sqref="C96:AI96">
    <cfRule type="expression" dxfId="1021" priority="1673">
      <formula>(C96="p")</formula>
    </cfRule>
    <cfRule type="expression" dxfId="1020" priority="1674">
      <formula>(C96="d")</formula>
    </cfRule>
    <cfRule type="expression" dxfId="1019" priority="1675">
      <formula>(C96="w")</formula>
    </cfRule>
    <cfRule type="expression" dxfId="1018" priority="1676">
      <formula>NOT(ISBLANK(C96))</formula>
    </cfRule>
  </conditionalFormatting>
  <conditionalFormatting sqref="K96">
    <cfRule type="expression" dxfId="1017" priority="1669">
      <formula>(K96="p")</formula>
    </cfRule>
    <cfRule type="expression" dxfId="1016" priority="1670">
      <formula>(K96="d")</formula>
    </cfRule>
    <cfRule type="expression" dxfId="1015" priority="1671">
      <formula>(K96="w")</formula>
    </cfRule>
    <cfRule type="expression" dxfId="1014" priority="1672">
      <formula>NOT(ISBLANK(K96))</formula>
    </cfRule>
  </conditionalFormatting>
  <conditionalFormatting sqref="AP96">
    <cfRule type="cellIs" dxfId="1013" priority="1666" operator="between">
      <formula>0.31</formula>
      <formula>0.99</formula>
    </cfRule>
    <cfRule type="cellIs" dxfId="1012" priority="1667" operator="greaterThanOrEqual">
      <formula>1</formula>
    </cfRule>
    <cfRule type="cellIs" dxfId="1011" priority="1668" operator="lessThanOrEqual">
      <formula>0.3</formula>
    </cfRule>
  </conditionalFormatting>
  <conditionalFormatting sqref="AJ96:AL96">
    <cfRule type="expression" dxfId="1010" priority="1662">
      <formula>(AJ96="p")</formula>
    </cfRule>
    <cfRule type="expression" dxfId="1009" priority="1663">
      <formula>(AJ96="d")</formula>
    </cfRule>
    <cfRule type="expression" dxfId="1008" priority="1664">
      <formula>(AJ96="w")</formula>
    </cfRule>
    <cfRule type="expression" dxfId="1007" priority="1665">
      <formula>NOT(ISBLANK(AJ96))</formula>
    </cfRule>
  </conditionalFormatting>
  <conditionalFormatting sqref="C113:AI113">
    <cfRule type="expression" dxfId="1006" priority="1656">
      <formula>(C113="p")</formula>
    </cfRule>
    <cfRule type="expression" dxfId="1005" priority="1657">
      <formula>(C113="d")</formula>
    </cfRule>
    <cfRule type="expression" dxfId="1004" priority="1658">
      <formula>(C113="w")</formula>
    </cfRule>
    <cfRule type="expression" dxfId="1003" priority="1659">
      <formula>NOT(ISBLANK(C113))</formula>
    </cfRule>
  </conditionalFormatting>
  <conditionalFormatting sqref="K113">
    <cfRule type="expression" dxfId="1002" priority="1652">
      <formula>(K113="p")</formula>
    </cfRule>
    <cfRule type="expression" dxfId="1001" priority="1653">
      <formula>(K113="d")</formula>
    </cfRule>
    <cfRule type="expression" dxfId="1000" priority="1654">
      <formula>(K113="w")</formula>
    </cfRule>
    <cfRule type="expression" dxfId="999" priority="1655">
      <formula>NOT(ISBLANK(K113))</formula>
    </cfRule>
  </conditionalFormatting>
  <conditionalFormatting sqref="AJ113:AL113">
    <cfRule type="expression" dxfId="998" priority="1645">
      <formula>(AJ113="p")</formula>
    </cfRule>
    <cfRule type="expression" dxfId="997" priority="1646">
      <formula>(AJ113="d")</formula>
    </cfRule>
    <cfRule type="expression" dxfId="996" priority="1647">
      <formula>(AJ113="w")</formula>
    </cfRule>
    <cfRule type="expression" dxfId="995" priority="1648">
      <formula>NOT(ISBLANK(AJ113))</formula>
    </cfRule>
  </conditionalFormatting>
  <conditionalFormatting sqref="C127:AI127">
    <cfRule type="expression" dxfId="994" priority="1639">
      <formula>(C127="p")</formula>
    </cfRule>
    <cfRule type="expression" dxfId="993" priority="1640">
      <formula>(C127="d")</formula>
    </cfRule>
    <cfRule type="expression" dxfId="992" priority="1641">
      <formula>(C127="w")</formula>
    </cfRule>
    <cfRule type="expression" dxfId="991" priority="1642">
      <formula>NOT(ISBLANK(C127))</formula>
    </cfRule>
  </conditionalFormatting>
  <conditionalFormatting sqref="K127">
    <cfRule type="expression" dxfId="990" priority="1635">
      <formula>(K127="p")</formula>
    </cfRule>
    <cfRule type="expression" dxfId="989" priority="1636">
      <formula>(K127="d")</formula>
    </cfRule>
    <cfRule type="expression" dxfId="988" priority="1637">
      <formula>(K127="w")</formula>
    </cfRule>
    <cfRule type="expression" dxfId="987" priority="1638">
      <formula>NOT(ISBLANK(K127))</formula>
    </cfRule>
  </conditionalFormatting>
  <conditionalFormatting sqref="AJ127:AL127">
    <cfRule type="expression" dxfId="986" priority="1628">
      <formula>(AJ127="p")</formula>
    </cfRule>
    <cfRule type="expression" dxfId="985" priority="1629">
      <formula>(AJ127="d")</formula>
    </cfRule>
    <cfRule type="expression" dxfId="984" priority="1630">
      <formula>(AJ127="w")</formula>
    </cfRule>
    <cfRule type="expression" dxfId="983" priority="1631">
      <formula>NOT(ISBLANK(AJ127))</formula>
    </cfRule>
  </conditionalFormatting>
  <conditionalFormatting sqref="C155:AI160">
    <cfRule type="expression" dxfId="982" priority="1622">
      <formula>(C155="p")</formula>
    </cfRule>
    <cfRule type="expression" dxfId="981" priority="1623">
      <formula>(C155="d")</formula>
    </cfRule>
    <cfRule type="expression" dxfId="980" priority="1624">
      <formula>(C155="w")</formula>
    </cfRule>
    <cfRule type="expression" dxfId="979" priority="1625">
      <formula>NOT(ISBLANK(C155))</formula>
    </cfRule>
  </conditionalFormatting>
  <conditionalFormatting sqref="K155:K160">
    <cfRule type="expression" dxfId="978" priority="1618">
      <formula>(K155="p")</formula>
    </cfRule>
    <cfRule type="expression" dxfId="977" priority="1619">
      <formula>(K155="d")</formula>
    </cfRule>
    <cfRule type="expression" dxfId="976" priority="1620">
      <formula>(K155="w")</formula>
    </cfRule>
    <cfRule type="expression" dxfId="975" priority="1621">
      <formula>NOT(ISBLANK(K155))</formula>
    </cfRule>
  </conditionalFormatting>
  <conditionalFormatting sqref="AP157:AP160">
    <cfRule type="cellIs" dxfId="974" priority="1615" operator="between">
      <formula>0.31</formula>
      <formula>0.99</formula>
    </cfRule>
    <cfRule type="cellIs" dxfId="973" priority="1616" operator="greaterThanOrEqual">
      <formula>1</formula>
    </cfRule>
    <cfRule type="cellIs" dxfId="972" priority="1617" operator="lessThanOrEqual">
      <formula>0.3</formula>
    </cfRule>
  </conditionalFormatting>
  <conditionalFormatting sqref="AJ155:AL160">
    <cfRule type="expression" dxfId="971" priority="1611">
      <formula>(AJ155="p")</formula>
    </cfRule>
    <cfRule type="expression" dxfId="970" priority="1612">
      <formula>(AJ155="d")</formula>
    </cfRule>
    <cfRule type="expression" dxfId="969" priority="1613">
      <formula>(AJ155="w")</formula>
    </cfRule>
    <cfRule type="expression" dxfId="968" priority="1614">
      <formula>NOT(ISBLANK(AJ155))</formula>
    </cfRule>
  </conditionalFormatting>
  <conditionalFormatting sqref="C133:AI133">
    <cfRule type="expression" dxfId="967" priority="1588">
      <formula>(C133="p")</formula>
    </cfRule>
    <cfRule type="expression" dxfId="966" priority="1589">
      <formula>(C133="d")</formula>
    </cfRule>
    <cfRule type="expression" dxfId="965" priority="1590">
      <formula>(C133="w")</formula>
    </cfRule>
    <cfRule type="expression" dxfId="964" priority="1591">
      <formula>NOT(ISBLANK(C133))</formula>
    </cfRule>
  </conditionalFormatting>
  <conditionalFormatting sqref="K133">
    <cfRule type="expression" dxfId="963" priority="1584">
      <formula>(K133="p")</formula>
    </cfRule>
    <cfRule type="expression" dxfId="962" priority="1585">
      <formula>(K133="d")</formula>
    </cfRule>
    <cfRule type="expression" dxfId="961" priority="1586">
      <formula>(K133="w")</formula>
    </cfRule>
    <cfRule type="expression" dxfId="960" priority="1587">
      <formula>NOT(ISBLANK(K133))</formula>
    </cfRule>
  </conditionalFormatting>
  <conditionalFormatting sqref="AJ133:AL133">
    <cfRule type="expression" dxfId="959" priority="1577">
      <formula>(AJ133="p")</formula>
    </cfRule>
    <cfRule type="expression" dxfId="958" priority="1578">
      <formula>(AJ133="d")</formula>
    </cfRule>
    <cfRule type="expression" dxfId="957" priority="1579">
      <formula>(AJ133="w")</formula>
    </cfRule>
    <cfRule type="expression" dxfId="956" priority="1580">
      <formula>NOT(ISBLANK(AJ133))</formula>
    </cfRule>
  </conditionalFormatting>
  <conditionalFormatting sqref="C34:AL34">
    <cfRule type="expression" dxfId="955" priority="1571">
      <formula>(C34="p")</formula>
    </cfRule>
    <cfRule type="expression" dxfId="954" priority="1572">
      <formula>(C34="d")</formula>
    </cfRule>
    <cfRule type="expression" dxfId="953" priority="1573">
      <formula>(C34="w")</formula>
    </cfRule>
    <cfRule type="expression" dxfId="952" priority="1574">
      <formula>NOT(ISBLANK(C34))</formula>
    </cfRule>
  </conditionalFormatting>
  <conditionalFormatting sqref="AP34">
    <cfRule type="cellIs" dxfId="951" priority="1564" operator="between">
      <formula>0.31</formula>
      <formula>0.99</formula>
    </cfRule>
    <cfRule type="cellIs" dxfId="950" priority="1565" operator="greaterThanOrEqual">
      <formula>1</formula>
    </cfRule>
    <cfRule type="cellIs" dxfId="949" priority="1566" operator="lessThanOrEqual">
      <formula>0.3</formula>
    </cfRule>
  </conditionalFormatting>
  <conditionalFormatting sqref="C37:Z37">
    <cfRule type="expression" dxfId="948" priority="1486">
      <formula>(C37="p")</formula>
    </cfRule>
    <cfRule type="expression" dxfId="947" priority="1487">
      <formula>(C37="d")</formula>
    </cfRule>
    <cfRule type="expression" dxfId="946" priority="1488">
      <formula>(C37="w")</formula>
    </cfRule>
    <cfRule type="expression" dxfId="945" priority="1489">
      <formula>NOT(ISBLANK(C37))</formula>
    </cfRule>
  </conditionalFormatting>
  <conditionalFormatting sqref="K37">
    <cfRule type="expression" dxfId="944" priority="1482">
      <formula>(K37="p")</formula>
    </cfRule>
    <cfRule type="expression" dxfId="943" priority="1483">
      <formula>(K37="d")</formula>
    </cfRule>
    <cfRule type="expression" dxfId="942" priority="1484">
      <formula>(K37="w")</formula>
    </cfRule>
    <cfRule type="expression" dxfId="941" priority="1485">
      <formula>NOT(ISBLANK(K37))</formula>
    </cfRule>
  </conditionalFormatting>
  <conditionalFormatting sqref="AP37">
    <cfRule type="cellIs" dxfId="940" priority="1479" operator="between">
      <formula>0.31</formula>
      <formula>0.99</formula>
    </cfRule>
    <cfRule type="cellIs" dxfId="939" priority="1480" operator="greaterThanOrEqual">
      <formula>1</formula>
    </cfRule>
    <cfRule type="cellIs" dxfId="938" priority="1481" operator="lessThanOrEqual">
      <formula>0.3</formula>
    </cfRule>
  </conditionalFormatting>
  <conditionalFormatting sqref="AA37:AL37">
    <cfRule type="expression" dxfId="937" priority="1475">
      <formula>(AA37="p")</formula>
    </cfRule>
    <cfRule type="expression" dxfId="936" priority="1476">
      <formula>(AA37="d")</formula>
    </cfRule>
    <cfRule type="expression" dxfId="935" priority="1477">
      <formula>(AA37="w")</formula>
    </cfRule>
    <cfRule type="expression" dxfId="934" priority="1478">
      <formula>NOT(ISBLANK(AA37))</formula>
    </cfRule>
  </conditionalFormatting>
  <conditionalFormatting sqref="C94:AC94 C95:AL95">
    <cfRule type="expression" dxfId="933" priority="1469">
      <formula>(C94="p")</formula>
    </cfRule>
    <cfRule type="expression" dxfId="932" priority="1470">
      <formula>(C94="d")</formula>
    </cfRule>
    <cfRule type="expression" dxfId="931" priority="1471">
      <formula>(C94="w")</formula>
    </cfRule>
    <cfRule type="expression" dxfId="930" priority="1472">
      <formula>NOT(ISBLANK(C94))</formula>
    </cfRule>
  </conditionalFormatting>
  <conditionalFormatting sqref="K94">
    <cfRule type="expression" dxfId="929" priority="1465">
      <formula>(K94="p")</formula>
    </cfRule>
    <cfRule type="expression" dxfId="928" priority="1466">
      <formula>(K94="d")</formula>
    </cfRule>
    <cfRule type="expression" dxfId="927" priority="1467">
      <formula>(K94="w")</formula>
    </cfRule>
    <cfRule type="expression" dxfId="926" priority="1468">
      <formula>NOT(ISBLANK(K94))</formula>
    </cfRule>
  </conditionalFormatting>
  <conditionalFormatting sqref="AP94:AP95">
    <cfRule type="cellIs" dxfId="925" priority="1462" operator="between">
      <formula>0.31</formula>
      <formula>0.99</formula>
    </cfRule>
    <cfRule type="cellIs" dxfId="924" priority="1463" operator="greaterThanOrEqual">
      <formula>1</formula>
    </cfRule>
    <cfRule type="cellIs" dxfId="923" priority="1464" operator="lessThanOrEqual">
      <formula>0.3</formula>
    </cfRule>
  </conditionalFormatting>
  <conditionalFormatting sqref="AA94:AL94">
    <cfRule type="expression" dxfId="922" priority="1458">
      <formula>(AA94="p")</formula>
    </cfRule>
    <cfRule type="expression" dxfId="921" priority="1459">
      <formula>(AA94="d")</formula>
    </cfRule>
    <cfRule type="expression" dxfId="920" priority="1460">
      <formula>(AA94="w")</formula>
    </cfRule>
    <cfRule type="expression" dxfId="919" priority="1461">
      <formula>NOT(ISBLANK(AA94))</formula>
    </cfRule>
  </conditionalFormatting>
  <conditionalFormatting sqref="C99:Z99 C103:AC106 C112:AL112 C108:AC111">
    <cfRule type="expression" dxfId="918" priority="1418">
      <formula>(C99="p")</formula>
    </cfRule>
    <cfRule type="expression" dxfId="917" priority="1419">
      <formula>(C99="d")</formula>
    </cfRule>
    <cfRule type="expression" dxfId="916" priority="1420">
      <formula>(C99="w")</formula>
    </cfRule>
    <cfRule type="expression" dxfId="915" priority="1421">
      <formula>NOT(ISBLANK(C99))</formula>
    </cfRule>
  </conditionalFormatting>
  <conditionalFormatting sqref="K103:K106 K99 K108:K111">
    <cfRule type="expression" dxfId="914" priority="1414">
      <formula>(K99="p")</formula>
    </cfRule>
    <cfRule type="expression" dxfId="913" priority="1415">
      <formula>(K99="d")</formula>
    </cfRule>
    <cfRule type="expression" dxfId="912" priority="1416">
      <formula>(K99="w")</formula>
    </cfRule>
    <cfRule type="expression" dxfId="911" priority="1417">
      <formula>NOT(ISBLANK(K99))</formula>
    </cfRule>
  </conditionalFormatting>
  <conditionalFormatting sqref="AP99 AP103:AP106 AP108:AP112">
    <cfRule type="cellIs" dxfId="910" priority="1411" operator="between">
      <formula>0.31</formula>
      <formula>0.99</formula>
    </cfRule>
    <cfRule type="cellIs" dxfId="909" priority="1412" operator="greaterThanOrEqual">
      <formula>1</formula>
    </cfRule>
    <cfRule type="cellIs" dxfId="908" priority="1413" operator="lessThanOrEqual">
      <formula>0.3</formula>
    </cfRule>
  </conditionalFormatting>
  <conditionalFormatting sqref="AA99:AL99 AA103:AL106 AA108:AL111">
    <cfRule type="expression" dxfId="907" priority="1407">
      <formula>(AA99="p")</formula>
    </cfRule>
    <cfRule type="expression" dxfId="906" priority="1408">
      <formula>(AA99="d")</formula>
    </cfRule>
    <cfRule type="expression" dxfId="905" priority="1409">
      <formula>(AA99="w")</formula>
    </cfRule>
    <cfRule type="expression" dxfId="904" priority="1410">
      <formula>NOT(ISBLANK(AA99))</formula>
    </cfRule>
  </conditionalFormatting>
  <conditionalFormatting sqref="C101:Z101">
    <cfRule type="expression" dxfId="903" priority="1401">
      <formula>(C101="p")</formula>
    </cfRule>
    <cfRule type="expression" dxfId="902" priority="1402">
      <formula>(C101="d")</formula>
    </cfRule>
    <cfRule type="expression" dxfId="901" priority="1403">
      <formula>(C101="w")</formula>
    </cfRule>
    <cfRule type="expression" dxfId="900" priority="1404">
      <formula>NOT(ISBLANK(C101))</formula>
    </cfRule>
  </conditionalFormatting>
  <conditionalFormatting sqref="K101">
    <cfRule type="expression" dxfId="899" priority="1397">
      <formula>(K101="p")</formula>
    </cfRule>
    <cfRule type="expression" dxfId="898" priority="1398">
      <formula>(K101="d")</formula>
    </cfRule>
    <cfRule type="expression" dxfId="897" priority="1399">
      <formula>(K101="w")</formula>
    </cfRule>
    <cfRule type="expression" dxfId="896" priority="1400">
      <formula>NOT(ISBLANK(K101))</formula>
    </cfRule>
  </conditionalFormatting>
  <conditionalFormatting sqref="AP101">
    <cfRule type="cellIs" dxfId="895" priority="1394" operator="between">
      <formula>0.31</formula>
      <formula>0.99</formula>
    </cfRule>
    <cfRule type="cellIs" dxfId="894" priority="1395" operator="greaterThanOrEqual">
      <formula>1</formula>
    </cfRule>
    <cfRule type="cellIs" dxfId="893" priority="1396" operator="lessThanOrEqual">
      <formula>0.3</formula>
    </cfRule>
  </conditionalFormatting>
  <conditionalFormatting sqref="AA101:AL101">
    <cfRule type="expression" dxfId="892" priority="1390">
      <formula>(AA101="p")</formula>
    </cfRule>
    <cfRule type="expression" dxfId="891" priority="1391">
      <formula>(AA101="d")</formula>
    </cfRule>
    <cfRule type="expression" dxfId="890" priority="1392">
      <formula>(AA101="w")</formula>
    </cfRule>
    <cfRule type="expression" dxfId="889" priority="1393">
      <formula>NOT(ISBLANK(AA101))</formula>
    </cfRule>
  </conditionalFormatting>
  <conditionalFormatting sqref="C116:Z116 C124:AC125 C126:AL126">
    <cfRule type="expression" dxfId="888" priority="1367">
      <formula>(C116="p")</formula>
    </cfRule>
    <cfRule type="expression" dxfId="887" priority="1368">
      <formula>(C116="d")</formula>
    </cfRule>
    <cfRule type="expression" dxfId="886" priority="1369">
      <formula>(C116="w")</formula>
    </cfRule>
    <cfRule type="expression" dxfId="885" priority="1370">
      <formula>NOT(ISBLANK(C116))</formula>
    </cfRule>
  </conditionalFormatting>
  <conditionalFormatting sqref="K124:K125 K116">
    <cfRule type="expression" dxfId="884" priority="1363">
      <formula>(K116="p")</formula>
    </cfRule>
    <cfRule type="expression" dxfId="883" priority="1364">
      <formula>(K116="d")</formula>
    </cfRule>
    <cfRule type="expression" dxfId="882" priority="1365">
      <formula>(K116="w")</formula>
    </cfRule>
    <cfRule type="expression" dxfId="881" priority="1366">
      <formula>NOT(ISBLANK(K116))</formula>
    </cfRule>
  </conditionalFormatting>
  <conditionalFormatting sqref="AP116 AP124:AP126">
    <cfRule type="cellIs" dxfId="880" priority="1360" operator="between">
      <formula>0.31</formula>
      <formula>0.99</formula>
    </cfRule>
    <cfRule type="cellIs" dxfId="879" priority="1361" operator="greaterThanOrEqual">
      <formula>1</formula>
    </cfRule>
    <cfRule type="cellIs" dxfId="878" priority="1362" operator="lessThanOrEqual">
      <formula>0.3</formula>
    </cfRule>
  </conditionalFormatting>
  <conditionalFormatting sqref="AA116:AL116 AA124:AL125">
    <cfRule type="expression" dxfId="877" priority="1356">
      <formula>(AA116="p")</formula>
    </cfRule>
    <cfRule type="expression" dxfId="876" priority="1357">
      <formula>(AA116="d")</formula>
    </cfRule>
    <cfRule type="expression" dxfId="875" priority="1358">
      <formula>(AA116="w")</formula>
    </cfRule>
    <cfRule type="expression" dxfId="874" priority="1359">
      <formula>NOT(ISBLANK(AA116))</formula>
    </cfRule>
  </conditionalFormatting>
  <conditionalFormatting sqref="C118:Z123">
    <cfRule type="expression" dxfId="873" priority="1350">
      <formula>(C118="p")</formula>
    </cfRule>
    <cfRule type="expression" dxfId="872" priority="1351">
      <formula>(C118="d")</formula>
    </cfRule>
    <cfRule type="expression" dxfId="871" priority="1352">
      <formula>(C118="w")</formula>
    </cfRule>
    <cfRule type="expression" dxfId="870" priority="1353">
      <formula>NOT(ISBLANK(C118))</formula>
    </cfRule>
  </conditionalFormatting>
  <conditionalFormatting sqref="K118:K123">
    <cfRule type="expression" dxfId="869" priority="1346">
      <formula>(K118="p")</formula>
    </cfRule>
    <cfRule type="expression" dxfId="868" priority="1347">
      <formula>(K118="d")</formula>
    </cfRule>
    <cfRule type="expression" dxfId="867" priority="1348">
      <formula>(K118="w")</formula>
    </cfRule>
    <cfRule type="expression" dxfId="866" priority="1349">
      <formula>NOT(ISBLANK(K118))</formula>
    </cfRule>
  </conditionalFormatting>
  <conditionalFormatting sqref="AP118:AP123">
    <cfRule type="cellIs" dxfId="865" priority="1343" operator="between">
      <formula>0.31</formula>
      <formula>0.99</formula>
    </cfRule>
    <cfRule type="cellIs" dxfId="864" priority="1344" operator="greaterThanOrEqual">
      <formula>1</formula>
    </cfRule>
    <cfRule type="cellIs" dxfId="863" priority="1345" operator="lessThanOrEqual">
      <formula>0.3</formula>
    </cfRule>
  </conditionalFormatting>
  <conditionalFormatting sqref="AA118:AL123">
    <cfRule type="expression" dxfId="862" priority="1339">
      <formula>(AA118="p")</formula>
    </cfRule>
    <cfRule type="expression" dxfId="861" priority="1340">
      <formula>(AA118="d")</formula>
    </cfRule>
    <cfRule type="expression" dxfId="860" priority="1341">
      <formula>(AA118="w")</formula>
    </cfRule>
    <cfRule type="expression" dxfId="859" priority="1342">
      <formula>NOT(ISBLANK(AA118))</formula>
    </cfRule>
  </conditionalFormatting>
  <conditionalFormatting sqref="C129:Z129 C131:AC131 C132:AL132">
    <cfRule type="expression" dxfId="858" priority="1316">
      <formula>(C129="p")</formula>
    </cfRule>
    <cfRule type="expression" dxfId="857" priority="1317">
      <formula>(C129="d")</formula>
    </cfRule>
    <cfRule type="expression" dxfId="856" priority="1318">
      <formula>(C129="w")</formula>
    </cfRule>
    <cfRule type="expression" dxfId="855" priority="1319">
      <formula>NOT(ISBLANK(C129))</formula>
    </cfRule>
  </conditionalFormatting>
  <conditionalFormatting sqref="K131 K129">
    <cfRule type="expression" dxfId="854" priority="1312">
      <formula>(K129="p")</formula>
    </cfRule>
    <cfRule type="expression" dxfId="853" priority="1313">
      <formula>(K129="d")</formula>
    </cfRule>
    <cfRule type="expression" dxfId="852" priority="1314">
      <formula>(K129="w")</formula>
    </cfRule>
    <cfRule type="expression" dxfId="851" priority="1315">
      <formula>NOT(ISBLANK(K129))</formula>
    </cfRule>
  </conditionalFormatting>
  <conditionalFormatting sqref="AP129 AP131:AP132">
    <cfRule type="cellIs" dxfId="850" priority="1309" operator="between">
      <formula>0.31</formula>
      <formula>0.99</formula>
    </cfRule>
    <cfRule type="cellIs" dxfId="849" priority="1310" operator="greaterThanOrEqual">
      <formula>1</formula>
    </cfRule>
    <cfRule type="cellIs" dxfId="848" priority="1311" operator="lessThanOrEqual">
      <formula>0.3</formula>
    </cfRule>
  </conditionalFormatting>
  <conditionalFormatting sqref="AA129:AL129 AA131:AL131">
    <cfRule type="expression" dxfId="847" priority="1305">
      <formula>(AA129="p")</formula>
    </cfRule>
    <cfRule type="expression" dxfId="846" priority="1306">
      <formula>(AA129="d")</formula>
    </cfRule>
    <cfRule type="expression" dxfId="845" priority="1307">
      <formula>(AA129="w")</formula>
    </cfRule>
    <cfRule type="expression" dxfId="844" priority="1308">
      <formula>NOT(ISBLANK(AA129))</formula>
    </cfRule>
  </conditionalFormatting>
  <conditionalFormatting sqref="C130:Z130">
    <cfRule type="expression" dxfId="843" priority="1299">
      <formula>(C130="p")</formula>
    </cfRule>
    <cfRule type="expression" dxfId="842" priority="1300">
      <formula>(C130="d")</formula>
    </cfRule>
    <cfRule type="expression" dxfId="841" priority="1301">
      <formula>(C130="w")</formula>
    </cfRule>
    <cfRule type="expression" dxfId="840" priority="1302">
      <formula>NOT(ISBLANK(C130))</formula>
    </cfRule>
  </conditionalFormatting>
  <conditionalFormatting sqref="K130">
    <cfRule type="expression" dxfId="839" priority="1295">
      <formula>(K130="p")</formula>
    </cfRule>
    <cfRule type="expression" dxfId="838" priority="1296">
      <formula>(K130="d")</formula>
    </cfRule>
    <cfRule type="expression" dxfId="837" priority="1297">
      <formula>(K130="w")</formula>
    </cfRule>
    <cfRule type="expression" dxfId="836" priority="1298">
      <formula>NOT(ISBLANK(K130))</formula>
    </cfRule>
  </conditionalFormatting>
  <conditionalFormatting sqref="AP130">
    <cfRule type="cellIs" dxfId="835" priority="1292" operator="between">
      <formula>0.31</formula>
      <formula>0.99</formula>
    </cfRule>
    <cfRule type="cellIs" dxfId="834" priority="1293" operator="greaterThanOrEqual">
      <formula>1</formula>
    </cfRule>
    <cfRule type="cellIs" dxfId="833" priority="1294" operator="lessThanOrEqual">
      <formula>0.3</formula>
    </cfRule>
  </conditionalFormatting>
  <conditionalFormatting sqref="AA130:AL130">
    <cfRule type="expression" dxfId="832" priority="1288">
      <formula>(AA130="p")</formula>
    </cfRule>
    <cfRule type="expression" dxfId="831" priority="1289">
      <formula>(AA130="d")</formula>
    </cfRule>
    <cfRule type="expression" dxfId="830" priority="1290">
      <formula>(AA130="w")</formula>
    </cfRule>
    <cfRule type="expression" dxfId="829" priority="1291">
      <formula>NOT(ISBLANK(AA130))</formula>
    </cfRule>
  </conditionalFormatting>
  <conditionalFormatting sqref="C128:Z128">
    <cfRule type="expression" dxfId="828" priority="1282">
      <formula>(C128="p")</formula>
    </cfRule>
    <cfRule type="expression" dxfId="827" priority="1283">
      <formula>(C128="d")</formula>
    </cfRule>
    <cfRule type="expression" dxfId="826" priority="1284">
      <formula>(C128="w")</formula>
    </cfRule>
    <cfRule type="expression" dxfId="825" priority="1285">
      <formula>NOT(ISBLANK(C128))</formula>
    </cfRule>
  </conditionalFormatting>
  <conditionalFormatting sqref="K128">
    <cfRule type="expression" dxfId="824" priority="1278">
      <formula>(K128="p")</formula>
    </cfRule>
    <cfRule type="expression" dxfId="823" priority="1279">
      <formula>(K128="d")</formula>
    </cfRule>
    <cfRule type="expression" dxfId="822" priority="1280">
      <formula>(K128="w")</formula>
    </cfRule>
    <cfRule type="expression" dxfId="821" priority="1281">
      <formula>NOT(ISBLANK(K128))</formula>
    </cfRule>
  </conditionalFormatting>
  <conditionalFormatting sqref="AP128">
    <cfRule type="cellIs" dxfId="820" priority="1275" operator="between">
      <formula>0.31</formula>
      <formula>0.99</formula>
    </cfRule>
    <cfRule type="cellIs" dxfId="819" priority="1276" operator="greaterThanOrEqual">
      <formula>1</formula>
    </cfRule>
    <cfRule type="cellIs" dxfId="818" priority="1277" operator="lessThanOrEqual">
      <formula>0.3</formula>
    </cfRule>
  </conditionalFormatting>
  <conditionalFormatting sqref="AA128:AL128">
    <cfRule type="expression" dxfId="817" priority="1271">
      <formula>(AA128="p")</formula>
    </cfRule>
    <cfRule type="expression" dxfId="816" priority="1272">
      <formula>(AA128="d")</formula>
    </cfRule>
    <cfRule type="expression" dxfId="815" priority="1273">
      <formula>(AA128="w")</formula>
    </cfRule>
    <cfRule type="expression" dxfId="814" priority="1274">
      <formula>NOT(ISBLANK(AA128))</formula>
    </cfRule>
  </conditionalFormatting>
  <conditionalFormatting sqref="C142:AC147 C154:AL154 C149:AC153">
    <cfRule type="expression" dxfId="813" priority="1265">
      <formula>(C142="p")</formula>
    </cfRule>
    <cfRule type="expression" dxfId="812" priority="1266">
      <formula>(C142="d")</formula>
    </cfRule>
    <cfRule type="expression" dxfId="811" priority="1267">
      <formula>(C142="w")</formula>
    </cfRule>
    <cfRule type="expression" dxfId="810" priority="1268">
      <formula>NOT(ISBLANK(C142))</formula>
    </cfRule>
  </conditionalFormatting>
  <conditionalFormatting sqref="K142:K147 K149:K153">
    <cfRule type="expression" dxfId="809" priority="1261">
      <formula>(K142="p")</formula>
    </cfRule>
    <cfRule type="expression" dxfId="808" priority="1262">
      <formula>(K142="d")</formula>
    </cfRule>
    <cfRule type="expression" dxfId="807" priority="1263">
      <formula>(K142="w")</formula>
    </cfRule>
    <cfRule type="expression" dxfId="806" priority="1264">
      <formula>NOT(ISBLANK(K142))</formula>
    </cfRule>
  </conditionalFormatting>
  <conditionalFormatting sqref="AP142:AP147 AP149:AP154">
    <cfRule type="cellIs" dxfId="805" priority="1258" operator="between">
      <formula>0.31</formula>
      <formula>0.99</formula>
    </cfRule>
    <cfRule type="cellIs" dxfId="804" priority="1259" operator="greaterThanOrEqual">
      <formula>1</formula>
    </cfRule>
    <cfRule type="cellIs" dxfId="803" priority="1260" operator="lessThanOrEqual">
      <formula>0.3</formula>
    </cfRule>
  </conditionalFormatting>
  <conditionalFormatting sqref="AA142:AL147 AA149:AL153">
    <cfRule type="expression" dxfId="802" priority="1254">
      <formula>(AA142="p")</formula>
    </cfRule>
    <cfRule type="expression" dxfId="801" priority="1255">
      <formula>(AA142="d")</formula>
    </cfRule>
    <cfRule type="expression" dxfId="800" priority="1256">
      <formula>(AA142="w")</formula>
    </cfRule>
    <cfRule type="expression" dxfId="799" priority="1257">
      <formula>NOT(ISBLANK(AA142))</formula>
    </cfRule>
  </conditionalFormatting>
  <conditionalFormatting sqref="C219:AL219">
    <cfRule type="expression" dxfId="798" priority="1214">
      <formula>(C219="p")</formula>
    </cfRule>
    <cfRule type="expression" dxfId="797" priority="1215">
      <formula>(C219="d")</formula>
    </cfRule>
    <cfRule type="expression" dxfId="796" priority="1216">
      <formula>(C219="w")</formula>
    </cfRule>
    <cfRule type="expression" dxfId="795" priority="1217">
      <formula>NOT(ISBLANK(C219))</formula>
    </cfRule>
  </conditionalFormatting>
  <conditionalFormatting sqref="AP172:AP173">
    <cfRule type="cellIs" dxfId="794" priority="1207" operator="between">
      <formula>0.31</formula>
      <formula>0.99</formula>
    </cfRule>
    <cfRule type="cellIs" dxfId="793" priority="1208" operator="greaterThanOrEqual">
      <formula>1</formula>
    </cfRule>
    <cfRule type="cellIs" dxfId="792" priority="1209" operator="lessThanOrEqual">
      <formula>0.3</formula>
    </cfRule>
  </conditionalFormatting>
  <conditionalFormatting sqref="C10:AI10">
    <cfRule type="expression" dxfId="791" priority="1164">
      <formula>(C10="p")</formula>
    </cfRule>
    <cfRule type="expression" dxfId="790" priority="1165">
      <formula>(C10="d")</formula>
    </cfRule>
    <cfRule type="expression" dxfId="789" priority="1166">
      <formula>(C10="w")</formula>
    </cfRule>
    <cfRule type="expression" dxfId="788" priority="1167">
      <formula>NOT(ISBLANK(C10))</formula>
    </cfRule>
  </conditionalFormatting>
  <conditionalFormatting sqref="K10">
    <cfRule type="expression" dxfId="787" priority="1160">
      <formula>(K10="p")</formula>
    </cfRule>
    <cfRule type="expression" dxfId="786" priority="1161">
      <formula>(K10="d")</formula>
    </cfRule>
    <cfRule type="expression" dxfId="785" priority="1162">
      <formula>(K10="w")</formula>
    </cfRule>
    <cfRule type="expression" dxfId="784" priority="1163">
      <formula>NOT(ISBLANK(K10))</formula>
    </cfRule>
  </conditionalFormatting>
  <conditionalFormatting sqref="AP10">
    <cfRule type="cellIs" dxfId="783" priority="1157" operator="between">
      <formula>0.31</formula>
      <formula>0.99</formula>
    </cfRule>
    <cfRule type="cellIs" dxfId="782" priority="1158" operator="greaterThanOrEqual">
      <formula>1</formula>
    </cfRule>
    <cfRule type="cellIs" dxfId="781" priority="1159" operator="lessThanOrEqual">
      <formula>0.3</formula>
    </cfRule>
  </conditionalFormatting>
  <conditionalFormatting sqref="AJ10:AL10">
    <cfRule type="expression" dxfId="780" priority="1153">
      <formula>(AJ10="p")</formula>
    </cfRule>
    <cfRule type="expression" dxfId="779" priority="1154">
      <formula>(AJ10="d")</formula>
    </cfRule>
    <cfRule type="expression" dxfId="778" priority="1155">
      <formula>(AJ10="w")</formula>
    </cfRule>
    <cfRule type="expression" dxfId="777" priority="1156">
      <formula>NOT(ISBLANK(AJ10))</formula>
    </cfRule>
  </conditionalFormatting>
  <conditionalFormatting sqref="C14:AI14">
    <cfRule type="expression" dxfId="776" priority="1148">
      <formula>(C14="p")</formula>
    </cfRule>
    <cfRule type="expression" dxfId="775" priority="1149">
      <formula>(C14="d")</formula>
    </cfRule>
    <cfRule type="expression" dxfId="774" priority="1150">
      <formula>(C14="w")</formula>
    </cfRule>
    <cfRule type="expression" dxfId="773" priority="1151">
      <formula>NOT(ISBLANK(C14))</formula>
    </cfRule>
  </conditionalFormatting>
  <conditionalFormatting sqref="K14">
    <cfRule type="expression" dxfId="772" priority="1144">
      <formula>(K14="p")</formula>
    </cfRule>
    <cfRule type="expression" dxfId="771" priority="1145">
      <formula>(K14="d")</formula>
    </cfRule>
    <cfRule type="expression" dxfId="770" priority="1146">
      <formula>(K14="w")</formula>
    </cfRule>
    <cfRule type="expression" dxfId="769" priority="1147">
      <formula>NOT(ISBLANK(K14))</formula>
    </cfRule>
  </conditionalFormatting>
  <conditionalFormatting sqref="AP14">
    <cfRule type="cellIs" dxfId="768" priority="1141" operator="between">
      <formula>0.31</formula>
      <formula>0.99</formula>
    </cfRule>
    <cfRule type="cellIs" dxfId="767" priority="1142" operator="greaterThanOrEqual">
      <formula>1</formula>
    </cfRule>
    <cfRule type="cellIs" dxfId="766" priority="1143" operator="lessThanOrEqual">
      <formula>0.3</formula>
    </cfRule>
  </conditionalFormatting>
  <conditionalFormatting sqref="AJ14:AL14">
    <cfRule type="expression" dxfId="765" priority="1137">
      <formula>(AJ14="p")</formula>
    </cfRule>
    <cfRule type="expression" dxfId="764" priority="1138">
      <formula>(AJ14="d")</formula>
    </cfRule>
    <cfRule type="expression" dxfId="763" priority="1139">
      <formula>(AJ14="w")</formula>
    </cfRule>
    <cfRule type="expression" dxfId="762" priority="1140">
      <formula>NOT(ISBLANK(AJ14))</formula>
    </cfRule>
  </conditionalFormatting>
  <conditionalFormatting sqref="C61:AI61">
    <cfRule type="expression" dxfId="761" priority="1132">
      <formula>(C61="p")</formula>
    </cfRule>
    <cfRule type="expression" dxfId="760" priority="1133">
      <formula>(C61="d")</formula>
    </cfRule>
    <cfRule type="expression" dxfId="759" priority="1134">
      <formula>(C61="w")</formula>
    </cfRule>
    <cfRule type="expression" dxfId="758" priority="1135">
      <formula>NOT(ISBLANK(C61))</formula>
    </cfRule>
  </conditionalFormatting>
  <conditionalFormatting sqref="K61">
    <cfRule type="expression" dxfId="757" priority="1128">
      <formula>(K61="p")</formula>
    </cfRule>
    <cfRule type="expression" dxfId="756" priority="1129">
      <formula>(K61="d")</formula>
    </cfRule>
    <cfRule type="expression" dxfId="755" priority="1130">
      <formula>(K61="w")</formula>
    </cfRule>
    <cfRule type="expression" dxfId="754" priority="1131">
      <formula>NOT(ISBLANK(K61))</formula>
    </cfRule>
  </conditionalFormatting>
  <conditionalFormatting sqref="AJ61:AL61">
    <cfRule type="expression" dxfId="753" priority="1121">
      <formula>(AJ61="p")</formula>
    </cfRule>
    <cfRule type="expression" dxfId="752" priority="1122">
      <formula>(AJ61="d")</formula>
    </cfRule>
    <cfRule type="expression" dxfId="751" priority="1123">
      <formula>(AJ61="w")</formula>
    </cfRule>
    <cfRule type="expression" dxfId="750" priority="1124">
      <formula>NOT(ISBLANK(AJ61))</formula>
    </cfRule>
  </conditionalFormatting>
  <conditionalFormatting sqref="C57:AI57">
    <cfRule type="expression" dxfId="749" priority="1116">
      <formula>(C57="p")</formula>
    </cfRule>
    <cfRule type="expression" dxfId="748" priority="1117">
      <formula>(C57="d")</formula>
    </cfRule>
    <cfRule type="expression" dxfId="747" priority="1118">
      <formula>(C57="w")</formula>
    </cfRule>
    <cfRule type="expression" dxfId="746" priority="1119">
      <formula>NOT(ISBLANK(C57))</formula>
    </cfRule>
  </conditionalFormatting>
  <conditionalFormatting sqref="K57">
    <cfRule type="expression" dxfId="745" priority="1112">
      <formula>(K57="p")</formula>
    </cfRule>
    <cfRule type="expression" dxfId="744" priority="1113">
      <formula>(K57="d")</formula>
    </cfRule>
    <cfRule type="expression" dxfId="743" priority="1114">
      <formula>(K57="w")</formula>
    </cfRule>
    <cfRule type="expression" dxfId="742" priority="1115">
      <formula>NOT(ISBLANK(K57))</formula>
    </cfRule>
  </conditionalFormatting>
  <conditionalFormatting sqref="AP57">
    <cfRule type="cellIs" dxfId="741" priority="1109" operator="between">
      <formula>0.31</formula>
      <formula>0.99</formula>
    </cfRule>
    <cfRule type="cellIs" dxfId="740" priority="1110" operator="greaterThanOrEqual">
      <formula>1</formula>
    </cfRule>
    <cfRule type="cellIs" dxfId="739" priority="1111" operator="lessThanOrEqual">
      <formula>0.3</formula>
    </cfRule>
  </conditionalFormatting>
  <conditionalFormatting sqref="AJ57:AL57">
    <cfRule type="expression" dxfId="738" priority="1105">
      <formula>(AJ57="p")</formula>
    </cfRule>
    <cfRule type="expression" dxfId="737" priority="1106">
      <formula>(AJ57="d")</formula>
    </cfRule>
    <cfRule type="expression" dxfId="736" priority="1107">
      <formula>(AJ57="w")</formula>
    </cfRule>
    <cfRule type="expression" dxfId="735" priority="1108">
      <formula>NOT(ISBLANK(AJ57))</formula>
    </cfRule>
  </conditionalFormatting>
  <conditionalFormatting sqref="C68:AI68">
    <cfRule type="expression" dxfId="734" priority="1100">
      <formula>(C68="p")</formula>
    </cfRule>
    <cfRule type="expression" dxfId="733" priority="1101">
      <formula>(C68="d")</formula>
    </cfRule>
    <cfRule type="expression" dxfId="732" priority="1102">
      <formula>(C68="w")</formula>
    </cfRule>
    <cfRule type="expression" dxfId="731" priority="1103">
      <formula>NOT(ISBLANK(C68))</formula>
    </cfRule>
  </conditionalFormatting>
  <conditionalFormatting sqref="K68">
    <cfRule type="expression" dxfId="730" priority="1096">
      <formula>(K68="p")</formula>
    </cfRule>
    <cfRule type="expression" dxfId="729" priority="1097">
      <formula>(K68="d")</formula>
    </cfRule>
    <cfRule type="expression" dxfId="728" priority="1098">
      <formula>(K68="w")</formula>
    </cfRule>
    <cfRule type="expression" dxfId="727" priority="1099">
      <formula>NOT(ISBLANK(K68))</formula>
    </cfRule>
  </conditionalFormatting>
  <conditionalFormatting sqref="AJ68:AL68">
    <cfRule type="expression" dxfId="726" priority="1089">
      <formula>(AJ68="p")</formula>
    </cfRule>
    <cfRule type="expression" dxfId="725" priority="1090">
      <formula>(AJ68="d")</formula>
    </cfRule>
    <cfRule type="expression" dxfId="724" priority="1091">
      <formula>(AJ68="w")</formula>
    </cfRule>
    <cfRule type="expression" dxfId="723" priority="1092">
      <formula>NOT(ISBLANK(AJ68))</formula>
    </cfRule>
  </conditionalFormatting>
  <conditionalFormatting sqref="C72:AI72">
    <cfRule type="expression" dxfId="722" priority="1084">
      <formula>(C72="p")</formula>
    </cfRule>
    <cfRule type="expression" dxfId="721" priority="1085">
      <formula>(C72="d")</formula>
    </cfRule>
    <cfRule type="expression" dxfId="720" priority="1086">
      <formula>(C72="w")</formula>
    </cfRule>
    <cfRule type="expression" dxfId="719" priority="1087">
      <formula>NOT(ISBLANK(C72))</formula>
    </cfRule>
  </conditionalFormatting>
  <conditionalFormatting sqref="K72">
    <cfRule type="expression" dxfId="718" priority="1080">
      <formula>(K72="p")</formula>
    </cfRule>
    <cfRule type="expression" dxfId="717" priority="1081">
      <formula>(K72="d")</formula>
    </cfRule>
    <cfRule type="expression" dxfId="716" priority="1082">
      <formula>(K72="w")</formula>
    </cfRule>
    <cfRule type="expression" dxfId="715" priority="1083">
      <formula>NOT(ISBLANK(K72))</formula>
    </cfRule>
  </conditionalFormatting>
  <conditionalFormatting sqref="AJ72:AL72">
    <cfRule type="expression" dxfId="714" priority="1073">
      <formula>(AJ72="p")</formula>
    </cfRule>
    <cfRule type="expression" dxfId="713" priority="1074">
      <formula>(AJ72="d")</formula>
    </cfRule>
    <cfRule type="expression" dxfId="712" priority="1075">
      <formula>(AJ72="w")</formula>
    </cfRule>
    <cfRule type="expression" dxfId="711" priority="1076">
      <formula>NOT(ISBLANK(AJ72))</formula>
    </cfRule>
  </conditionalFormatting>
  <conditionalFormatting sqref="C81:AI81">
    <cfRule type="expression" dxfId="710" priority="1068">
      <formula>(C81="p")</formula>
    </cfRule>
    <cfRule type="expression" dxfId="709" priority="1069">
      <formula>(C81="d")</formula>
    </cfRule>
    <cfRule type="expression" dxfId="708" priority="1070">
      <formula>(C81="w")</formula>
    </cfRule>
    <cfRule type="expression" dxfId="707" priority="1071">
      <formula>NOT(ISBLANK(C81))</formula>
    </cfRule>
  </conditionalFormatting>
  <conditionalFormatting sqref="K81">
    <cfRule type="expression" dxfId="706" priority="1064">
      <formula>(K81="p")</formula>
    </cfRule>
    <cfRule type="expression" dxfId="705" priority="1065">
      <formula>(K81="d")</formula>
    </cfRule>
    <cfRule type="expression" dxfId="704" priority="1066">
      <formula>(K81="w")</formula>
    </cfRule>
    <cfRule type="expression" dxfId="703" priority="1067">
      <formula>NOT(ISBLANK(K81))</formula>
    </cfRule>
  </conditionalFormatting>
  <conditionalFormatting sqref="AJ81:AL81">
    <cfRule type="expression" dxfId="702" priority="1057">
      <formula>(AJ81="p")</formula>
    </cfRule>
    <cfRule type="expression" dxfId="701" priority="1058">
      <formula>(AJ81="d")</formula>
    </cfRule>
    <cfRule type="expression" dxfId="700" priority="1059">
      <formula>(AJ81="w")</formula>
    </cfRule>
    <cfRule type="expression" dxfId="699" priority="1060">
      <formula>NOT(ISBLANK(AJ81))</formula>
    </cfRule>
  </conditionalFormatting>
  <conditionalFormatting sqref="K141">
    <cfRule type="expression" dxfId="698" priority="869">
      <formula>(K141="p")</formula>
    </cfRule>
    <cfRule type="expression" dxfId="697" priority="870">
      <formula>(K141="d")</formula>
    </cfRule>
    <cfRule type="expression" dxfId="696" priority="871">
      <formula>(K141="w")</formula>
    </cfRule>
    <cfRule type="expression" dxfId="695" priority="872">
      <formula>NOT(ISBLANK(K141))</formula>
    </cfRule>
  </conditionalFormatting>
  <conditionalFormatting sqref="C49:Z50">
    <cfRule type="expression" dxfId="694" priority="1020">
      <formula>(C49="p")</formula>
    </cfRule>
    <cfRule type="expression" dxfId="693" priority="1021">
      <formula>(C49="d")</formula>
    </cfRule>
    <cfRule type="expression" dxfId="692" priority="1022">
      <formula>(C49="w")</formula>
    </cfRule>
    <cfRule type="expression" dxfId="691" priority="1023">
      <formula>NOT(ISBLANK(C49))</formula>
    </cfRule>
  </conditionalFormatting>
  <conditionalFormatting sqref="K49:K50">
    <cfRule type="expression" dxfId="690" priority="1016">
      <formula>(K49="p")</formula>
    </cfRule>
    <cfRule type="expression" dxfId="689" priority="1017">
      <formula>(K49="d")</formula>
    </cfRule>
    <cfRule type="expression" dxfId="688" priority="1018">
      <formula>(K49="w")</formula>
    </cfRule>
    <cfRule type="expression" dxfId="687" priority="1019">
      <formula>NOT(ISBLANK(K49))</formula>
    </cfRule>
  </conditionalFormatting>
  <conditionalFormatting sqref="AP49:AP50">
    <cfRule type="cellIs" dxfId="686" priority="1013" operator="between">
      <formula>0.31</formula>
      <formula>0.99</formula>
    </cfRule>
    <cfRule type="cellIs" dxfId="685" priority="1014" operator="greaterThanOrEqual">
      <formula>1</formula>
    </cfRule>
    <cfRule type="cellIs" dxfId="684" priority="1015" operator="lessThanOrEqual">
      <formula>0.3</formula>
    </cfRule>
  </conditionalFormatting>
  <conditionalFormatting sqref="AA49:AL50">
    <cfRule type="expression" dxfId="683" priority="1009">
      <formula>(AA49="p")</formula>
    </cfRule>
    <cfRule type="expression" dxfId="682" priority="1010">
      <formula>(AA49="d")</formula>
    </cfRule>
    <cfRule type="expression" dxfId="681" priority="1011">
      <formula>(AA49="w")</formula>
    </cfRule>
    <cfRule type="expression" dxfId="680" priority="1012">
      <formula>NOT(ISBLANK(AA49))</formula>
    </cfRule>
  </conditionalFormatting>
  <conditionalFormatting sqref="AP90">
    <cfRule type="cellIs" dxfId="679" priority="1005" operator="between">
      <formula>0.31</formula>
      <formula>0.99</formula>
    </cfRule>
    <cfRule type="cellIs" dxfId="678" priority="1006" operator="greaterThanOrEqual">
      <formula>1</formula>
    </cfRule>
    <cfRule type="cellIs" dxfId="677" priority="1007" operator="lessThanOrEqual">
      <formula>0.3</formula>
    </cfRule>
  </conditionalFormatting>
  <conditionalFormatting sqref="C90:AL90">
    <cfRule type="expression" dxfId="676" priority="1000">
      <formula>(C90="p")</formula>
    </cfRule>
    <cfRule type="expression" dxfId="675" priority="1001">
      <formula>(C90="d")</formula>
    </cfRule>
    <cfRule type="expression" dxfId="674" priority="1002">
      <formula>(C90="w")</formula>
    </cfRule>
    <cfRule type="expression" dxfId="673" priority="1003">
      <formula>NOT(ISBLANK(C90))</formula>
    </cfRule>
  </conditionalFormatting>
  <conditionalFormatting sqref="C91:AI91">
    <cfRule type="expression" dxfId="672" priority="996">
      <formula>(C91="p")</formula>
    </cfRule>
    <cfRule type="expression" dxfId="671" priority="997">
      <formula>(C91="d")</formula>
    </cfRule>
    <cfRule type="expression" dxfId="670" priority="998">
      <formula>(C91="w")</formula>
    </cfRule>
    <cfRule type="expression" dxfId="669" priority="999">
      <formula>NOT(ISBLANK(C91))</formula>
    </cfRule>
  </conditionalFormatting>
  <conditionalFormatting sqref="K91">
    <cfRule type="expression" dxfId="668" priority="992">
      <formula>(K91="p")</formula>
    </cfRule>
    <cfRule type="expression" dxfId="667" priority="993">
      <formula>(K91="d")</formula>
    </cfRule>
    <cfRule type="expression" dxfId="666" priority="994">
      <formula>(K91="w")</formula>
    </cfRule>
    <cfRule type="expression" dxfId="665" priority="995">
      <formula>NOT(ISBLANK(K91))</formula>
    </cfRule>
  </conditionalFormatting>
  <conditionalFormatting sqref="AJ91:AL91">
    <cfRule type="expression" dxfId="664" priority="985">
      <formula>(AJ91="p")</formula>
    </cfRule>
    <cfRule type="expression" dxfId="663" priority="986">
      <formula>(AJ91="d")</formula>
    </cfRule>
    <cfRule type="expression" dxfId="662" priority="987">
      <formula>(AJ91="w")</formula>
    </cfRule>
    <cfRule type="expression" dxfId="661" priority="988">
      <formula>NOT(ISBLANK(AJ91))</formula>
    </cfRule>
  </conditionalFormatting>
  <conditionalFormatting sqref="AP140">
    <cfRule type="cellIs" dxfId="660" priority="978" operator="between">
      <formula>0.31</formula>
      <formula>0.99</formula>
    </cfRule>
    <cfRule type="cellIs" dxfId="659" priority="979" operator="greaterThanOrEqual">
      <formula>1</formula>
    </cfRule>
    <cfRule type="cellIs" dxfId="658" priority="980" operator="lessThanOrEqual">
      <formula>0.3</formula>
    </cfRule>
  </conditionalFormatting>
  <conditionalFormatting sqref="C140:AL140">
    <cfRule type="expression" dxfId="657" priority="973">
      <formula>(C140="p")</formula>
    </cfRule>
    <cfRule type="expression" dxfId="656" priority="974">
      <formula>(C140="d")</formula>
    </cfRule>
    <cfRule type="expression" dxfId="655" priority="975">
      <formula>(C140="w")</formula>
    </cfRule>
    <cfRule type="expression" dxfId="654" priority="976">
      <formula>NOT(ISBLANK(C140))</formula>
    </cfRule>
  </conditionalFormatting>
  <conditionalFormatting sqref="C137:AI137">
    <cfRule type="expression" dxfId="653" priority="969">
      <formula>(C137="p")</formula>
    </cfRule>
    <cfRule type="expression" dxfId="652" priority="970">
      <formula>(C137="d")</formula>
    </cfRule>
    <cfRule type="expression" dxfId="651" priority="971">
      <formula>(C137="w")</formula>
    </cfRule>
    <cfRule type="expression" dxfId="650" priority="972">
      <formula>NOT(ISBLANK(C137))</formula>
    </cfRule>
  </conditionalFormatting>
  <conditionalFormatting sqref="K137">
    <cfRule type="expression" dxfId="649" priority="965">
      <formula>(K137="p")</formula>
    </cfRule>
    <cfRule type="expression" dxfId="648" priority="966">
      <formula>(K137="d")</formula>
    </cfRule>
    <cfRule type="expression" dxfId="647" priority="967">
      <formula>(K137="w")</formula>
    </cfRule>
    <cfRule type="expression" dxfId="646" priority="968">
      <formula>NOT(ISBLANK(K137))</formula>
    </cfRule>
  </conditionalFormatting>
  <conditionalFormatting sqref="AJ137:AL137">
    <cfRule type="expression" dxfId="645" priority="958">
      <formula>(AJ137="p")</formula>
    </cfRule>
    <cfRule type="expression" dxfId="644" priority="959">
      <formula>(AJ137="d")</formula>
    </cfRule>
    <cfRule type="expression" dxfId="643" priority="960">
      <formula>(AJ137="w")</formula>
    </cfRule>
    <cfRule type="expression" dxfId="642" priority="961">
      <formula>NOT(ISBLANK(AJ137))</formula>
    </cfRule>
  </conditionalFormatting>
  <conditionalFormatting sqref="C134:AI134">
    <cfRule type="expression" dxfId="641" priority="953">
      <formula>(C134="p")</formula>
    </cfRule>
    <cfRule type="expression" dxfId="640" priority="954">
      <formula>(C134="d")</formula>
    </cfRule>
    <cfRule type="expression" dxfId="639" priority="955">
      <formula>(C134="w")</formula>
    </cfRule>
    <cfRule type="expression" dxfId="638" priority="956">
      <formula>NOT(ISBLANK(C134))</formula>
    </cfRule>
  </conditionalFormatting>
  <conditionalFormatting sqref="K134">
    <cfRule type="expression" dxfId="637" priority="949">
      <formula>(K134="p")</formula>
    </cfRule>
    <cfRule type="expression" dxfId="636" priority="950">
      <formula>(K134="d")</formula>
    </cfRule>
    <cfRule type="expression" dxfId="635" priority="951">
      <formula>(K134="w")</formula>
    </cfRule>
    <cfRule type="expression" dxfId="634" priority="952">
      <formula>NOT(ISBLANK(K134))</formula>
    </cfRule>
  </conditionalFormatting>
  <conditionalFormatting sqref="AP134">
    <cfRule type="cellIs" dxfId="633" priority="946" operator="between">
      <formula>0.31</formula>
      <formula>0.99</formula>
    </cfRule>
    <cfRule type="cellIs" dxfId="632" priority="947" operator="greaterThanOrEqual">
      <formula>1</formula>
    </cfRule>
    <cfRule type="cellIs" dxfId="631" priority="948" operator="lessThanOrEqual">
      <formula>0.3</formula>
    </cfRule>
  </conditionalFormatting>
  <conditionalFormatting sqref="AJ134:AL134">
    <cfRule type="expression" dxfId="630" priority="942">
      <formula>(AJ134="p")</formula>
    </cfRule>
    <cfRule type="expression" dxfId="629" priority="943">
      <formula>(AJ134="d")</formula>
    </cfRule>
    <cfRule type="expression" dxfId="628" priority="944">
      <formula>(AJ134="w")</formula>
    </cfRule>
    <cfRule type="expression" dxfId="627" priority="945">
      <formula>NOT(ISBLANK(AJ134))</formula>
    </cfRule>
  </conditionalFormatting>
  <conditionalFormatting sqref="C165:AI165">
    <cfRule type="expression" dxfId="626" priority="937">
      <formula>(C165="p")</formula>
    </cfRule>
    <cfRule type="expression" dxfId="625" priority="938">
      <formula>(C165="d")</formula>
    </cfRule>
    <cfRule type="expression" dxfId="624" priority="939">
      <formula>(C165="w")</formula>
    </cfRule>
    <cfRule type="expression" dxfId="623" priority="940">
      <formula>NOT(ISBLANK(C165))</formula>
    </cfRule>
  </conditionalFormatting>
  <conditionalFormatting sqref="K165">
    <cfRule type="expression" dxfId="622" priority="933">
      <formula>(K165="p")</formula>
    </cfRule>
    <cfRule type="expression" dxfId="621" priority="934">
      <formula>(K165="d")</formula>
    </cfRule>
    <cfRule type="expression" dxfId="620" priority="935">
      <formula>(K165="w")</formula>
    </cfRule>
    <cfRule type="expression" dxfId="619" priority="936">
      <formula>NOT(ISBLANK(K165))</formula>
    </cfRule>
  </conditionalFormatting>
  <conditionalFormatting sqref="AJ165:AL165">
    <cfRule type="expression" dxfId="618" priority="926">
      <formula>(AJ165="p")</formula>
    </cfRule>
    <cfRule type="expression" dxfId="617" priority="927">
      <formula>(AJ165="d")</formula>
    </cfRule>
    <cfRule type="expression" dxfId="616" priority="928">
      <formula>(AJ165="w")</formula>
    </cfRule>
    <cfRule type="expression" dxfId="615" priority="929">
      <formula>NOT(ISBLANK(AJ165))</formula>
    </cfRule>
  </conditionalFormatting>
  <conditionalFormatting sqref="C156:AI156">
    <cfRule type="expression" dxfId="614" priority="921">
      <formula>(C156="p")</formula>
    </cfRule>
    <cfRule type="expression" dxfId="613" priority="922">
      <formula>(C156="d")</formula>
    </cfRule>
    <cfRule type="expression" dxfId="612" priority="923">
      <formula>(C156="w")</formula>
    </cfRule>
    <cfRule type="expression" dxfId="611" priority="924">
      <formula>NOT(ISBLANK(C156))</formula>
    </cfRule>
  </conditionalFormatting>
  <conditionalFormatting sqref="K156">
    <cfRule type="expression" dxfId="610" priority="917">
      <formula>(K156="p")</formula>
    </cfRule>
    <cfRule type="expression" dxfId="609" priority="918">
      <formula>(K156="d")</formula>
    </cfRule>
    <cfRule type="expression" dxfId="608" priority="919">
      <formula>(K156="w")</formula>
    </cfRule>
    <cfRule type="expression" dxfId="607" priority="920">
      <formula>NOT(ISBLANK(K156))</formula>
    </cfRule>
  </conditionalFormatting>
  <conditionalFormatting sqref="AJ156:AL156">
    <cfRule type="expression" dxfId="606" priority="910">
      <formula>(AJ156="p")</formula>
    </cfRule>
    <cfRule type="expression" dxfId="605" priority="911">
      <formula>(AJ156="d")</formula>
    </cfRule>
    <cfRule type="expression" dxfId="604" priority="912">
      <formula>(AJ156="w")</formula>
    </cfRule>
    <cfRule type="expression" dxfId="603" priority="913">
      <formula>NOT(ISBLANK(AJ156))</formula>
    </cfRule>
  </conditionalFormatting>
  <conditionalFormatting sqref="C161:AI161">
    <cfRule type="expression" dxfId="602" priority="905">
      <formula>(C161="p")</formula>
    </cfRule>
    <cfRule type="expression" dxfId="601" priority="906">
      <formula>(C161="d")</formula>
    </cfRule>
    <cfRule type="expression" dxfId="600" priority="907">
      <formula>(C161="w")</formula>
    </cfRule>
    <cfRule type="expression" dxfId="599" priority="908">
      <formula>NOT(ISBLANK(C161))</formula>
    </cfRule>
  </conditionalFormatting>
  <conditionalFormatting sqref="K161">
    <cfRule type="expression" dxfId="598" priority="901">
      <formula>(K161="p")</formula>
    </cfRule>
    <cfRule type="expression" dxfId="597" priority="902">
      <formula>(K161="d")</formula>
    </cfRule>
    <cfRule type="expression" dxfId="596" priority="903">
      <formula>(K161="w")</formula>
    </cfRule>
    <cfRule type="expression" dxfId="595" priority="904">
      <formula>NOT(ISBLANK(K161))</formula>
    </cfRule>
  </conditionalFormatting>
  <conditionalFormatting sqref="AJ161:AL161">
    <cfRule type="expression" dxfId="594" priority="894">
      <formula>(AJ161="p")</formula>
    </cfRule>
    <cfRule type="expression" dxfId="593" priority="895">
      <formula>(AJ161="d")</formula>
    </cfRule>
    <cfRule type="expression" dxfId="592" priority="896">
      <formula>(AJ161="w")</formula>
    </cfRule>
    <cfRule type="expression" dxfId="591" priority="897">
      <formula>NOT(ISBLANK(AJ161))</formula>
    </cfRule>
  </conditionalFormatting>
  <conditionalFormatting sqref="C170:AI170">
    <cfRule type="expression" dxfId="590" priority="889">
      <formula>(C170="p")</formula>
    </cfRule>
    <cfRule type="expression" dxfId="589" priority="890">
      <formula>(C170="d")</formula>
    </cfRule>
    <cfRule type="expression" dxfId="588" priority="891">
      <formula>(C170="w")</formula>
    </cfRule>
    <cfRule type="expression" dxfId="587" priority="892">
      <formula>NOT(ISBLANK(C170))</formula>
    </cfRule>
  </conditionalFormatting>
  <conditionalFormatting sqref="K170">
    <cfRule type="expression" dxfId="586" priority="885">
      <formula>(K170="p")</formula>
    </cfRule>
    <cfRule type="expression" dxfId="585" priority="886">
      <formula>(K170="d")</formula>
    </cfRule>
    <cfRule type="expression" dxfId="584" priority="887">
      <formula>(K170="w")</formula>
    </cfRule>
    <cfRule type="expression" dxfId="583" priority="888">
      <formula>NOT(ISBLANK(K170))</formula>
    </cfRule>
  </conditionalFormatting>
  <conditionalFormatting sqref="AJ170:AL170">
    <cfRule type="expression" dxfId="582" priority="878">
      <formula>(AJ170="p")</formula>
    </cfRule>
    <cfRule type="expression" dxfId="581" priority="879">
      <formula>(AJ170="d")</formula>
    </cfRule>
    <cfRule type="expression" dxfId="580" priority="880">
      <formula>(AJ170="w")</formula>
    </cfRule>
    <cfRule type="expression" dxfId="579" priority="881">
      <formula>NOT(ISBLANK(AJ170))</formula>
    </cfRule>
  </conditionalFormatting>
  <conditionalFormatting sqref="C141:AI141">
    <cfRule type="expression" dxfId="578" priority="873">
      <formula>(C141="p")</formula>
    </cfRule>
    <cfRule type="expression" dxfId="577" priority="874">
      <formula>(C141="d")</formula>
    </cfRule>
    <cfRule type="expression" dxfId="576" priority="875">
      <formula>(C141="w")</formula>
    </cfRule>
    <cfRule type="expression" dxfId="575" priority="876">
      <formula>NOT(ISBLANK(C141))</formula>
    </cfRule>
  </conditionalFormatting>
  <conditionalFormatting sqref="AJ141:AL141">
    <cfRule type="expression" dxfId="574" priority="862">
      <formula>(AJ141="p")</formula>
    </cfRule>
    <cfRule type="expression" dxfId="573" priority="863">
      <formula>(AJ141="d")</formula>
    </cfRule>
    <cfRule type="expression" dxfId="572" priority="864">
      <formula>(AJ141="w")</formula>
    </cfRule>
    <cfRule type="expression" dxfId="571" priority="865">
      <formula>NOT(ISBLANK(AJ141))</formula>
    </cfRule>
  </conditionalFormatting>
  <conditionalFormatting sqref="C175:AI175">
    <cfRule type="expression" dxfId="570" priority="793">
      <formula>(C175="p")</formula>
    </cfRule>
    <cfRule type="expression" dxfId="569" priority="794">
      <formula>(C175="d")</formula>
    </cfRule>
    <cfRule type="expression" dxfId="568" priority="795">
      <formula>(C175="w")</formula>
    </cfRule>
    <cfRule type="expression" dxfId="567" priority="796">
      <formula>NOT(ISBLANK(C175))</formula>
    </cfRule>
  </conditionalFormatting>
  <conditionalFormatting sqref="K175">
    <cfRule type="expression" dxfId="566" priority="789">
      <formula>(K175="p")</formula>
    </cfRule>
    <cfRule type="expression" dxfId="565" priority="790">
      <formula>(K175="d")</formula>
    </cfRule>
    <cfRule type="expression" dxfId="564" priority="791">
      <formula>(K175="w")</formula>
    </cfRule>
    <cfRule type="expression" dxfId="563" priority="792">
      <formula>NOT(ISBLANK(K175))</formula>
    </cfRule>
  </conditionalFormatting>
  <conditionalFormatting sqref="AJ175:AL175">
    <cfRule type="expression" dxfId="562" priority="782">
      <formula>(AJ175="p")</formula>
    </cfRule>
    <cfRule type="expression" dxfId="561" priority="783">
      <formula>(AJ175="d")</formula>
    </cfRule>
    <cfRule type="expression" dxfId="560" priority="784">
      <formula>(AJ175="w")</formula>
    </cfRule>
    <cfRule type="expression" dxfId="559" priority="785">
      <formula>NOT(ISBLANK(AJ175))</formula>
    </cfRule>
  </conditionalFormatting>
  <conditionalFormatting sqref="C182:AI182">
    <cfRule type="expression" dxfId="558" priority="777">
      <formula>(C182="p")</formula>
    </cfRule>
    <cfRule type="expression" dxfId="557" priority="778">
      <formula>(C182="d")</formula>
    </cfRule>
    <cfRule type="expression" dxfId="556" priority="779">
      <formula>(C182="w")</formula>
    </cfRule>
    <cfRule type="expression" dxfId="555" priority="780">
      <formula>NOT(ISBLANK(C182))</formula>
    </cfRule>
  </conditionalFormatting>
  <conditionalFormatting sqref="K182">
    <cfRule type="expression" dxfId="554" priority="773">
      <formula>(K182="p")</formula>
    </cfRule>
    <cfRule type="expression" dxfId="553" priority="774">
      <formula>(K182="d")</formula>
    </cfRule>
    <cfRule type="expression" dxfId="552" priority="775">
      <formula>(K182="w")</formula>
    </cfRule>
    <cfRule type="expression" dxfId="551" priority="776">
      <formula>NOT(ISBLANK(K182))</formula>
    </cfRule>
  </conditionalFormatting>
  <conditionalFormatting sqref="AJ182:AL182">
    <cfRule type="expression" dxfId="550" priority="766">
      <formula>(AJ182="p")</formula>
    </cfRule>
    <cfRule type="expression" dxfId="549" priority="767">
      <formula>(AJ182="d")</formula>
    </cfRule>
    <cfRule type="expression" dxfId="548" priority="768">
      <formula>(AJ182="w")</formula>
    </cfRule>
    <cfRule type="expression" dxfId="547" priority="769">
      <formula>NOT(ISBLANK(AJ182))</formula>
    </cfRule>
  </conditionalFormatting>
  <conditionalFormatting sqref="C190:AI190">
    <cfRule type="expression" dxfId="546" priority="761">
      <formula>(C190="p")</formula>
    </cfRule>
    <cfRule type="expression" dxfId="545" priority="762">
      <formula>(C190="d")</formula>
    </cfRule>
    <cfRule type="expression" dxfId="544" priority="763">
      <formula>(C190="w")</formula>
    </cfRule>
    <cfRule type="expression" dxfId="543" priority="764">
      <formula>NOT(ISBLANK(C190))</formula>
    </cfRule>
  </conditionalFormatting>
  <conditionalFormatting sqref="K190">
    <cfRule type="expression" dxfId="542" priority="757">
      <formula>(K190="p")</formula>
    </cfRule>
    <cfRule type="expression" dxfId="541" priority="758">
      <formula>(K190="d")</formula>
    </cfRule>
    <cfRule type="expression" dxfId="540" priority="759">
      <formula>(K190="w")</formula>
    </cfRule>
    <cfRule type="expression" dxfId="539" priority="760">
      <formula>NOT(ISBLANK(K190))</formula>
    </cfRule>
  </conditionalFormatting>
  <conditionalFormatting sqref="AJ190:AL190">
    <cfRule type="expression" dxfId="538" priority="750">
      <formula>(AJ190="p")</formula>
    </cfRule>
    <cfRule type="expression" dxfId="537" priority="751">
      <formula>(AJ190="d")</formula>
    </cfRule>
    <cfRule type="expression" dxfId="536" priority="752">
      <formula>(AJ190="w")</formula>
    </cfRule>
    <cfRule type="expression" dxfId="535" priority="753">
      <formula>NOT(ISBLANK(AJ190))</formula>
    </cfRule>
  </conditionalFormatting>
  <conditionalFormatting sqref="C21:AI21">
    <cfRule type="expression" dxfId="534" priority="745">
      <formula>(C21="p")</formula>
    </cfRule>
    <cfRule type="expression" dxfId="533" priority="746">
      <formula>(C21="d")</formula>
    </cfRule>
    <cfRule type="expression" dxfId="532" priority="747">
      <formula>(C21="w")</formula>
    </cfRule>
    <cfRule type="expression" dxfId="531" priority="748">
      <formula>NOT(ISBLANK(C21))</formula>
    </cfRule>
  </conditionalFormatting>
  <conditionalFormatting sqref="K21">
    <cfRule type="expression" dxfId="530" priority="741">
      <formula>(K21="p")</formula>
    </cfRule>
    <cfRule type="expression" dxfId="529" priority="742">
      <formula>(K21="d")</formula>
    </cfRule>
    <cfRule type="expression" dxfId="528" priority="743">
      <formula>(K21="w")</formula>
    </cfRule>
    <cfRule type="expression" dxfId="527" priority="744">
      <formula>NOT(ISBLANK(K21))</formula>
    </cfRule>
  </conditionalFormatting>
  <conditionalFormatting sqref="AP21">
    <cfRule type="cellIs" dxfId="526" priority="738" operator="between">
      <formula>0.31</formula>
      <formula>0.99</formula>
    </cfRule>
    <cfRule type="cellIs" dxfId="525" priority="739" operator="greaterThanOrEqual">
      <formula>1</formula>
    </cfRule>
    <cfRule type="cellIs" dxfId="524" priority="740" operator="lessThanOrEqual">
      <formula>0.3</formula>
    </cfRule>
  </conditionalFormatting>
  <conditionalFormatting sqref="AJ21:AL21">
    <cfRule type="expression" dxfId="523" priority="734">
      <formula>(AJ21="p")</formula>
    </cfRule>
    <cfRule type="expression" dxfId="522" priority="735">
      <formula>(AJ21="d")</formula>
    </cfRule>
    <cfRule type="expression" dxfId="521" priority="736">
      <formula>(AJ21="w")</formula>
    </cfRule>
    <cfRule type="expression" dxfId="520" priority="737">
      <formula>NOT(ISBLANK(AJ21))</formula>
    </cfRule>
  </conditionalFormatting>
  <conditionalFormatting sqref="C31:AI31">
    <cfRule type="expression" dxfId="519" priority="729">
      <formula>(C31="p")</formula>
    </cfRule>
    <cfRule type="expression" dxfId="518" priority="730">
      <formula>(C31="d")</formula>
    </cfRule>
    <cfRule type="expression" dxfId="517" priority="731">
      <formula>(C31="w")</formula>
    </cfRule>
    <cfRule type="expression" dxfId="516" priority="732">
      <formula>NOT(ISBLANK(C31))</formula>
    </cfRule>
  </conditionalFormatting>
  <conditionalFormatting sqref="K31">
    <cfRule type="expression" dxfId="515" priority="725">
      <formula>(K31="p")</formula>
    </cfRule>
    <cfRule type="expression" dxfId="514" priority="726">
      <formula>(K31="d")</formula>
    </cfRule>
    <cfRule type="expression" dxfId="513" priority="727">
      <formula>(K31="w")</formula>
    </cfRule>
    <cfRule type="expression" dxfId="512" priority="728">
      <formula>NOT(ISBLANK(K31))</formula>
    </cfRule>
  </conditionalFormatting>
  <conditionalFormatting sqref="AP31">
    <cfRule type="cellIs" dxfId="511" priority="722" operator="between">
      <formula>0.31</formula>
      <formula>0.99</formula>
    </cfRule>
    <cfRule type="cellIs" dxfId="510" priority="723" operator="greaterThanOrEqual">
      <formula>1</formula>
    </cfRule>
    <cfRule type="cellIs" dxfId="509" priority="724" operator="lessThanOrEqual">
      <formula>0.3</formula>
    </cfRule>
  </conditionalFormatting>
  <conditionalFormatting sqref="AJ31:AL31">
    <cfRule type="expression" dxfId="508" priority="718">
      <formula>(AJ31="p")</formula>
    </cfRule>
    <cfRule type="expression" dxfId="507" priority="719">
      <formula>(AJ31="d")</formula>
    </cfRule>
    <cfRule type="expression" dxfId="506" priority="720">
      <formula>(AJ31="w")</formula>
    </cfRule>
    <cfRule type="expression" dxfId="505" priority="721">
      <formula>NOT(ISBLANK(AJ31))</formula>
    </cfRule>
  </conditionalFormatting>
  <conditionalFormatting sqref="AP61">
    <cfRule type="cellIs" dxfId="504" priority="530" operator="between">
      <formula>0.31</formula>
      <formula>0.99</formula>
    </cfRule>
    <cfRule type="cellIs" dxfId="503" priority="531" operator="greaterThanOrEqual">
      <formula>1</formula>
    </cfRule>
    <cfRule type="cellIs" dxfId="502" priority="532" operator="lessThanOrEqual">
      <formula>0.3</formula>
    </cfRule>
  </conditionalFormatting>
  <conditionalFormatting sqref="AP68">
    <cfRule type="cellIs" dxfId="501" priority="527" operator="between">
      <formula>0.31</formula>
      <formula>0.99</formula>
    </cfRule>
    <cfRule type="cellIs" dxfId="500" priority="528" operator="greaterThanOrEqual">
      <formula>1</formula>
    </cfRule>
    <cfRule type="cellIs" dxfId="499" priority="529" operator="lessThanOrEqual">
      <formula>0.3</formula>
    </cfRule>
  </conditionalFormatting>
  <conditionalFormatting sqref="AP72">
    <cfRule type="cellIs" dxfId="498" priority="524" operator="between">
      <formula>0.31</formula>
      <formula>0.99</formula>
    </cfRule>
    <cfRule type="cellIs" dxfId="497" priority="525" operator="greaterThanOrEqual">
      <formula>1</formula>
    </cfRule>
    <cfRule type="cellIs" dxfId="496" priority="526" operator="lessThanOrEqual">
      <formula>0.3</formula>
    </cfRule>
  </conditionalFormatting>
  <conditionalFormatting sqref="AP81">
    <cfRule type="cellIs" dxfId="495" priority="521" operator="between">
      <formula>0.31</formula>
      <formula>0.99</formula>
    </cfRule>
    <cfRule type="cellIs" dxfId="494" priority="522" operator="greaterThanOrEqual">
      <formula>1</formula>
    </cfRule>
    <cfRule type="cellIs" dxfId="493" priority="523" operator="lessThanOrEqual">
      <formula>0.3</formula>
    </cfRule>
  </conditionalFormatting>
  <conditionalFormatting sqref="AP91">
    <cfRule type="cellIs" dxfId="492" priority="518" operator="between">
      <formula>0.31</formula>
      <formula>0.99</formula>
    </cfRule>
    <cfRule type="cellIs" dxfId="491" priority="519" operator="greaterThanOrEqual">
      <formula>1</formula>
    </cfRule>
    <cfRule type="cellIs" dxfId="490" priority="520" operator="lessThanOrEqual">
      <formula>0.3</formula>
    </cfRule>
  </conditionalFormatting>
  <conditionalFormatting sqref="AP113">
    <cfRule type="cellIs" dxfId="489" priority="515" operator="between">
      <formula>0.31</formula>
      <formula>0.99</formula>
    </cfRule>
    <cfRule type="cellIs" dxfId="488" priority="516" operator="greaterThanOrEqual">
      <formula>1</formula>
    </cfRule>
    <cfRule type="cellIs" dxfId="487" priority="517" operator="lessThanOrEqual">
      <formula>0.3</formula>
    </cfRule>
  </conditionalFormatting>
  <conditionalFormatting sqref="AP127">
    <cfRule type="cellIs" dxfId="486" priority="512" operator="between">
      <formula>0.31</formula>
      <formula>0.99</formula>
    </cfRule>
    <cfRule type="cellIs" dxfId="485" priority="513" operator="greaterThanOrEqual">
      <formula>1</formula>
    </cfRule>
    <cfRule type="cellIs" dxfId="484" priority="514" operator="lessThanOrEqual">
      <formula>0.3</formula>
    </cfRule>
  </conditionalFormatting>
  <conditionalFormatting sqref="AP133">
    <cfRule type="cellIs" dxfId="483" priority="509" operator="between">
      <formula>0.31</formula>
      <formula>0.99</formula>
    </cfRule>
    <cfRule type="cellIs" dxfId="482" priority="510" operator="greaterThanOrEqual">
      <formula>1</formula>
    </cfRule>
    <cfRule type="cellIs" dxfId="481" priority="511" operator="lessThanOrEqual">
      <formula>0.3</formula>
    </cfRule>
  </conditionalFormatting>
  <conditionalFormatting sqref="AP137">
    <cfRule type="cellIs" dxfId="480" priority="506" operator="between">
      <formula>0.31</formula>
      <formula>0.99</formula>
    </cfRule>
    <cfRule type="cellIs" dxfId="479" priority="507" operator="greaterThanOrEqual">
      <formula>1</formula>
    </cfRule>
    <cfRule type="cellIs" dxfId="478" priority="508" operator="lessThanOrEqual">
      <formula>0.3</formula>
    </cfRule>
  </conditionalFormatting>
  <conditionalFormatting sqref="AP141">
    <cfRule type="cellIs" dxfId="477" priority="503" operator="between">
      <formula>0.31</formula>
      <formula>0.99</formula>
    </cfRule>
    <cfRule type="cellIs" dxfId="476" priority="504" operator="greaterThanOrEqual">
      <formula>1</formula>
    </cfRule>
    <cfRule type="cellIs" dxfId="475" priority="505" operator="lessThanOrEqual">
      <formula>0.3</formula>
    </cfRule>
  </conditionalFormatting>
  <conditionalFormatting sqref="AP155">
    <cfRule type="cellIs" dxfId="474" priority="500" operator="between">
      <formula>0.31</formula>
      <formula>0.99</formula>
    </cfRule>
    <cfRule type="cellIs" dxfId="473" priority="501" operator="greaterThanOrEqual">
      <formula>1</formula>
    </cfRule>
    <cfRule type="cellIs" dxfId="472" priority="502" operator="lessThanOrEqual">
      <formula>0.3</formula>
    </cfRule>
  </conditionalFormatting>
  <conditionalFormatting sqref="AP156">
    <cfRule type="cellIs" dxfId="471" priority="497" operator="between">
      <formula>0.31</formula>
      <formula>0.99</formula>
    </cfRule>
    <cfRule type="cellIs" dxfId="470" priority="498" operator="greaterThanOrEqual">
      <formula>1</formula>
    </cfRule>
    <cfRule type="cellIs" dxfId="469" priority="499" operator="lessThanOrEqual">
      <formula>0.3</formula>
    </cfRule>
  </conditionalFormatting>
  <conditionalFormatting sqref="AP161">
    <cfRule type="cellIs" dxfId="468" priority="494" operator="between">
      <formula>0.31</formula>
      <formula>0.99</formula>
    </cfRule>
    <cfRule type="cellIs" dxfId="467" priority="495" operator="greaterThanOrEqual">
      <formula>1</formula>
    </cfRule>
    <cfRule type="cellIs" dxfId="466" priority="496" operator="lessThanOrEqual">
      <formula>0.3</formula>
    </cfRule>
  </conditionalFormatting>
  <conditionalFormatting sqref="AP165">
    <cfRule type="cellIs" dxfId="465" priority="491" operator="between">
      <formula>0.31</formula>
      <formula>0.99</formula>
    </cfRule>
    <cfRule type="cellIs" dxfId="464" priority="492" operator="greaterThanOrEqual">
      <formula>1</formula>
    </cfRule>
    <cfRule type="cellIs" dxfId="463" priority="493" operator="lessThanOrEqual">
      <formula>0.3</formula>
    </cfRule>
  </conditionalFormatting>
  <conditionalFormatting sqref="AP170">
    <cfRule type="cellIs" dxfId="462" priority="488" operator="between">
      <formula>0.31</formula>
      <formula>0.99</formula>
    </cfRule>
    <cfRule type="cellIs" dxfId="461" priority="489" operator="greaterThanOrEqual">
      <formula>1</formula>
    </cfRule>
    <cfRule type="cellIs" dxfId="460" priority="490" operator="lessThanOrEqual">
      <formula>0.3</formula>
    </cfRule>
  </conditionalFormatting>
  <conditionalFormatting sqref="AP175">
    <cfRule type="cellIs" dxfId="459" priority="485" operator="between">
      <formula>0.31</formula>
      <formula>0.99</formula>
    </cfRule>
    <cfRule type="cellIs" dxfId="458" priority="486" operator="greaterThanOrEqual">
      <formula>1</formula>
    </cfRule>
    <cfRule type="cellIs" dxfId="457" priority="487" operator="lessThanOrEqual">
      <formula>0.3</formula>
    </cfRule>
  </conditionalFormatting>
  <conditionalFormatting sqref="AP182">
    <cfRule type="cellIs" dxfId="456" priority="482" operator="between">
      <formula>0.31</formula>
      <formula>0.99</formula>
    </cfRule>
    <cfRule type="cellIs" dxfId="455" priority="483" operator="greaterThanOrEqual">
      <formula>1</formula>
    </cfRule>
    <cfRule type="cellIs" dxfId="454" priority="484" operator="lessThanOrEqual">
      <formula>0.3</formula>
    </cfRule>
  </conditionalFormatting>
  <conditionalFormatting sqref="AP190">
    <cfRule type="cellIs" dxfId="453" priority="479" operator="between">
      <formula>0.31</formula>
      <formula>0.99</formula>
    </cfRule>
    <cfRule type="cellIs" dxfId="452" priority="480" operator="greaterThanOrEqual">
      <formula>1</formula>
    </cfRule>
    <cfRule type="cellIs" dxfId="451" priority="481"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2546">
      <iconSet iconSet="5Rating">
        <cfvo type="percent" val="0"/>
        <cfvo type="num" val="2"/>
        <cfvo type="num" val="3"/>
        <cfvo type="num" val="4"/>
        <cfvo type="num" val="5"/>
      </iconSet>
    </cfRule>
  </conditionalFormatting>
  <conditionalFormatting sqref="C195:AI195">
    <cfRule type="expression" dxfId="450" priority="474">
      <formula>(C195="p")</formula>
    </cfRule>
    <cfRule type="expression" dxfId="449" priority="475">
      <formula>(C195="d")</formula>
    </cfRule>
    <cfRule type="expression" dxfId="448" priority="476">
      <formula>(C195="w")</formula>
    </cfRule>
    <cfRule type="expression" dxfId="447" priority="477">
      <formula>NOT(ISBLANK(C195))</formula>
    </cfRule>
  </conditionalFormatting>
  <conditionalFormatting sqref="K195">
    <cfRule type="expression" dxfId="446" priority="470">
      <formula>(K195="p")</formula>
    </cfRule>
    <cfRule type="expression" dxfId="445" priority="471">
      <formula>(K195="d")</formula>
    </cfRule>
    <cfRule type="expression" dxfId="444" priority="472">
      <formula>(K195="w")</formula>
    </cfRule>
    <cfRule type="expression" dxfId="443" priority="473">
      <formula>NOT(ISBLANK(K195))</formula>
    </cfRule>
  </conditionalFormatting>
  <conditionalFormatting sqref="AJ195:AL195">
    <cfRule type="expression" dxfId="442" priority="466">
      <formula>(AJ195="p")</formula>
    </cfRule>
    <cfRule type="expression" dxfId="441" priority="467">
      <formula>(AJ195="d")</formula>
    </cfRule>
    <cfRule type="expression" dxfId="440" priority="468">
      <formula>(AJ195="w")</formula>
    </cfRule>
    <cfRule type="expression" dxfId="439" priority="469">
      <formula>NOT(ISBLANK(AJ195))</formula>
    </cfRule>
  </conditionalFormatting>
  <conditionalFormatting sqref="AP195">
    <cfRule type="cellIs" dxfId="438" priority="462" operator="between">
      <formula>0.31</formula>
      <formula>0.99</formula>
    </cfRule>
    <cfRule type="cellIs" dxfId="437" priority="463" operator="greaterThanOrEqual">
      <formula>1</formula>
    </cfRule>
    <cfRule type="cellIs" dxfId="436" priority="464" operator="lessThanOrEqual">
      <formula>0.3</formula>
    </cfRule>
  </conditionalFormatting>
  <conditionalFormatting sqref="AO195">
    <cfRule type="iconSet" priority="478">
      <iconSet iconSet="5Rating">
        <cfvo type="percent" val="0"/>
        <cfvo type="num" val="2"/>
        <cfvo type="num" val="3"/>
        <cfvo type="num" val="4"/>
        <cfvo type="num" val="5"/>
      </iconSet>
    </cfRule>
  </conditionalFormatting>
  <conditionalFormatting sqref="C36:AI36">
    <cfRule type="expression" dxfId="435" priority="457">
      <formula>(C36="p")</formula>
    </cfRule>
    <cfRule type="expression" dxfId="434" priority="458">
      <formula>(C36="d")</formula>
    </cfRule>
    <cfRule type="expression" dxfId="433" priority="459">
      <formula>(C36="w")</formula>
    </cfRule>
    <cfRule type="expression" dxfId="432" priority="460">
      <formula>NOT(ISBLANK(C36))</formula>
    </cfRule>
  </conditionalFormatting>
  <conditionalFormatting sqref="K36">
    <cfRule type="expression" dxfId="431" priority="453">
      <formula>(K36="p")</formula>
    </cfRule>
    <cfRule type="expression" dxfId="430" priority="454">
      <formula>(K36="d")</formula>
    </cfRule>
    <cfRule type="expression" dxfId="429" priority="455">
      <formula>(K36="w")</formula>
    </cfRule>
    <cfRule type="expression" dxfId="428" priority="456">
      <formula>NOT(ISBLANK(K36))</formula>
    </cfRule>
  </conditionalFormatting>
  <conditionalFormatting sqref="AP36">
    <cfRule type="cellIs" dxfId="427" priority="450" operator="between">
      <formula>0.31</formula>
      <formula>0.99</formula>
    </cfRule>
    <cfRule type="cellIs" dxfId="426" priority="451" operator="greaterThanOrEqual">
      <formula>1</formula>
    </cfRule>
    <cfRule type="cellIs" dxfId="425" priority="452" operator="lessThanOrEqual">
      <formula>0.3</formula>
    </cfRule>
  </conditionalFormatting>
  <conditionalFormatting sqref="AJ36:AL36">
    <cfRule type="expression" dxfId="424" priority="446">
      <formula>(AJ36="p")</formula>
    </cfRule>
    <cfRule type="expression" dxfId="423" priority="447">
      <formula>(AJ36="d")</formula>
    </cfRule>
    <cfRule type="expression" dxfId="422" priority="448">
      <formula>(AJ36="w")</formula>
    </cfRule>
    <cfRule type="expression" dxfId="421" priority="449">
      <formula>NOT(ISBLANK(AJ36))</formula>
    </cfRule>
  </conditionalFormatting>
  <conditionalFormatting sqref="AO36">
    <cfRule type="iconSet" priority="461">
      <iconSet iconSet="5Rating">
        <cfvo type="percent" val="0"/>
        <cfvo type="num" val="2"/>
        <cfvo type="num" val="3"/>
        <cfvo type="num" val="4"/>
        <cfvo type="num" val="5"/>
      </iconSet>
    </cfRule>
  </conditionalFormatting>
  <conditionalFormatting sqref="C42:AI42">
    <cfRule type="expression" dxfId="420" priority="440">
      <formula>(C42="p")</formula>
    </cfRule>
    <cfRule type="expression" dxfId="419" priority="441">
      <formula>(C42="d")</formula>
    </cfRule>
    <cfRule type="expression" dxfId="418" priority="442">
      <formula>(C42="w")</formula>
    </cfRule>
    <cfRule type="expression" dxfId="417" priority="443">
      <formula>NOT(ISBLANK(C42))</formula>
    </cfRule>
  </conditionalFormatting>
  <conditionalFormatting sqref="K42">
    <cfRule type="expression" dxfId="416" priority="436">
      <formula>(K42="p")</formula>
    </cfRule>
    <cfRule type="expression" dxfId="415" priority="437">
      <formula>(K42="d")</formula>
    </cfRule>
    <cfRule type="expression" dxfId="414" priority="438">
      <formula>(K42="w")</formula>
    </cfRule>
    <cfRule type="expression" dxfId="413" priority="439">
      <formula>NOT(ISBLANK(K42))</formula>
    </cfRule>
  </conditionalFormatting>
  <conditionalFormatting sqref="AJ42:AL42">
    <cfRule type="expression" dxfId="412" priority="429">
      <formula>(AJ42="p")</formula>
    </cfRule>
    <cfRule type="expression" dxfId="411" priority="430">
      <formula>(AJ42="d")</formula>
    </cfRule>
    <cfRule type="expression" dxfId="410" priority="431">
      <formula>(AJ42="w")</formula>
    </cfRule>
    <cfRule type="expression" dxfId="409" priority="432">
      <formula>NOT(ISBLANK(AJ42))</formula>
    </cfRule>
  </conditionalFormatting>
  <conditionalFormatting sqref="AO42">
    <cfRule type="iconSet" priority="444">
      <iconSet iconSet="5Rating">
        <cfvo type="percent" val="0"/>
        <cfvo type="num" val="2"/>
        <cfvo type="num" val="3"/>
        <cfvo type="num" val="4"/>
        <cfvo type="num" val="5"/>
      </iconSet>
    </cfRule>
  </conditionalFormatting>
  <conditionalFormatting sqref="C45:AI45">
    <cfRule type="expression" dxfId="408" priority="423">
      <formula>(C45="p")</formula>
    </cfRule>
    <cfRule type="expression" dxfId="407" priority="424">
      <formula>(C45="d")</formula>
    </cfRule>
    <cfRule type="expression" dxfId="406" priority="425">
      <formula>(C45="w")</formula>
    </cfRule>
    <cfRule type="expression" dxfId="405" priority="426">
      <formula>NOT(ISBLANK(C45))</formula>
    </cfRule>
  </conditionalFormatting>
  <conditionalFormatting sqref="K45">
    <cfRule type="expression" dxfId="404" priority="419">
      <formula>(K45="p")</formula>
    </cfRule>
    <cfRule type="expression" dxfId="403" priority="420">
      <formula>(K45="d")</formula>
    </cfRule>
    <cfRule type="expression" dxfId="402" priority="421">
      <formula>(K45="w")</formula>
    </cfRule>
    <cfRule type="expression" dxfId="401" priority="422">
      <formula>NOT(ISBLANK(K45))</formula>
    </cfRule>
  </conditionalFormatting>
  <conditionalFormatting sqref="AJ45:AL45">
    <cfRule type="expression" dxfId="400" priority="412">
      <formula>(AJ45="p")</formula>
    </cfRule>
    <cfRule type="expression" dxfId="399" priority="413">
      <formula>(AJ45="d")</formula>
    </cfRule>
    <cfRule type="expression" dxfId="398" priority="414">
      <formula>(AJ45="w")</formula>
    </cfRule>
    <cfRule type="expression" dxfId="397" priority="415">
      <formula>NOT(ISBLANK(AJ45))</formula>
    </cfRule>
  </conditionalFormatting>
  <conditionalFormatting sqref="AO45">
    <cfRule type="iconSet" priority="427">
      <iconSet iconSet="5Rating">
        <cfvo type="percent" val="0"/>
        <cfvo type="num" val="2"/>
        <cfvo type="num" val="3"/>
        <cfvo type="num" val="4"/>
        <cfvo type="num" val="5"/>
      </iconSet>
    </cfRule>
  </conditionalFormatting>
  <conditionalFormatting sqref="C48:AI48">
    <cfRule type="expression" dxfId="396" priority="406">
      <formula>(C48="p")</formula>
    </cfRule>
    <cfRule type="expression" dxfId="395" priority="407">
      <formula>(C48="d")</formula>
    </cfRule>
    <cfRule type="expression" dxfId="394" priority="408">
      <formula>(C48="w")</formula>
    </cfRule>
    <cfRule type="expression" dxfId="393" priority="409">
      <formula>NOT(ISBLANK(C48))</formula>
    </cfRule>
  </conditionalFormatting>
  <conditionalFormatting sqref="K48">
    <cfRule type="expression" dxfId="392" priority="402">
      <formula>(K48="p")</formula>
    </cfRule>
    <cfRule type="expression" dxfId="391" priority="403">
      <formula>(K48="d")</formula>
    </cfRule>
    <cfRule type="expression" dxfId="390" priority="404">
      <formula>(K48="w")</formula>
    </cfRule>
    <cfRule type="expression" dxfId="389" priority="405">
      <formula>NOT(ISBLANK(K48))</formula>
    </cfRule>
  </conditionalFormatting>
  <conditionalFormatting sqref="AJ48:AL48">
    <cfRule type="expression" dxfId="388" priority="395">
      <formula>(AJ48="p")</formula>
    </cfRule>
    <cfRule type="expression" dxfId="387" priority="396">
      <formula>(AJ48="d")</formula>
    </cfRule>
    <cfRule type="expression" dxfId="386" priority="397">
      <formula>(AJ48="w")</formula>
    </cfRule>
    <cfRule type="expression" dxfId="385" priority="398">
      <formula>NOT(ISBLANK(AJ48))</formula>
    </cfRule>
  </conditionalFormatting>
  <conditionalFormatting sqref="AO48">
    <cfRule type="iconSet" priority="410">
      <iconSet iconSet="5Rating">
        <cfvo type="percent" val="0"/>
        <cfvo type="num" val="2"/>
        <cfvo type="num" val="3"/>
        <cfvo type="num" val="4"/>
        <cfvo type="num" val="5"/>
      </iconSet>
    </cfRule>
  </conditionalFormatting>
  <conditionalFormatting sqref="C51:AL51">
    <cfRule type="expression" dxfId="384" priority="389">
      <formula>(C51="p")</formula>
    </cfRule>
    <cfRule type="expression" dxfId="383" priority="390">
      <formula>(C51="d")</formula>
    </cfRule>
    <cfRule type="expression" dxfId="382" priority="391">
      <formula>(C51="w")</formula>
    </cfRule>
    <cfRule type="expression" dxfId="381" priority="392">
      <formula>NOT(ISBLANK(C51))</formula>
    </cfRule>
  </conditionalFormatting>
  <conditionalFormatting sqref="AP51">
    <cfRule type="cellIs" dxfId="380" priority="386" operator="between">
      <formula>0.31</formula>
      <formula>0.99</formula>
    </cfRule>
    <cfRule type="cellIs" dxfId="379" priority="387" operator="greaterThanOrEqual">
      <formula>1</formula>
    </cfRule>
    <cfRule type="cellIs" dxfId="378" priority="388" operator="lessThanOrEqual">
      <formula>0.3</formula>
    </cfRule>
  </conditionalFormatting>
  <conditionalFormatting sqref="AO51">
    <cfRule type="iconSet" priority="393">
      <iconSet iconSet="5Rating">
        <cfvo type="percent" val="0"/>
        <cfvo type="num" val="2"/>
        <cfvo type="num" val="3"/>
        <cfvo type="num" val="4"/>
        <cfvo type="num" val="5"/>
      </iconSet>
    </cfRule>
  </conditionalFormatting>
  <conditionalFormatting sqref="AP42">
    <cfRule type="cellIs" dxfId="377" priority="382" operator="between">
      <formula>0.31</formula>
      <formula>0.99</formula>
    </cfRule>
    <cfRule type="cellIs" dxfId="376" priority="383" operator="greaterThanOrEqual">
      <formula>1</formula>
    </cfRule>
    <cfRule type="cellIs" dxfId="375" priority="384" operator="lessThanOrEqual">
      <formula>0.3</formula>
    </cfRule>
  </conditionalFormatting>
  <conditionalFormatting sqref="AP45">
    <cfRule type="cellIs" dxfId="374" priority="379" operator="between">
      <formula>0.31</formula>
      <formula>0.99</formula>
    </cfRule>
    <cfRule type="cellIs" dxfId="373" priority="380" operator="greaterThanOrEqual">
      <formula>1</formula>
    </cfRule>
    <cfRule type="cellIs" dxfId="372" priority="381" operator="lessThanOrEqual">
      <formula>0.3</formula>
    </cfRule>
  </conditionalFormatting>
  <conditionalFormatting sqref="AP48">
    <cfRule type="cellIs" dxfId="371" priority="376" operator="between">
      <formula>0.31</formula>
      <formula>0.99</formula>
    </cfRule>
    <cfRule type="cellIs" dxfId="370" priority="377" operator="greaterThanOrEqual">
      <formula>1</formula>
    </cfRule>
    <cfRule type="cellIs" dxfId="369" priority="378" operator="lessThanOrEqual">
      <formula>0.3</formula>
    </cfRule>
  </conditionalFormatting>
  <conditionalFormatting sqref="C24:AI24">
    <cfRule type="expression" dxfId="368" priority="371">
      <formula>(C24="p")</formula>
    </cfRule>
    <cfRule type="expression" dxfId="367" priority="372">
      <formula>(C24="d")</formula>
    </cfRule>
    <cfRule type="expression" dxfId="366" priority="373">
      <formula>(C24="w")</formula>
    </cfRule>
    <cfRule type="expression" dxfId="365" priority="374">
      <formula>NOT(ISBLANK(C24))</formula>
    </cfRule>
  </conditionalFormatting>
  <conditionalFormatting sqref="K24">
    <cfRule type="expression" dxfId="364" priority="367">
      <formula>(K24="p")</formula>
    </cfRule>
    <cfRule type="expression" dxfId="363" priority="368">
      <formula>(K24="d")</formula>
    </cfRule>
    <cfRule type="expression" dxfId="362" priority="369">
      <formula>(K24="w")</formula>
    </cfRule>
    <cfRule type="expression" dxfId="361" priority="370">
      <formula>NOT(ISBLANK(K24))</formula>
    </cfRule>
  </conditionalFormatting>
  <conditionalFormatting sqref="AJ24:AL24">
    <cfRule type="expression" dxfId="360" priority="360">
      <formula>(AJ24="p")</formula>
    </cfRule>
    <cfRule type="expression" dxfId="359" priority="361">
      <formula>(AJ24="d")</formula>
    </cfRule>
    <cfRule type="expression" dxfId="358" priority="362">
      <formula>(AJ24="w")</formula>
    </cfRule>
    <cfRule type="expression" dxfId="357" priority="363">
      <formula>NOT(ISBLANK(AJ24))</formula>
    </cfRule>
  </conditionalFormatting>
  <conditionalFormatting sqref="AO24">
    <cfRule type="iconSet" priority="375">
      <iconSet iconSet="5Rating">
        <cfvo type="percent" val="0"/>
        <cfvo type="num" val="2"/>
        <cfvo type="num" val="3"/>
        <cfvo type="num" val="4"/>
        <cfvo type="num" val="5"/>
      </iconSet>
    </cfRule>
  </conditionalFormatting>
  <conditionalFormatting sqref="AP24">
    <cfRule type="cellIs" dxfId="356" priority="356" operator="between">
      <formula>0.31</formula>
      <formula>0.99</formula>
    </cfRule>
    <cfRule type="cellIs" dxfId="355" priority="357" operator="greaterThanOrEqual">
      <formula>1</formula>
    </cfRule>
    <cfRule type="cellIs" dxfId="354" priority="358" operator="lessThanOrEqual">
      <formula>0.3</formula>
    </cfRule>
  </conditionalFormatting>
  <conditionalFormatting sqref="C97:AI97">
    <cfRule type="expression" dxfId="353" priority="351">
      <formula>(C97="p")</formula>
    </cfRule>
    <cfRule type="expression" dxfId="352" priority="352">
      <formula>(C97="d")</formula>
    </cfRule>
    <cfRule type="expression" dxfId="351" priority="353">
      <formula>(C97="w")</formula>
    </cfRule>
    <cfRule type="expression" dxfId="350" priority="354">
      <formula>NOT(ISBLANK(C97))</formula>
    </cfRule>
  </conditionalFormatting>
  <conditionalFormatting sqref="K97">
    <cfRule type="expression" dxfId="349" priority="347">
      <formula>(K97="p")</formula>
    </cfRule>
    <cfRule type="expression" dxfId="348" priority="348">
      <formula>(K97="d")</formula>
    </cfRule>
    <cfRule type="expression" dxfId="347" priority="349">
      <formula>(K97="w")</formula>
    </cfRule>
    <cfRule type="expression" dxfId="346" priority="350">
      <formula>NOT(ISBLANK(K97))</formula>
    </cfRule>
  </conditionalFormatting>
  <conditionalFormatting sqref="AJ97:AL97">
    <cfRule type="expression" dxfId="345" priority="343">
      <formula>(AJ97="p")</formula>
    </cfRule>
    <cfRule type="expression" dxfId="344" priority="344">
      <formula>(AJ97="d")</formula>
    </cfRule>
    <cfRule type="expression" dxfId="343" priority="345">
      <formula>(AJ97="w")</formula>
    </cfRule>
    <cfRule type="expression" dxfId="342" priority="346">
      <formula>NOT(ISBLANK(AJ97))</formula>
    </cfRule>
  </conditionalFormatting>
  <conditionalFormatting sqref="AP97">
    <cfRule type="cellIs" dxfId="341" priority="339" operator="between">
      <formula>0.31</formula>
      <formula>0.99</formula>
    </cfRule>
    <cfRule type="cellIs" dxfId="340" priority="340" operator="greaterThanOrEqual">
      <formula>1</formula>
    </cfRule>
    <cfRule type="cellIs" dxfId="339" priority="341" operator="lessThanOrEqual">
      <formula>0.3</formula>
    </cfRule>
  </conditionalFormatting>
  <conditionalFormatting sqref="AO97">
    <cfRule type="iconSet" priority="355">
      <iconSet iconSet="5Rating">
        <cfvo type="percent" val="0"/>
        <cfvo type="num" val="2"/>
        <cfvo type="num" val="3"/>
        <cfvo type="num" val="4"/>
        <cfvo type="num" val="5"/>
      </iconSet>
    </cfRule>
  </conditionalFormatting>
  <conditionalFormatting sqref="C100:AI100">
    <cfRule type="expression" dxfId="338" priority="334">
      <formula>(C100="p")</formula>
    </cfRule>
    <cfRule type="expression" dxfId="337" priority="335">
      <formula>(C100="d")</formula>
    </cfRule>
    <cfRule type="expression" dxfId="336" priority="336">
      <formula>(C100="w")</formula>
    </cfRule>
    <cfRule type="expression" dxfId="335" priority="337">
      <formula>NOT(ISBLANK(C100))</formula>
    </cfRule>
  </conditionalFormatting>
  <conditionalFormatting sqref="K100">
    <cfRule type="expression" dxfId="334" priority="330">
      <formula>(K100="p")</formula>
    </cfRule>
    <cfRule type="expression" dxfId="333" priority="331">
      <formula>(K100="d")</formula>
    </cfRule>
    <cfRule type="expression" dxfId="332" priority="332">
      <formula>(K100="w")</formula>
    </cfRule>
    <cfRule type="expression" dxfId="331" priority="333">
      <formula>NOT(ISBLANK(K100))</formula>
    </cfRule>
  </conditionalFormatting>
  <conditionalFormatting sqref="AJ100:AL100">
    <cfRule type="expression" dxfId="330" priority="326">
      <formula>(AJ100="p")</formula>
    </cfRule>
    <cfRule type="expression" dxfId="329" priority="327">
      <formula>(AJ100="d")</formula>
    </cfRule>
    <cfRule type="expression" dxfId="328" priority="328">
      <formula>(AJ100="w")</formula>
    </cfRule>
    <cfRule type="expression" dxfId="327" priority="329">
      <formula>NOT(ISBLANK(AJ100))</formula>
    </cfRule>
  </conditionalFormatting>
  <conditionalFormatting sqref="AO100">
    <cfRule type="iconSet" priority="338">
      <iconSet iconSet="5Rating">
        <cfvo type="percent" val="0"/>
        <cfvo type="num" val="2"/>
        <cfvo type="num" val="3"/>
        <cfvo type="num" val="4"/>
        <cfvo type="num" val="5"/>
      </iconSet>
    </cfRule>
  </conditionalFormatting>
  <conditionalFormatting sqref="C102:AI102">
    <cfRule type="expression" dxfId="326" priority="317">
      <formula>(C102="p")</formula>
    </cfRule>
    <cfRule type="expression" dxfId="325" priority="318">
      <formula>(C102="d")</formula>
    </cfRule>
    <cfRule type="expression" dxfId="324" priority="319">
      <formula>(C102="w")</formula>
    </cfRule>
    <cfRule type="expression" dxfId="323" priority="320">
      <formula>NOT(ISBLANK(C102))</formula>
    </cfRule>
  </conditionalFormatting>
  <conditionalFormatting sqref="K102">
    <cfRule type="expression" dxfId="322" priority="313">
      <formula>(K102="p")</formula>
    </cfRule>
    <cfRule type="expression" dxfId="321" priority="314">
      <formula>(K102="d")</formula>
    </cfRule>
    <cfRule type="expression" dxfId="320" priority="315">
      <formula>(K102="w")</formula>
    </cfRule>
    <cfRule type="expression" dxfId="319" priority="316">
      <formula>NOT(ISBLANK(K102))</formula>
    </cfRule>
  </conditionalFormatting>
  <conditionalFormatting sqref="AJ102:AL102">
    <cfRule type="expression" dxfId="318" priority="309">
      <formula>(AJ102="p")</formula>
    </cfRule>
    <cfRule type="expression" dxfId="317" priority="310">
      <formula>(AJ102="d")</formula>
    </cfRule>
    <cfRule type="expression" dxfId="316" priority="311">
      <formula>(AJ102="w")</formula>
    </cfRule>
    <cfRule type="expression" dxfId="315" priority="312">
      <formula>NOT(ISBLANK(AJ102))</formula>
    </cfRule>
  </conditionalFormatting>
  <conditionalFormatting sqref="AP100">
    <cfRule type="cellIs" dxfId="314" priority="302" operator="between">
      <formula>0.31</formula>
      <formula>0.99</formula>
    </cfRule>
    <cfRule type="cellIs" dxfId="313" priority="303" operator="greaterThanOrEqual">
      <formula>1</formula>
    </cfRule>
    <cfRule type="cellIs" dxfId="312" priority="304" operator="lessThanOrEqual">
      <formula>0.3</formula>
    </cfRule>
  </conditionalFormatting>
  <conditionalFormatting sqref="AO102">
    <cfRule type="iconSet" priority="321">
      <iconSet iconSet="5Rating">
        <cfvo type="percent" val="0"/>
        <cfvo type="num" val="2"/>
        <cfvo type="num" val="3"/>
        <cfvo type="num" val="4"/>
        <cfvo type="num" val="5"/>
      </iconSet>
    </cfRule>
  </conditionalFormatting>
  <conditionalFormatting sqref="AP102">
    <cfRule type="cellIs" dxfId="311" priority="299" operator="between">
      <formula>0.31</formula>
      <formula>0.99</formula>
    </cfRule>
    <cfRule type="cellIs" dxfId="310" priority="300" operator="greaterThanOrEqual">
      <formula>1</formula>
    </cfRule>
    <cfRule type="cellIs" dxfId="309" priority="301" operator="lessThanOrEqual">
      <formula>0.3</formula>
    </cfRule>
  </conditionalFormatting>
  <conditionalFormatting sqref="C114:AI114">
    <cfRule type="expression" dxfId="308" priority="294">
      <formula>(C114="p")</formula>
    </cfRule>
    <cfRule type="expression" dxfId="307" priority="295">
      <formula>(C114="d")</formula>
    </cfRule>
    <cfRule type="expression" dxfId="306" priority="296">
      <formula>(C114="w")</formula>
    </cfRule>
    <cfRule type="expression" dxfId="305" priority="297">
      <formula>NOT(ISBLANK(C114))</formula>
    </cfRule>
  </conditionalFormatting>
  <conditionalFormatting sqref="K114">
    <cfRule type="expression" dxfId="304" priority="290">
      <formula>(K114="p")</formula>
    </cfRule>
    <cfRule type="expression" dxfId="303" priority="291">
      <formula>(K114="d")</formula>
    </cfRule>
    <cfRule type="expression" dxfId="302" priority="292">
      <formula>(K114="w")</formula>
    </cfRule>
    <cfRule type="expression" dxfId="301" priority="293">
      <formula>NOT(ISBLANK(K114))</formula>
    </cfRule>
  </conditionalFormatting>
  <conditionalFormatting sqref="AJ114:AL114">
    <cfRule type="expression" dxfId="300" priority="286">
      <formula>(AJ114="p")</formula>
    </cfRule>
    <cfRule type="expression" dxfId="299" priority="287">
      <formula>(AJ114="d")</formula>
    </cfRule>
    <cfRule type="expression" dxfId="298" priority="288">
      <formula>(AJ114="w")</formula>
    </cfRule>
    <cfRule type="expression" dxfId="297" priority="289">
      <formula>NOT(ISBLANK(AJ114))</formula>
    </cfRule>
  </conditionalFormatting>
  <conditionalFormatting sqref="AO114">
    <cfRule type="iconSet" priority="298">
      <iconSet iconSet="5Rating">
        <cfvo type="percent" val="0"/>
        <cfvo type="num" val="2"/>
        <cfvo type="num" val="3"/>
        <cfvo type="num" val="4"/>
        <cfvo type="num" val="5"/>
      </iconSet>
    </cfRule>
  </conditionalFormatting>
  <conditionalFormatting sqref="C117:AI117">
    <cfRule type="expression" dxfId="296" priority="277">
      <formula>(C117="p")</formula>
    </cfRule>
    <cfRule type="expression" dxfId="295" priority="278">
      <formula>(C117="d")</formula>
    </cfRule>
    <cfRule type="expression" dxfId="294" priority="279">
      <formula>(C117="w")</formula>
    </cfRule>
    <cfRule type="expression" dxfId="293" priority="280">
      <formula>NOT(ISBLANK(C117))</formula>
    </cfRule>
  </conditionalFormatting>
  <conditionalFormatting sqref="K117">
    <cfRule type="expression" dxfId="292" priority="273">
      <formula>(K117="p")</formula>
    </cfRule>
    <cfRule type="expression" dxfId="291" priority="274">
      <formula>(K117="d")</formula>
    </cfRule>
    <cfRule type="expression" dxfId="290" priority="275">
      <formula>(K117="w")</formula>
    </cfRule>
    <cfRule type="expression" dxfId="289" priority="276">
      <formula>NOT(ISBLANK(K117))</formula>
    </cfRule>
  </conditionalFormatting>
  <conditionalFormatting sqref="AJ117:AL117">
    <cfRule type="expression" dxfId="288" priority="269">
      <formula>(AJ117="p")</formula>
    </cfRule>
    <cfRule type="expression" dxfId="287" priority="270">
      <formula>(AJ117="d")</formula>
    </cfRule>
    <cfRule type="expression" dxfId="286" priority="271">
      <formula>(AJ117="w")</formula>
    </cfRule>
    <cfRule type="expression" dxfId="285" priority="272">
      <formula>NOT(ISBLANK(AJ117))</formula>
    </cfRule>
  </conditionalFormatting>
  <conditionalFormatting sqref="AO117">
    <cfRule type="iconSet" priority="281">
      <iconSet iconSet="5Rating">
        <cfvo type="percent" val="0"/>
        <cfvo type="num" val="2"/>
        <cfvo type="num" val="3"/>
        <cfvo type="num" val="4"/>
        <cfvo type="num" val="5"/>
      </iconSet>
    </cfRule>
  </conditionalFormatting>
  <conditionalFormatting sqref="AP114">
    <cfRule type="cellIs" dxfId="284" priority="262" operator="between">
      <formula>0.31</formula>
      <formula>0.99</formula>
    </cfRule>
    <cfRule type="cellIs" dxfId="283" priority="263" operator="greaterThanOrEqual">
      <formula>1</formula>
    </cfRule>
    <cfRule type="cellIs" dxfId="282" priority="264" operator="lessThanOrEqual">
      <formula>0.3</formula>
    </cfRule>
  </conditionalFormatting>
  <conditionalFormatting sqref="AP117">
    <cfRule type="cellIs" dxfId="281" priority="259" operator="between">
      <formula>0.31</formula>
      <formula>0.99</formula>
    </cfRule>
    <cfRule type="cellIs" dxfId="280" priority="260" operator="greaterThanOrEqual">
      <formula>1</formula>
    </cfRule>
    <cfRule type="cellIs" dxfId="279" priority="261" operator="lessThanOrEqual">
      <formula>0.3</formula>
    </cfRule>
  </conditionalFormatting>
  <conditionalFormatting sqref="C107:AI107">
    <cfRule type="expression" dxfId="278" priority="254">
      <formula>(C107="p")</formula>
    </cfRule>
    <cfRule type="expression" dxfId="277" priority="255">
      <formula>(C107="d")</formula>
    </cfRule>
    <cfRule type="expression" dxfId="276" priority="256">
      <formula>(C107="w")</formula>
    </cfRule>
    <cfRule type="expression" dxfId="275" priority="257">
      <formula>NOT(ISBLANK(C107))</formula>
    </cfRule>
  </conditionalFormatting>
  <conditionalFormatting sqref="K107">
    <cfRule type="expression" dxfId="274" priority="250">
      <formula>(K107="p")</formula>
    </cfRule>
    <cfRule type="expression" dxfId="273" priority="251">
      <formula>(K107="d")</formula>
    </cfRule>
    <cfRule type="expression" dxfId="272" priority="252">
      <formula>(K107="w")</formula>
    </cfRule>
    <cfRule type="expression" dxfId="271" priority="253">
      <formula>NOT(ISBLANK(K107))</formula>
    </cfRule>
  </conditionalFormatting>
  <conditionalFormatting sqref="AJ107:AL107">
    <cfRule type="expression" dxfId="270" priority="246">
      <formula>(AJ107="p")</formula>
    </cfRule>
    <cfRule type="expression" dxfId="269" priority="247">
      <formula>(AJ107="d")</formula>
    </cfRule>
    <cfRule type="expression" dxfId="268" priority="248">
      <formula>(AJ107="w")</formula>
    </cfRule>
    <cfRule type="expression" dxfId="267" priority="249">
      <formula>NOT(ISBLANK(AJ107))</formula>
    </cfRule>
  </conditionalFormatting>
  <conditionalFormatting sqref="AO107">
    <cfRule type="iconSet" priority="258">
      <iconSet iconSet="5Rating">
        <cfvo type="percent" val="0"/>
        <cfvo type="num" val="2"/>
        <cfvo type="num" val="3"/>
        <cfvo type="num" val="4"/>
        <cfvo type="num" val="5"/>
      </iconSet>
    </cfRule>
  </conditionalFormatting>
  <conditionalFormatting sqref="AP107">
    <cfRule type="cellIs" dxfId="266" priority="242" operator="between">
      <formula>0.31</formula>
      <formula>0.99</formula>
    </cfRule>
    <cfRule type="cellIs" dxfId="265" priority="243" operator="greaterThanOrEqual">
      <formula>1</formula>
    </cfRule>
    <cfRule type="cellIs" dxfId="264" priority="244" operator="lessThanOrEqual">
      <formula>0.3</formula>
    </cfRule>
  </conditionalFormatting>
  <conditionalFormatting sqref="BB213:BB1048576 BB155:BB161 BB134 BB1:BB51 BB141 BB137 BB77:BB132 BB75 BB163:BB200 BB202:BB207 BB55:BB73">
    <cfRule type="iconSet" priority="241">
      <iconSet iconSet="3Flags">
        <cfvo type="percent" val="0"/>
        <cfvo type="num" val="2"/>
        <cfvo type="num" val="3"/>
      </iconSet>
    </cfRule>
  </conditionalFormatting>
  <conditionalFormatting sqref="C76:AI76">
    <cfRule type="expression" dxfId="263" priority="236">
      <formula>(C76="p")</formula>
    </cfRule>
    <cfRule type="expression" dxfId="262" priority="237">
      <formula>(C76="d")</formula>
    </cfRule>
    <cfRule type="expression" dxfId="261" priority="238">
      <formula>(C76="w")</formula>
    </cfRule>
    <cfRule type="expression" dxfId="260" priority="239">
      <formula>NOT(ISBLANK(C76))</formula>
    </cfRule>
  </conditionalFormatting>
  <conditionalFormatting sqref="K76">
    <cfRule type="expression" dxfId="259" priority="232">
      <formula>(K76="p")</formula>
    </cfRule>
    <cfRule type="expression" dxfId="258" priority="233">
      <formula>(K76="d")</formula>
    </cfRule>
    <cfRule type="expression" dxfId="257" priority="234">
      <formula>(K76="w")</formula>
    </cfRule>
    <cfRule type="expression" dxfId="256" priority="235">
      <formula>NOT(ISBLANK(K76))</formula>
    </cfRule>
  </conditionalFormatting>
  <conditionalFormatting sqref="AJ76:AL76">
    <cfRule type="expression" dxfId="255" priority="228">
      <formula>(AJ76="p")</formula>
    </cfRule>
    <cfRule type="expression" dxfId="254" priority="229">
      <formula>(AJ76="d")</formula>
    </cfRule>
    <cfRule type="expression" dxfId="253" priority="230">
      <formula>(AJ76="w")</formula>
    </cfRule>
    <cfRule type="expression" dxfId="252" priority="231">
      <formula>NOT(ISBLANK(AJ76))</formula>
    </cfRule>
  </conditionalFormatting>
  <conditionalFormatting sqref="AP76">
    <cfRule type="cellIs" dxfId="251" priority="224" operator="between">
      <formula>0.31</formula>
      <formula>0.99</formula>
    </cfRule>
    <cfRule type="cellIs" dxfId="250" priority="225" operator="greaterThanOrEqual">
      <formula>1</formula>
    </cfRule>
    <cfRule type="cellIs" dxfId="249" priority="226" operator="lessThanOrEqual">
      <formula>0.3</formula>
    </cfRule>
  </conditionalFormatting>
  <conditionalFormatting sqref="AO76">
    <cfRule type="iconSet" priority="240">
      <iconSet iconSet="5Rating">
        <cfvo type="percent" val="0"/>
        <cfvo type="num" val="2"/>
        <cfvo type="num" val="3"/>
        <cfvo type="num" val="4"/>
        <cfvo type="num" val="5"/>
      </iconSet>
    </cfRule>
  </conditionalFormatting>
  <conditionalFormatting sqref="BB76">
    <cfRule type="iconSet" priority="223">
      <iconSet iconSet="3Flags">
        <cfvo type="percent" val="0"/>
        <cfvo type="num" val="2"/>
        <cfvo type="num" val="3"/>
      </iconSet>
    </cfRule>
  </conditionalFormatting>
  <conditionalFormatting sqref="C74:AL74">
    <cfRule type="expression" dxfId="248" priority="218">
      <formula>(C74="p")</formula>
    </cfRule>
    <cfRule type="expression" dxfId="247" priority="219">
      <formula>(C74="d")</formula>
    </cfRule>
    <cfRule type="expression" dxfId="246" priority="220">
      <formula>(C74="w")</formula>
    </cfRule>
    <cfRule type="expression" dxfId="245" priority="221">
      <formula>NOT(ISBLANK(C74))</formula>
    </cfRule>
  </conditionalFormatting>
  <conditionalFormatting sqref="AP74">
    <cfRule type="cellIs" dxfId="244" priority="215" operator="between">
      <formula>0.31</formula>
      <formula>0.99</formula>
    </cfRule>
    <cfRule type="cellIs" dxfId="243" priority="216" operator="greaterThanOrEqual">
      <formula>1</formula>
    </cfRule>
    <cfRule type="cellIs" dxfId="242" priority="217" operator="lessThanOrEqual">
      <formula>0.3</formula>
    </cfRule>
  </conditionalFormatting>
  <conditionalFormatting sqref="AO74">
    <cfRule type="iconSet" priority="222">
      <iconSet iconSet="5Rating">
        <cfvo type="percent" val="0"/>
        <cfvo type="num" val="2"/>
        <cfvo type="num" val="3"/>
        <cfvo type="num" val="4"/>
        <cfvo type="num" val="5"/>
      </iconSet>
    </cfRule>
  </conditionalFormatting>
  <conditionalFormatting sqref="BB74">
    <cfRule type="iconSet" priority="213">
      <iconSet iconSet="3Flags">
        <cfvo type="percent" val="0"/>
        <cfvo type="num" val="2"/>
        <cfvo type="num" val="3"/>
      </iconSet>
    </cfRule>
  </conditionalFormatting>
  <conditionalFormatting sqref="AP162">
    <cfRule type="cellIs" dxfId="241" priority="177" operator="between">
      <formula>0.31</formula>
      <formula>0.99</formula>
    </cfRule>
    <cfRule type="cellIs" dxfId="240" priority="178" operator="greaterThanOrEqual">
      <formula>1</formula>
    </cfRule>
    <cfRule type="cellIs" dxfId="239" priority="179" operator="lessThanOrEqual">
      <formula>0.3</formula>
    </cfRule>
  </conditionalFormatting>
  <conditionalFormatting sqref="C162:AL162">
    <cfRule type="expression" dxfId="238" priority="172">
      <formula>(C162="p")</formula>
    </cfRule>
    <cfRule type="expression" dxfId="237" priority="173">
      <formula>(C162="d")</formula>
    </cfRule>
    <cfRule type="expression" dxfId="236" priority="174">
      <formula>(C162="w")</formula>
    </cfRule>
    <cfRule type="expression" dxfId="235" priority="175">
      <formula>NOT(ISBLANK(C162))</formula>
    </cfRule>
  </conditionalFormatting>
  <conditionalFormatting sqref="AO162">
    <cfRule type="iconSet" priority="180">
      <iconSet iconSet="5Rating">
        <cfvo type="percent" val="0"/>
        <cfvo type="num" val="2"/>
        <cfvo type="num" val="3"/>
        <cfvo type="num" val="4"/>
        <cfvo type="num" val="5"/>
      </iconSet>
    </cfRule>
  </conditionalFormatting>
  <conditionalFormatting sqref="BB162">
    <cfRule type="iconSet" priority="171">
      <iconSet iconSet="3Flags">
        <cfvo type="percent" val="0"/>
        <cfvo type="num" val="2"/>
        <cfvo type="num" val="3"/>
      </iconSet>
    </cfRule>
  </conditionalFormatting>
  <conditionalFormatting sqref="K148">
    <cfRule type="expression" dxfId="234" priority="162">
      <formula>(K148="p")</formula>
    </cfRule>
    <cfRule type="expression" dxfId="233" priority="163">
      <formula>(K148="d")</formula>
    </cfRule>
    <cfRule type="expression" dxfId="232" priority="164">
      <formula>(K148="w")</formula>
    </cfRule>
    <cfRule type="expression" dxfId="231" priority="165">
      <formula>NOT(ISBLANK(K148))</formula>
    </cfRule>
  </conditionalFormatting>
  <conditionalFormatting sqref="C148:AI148">
    <cfRule type="expression" dxfId="230" priority="166">
      <formula>(C148="p")</formula>
    </cfRule>
    <cfRule type="expression" dxfId="229" priority="167">
      <formula>(C148="d")</formula>
    </cfRule>
    <cfRule type="expression" dxfId="228" priority="168">
      <formula>(C148="w")</formula>
    </cfRule>
    <cfRule type="expression" dxfId="227" priority="169">
      <formula>NOT(ISBLANK(C148))</formula>
    </cfRule>
  </conditionalFormatting>
  <conditionalFormatting sqref="AJ148:AL148">
    <cfRule type="expression" dxfId="226" priority="158">
      <formula>(AJ148="p")</formula>
    </cfRule>
    <cfRule type="expression" dxfId="225" priority="159">
      <formula>(AJ148="d")</formula>
    </cfRule>
    <cfRule type="expression" dxfId="224" priority="160">
      <formula>(AJ148="w")</formula>
    </cfRule>
    <cfRule type="expression" dxfId="223" priority="161">
      <formula>NOT(ISBLANK(AJ148))</formula>
    </cfRule>
  </conditionalFormatting>
  <conditionalFormatting sqref="AP148">
    <cfRule type="cellIs" dxfId="222" priority="154" operator="between">
      <formula>0.31</formula>
      <formula>0.99</formula>
    </cfRule>
    <cfRule type="cellIs" dxfId="221" priority="155" operator="greaterThanOrEqual">
      <formula>1</formula>
    </cfRule>
    <cfRule type="cellIs" dxfId="220" priority="156" operator="lessThanOrEqual">
      <formula>0.3</formula>
    </cfRule>
  </conditionalFormatting>
  <conditionalFormatting sqref="AO148">
    <cfRule type="iconSet" priority="170">
      <iconSet iconSet="5Rating">
        <cfvo type="percent" val="0"/>
        <cfvo type="num" val="2"/>
        <cfvo type="num" val="3"/>
        <cfvo type="num" val="4"/>
        <cfvo type="num" val="5"/>
      </iconSet>
    </cfRule>
  </conditionalFormatting>
  <conditionalFormatting sqref="BB148">
    <cfRule type="iconSet" priority="153">
      <iconSet iconSet="3Flags">
        <cfvo type="percent" val="0"/>
        <cfvo type="num" val="2"/>
        <cfvo type="num" val="3"/>
      </iconSet>
    </cfRule>
  </conditionalFormatting>
  <conditionalFormatting sqref="C201:AI201">
    <cfRule type="expression" dxfId="219" priority="148">
      <formula>(C201="p")</formula>
    </cfRule>
    <cfRule type="expression" dxfId="218" priority="149">
      <formula>(C201="d")</formula>
    </cfRule>
    <cfRule type="expression" dxfId="217" priority="150">
      <formula>(C201="w")</formula>
    </cfRule>
    <cfRule type="expression" dxfId="216" priority="151">
      <formula>NOT(ISBLANK(C201))</formula>
    </cfRule>
  </conditionalFormatting>
  <conditionalFormatting sqref="K201">
    <cfRule type="expression" dxfId="215" priority="144">
      <formula>(K201="p")</formula>
    </cfRule>
    <cfRule type="expression" dxfId="214" priority="145">
      <formula>(K201="d")</formula>
    </cfRule>
    <cfRule type="expression" dxfId="213" priority="146">
      <formula>(K201="w")</formula>
    </cfRule>
    <cfRule type="expression" dxfId="212" priority="147">
      <formula>NOT(ISBLANK(K201))</formula>
    </cfRule>
  </conditionalFormatting>
  <conditionalFormatting sqref="AJ201:AL201">
    <cfRule type="expression" dxfId="211" priority="140">
      <formula>(AJ201="p")</formula>
    </cfRule>
    <cfRule type="expression" dxfId="210" priority="141">
      <formula>(AJ201="d")</formula>
    </cfRule>
    <cfRule type="expression" dxfId="209" priority="142">
      <formula>(AJ201="w")</formula>
    </cfRule>
    <cfRule type="expression" dxfId="208" priority="143">
      <formula>NOT(ISBLANK(AJ201))</formula>
    </cfRule>
  </conditionalFormatting>
  <conditionalFormatting sqref="AP201">
    <cfRule type="cellIs" dxfId="207" priority="136" operator="between">
      <formula>0.31</formula>
      <formula>0.99</formula>
    </cfRule>
    <cfRule type="cellIs" dxfId="206" priority="137" operator="greaterThanOrEqual">
      <formula>1</formula>
    </cfRule>
    <cfRule type="cellIs" dxfId="205" priority="138" operator="lessThanOrEqual">
      <formula>0.3</formula>
    </cfRule>
  </conditionalFormatting>
  <conditionalFormatting sqref="AO201">
    <cfRule type="iconSet" priority="152">
      <iconSet iconSet="5Rating">
        <cfvo type="percent" val="0"/>
        <cfvo type="num" val="2"/>
        <cfvo type="num" val="3"/>
        <cfvo type="num" val="4"/>
        <cfvo type="num" val="5"/>
      </iconSet>
    </cfRule>
  </conditionalFormatting>
  <conditionalFormatting sqref="BB201">
    <cfRule type="iconSet" priority="135">
      <iconSet iconSet="3Flags">
        <cfvo type="percent" val="0"/>
        <cfvo type="num" val="2"/>
        <cfvo type="num" val="3"/>
      </iconSet>
    </cfRule>
  </conditionalFormatting>
  <conditionalFormatting sqref="C208:AI208">
    <cfRule type="expression" dxfId="204" priority="130">
      <formula>(C208="p")</formula>
    </cfRule>
    <cfRule type="expression" dxfId="203" priority="131">
      <formula>(C208="d")</formula>
    </cfRule>
    <cfRule type="expression" dxfId="202" priority="132">
      <formula>(C208="w")</formula>
    </cfRule>
    <cfRule type="expression" dxfId="201" priority="133">
      <formula>NOT(ISBLANK(C208))</formula>
    </cfRule>
  </conditionalFormatting>
  <conditionalFormatting sqref="K208">
    <cfRule type="expression" dxfId="200" priority="126">
      <formula>(K208="p")</formula>
    </cfRule>
    <cfRule type="expression" dxfId="199" priority="127">
      <formula>(K208="d")</formula>
    </cfRule>
    <cfRule type="expression" dxfId="198" priority="128">
      <formula>(K208="w")</formula>
    </cfRule>
    <cfRule type="expression" dxfId="197" priority="129">
      <formula>NOT(ISBLANK(K208))</formula>
    </cfRule>
  </conditionalFormatting>
  <conditionalFormatting sqref="AJ208:AL208">
    <cfRule type="expression" dxfId="196" priority="122">
      <formula>(AJ208="p")</formula>
    </cfRule>
    <cfRule type="expression" dxfId="195" priority="123">
      <formula>(AJ208="d")</formula>
    </cfRule>
    <cfRule type="expression" dxfId="194" priority="124">
      <formula>(AJ208="w")</formula>
    </cfRule>
    <cfRule type="expression" dxfId="193" priority="125">
      <formula>NOT(ISBLANK(AJ208))</formula>
    </cfRule>
  </conditionalFormatting>
  <conditionalFormatting sqref="AP208">
    <cfRule type="cellIs" dxfId="192" priority="118" operator="between">
      <formula>0.31</formula>
      <formula>0.99</formula>
    </cfRule>
    <cfRule type="cellIs" dxfId="191" priority="119" operator="greaterThanOrEqual">
      <formula>1</formula>
    </cfRule>
    <cfRule type="cellIs" dxfId="190" priority="120" operator="lessThanOrEqual">
      <formula>0.3</formula>
    </cfRule>
  </conditionalFormatting>
  <conditionalFormatting sqref="AO208">
    <cfRule type="iconSet" priority="134">
      <iconSet iconSet="5Rating">
        <cfvo type="percent" val="0"/>
        <cfvo type="num" val="2"/>
        <cfvo type="num" val="3"/>
        <cfvo type="num" val="4"/>
        <cfvo type="num" val="5"/>
      </iconSet>
    </cfRule>
  </conditionalFormatting>
  <conditionalFormatting sqref="BB208">
    <cfRule type="iconSet" priority="117">
      <iconSet iconSet="3Flags">
        <cfvo type="percent" val="0"/>
        <cfvo type="num" val="2"/>
        <cfvo type="num" val="3"/>
      </iconSet>
    </cfRule>
  </conditionalFormatting>
  <conditionalFormatting sqref="C209:AI209">
    <cfRule type="expression" dxfId="189" priority="112">
      <formula>(C209="p")</formula>
    </cfRule>
    <cfRule type="expression" dxfId="188" priority="113">
      <formula>(C209="d")</formula>
    </cfRule>
    <cfRule type="expression" dxfId="187" priority="114">
      <formula>(C209="w")</formula>
    </cfRule>
    <cfRule type="expression" dxfId="186" priority="115">
      <formula>NOT(ISBLANK(C209))</formula>
    </cfRule>
  </conditionalFormatting>
  <conditionalFormatting sqref="K209">
    <cfRule type="expression" dxfId="185" priority="108">
      <formula>(K209="p")</formula>
    </cfRule>
    <cfRule type="expression" dxfId="184" priority="109">
      <formula>(K209="d")</formula>
    </cfRule>
    <cfRule type="expression" dxfId="183" priority="110">
      <formula>(K209="w")</formula>
    </cfRule>
    <cfRule type="expression" dxfId="182" priority="111">
      <formula>NOT(ISBLANK(K209))</formula>
    </cfRule>
  </conditionalFormatting>
  <conditionalFormatting sqref="AJ209:AL209">
    <cfRule type="expression" dxfId="181" priority="104">
      <formula>(AJ209="p")</formula>
    </cfRule>
    <cfRule type="expression" dxfId="180" priority="105">
      <formula>(AJ209="d")</formula>
    </cfRule>
    <cfRule type="expression" dxfId="179" priority="106">
      <formula>(AJ209="w")</formula>
    </cfRule>
    <cfRule type="expression" dxfId="178" priority="107">
      <formula>NOT(ISBLANK(AJ209))</formula>
    </cfRule>
  </conditionalFormatting>
  <conditionalFormatting sqref="AP209">
    <cfRule type="cellIs" dxfId="177" priority="100" operator="between">
      <formula>0.31</formula>
      <formula>0.99</formula>
    </cfRule>
    <cfRule type="cellIs" dxfId="176" priority="101" operator="greaterThanOrEqual">
      <formula>1</formula>
    </cfRule>
    <cfRule type="cellIs" dxfId="175" priority="102" operator="lessThanOrEqual">
      <formula>0.3</formula>
    </cfRule>
  </conditionalFormatting>
  <conditionalFormatting sqref="AO209">
    <cfRule type="iconSet" priority="116">
      <iconSet iconSet="5Rating">
        <cfvo type="percent" val="0"/>
        <cfvo type="num" val="2"/>
        <cfvo type="num" val="3"/>
        <cfvo type="num" val="4"/>
        <cfvo type="num" val="5"/>
      </iconSet>
    </cfRule>
  </conditionalFormatting>
  <conditionalFormatting sqref="BB209">
    <cfRule type="iconSet" priority="99">
      <iconSet iconSet="3Flags">
        <cfvo type="percent" val="0"/>
        <cfvo type="num" val="2"/>
        <cfvo type="num" val="3"/>
      </iconSet>
    </cfRule>
  </conditionalFormatting>
  <conditionalFormatting sqref="C210:AI210">
    <cfRule type="expression" dxfId="174" priority="94">
      <formula>(C210="p")</formula>
    </cfRule>
    <cfRule type="expression" dxfId="173" priority="95">
      <formula>(C210="d")</formula>
    </cfRule>
    <cfRule type="expression" dxfId="172" priority="96">
      <formula>(C210="w")</formula>
    </cfRule>
    <cfRule type="expression" dxfId="171" priority="97">
      <formula>NOT(ISBLANK(C210))</formula>
    </cfRule>
  </conditionalFormatting>
  <conditionalFormatting sqref="K210">
    <cfRule type="expression" dxfId="170" priority="90">
      <formula>(K210="p")</formula>
    </cfRule>
    <cfRule type="expression" dxfId="169" priority="91">
      <formula>(K210="d")</formula>
    </cfRule>
    <cfRule type="expression" dxfId="168" priority="92">
      <formula>(K210="w")</formula>
    </cfRule>
    <cfRule type="expression" dxfId="167" priority="93">
      <formula>NOT(ISBLANK(K210))</formula>
    </cfRule>
  </conditionalFormatting>
  <conditionalFormatting sqref="AJ210:AL210">
    <cfRule type="expression" dxfId="166" priority="86">
      <formula>(AJ210="p")</formula>
    </cfRule>
    <cfRule type="expression" dxfId="165" priority="87">
      <formula>(AJ210="d")</formula>
    </cfRule>
    <cfRule type="expression" dxfId="164" priority="88">
      <formula>(AJ210="w")</formula>
    </cfRule>
    <cfRule type="expression" dxfId="163" priority="89">
      <formula>NOT(ISBLANK(AJ210))</formula>
    </cfRule>
  </conditionalFormatting>
  <conditionalFormatting sqref="AP210">
    <cfRule type="cellIs" dxfId="162" priority="82" operator="between">
      <formula>0.31</formula>
      <formula>0.99</formula>
    </cfRule>
    <cfRule type="cellIs" dxfId="161" priority="83" operator="greaterThanOrEqual">
      <formula>1</formula>
    </cfRule>
    <cfRule type="cellIs" dxfId="160" priority="84" operator="lessThanOrEqual">
      <formula>0.3</formula>
    </cfRule>
  </conditionalFormatting>
  <conditionalFormatting sqref="AO210">
    <cfRule type="iconSet" priority="98">
      <iconSet iconSet="5Rating">
        <cfvo type="percent" val="0"/>
        <cfvo type="num" val="2"/>
        <cfvo type="num" val="3"/>
        <cfvo type="num" val="4"/>
        <cfvo type="num" val="5"/>
      </iconSet>
    </cfRule>
  </conditionalFormatting>
  <conditionalFormatting sqref="BB210">
    <cfRule type="iconSet" priority="81">
      <iconSet iconSet="3Flags">
        <cfvo type="percent" val="0"/>
        <cfvo type="num" val="2"/>
        <cfvo type="num" val="3"/>
      </iconSet>
    </cfRule>
  </conditionalFormatting>
  <conditionalFormatting sqref="C211:AI211">
    <cfRule type="expression" dxfId="159" priority="76">
      <formula>(C211="p")</formula>
    </cfRule>
    <cfRule type="expression" dxfId="158" priority="77">
      <formula>(C211="d")</formula>
    </cfRule>
    <cfRule type="expression" dxfId="157" priority="78">
      <formula>(C211="w")</formula>
    </cfRule>
    <cfRule type="expression" dxfId="156" priority="79">
      <formula>NOT(ISBLANK(C211))</formula>
    </cfRule>
  </conditionalFormatting>
  <conditionalFormatting sqref="K211">
    <cfRule type="expression" dxfId="155" priority="72">
      <formula>(K211="p")</formula>
    </cfRule>
    <cfRule type="expression" dxfId="154" priority="73">
      <formula>(K211="d")</formula>
    </cfRule>
    <cfRule type="expression" dxfId="153" priority="74">
      <formula>(K211="w")</formula>
    </cfRule>
    <cfRule type="expression" dxfId="152" priority="75">
      <formula>NOT(ISBLANK(K211))</formula>
    </cfRule>
  </conditionalFormatting>
  <conditionalFormatting sqref="AJ211:AL211">
    <cfRule type="expression" dxfId="151" priority="68">
      <formula>(AJ211="p")</formula>
    </cfRule>
    <cfRule type="expression" dxfId="150" priority="69">
      <formula>(AJ211="d")</formula>
    </cfRule>
    <cfRule type="expression" dxfId="149" priority="70">
      <formula>(AJ211="w")</formula>
    </cfRule>
    <cfRule type="expression" dxfId="148" priority="71">
      <formula>NOT(ISBLANK(AJ211))</formula>
    </cfRule>
  </conditionalFormatting>
  <conditionalFormatting sqref="AP211">
    <cfRule type="cellIs" dxfId="147" priority="64" operator="between">
      <formula>0.31</formula>
      <formula>0.99</formula>
    </cfRule>
    <cfRule type="cellIs" dxfId="146" priority="65" operator="greaterThanOrEqual">
      <formula>1</formula>
    </cfRule>
    <cfRule type="cellIs" dxfId="145" priority="66" operator="lessThanOrEqual">
      <formula>0.3</formula>
    </cfRule>
  </conditionalFormatting>
  <conditionalFormatting sqref="AO211">
    <cfRule type="iconSet" priority="80">
      <iconSet iconSet="5Rating">
        <cfvo type="percent" val="0"/>
        <cfvo type="num" val="2"/>
        <cfvo type="num" val="3"/>
        <cfvo type="num" val="4"/>
        <cfvo type="num" val="5"/>
      </iconSet>
    </cfRule>
  </conditionalFormatting>
  <conditionalFormatting sqref="BB211">
    <cfRule type="iconSet" priority="63">
      <iconSet iconSet="3Flags">
        <cfvo type="percent" val="0"/>
        <cfvo type="num" val="2"/>
        <cfvo type="num" val="3"/>
      </iconSet>
    </cfRule>
  </conditionalFormatting>
  <conditionalFormatting sqref="C212:AI212">
    <cfRule type="expression" dxfId="144" priority="58">
      <formula>(C212="p")</formula>
    </cfRule>
    <cfRule type="expression" dxfId="143" priority="59">
      <formula>(C212="d")</formula>
    </cfRule>
    <cfRule type="expression" dxfId="142" priority="60">
      <formula>(C212="w")</formula>
    </cfRule>
    <cfRule type="expression" dxfId="141" priority="61">
      <formula>NOT(ISBLANK(C212))</formula>
    </cfRule>
  </conditionalFormatting>
  <conditionalFormatting sqref="K212">
    <cfRule type="expression" dxfId="140" priority="54">
      <formula>(K212="p")</formula>
    </cfRule>
    <cfRule type="expression" dxfId="139" priority="55">
      <formula>(K212="d")</formula>
    </cfRule>
    <cfRule type="expression" dxfId="138" priority="56">
      <formula>(K212="w")</formula>
    </cfRule>
    <cfRule type="expression" dxfId="137" priority="57">
      <formula>NOT(ISBLANK(K212))</formula>
    </cfRule>
  </conditionalFormatting>
  <conditionalFormatting sqref="AJ212:AL212">
    <cfRule type="expression" dxfId="136" priority="50">
      <formula>(AJ212="p")</formula>
    </cfRule>
    <cfRule type="expression" dxfId="135" priority="51">
      <formula>(AJ212="d")</formula>
    </cfRule>
    <cfRule type="expression" dxfId="134" priority="52">
      <formula>(AJ212="w")</formula>
    </cfRule>
    <cfRule type="expression" dxfId="133" priority="53">
      <formula>NOT(ISBLANK(AJ212))</formula>
    </cfRule>
  </conditionalFormatting>
  <conditionalFormatting sqref="AP212">
    <cfRule type="cellIs" dxfId="132" priority="46" operator="between">
      <formula>0.31</formula>
      <formula>0.99</formula>
    </cfRule>
    <cfRule type="cellIs" dxfId="131" priority="47" operator="greaterThanOrEqual">
      <formula>1</formula>
    </cfRule>
    <cfRule type="cellIs" dxfId="130" priority="48" operator="lessThanOrEqual">
      <formula>0.3</formula>
    </cfRule>
  </conditionalFormatting>
  <conditionalFormatting sqref="AO212">
    <cfRule type="iconSet" priority="62">
      <iconSet iconSet="5Rating">
        <cfvo type="percent" val="0"/>
        <cfvo type="num" val="2"/>
        <cfvo type="num" val="3"/>
        <cfvo type="num" val="4"/>
        <cfvo type="num" val="5"/>
      </iconSet>
    </cfRule>
  </conditionalFormatting>
  <conditionalFormatting sqref="BB212">
    <cfRule type="iconSet" priority="45">
      <iconSet iconSet="3Flags">
        <cfvo type="percent" val="0"/>
        <cfvo type="num" val="2"/>
        <cfvo type="num" val="3"/>
      </iconSet>
    </cfRule>
  </conditionalFormatting>
  <conditionalFormatting sqref="C53:Z54">
    <cfRule type="expression" dxfId="129" priority="40">
      <formula>(C53="p")</formula>
    </cfRule>
    <cfRule type="expression" dxfId="128" priority="41">
      <formula>(C53="d")</formula>
    </cfRule>
    <cfRule type="expression" dxfId="127" priority="42">
      <formula>(C53="w")</formula>
    </cfRule>
    <cfRule type="expression" dxfId="126" priority="43">
      <formula>NOT(ISBLANK(C53))</formula>
    </cfRule>
  </conditionalFormatting>
  <conditionalFormatting sqref="K53:K54">
    <cfRule type="expression" dxfId="125" priority="36">
      <formula>(K53="p")</formula>
    </cfRule>
    <cfRule type="expression" dxfId="124" priority="37">
      <formula>(K53="d")</formula>
    </cfRule>
    <cfRule type="expression" dxfId="123" priority="38">
      <formula>(K53="w")</formula>
    </cfRule>
    <cfRule type="expression" dxfId="122" priority="39">
      <formula>NOT(ISBLANK(K53))</formula>
    </cfRule>
  </conditionalFormatting>
  <conditionalFormatting sqref="AP53:AP54">
    <cfRule type="cellIs" dxfId="121" priority="33" operator="between">
      <formula>0.31</formula>
      <formula>0.99</formula>
    </cfRule>
    <cfRule type="cellIs" dxfId="120" priority="34" operator="greaterThanOrEqual">
      <formula>1</formula>
    </cfRule>
    <cfRule type="cellIs" dxfId="119" priority="35" operator="lessThanOrEqual">
      <formula>0.3</formula>
    </cfRule>
  </conditionalFormatting>
  <conditionalFormatting sqref="AA53:AL54">
    <cfRule type="expression" dxfId="118" priority="29">
      <formula>(AA53="p")</formula>
    </cfRule>
    <cfRule type="expression" dxfId="117" priority="30">
      <formula>(AA53="d")</formula>
    </cfRule>
    <cfRule type="expression" dxfId="116" priority="31">
      <formula>(AA53="w")</formula>
    </cfRule>
    <cfRule type="expression" dxfId="115" priority="32">
      <formula>NOT(ISBLANK(AA53))</formula>
    </cfRule>
  </conditionalFormatting>
  <conditionalFormatting sqref="AO53:AO54">
    <cfRule type="iconSet" priority="44">
      <iconSet iconSet="5Rating">
        <cfvo type="percent" val="0"/>
        <cfvo type="num" val="2"/>
        <cfvo type="num" val="3"/>
        <cfvo type="num" val="4"/>
        <cfvo type="num" val="5"/>
      </iconSet>
    </cfRule>
  </conditionalFormatting>
  <conditionalFormatting sqref="C52:AI52">
    <cfRule type="expression" dxfId="114" priority="23">
      <formula>(C52="p")</formula>
    </cfRule>
    <cfRule type="expression" dxfId="113" priority="24">
      <formula>(C52="d")</formula>
    </cfRule>
    <cfRule type="expression" dxfId="112" priority="25">
      <formula>(C52="w")</formula>
    </cfRule>
    <cfRule type="expression" dxfId="111" priority="26">
      <formula>NOT(ISBLANK(C52))</formula>
    </cfRule>
  </conditionalFormatting>
  <conditionalFormatting sqref="K52">
    <cfRule type="expression" dxfId="110" priority="19">
      <formula>(K52="p")</formula>
    </cfRule>
    <cfRule type="expression" dxfId="109" priority="20">
      <formula>(K52="d")</formula>
    </cfRule>
    <cfRule type="expression" dxfId="108" priority="21">
      <formula>(K52="w")</formula>
    </cfRule>
    <cfRule type="expression" dxfId="107" priority="22">
      <formula>NOT(ISBLANK(K52))</formula>
    </cfRule>
  </conditionalFormatting>
  <conditionalFormatting sqref="AJ52:AL52">
    <cfRule type="expression" dxfId="106" priority="15">
      <formula>(AJ52="p")</formula>
    </cfRule>
    <cfRule type="expression" dxfId="105" priority="16">
      <formula>(AJ52="d")</formula>
    </cfRule>
    <cfRule type="expression" dxfId="104" priority="17">
      <formula>(AJ52="w")</formula>
    </cfRule>
    <cfRule type="expression" dxfId="103" priority="18">
      <formula>NOT(ISBLANK(AJ52))</formula>
    </cfRule>
  </conditionalFormatting>
  <conditionalFormatting sqref="AO52">
    <cfRule type="iconSet" priority="27">
      <iconSet iconSet="5Rating">
        <cfvo type="percent" val="0"/>
        <cfvo type="num" val="2"/>
        <cfvo type="num" val="3"/>
        <cfvo type="num" val="4"/>
        <cfvo type="num" val="5"/>
      </iconSet>
    </cfRule>
  </conditionalFormatting>
  <conditionalFormatting sqref="AP52">
    <cfRule type="cellIs" dxfId="102" priority="2" operator="between">
      <formula>0.31</formula>
      <formula>0.99</formula>
    </cfRule>
    <cfRule type="cellIs" dxfId="101" priority="3" operator="greaterThanOrEqual">
      <formula>1</formula>
    </cfRule>
    <cfRule type="cellIs" dxfId="100" priority="4" operator="lessThanOrEqual">
      <formula>0.3</formula>
    </cfRule>
  </conditionalFormatting>
  <conditionalFormatting sqref="BB52:BB54">
    <cfRule type="iconSet" priority="2576">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31" max="16383" man="1"/>
  </rowBreaks>
  <extLst>
    <ext xmlns:x14="http://schemas.microsoft.com/office/spreadsheetml/2009/9/main" uri="{78C0D931-6437-407d-A8EE-F0AAD7539E65}">
      <x14:conditionalFormattings>
        <x14:conditionalFormatting xmlns:xm="http://schemas.microsoft.com/office/excel/2006/main">
          <x14:cfRule type="containsText" priority="2218" operator="containsText" id="{DFBE1045-D4FB-4C7A-91FA-69D032619EC5}">
            <xm:f>NOT(ISERROR(SEARCH("+",C38)))</xm:f>
            <xm:f>"+"</xm:f>
            <x14:dxf>
              <fill>
                <patternFill>
                  <bgColor rgb="FFFDFDD1"/>
                </patternFill>
              </fill>
            </x14:dxf>
          </x14:cfRule>
          <xm:sqref>C136:AL136 C93:AL93 C62:AL67 C69:AL71 C73:AL73 C58:AL60 C82:AL82 C138:AL139 C166:AL169 C163:AL164 C157:AL160 C171:AL174 C176:AL181 C183:AL189 C191:AL194 C38:AL41 C196:AL200 C43:AL44 C46:AL47 C77:AL80 C75:AL75 C202:AL207 C213:AL219 C55:AL55</xm:sqref>
        </x14:conditionalFormatting>
        <x14:conditionalFormatting xmlns:xm="http://schemas.microsoft.com/office/excel/2006/main">
          <x14:cfRule type="containsText" priority="2201" operator="containsText" id="{980990A8-BF1F-4C75-A724-4D9E37D24D04}">
            <xm:f>NOT(ISERROR(SEARCH("+",C159)))</xm:f>
            <xm:f>"+"</xm:f>
            <x14:dxf>
              <fill>
                <patternFill>
                  <bgColor rgb="FFFDFDD1"/>
                </patternFill>
              </fill>
            </x14:dxf>
          </x14:cfRule>
          <xm:sqref>C159:AL159</xm:sqref>
        </x14:conditionalFormatting>
        <x14:conditionalFormatting xmlns:xm="http://schemas.microsoft.com/office/excel/2006/main">
          <x14:cfRule type="containsText" priority="2184" operator="containsText" id="{A6743ADA-E6E1-4766-A065-D8E054CAEB90}">
            <xm:f>NOT(ISERROR(SEARCH("+",C157)))</xm:f>
            <xm:f>"+"</xm:f>
            <x14:dxf>
              <fill>
                <patternFill>
                  <bgColor rgb="FFFDFDD1"/>
                </patternFill>
              </fill>
            </x14:dxf>
          </x14:cfRule>
          <xm:sqref>C157:AL157</xm:sqref>
        </x14:conditionalFormatting>
        <x14:conditionalFormatting xmlns:xm="http://schemas.microsoft.com/office/excel/2006/main">
          <x14:cfRule type="containsText" priority="2168" operator="containsText" id="{7125CC70-98D7-4864-913D-A8DC14D028A2}">
            <xm:f>NOT(ISERROR(SEARCH("+",C63)))</xm:f>
            <xm:f>"+"</xm:f>
            <x14:dxf>
              <fill>
                <patternFill>
                  <bgColor rgb="FFFDFDD1"/>
                </patternFill>
              </fill>
            </x14:dxf>
          </x14:cfRule>
          <xm:sqref>C63:AL63</xm:sqref>
        </x14:conditionalFormatting>
        <x14:conditionalFormatting xmlns:xm="http://schemas.microsoft.com/office/excel/2006/main">
          <x14:cfRule type="containsText" priority="2144" operator="containsText" id="{E7B2BA94-2936-4910-8145-01D5F9D968AF}">
            <xm:f>NOT(ISERROR(SEARCH("+",C71)))</xm:f>
            <xm:f>"+"</xm:f>
            <x14:dxf>
              <fill>
                <patternFill>
                  <bgColor rgb="FFFDFDD1"/>
                </patternFill>
              </fill>
            </x14:dxf>
          </x14:cfRule>
          <xm:sqref>C71:AL71</xm:sqref>
        </x14:conditionalFormatting>
        <x14:conditionalFormatting xmlns:xm="http://schemas.microsoft.com/office/excel/2006/main">
          <x14:cfRule type="containsText" priority="2136" operator="containsText" id="{B543349F-D1A9-471F-846E-62025CD6FC21}">
            <xm:f>NOT(ISERROR(SEARCH("+",C66)))</xm:f>
            <xm:f>"+"</xm:f>
            <x14:dxf>
              <fill>
                <patternFill>
                  <bgColor rgb="FFFDFDD1"/>
                </patternFill>
              </fill>
            </x14:dxf>
          </x14:cfRule>
          <xm:sqref>C66:AL67</xm:sqref>
        </x14:conditionalFormatting>
        <x14:conditionalFormatting xmlns:xm="http://schemas.microsoft.com/office/excel/2006/main">
          <x14:cfRule type="containsText" priority="2128" operator="containsText" id="{0AAC1BEF-37F7-406C-B1BC-D56CC69EB383}">
            <xm:f>NOT(ISERROR(SEARCH("+",C59)))</xm:f>
            <xm:f>"+"</xm:f>
            <x14:dxf>
              <fill>
                <patternFill>
                  <bgColor rgb="FFFDFDD1"/>
                </patternFill>
              </fill>
            </x14:dxf>
          </x14:cfRule>
          <xm:sqref>C59:AL60</xm:sqref>
        </x14:conditionalFormatting>
        <x14:conditionalFormatting xmlns:xm="http://schemas.microsoft.com/office/excel/2006/main">
          <x14:cfRule type="containsText" priority="2087" operator="containsText" id="{09767211-78EB-48BC-A260-942834D04144}">
            <xm:f>NOT(ISERROR(SEARCH("+",C98)))</xm:f>
            <xm:f>"+"</xm:f>
            <x14:dxf>
              <fill>
                <patternFill>
                  <bgColor rgb="FFFDFDD1"/>
                </patternFill>
              </fill>
            </x14:dxf>
          </x14:cfRule>
          <xm:sqref>C98:AL98</xm:sqref>
        </x14:conditionalFormatting>
        <x14:conditionalFormatting xmlns:xm="http://schemas.microsoft.com/office/excel/2006/main">
          <x14:cfRule type="containsText" priority="203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940" operator="containsText" id="{815763FE-6E12-4C3D-A1D7-243E18C43A7F}">
            <xm:f>NOT(ISERROR(SEARCH("+",C167)))</xm:f>
            <xm:f>"+"</xm:f>
            <x14:dxf>
              <fill>
                <patternFill>
                  <bgColor rgb="FFFDFDD1"/>
                </patternFill>
              </fill>
            </x14:dxf>
          </x14:cfRule>
          <xm:sqref>C167:AL167</xm:sqref>
        </x14:conditionalFormatting>
        <x14:conditionalFormatting xmlns:xm="http://schemas.microsoft.com/office/excel/2006/main">
          <x14:cfRule type="containsText" priority="1932" operator="containsText" id="{EFE05060-BF10-4AF5-9190-9EAD37DD5B5A}">
            <xm:f>NOT(ISERROR(SEARCH("+",C168)))</xm:f>
            <xm:f>"+"</xm:f>
            <x14:dxf>
              <fill>
                <patternFill>
                  <bgColor rgb="FFFDFDD1"/>
                </patternFill>
              </fill>
            </x14:dxf>
          </x14:cfRule>
          <xm:sqref>C168:AL168</xm:sqref>
        </x14:conditionalFormatting>
        <x14:conditionalFormatting xmlns:xm="http://schemas.microsoft.com/office/excel/2006/main">
          <x14:cfRule type="containsText" priority="1916" operator="containsText" id="{65E52ACF-8F6A-4360-A925-29B9ED180FCC}">
            <xm:f>NOT(ISERROR(SEARCH("+",C115)))</xm:f>
            <xm:f>"+"</xm:f>
            <x14:dxf>
              <fill>
                <patternFill>
                  <bgColor rgb="FFFDFDD1"/>
                </patternFill>
              </fill>
            </x14:dxf>
          </x14:cfRule>
          <xm:sqref>C115:AL115</xm:sqref>
        </x14:conditionalFormatting>
        <x14:conditionalFormatting xmlns:xm="http://schemas.microsoft.com/office/excel/2006/main">
          <x14:cfRule type="containsText" priority="1900" operator="containsText" id="{1162CEC5-E6B5-405C-BA00-3AA10120721F}">
            <xm:f>NOT(ISERROR(SEARCH("+",C135)))</xm:f>
            <xm:f>"+"</xm:f>
            <x14:dxf>
              <fill>
                <patternFill>
                  <bgColor rgb="FFFDFDD1"/>
                </patternFill>
              </fill>
            </x14:dxf>
          </x14:cfRule>
          <xm:sqref>C135:AL135</xm:sqref>
        </x14:conditionalFormatting>
        <x14:conditionalFormatting xmlns:xm="http://schemas.microsoft.com/office/excel/2006/main">
          <x14:cfRule type="containsText" priority="1884"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68"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60" operator="containsText" id="{5C90219E-9AEB-48D8-B648-6CE6F9E18189}">
            <xm:f>NOT(ISERROR(SEARCH("+",C83)))</xm:f>
            <xm:f>"+"</xm:f>
            <x14:dxf>
              <fill>
                <patternFill>
                  <bgColor rgb="FFFDFDD1"/>
                </patternFill>
              </fill>
            </x14:dxf>
          </x14:cfRule>
          <xm:sqref>C83:AL89</xm:sqref>
        </x14:conditionalFormatting>
        <x14:conditionalFormatting xmlns:xm="http://schemas.microsoft.com/office/excel/2006/main">
          <x14:cfRule type="containsText" priority="1807" operator="containsText" id="{795482D6-F51C-42BB-A995-3115C013FFB6}">
            <xm:f>NOT(ISERROR(SEARCH("+",C92)))</xm:f>
            <xm:f>"+"</xm:f>
            <x14:dxf>
              <fill>
                <patternFill>
                  <bgColor rgb="FFFDFDD1"/>
                </patternFill>
              </fill>
            </x14:dxf>
          </x14:cfRule>
          <xm:sqref>C92:AL92</xm:sqref>
        </x14:conditionalFormatting>
        <x14:conditionalFormatting xmlns:xm="http://schemas.microsoft.com/office/excel/2006/main">
          <x14:cfRule type="containsText" priority="171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95"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78" operator="containsText" id="{560D6228-870B-4023-8C15-2A022AD52440}">
            <xm:f>NOT(ISERROR(SEARCH("+",C56)))</xm:f>
            <xm:f>"+"</xm:f>
            <x14:dxf>
              <fill>
                <patternFill>
                  <bgColor rgb="FFFDFDD1"/>
                </patternFill>
              </fill>
            </x14:dxf>
          </x14:cfRule>
          <xm:sqref>C56:AL56</xm:sqref>
        </x14:conditionalFormatting>
        <x14:conditionalFormatting xmlns:xm="http://schemas.microsoft.com/office/excel/2006/main">
          <x14:cfRule type="containsText" priority="1661" operator="containsText" id="{3D1C21BB-40BD-4BC7-93A6-44BEF8F9B728}">
            <xm:f>NOT(ISERROR(SEARCH("+",C96)))</xm:f>
            <xm:f>"+"</xm:f>
            <x14:dxf>
              <fill>
                <patternFill>
                  <bgColor rgb="FFFDFDD1"/>
                </patternFill>
              </fill>
            </x14:dxf>
          </x14:cfRule>
          <xm:sqref>C96:AL96</xm:sqref>
        </x14:conditionalFormatting>
        <x14:conditionalFormatting xmlns:xm="http://schemas.microsoft.com/office/excel/2006/main">
          <x14:cfRule type="containsText" priority="1644" operator="containsText" id="{4AAB7A6D-28B8-45FF-8D2C-5F9A33B75CCD}">
            <xm:f>NOT(ISERROR(SEARCH("+",C113)))</xm:f>
            <xm:f>"+"</xm:f>
            <x14:dxf>
              <fill>
                <patternFill>
                  <bgColor rgb="FFFDFDD1"/>
                </patternFill>
              </fill>
            </x14:dxf>
          </x14:cfRule>
          <xm:sqref>C113:AL113</xm:sqref>
        </x14:conditionalFormatting>
        <x14:conditionalFormatting xmlns:xm="http://schemas.microsoft.com/office/excel/2006/main">
          <x14:cfRule type="containsText" priority="1627" operator="containsText" id="{E5DCC1CF-3C86-47BC-BE42-ED043CCF2A51}">
            <xm:f>NOT(ISERROR(SEARCH("+",C127)))</xm:f>
            <xm:f>"+"</xm:f>
            <x14:dxf>
              <fill>
                <patternFill>
                  <bgColor rgb="FFFDFDD1"/>
                </patternFill>
              </fill>
            </x14:dxf>
          </x14:cfRule>
          <xm:sqref>C127:AL127</xm:sqref>
        </x14:conditionalFormatting>
        <x14:conditionalFormatting xmlns:xm="http://schemas.microsoft.com/office/excel/2006/main">
          <x14:cfRule type="containsText" priority="1610" operator="containsText" id="{125A6ED2-3731-4317-A826-A44A05E82476}">
            <xm:f>NOT(ISERROR(SEARCH("+",C155)))</xm:f>
            <xm:f>"+"</xm:f>
            <x14:dxf>
              <fill>
                <patternFill>
                  <bgColor rgb="FFFDFDD1"/>
                </patternFill>
              </fill>
            </x14:dxf>
          </x14:cfRule>
          <xm:sqref>C155:AL160</xm:sqref>
        </x14:conditionalFormatting>
        <x14:conditionalFormatting xmlns:xm="http://schemas.microsoft.com/office/excel/2006/main">
          <x14:cfRule type="containsText" priority="1576" operator="containsText" id="{4FE03D00-8F7F-42AF-A344-E87284BD97D7}">
            <xm:f>NOT(ISERROR(SEARCH("+",C133)))</xm:f>
            <xm:f>"+"</xm:f>
            <x14:dxf>
              <fill>
                <patternFill>
                  <bgColor rgb="FFFDFDD1"/>
                </patternFill>
              </fill>
            </x14:dxf>
          </x14:cfRule>
          <xm:sqref>C133:AL133</xm:sqref>
        </x14:conditionalFormatting>
        <x14:conditionalFormatting xmlns:xm="http://schemas.microsoft.com/office/excel/2006/main">
          <x14:cfRule type="containsText" priority="1559"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74"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57" operator="containsText" id="{5F6325AF-3CC4-4F96-9645-F6144DE21859}">
            <xm:f>NOT(ISERROR(SEARCH("+",C94)))</xm:f>
            <xm:f>"+"</xm:f>
            <x14:dxf>
              <fill>
                <patternFill>
                  <bgColor rgb="FFFDFDD1"/>
                </patternFill>
              </fill>
            </x14:dxf>
          </x14:cfRule>
          <xm:sqref>C94:AL95</xm:sqref>
        </x14:conditionalFormatting>
        <x14:conditionalFormatting xmlns:xm="http://schemas.microsoft.com/office/excel/2006/main">
          <x14:cfRule type="containsText" priority="1406" operator="containsText" id="{72B8F364-9AA5-4187-9E42-14DA491AE79D}">
            <xm:f>NOT(ISERROR(SEARCH("+",C99)))</xm:f>
            <xm:f>"+"</xm:f>
            <x14:dxf>
              <fill>
                <patternFill>
                  <bgColor rgb="FFFDFDD1"/>
                </patternFill>
              </fill>
            </x14:dxf>
          </x14:cfRule>
          <xm:sqref>C99:AL99 C103:AL106 C108:AL112</xm:sqref>
        </x14:conditionalFormatting>
        <x14:conditionalFormatting xmlns:xm="http://schemas.microsoft.com/office/excel/2006/main">
          <x14:cfRule type="containsText" priority="1389" operator="containsText" id="{FF70527E-042B-430D-9472-7E751311E1AE}">
            <xm:f>NOT(ISERROR(SEARCH("+",C101)))</xm:f>
            <xm:f>"+"</xm:f>
            <x14:dxf>
              <fill>
                <patternFill>
                  <bgColor rgb="FFFDFDD1"/>
                </patternFill>
              </fill>
            </x14:dxf>
          </x14:cfRule>
          <xm:sqref>C101:AL101</xm:sqref>
        </x14:conditionalFormatting>
        <x14:conditionalFormatting xmlns:xm="http://schemas.microsoft.com/office/excel/2006/main">
          <x14:cfRule type="containsText" priority="1355" operator="containsText" id="{E6F04F44-CF0A-476D-A2B3-2DF646061E9F}">
            <xm:f>NOT(ISERROR(SEARCH("+",C116)))</xm:f>
            <xm:f>"+"</xm:f>
            <x14:dxf>
              <fill>
                <patternFill>
                  <bgColor rgb="FFFDFDD1"/>
                </patternFill>
              </fill>
            </x14:dxf>
          </x14:cfRule>
          <xm:sqref>C116:AL116 C124:AL126</xm:sqref>
        </x14:conditionalFormatting>
        <x14:conditionalFormatting xmlns:xm="http://schemas.microsoft.com/office/excel/2006/main">
          <x14:cfRule type="containsText" priority="1338" operator="containsText" id="{0BC3667A-DA35-422A-A5B1-AA4FACC6A4C2}">
            <xm:f>NOT(ISERROR(SEARCH("+",C118)))</xm:f>
            <xm:f>"+"</xm:f>
            <x14:dxf>
              <fill>
                <patternFill>
                  <bgColor rgb="FFFDFDD1"/>
                </patternFill>
              </fill>
            </x14:dxf>
          </x14:cfRule>
          <xm:sqref>C118:AL123</xm:sqref>
        </x14:conditionalFormatting>
        <x14:conditionalFormatting xmlns:xm="http://schemas.microsoft.com/office/excel/2006/main">
          <x14:cfRule type="containsText" priority="1304" operator="containsText" id="{1D94E332-742D-4E20-A83C-583C733EFB31}">
            <xm:f>NOT(ISERROR(SEARCH("+",C129)))</xm:f>
            <xm:f>"+"</xm:f>
            <x14:dxf>
              <fill>
                <patternFill>
                  <bgColor rgb="FFFDFDD1"/>
                </patternFill>
              </fill>
            </x14:dxf>
          </x14:cfRule>
          <xm:sqref>C129:AL129 C131:AL132</xm:sqref>
        </x14:conditionalFormatting>
        <x14:conditionalFormatting xmlns:xm="http://schemas.microsoft.com/office/excel/2006/main">
          <x14:cfRule type="containsText" priority="1287" operator="containsText" id="{238109FF-40F9-4152-A02E-814FD6D48A31}">
            <xm:f>NOT(ISERROR(SEARCH("+",C130)))</xm:f>
            <xm:f>"+"</xm:f>
            <x14:dxf>
              <fill>
                <patternFill>
                  <bgColor rgb="FFFDFDD1"/>
                </patternFill>
              </fill>
            </x14:dxf>
          </x14:cfRule>
          <xm:sqref>C130:AL130</xm:sqref>
        </x14:conditionalFormatting>
        <x14:conditionalFormatting xmlns:xm="http://schemas.microsoft.com/office/excel/2006/main">
          <x14:cfRule type="containsText" priority="1270" operator="containsText" id="{14C92019-31CA-4B61-B6A7-A64F84547C17}">
            <xm:f>NOT(ISERROR(SEARCH("+",C128)))</xm:f>
            <xm:f>"+"</xm:f>
            <x14:dxf>
              <fill>
                <patternFill>
                  <bgColor rgb="FFFDFDD1"/>
                </patternFill>
              </fill>
            </x14:dxf>
          </x14:cfRule>
          <xm:sqref>C128:AL128</xm:sqref>
        </x14:conditionalFormatting>
        <x14:conditionalFormatting xmlns:xm="http://schemas.microsoft.com/office/excel/2006/main">
          <x14:cfRule type="containsText" priority="1253" operator="containsText" id="{E55E4A1A-AF8D-4A83-A524-CD13E43D761A}">
            <xm:f>NOT(ISERROR(SEARCH("+",C142)))</xm:f>
            <xm:f>"+"</xm:f>
            <x14:dxf>
              <fill>
                <patternFill>
                  <bgColor rgb="FFFDFDD1"/>
                </patternFill>
              </fill>
            </x14:dxf>
          </x14:cfRule>
          <xm:sqref>C142:AL147 C149:AL154</xm:sqref>
        </x14:conditionalFormatting>
        <x14:conditionalFormatting xmlns:xm="http://schemas.microsoft.com/office/excel/2006/main">
          <x14:cfRule type="containsText" priority="1202" operator="containsText" id="{93877BC5-E0AA-448B-992E-3CA282EB49AE}">
            <xm:f>NOT(ISERROR(SEARCH("+",C172)))</xm:f>
            <xm:f>"+"</xm:f>
            <x14:dxf>
              <fill>
                <patternFill>
                  <bgColor rgb="FFFDFDD1"/>
                </patternFill>
              </fill>
            </x14:dxf>
          </x14:cfRule>
          <xm:sqref>C172:AL173</xm:sqref>
        </x14:conditionalFormatting>
        <x14:conditionalFormatting xmlns:xm="http://schemas.microsoft.com/office/excel/2006/main">
          <x14:cfRule type="containsText" priority="115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13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120" operator="containsText" id="{C1B99F3F-6A4B-446C-AF2B-1C827B8DB542}">
            <xm:f>NOT(ISERROR(SEARCH("+",C61)))</xm:f>
            <xm:f>"+"</xm:f>
            <x14:dxf>
              <fill>
                <patternFill>
                  <bgColor rgb="FFFDFDD1"/>
                </patternFill>
              </fill>
            </x14:dxf>
          </x14:cfRule>
          <xm:sqref>C61:AL61</xm:sqref>
        </x14:conditionalFormatting>
        <x14:conditionalFormatting xmlns:xm="http://schemas.microsoft.com/office/excel/2006/main">
          <x14:cfRule type="containsText" priority="1104" operator="containsText" id="{1F657ABF-6831-4D52-A15E-06DAAB0F69EA}">
            <xm:f>NOT(ISERROR(SEARCH("+",C57)))</xm:f>
            <xm:f>"+"</xm:f>
            <x14:dxf>
              <fill>
                <patternFill>
                  <bgColor rgb="FFFDFDD1"/>
                </patternFill>
              </fill>
            </x14:dxf>
          </x14:cfRule>
          <xm:sqref>C57:AL57</xm:sqref>
        </x14:conditionalFormatting>
        <x14:conditionalFormatting xmlns:xm="http://schemas.microsoft.com/office/excel/2006/main">
          <x14:cfRule type="containsText" priority="1088" operator="containsText" id="{FFB302B9-E90F-4EEB-A5D4-A12D37E82276}">
            <xm:f>NOT(ISERROR(SEARCH("+",C68)))</xm:f>
            <xm:f>"+"</xm:f>
            <x14:dxf>
              <fill>
                <patternFill>
                  <bgColor rgb="FFFDFDD1"/>
                </patternFill>
              </fill>
            </x14:dxf>
          </x14:cfRule>
          <xm:sqref>C68:AL68</xm:sqref>
        </x14:conditionalFormatting>
        <x14:conditionalFormatting xmlns:xm="http://schemas.microsoft.com/office/excel/2006/main">
          <x14:cfRule type="containsText" priority="1072" operator="containsText" id="{C6807996-55B0-4ACC-9B9A-A7D887030C2A}">
            <xm:f>NOT(ISERROR(SEARCH("+",C72)))</xm:f>
            <xm:f>"+"</xm:f>
            <x14:dxf>
              <fill>
                <patternFill>
                  <bgColor rgb="FFFDFDD1"/>
                </patternFill>
              </fill>
            </x14:dxf>
          </x14:cfRule>
          <xm:sqref>C72:AL72</xm:sqref>
        </x14:conditionalFormatting>
        <x14:conditionalFormatting xmlns:xm="http://schemas.microsoft.com/office/excel/2006/main">
          <x14:cfRule type="containsText" priority="1056" operator="containsText" id="{FE6B4FA9-6074-46CF-AEFE-5A4DEB207B3A}">
            <xm:f>NOT(ISERROR(SEARCH("+",C81)))</xm:f>
            <xm:f>"+"</xm:f>
            <x14:dxf>
              <fill>
                <patternFill>
                  <bgColor rgb="FFFDFDD1"/>
                </patternFill>
              </fill>
            </x14:dxf>
          </x14:cfRule>
          <xm:sqref>C81:AL81</xm:sqref>
        </x14:conditionalFormatting>
        <x14:conditionalFormatting xmlns:xm="http://schemas.microsoft.com/office/excel/2006/main">
          <x14:cfRule type="containsText" priority="1008"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1004" operator="containsText" id="{1D534F50-7D02-4A8D-A017-C5874BEDE8CB}">
            <xm:f>NOT(ISERROR(SEARCH("+",C90)))</xm:f>
            <xm:f>"+"</xm:f>
            <x14:dxf>
              <fill>
                <patternFill>
                  <bgColor rgb="FFFDFDD1"/>
                </patternFill>
              </fill>
            </x14:dxf>
          </x14:cfRule>
          <xm:sqref>C90:AL90</xm:sqref>
        </x14:conditionalFormatting>
        <x14:conditionalFormatting xmlns:xm="http://schemas.microsoft.com/office/excel/2006/main">
          <x14:cfRule type="containsText" priority="984" operator="containsText" id="{0F23B5DB-36EE-467E-B5EF-25AAB7FFF9EF}">
            <xm:f>NOT(ISERROR(SEARCH("+",C91)))</xm:f>
            <xm:f>"+"</xm:f>
            <x14:dxf>
              <fill>
                <patternFill>
                  <bgColor rgb="FFFDFDD1"/>
                </patternFill>
              </fill>
            </x14:dxf>
          </x14:cfRule>
          <xm:sqref>C91:AL91</xm:sqref>
        </x14:conditionalFormatting>
        <x14:conditionalFormatting xmlns:xm="http://schemas.microsoft.com/office/excel/2006/main">
          <x14:cfRule type="containsText" priority="977" operator="containsText" id="{F20F945F-CFCA-4D5C-9D2E-5394A171D552}">
            <xm:f>NOT(ISERROR(SEARCH("+",C140)))</xm:f>
            <xm:f>"+"</xm:f>
            <x14:dxf>
              <fill>
                <patternFill>
                  <bgColor rgb="FFFDFDD1"/>
                </patternFill>
              </fill>
            </x14:dxf>
          </x14:cfRule>
          <xm:sqref>C140:AL140</xm:sqref>
        </x14:conditionalFormatting>
        <x14:conditionalFormatting xmlns:xm="http://schemas.microsoft.com/office/excel/2006/main">
          <x14:cfRule type="containsText" priority="957" operator="containsText" id="{A2A8E4C1-E308-49FD-84FE-A6A3BA76134B}">
            <xm:f>NOT(ISERROR(SEARCH("+",C137)))</xm:f>
            <xm:f>"+"</xm:f>
            <x14:dxf>
              <fill>
                <patternFill>
                  <bgColor rgb="FFFDFDD1"/>
                </patternFill>
              </fill>
            </x14:dxf>
          </x14:cfRule>
          <xm:sqref>C137:AL137</xm:sqref>
        </x14:conditionalFormatting>
        <x14:conditionalFormatting xmlns:xm="http://schemas.microsoft.com/office/excel/2006/main">
          <x14:cfRule type="containsText" priority="941" operator="containsText" id="{5CA22B27-4A82-437C-B24D-2656E9E1AA5B}">
            <xm:f>NOT(ISERROR(SEARCH("+",C134)))</xm:f>
            <xm:f>"+"</xm:f>
            <x14:dxf>
              <fill>
                <patternFill>
                  <bgColor rgb="FFFDFDD1"/>
                </patternFill>
              </fill>
            </x14:dxf>
          </x14:cfRule>
          <xm:sqref>C134:AL134</xm:sqref>
        </x14:conditionalFormatting>
        <x14:conditionalFormatting xmlns:xm="http://schemas.microsoft.com/office/excel/2006/main">
          <x14:cfRule type="containsText" priority="925" operator="containsText" id="{0B538860-533B-4BEC-898D-ED83611D323D}">
            <xm:f>NOT(ISERROR(SEARCH("+",C165)))</xm:f>
            <xm:f>"+"</xm:f>
            <x14:dxf>
              <fill>
                <patternFill>
                  <bgColor rgb="FFFDFDD1"/>
                </patternFill>
              </fill>
            </x14:dxf>
          </x14:cfRule>
          <xm:sqref>C165:AL165</xm:sqref>
        </x14:conditionalFormatting>
        <x14:conditionalFormatting xmlns:xm="http://schemas.microsoft.com/office/excel/2006/main">
          <x14:cfRule type="containsText" priority="909" operator="containsText" id="{D4127592-72A2-414C-BDBA-A094A310C3E8}">
            <xm:f>NOT(ISERROR(SEARCH("+",C156)))</xm:f>
            <xm:f>"+"</xm:f>
            <x14:dxf>
              <fill>
                <patternFill>
                  <bgColor rgb="FFFDFDD1"/>
                </patternFill>
              </fill>
            </x14:dxf>
          </x14:cfRule>
          <xm:sqref>C156:AL156</xm:sqref>
        </x14:conditionalFormatting>
        <x14:conditionalFormatting xmlns:xm="http://schemas.microsoft.com/office/excel/2006/main">
          <x14:cfRule type="containsText" priority="893" operator="containsText" id="{CF27F3E7-7D9C-4809-A144-160A5A3C50F0}">
            <xm:f>NOT(ISERROR(SEARCH("+",C161)))</xm:f>
            <xm:f>"+"</xm:f>
            <x14:dxf>
              <fill>
                <patternFill>
                  <bgColor rgb="FFFDFDD1"/>
                </patternFill>
              </fill>
            </x14:dxf>
          </x14:cfRule>
          <xm:sqref>C161:AL161</xm:sqref>
        </x14:conditionalFormatting>
        <x14:conditionalFormatting xmlns:xm="http://schemas.microsoft.com/office/excel/2006/main">
          <x14:cfRule type="containsText" priority="877" operator="containsText" id="{520C40D3-C952-4E98-B06B-C344A1123666}">
            <xm:f>NOT(ISERROR(SEARCH("+",C170)))</xm:f>
            <xm:f>"+"</xm:f>
            <x14:dxf>
              <fill>
                <patternFill>
                  <bgColor rgb="FFFDFDD1"/>
                </patternFill>
              </fill>
            </x14:dxf>
          </x14:cfRule>
          <xm:sqref>C170:AL170</xm:sqref>
        </x14:conditionalFormatting>
        <x14:conditionalFormatting xmlns:xm="http://schemas.microsoft.com/office/excel/2006/main">
          <x14:cfRule type="containsText" priority="861" operator="containsText" id="{CE2ABDE1-67DC-43A3-BB20-DE20CCCAC461}">
            <xm:f>NOT(ISERROR(SEARCH("+",C141)))</xm:f>
            <xm:f>"+"</xm:f>
            <x14:dxf>
              <fill>
                <patternFill>
                  <bgColor rgb="FFFDFDD1"/>
                </patternFill>
              </fill>
            </x14:dxf>
          </x14:cfRule>
          <xm:sqref>C141:AL141</xm:sqref>
        </x14:conditionalFormatting>
        <x14:conditionalFormatting xmlns:xm="http://schemas.microsoft.com/office/excel/2006/main">
          <x14:cfRule type="containsText" priority="781" operator="containsText" id="{E90D7426-E84E-4CEF-926D-251B475DCD42}">
            <xm:f>NOT(ISERROR(SEARCH("+",C175)))</xm:f>
            <xm:f>"+"</xm:f>
            <x14:dxf>
              <fill>
                <patternFill>
                  <bgColor rgb="FFFDFDD1"/>
                </patternFill>
              </fill>
            </x14:dxf>
          </x14:cfRule>
          <xm:sqref>C175:AL175</xm:sqref>
        </x14:conditionalFormatting>
        <x14:conditionalFormatting xmlns:xm="http://schemas.microsoft.com/office/excel/2006/main">
          <x14:cfRule type="containsText" priority="765" operator="containsText" id="{67810F09-F322-4873-9846-FAE8E81666DF}">
            <xm:f>NOT(ISERROR(SEARCH("+",C182)))</xm:f>
            <xm:f>"+"</xm:f>
            <x14:dxf>
              <fill>
                <patternFill>
                  <bgColor rgb="FFFDFDD1"/>
                </patternFill>
              </fill>
            </x14:dxf>
          </x14:cfRule>
          <xm:sqref>C182:AL182</xm:sqref>
        </x14:conditionalFormatting>
        <x14:conditionalFormatting xmlns:xm="http://schemas.microsoft.com/office/excel/2006/main">
          <x14:cfRule type="containsText" priority="749" operator="containsText" id="{1EBCA794-D84E-4B56-B22F-FBA6FA78C7D6}">
            <xm:f>NOT(ISERROR(SEARCH("+",C190)))</xm:f>
            <xm:f>"+"</xm:f>
            <x14:dxf>
              <fill>
                <patternFill>
                  <bgColor rgb="FFFDFDD1"/>
                </patternFill>
              </fill>
            </x14:dxf>
          </x14:cfRule>
          <xm:sqref>C190:AL190</xm:sqref>
        </x14:conditionalFormatting>
        <x14:conditionalFormatting xmlns:xm="http://schemas.microsoft.com/office/excel/2006/main">
          <x14:cfRule type="containsText" priority="73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717"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65" operator="containsText" id="{9A8805A5-F366-4D30-B780-68272433F9AB}">
            <xm:f>NOT(ISERROR(SEARCH("+",C195)))</xm:f>
            <xm:f>"+"</xm:f>
            <x14:dxf>
              <fill>
                <patternFill>
                  <bgColor rgb="FFFDFDD1"/>
                </patternFill>
              </fill>
            </x14:dxf>
          </x14:cfRule>
          <xm:sqref>C195:AL195</xm:sqref>
        </x14:conditionalFormatting>
        <x14:conditionalFormatting xmlns:xm="http://schemas.microsoft.com/office/excel/2006/main">
          <x14:cfRule type="containsText" priority="445"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428"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411"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94"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85"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5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342" operator="containsText" id="{B41D4114-9171-4F69-AB0D-7D08F2577C0E}">
            <xm:f>NOT(ISERROR(SEARCH("+",C97)))</xm:f>
            <xm:f>"+"</xm:f>
            <x14:dxf>
              <fill>
                <patternFill>
                  <bgColor rgb="FFFDFDD1"/>
                </patternFill>
              </fill>
            </x14:dxf>
          </x14:cfRule>
          <xm:sqref>C97:AL97</xm:sqref>
        </x14:conditionalFormatting>
        <x14:conditionalFormatting xmlns:xm="http://schemas.microsoft.com/office/excel/2006/main">
          <x14:cfRule type="containsText" priority="325" operator="containsText" id="{60A6A5E4-8D1A-4863-826F-3B254EE210B4}">
            <xm:f>NOT(ISERROR(SEARCH("+",C100)))</xm:f>
            <xm:f>"+"</xm:f>
            <x14:dxf>
              <fill>
                <patternFill>
                  <bgColor rgb="FFFDFDD1"/>
                </patternFill>
              </fill>
            </x14:dxf>
          </x14:cfRule>
          <xm:sqref>C100:AL100</xm:sqref>
        </x14:conditionalFormatting>
        <x14:conditionalFormatting xmlns:xm="http://schemas.microsoft.com/office/excel/2006/main">
          <x14:cfRule type="containsText" priority="308" operator="containsText" id="{2E5D72F6-D148-47E2-BE73-838A077A47EA}">
            <xm:f>NOT(ISERROR(SEARCH("+",C102)))</xm:f>
            <xm:f>"+"</xm:f>
            <x14:dxf>
              <fill>
                <patternFill>
                  <bgColor rgb="FFFDFDD1"/>
                </patternFill>
              </fill>
            </x14:dxf>
          </x14:cfRule>
          <xm:sqref>C102:AL102</xm:sqref>
        </x14:conditionalFormatting>
        <x14:conditionalFormatting xmlns:xm="http://schemas.microsoft.com/office/excel/2006/main">
          <x14:cfRule type="containsText" priority="285" operator="containsText" id="{111BCDF2-9EE9-422F-8951-E3A236A6D42D}">
            <xm:f>NOT(ISERROR(SEARCH("+",C114)))</xm:f>
            <xm:f>"+"</xm:f>
            <x14:dxf>
              <fill>
                <patternFill>
                  <bgColor rgb="FFFDFDD1"/>
                </patternFill>
              </fill>
            </x14:dxf>
          </x14:cfRule>
          <xm:sqref>C114:AL114</xm:sqref>
        </x14:conditionalFormatting>
        <x14:conditionalFormatting xmlns:xm="http://schemas.microsoft.com/office/excel/2006/main">
          <x14:cfRule type="containsText" priority="268" operator="containsText" id="{88919455-1A21-43B8-844D-2E59FD40BF2E}">
            <xm:f>NOT(ISERROR(SEARCH("+",C117)))</xm:f>
            <xm:f>"+"</xm:f>
            <x14:dxf>
              <fill>
                <patternFill>
                  <bgColor rgb="FFFDFDD1"/>
                </patternFill>
              </fill>
            </x14:dxf>
          </x14:cfRule>
          <xm:sqref>C117:AL117</xm:sqref>
        </x14:conditionalFormatting>
        <x14:conditionalFormatting xmlns:xm="http://schemas.microsoft.com/office/excel/2006/main">
          <x14:cfRule type="containsText" priority="245" operator="containsText" id="{C9853F80-A243-4BFB-8E28-8A65D41C4A53}">
            <xm:f>NOT(ISERROR(SEARCH("+",C107)))</xm:f>
            <xm:f>"+"</xm:f>
            <x14:dxf>
              <fill>
                <patternFill>
                  <bgColor rgb="FFFDFDD1"/>
                </patternFill>
              </fill>
            </x14:dxf>
          </x14:cfRule>
          <xm:sqref>C107:AL107</xm:sqref>
        </x14:conditionalFormatting>
        <x14:conditionalFormatting xmlns:xm="http://schemas.microsoft.com/office/excel/2006/main">
          <x14:cfRule type="containsText" priority="227" operator="containsText" id="{99B1F515-1381-4DCC-8CD1-B061E1DC3F02}">
            <xm:f>NOT(ISERROR(SEARCH("+",C76)))</xm:f>
            <xm:f>"+"</xm:f>
            <x14:dxf>
              <fill>
                <patternFill>
                  <bgColor rgb="FFFDFDD1"/>
                </patternFill>
              </fill>
            </x14:dxf>
          </x14:cfRule>
          <xm:sqref>C76:AL76</xm:sqref>
        </x14:conditionalFormatting>
        <x14:conditionalFormatting xmlns:xm="http://schemas.microsoft.com/office/excel/2006/main">
          <x14:cfRule type="containsText" priority="214" operator="containsText" id="{DFC93C59-DE2E-489A-A6D8-4CA5348FCC32}">
            <xm:f>NOT(ISERROR(SEARCH("+",C74)))</xm:f>
            <xm:f>"+"</xm:f>
            <x14:dxf>
              <fill>
                <patternFill>
                  <bgColor rgb="FFFDFDD1"/>
                </patternFill>
              </fill>
            </x14:dxf>
          </x14:cfRule>
          <xm:sqref>C74:AL74</xm:sqref>
        </x14:conditionalFormatting>
        <x14:conditionalFormatting xmlns:xm="http://schemas.microsoft.com/office/excel/2006/main">
          <x14:cfRule type="containsText" priority="176" operator="containsText" id="{4EFA1D62-7611-4B03-8504-7A20AF7745EB}">
            <xm:f>NOT(ISERROR(SEARCH("+",C162)))</xm:f>
            <xm:f>"+"</xm:f>
            <x14:dxf>
              <fill>
                <patternFill>
                  <bgColor rgb="FFFDFDD1"/>
                </patternFill>
              </fill>
            </x14:dxf>
          </x14:cfRule>
          <xm:sqref>C162:AL162</xm:sqref>
        </x14:conditionalFormatting>
        <x14:conditionalFormatting xmlns:xm="http://schemas.microsoft.com/office/excel/2006/main">
          <x14:cfRule type="containsText" priority="157" operator="containsText" id="{3084A247-2366-4D26-9908-A6EAB850F820}">
            <xm:f>NOT(ISERROR(SEARCH("+",C148)))</xm:f>
            <xm:f>"+"</xm:f>
            <x14:dxf>
              <fill>
                <patternFill>
                  <bgColor rgb="FFFDFDD1"/>
                </patternFill>
              </fill>
            </x14:dxf>
          </x14:cfRule>
          <xm:sqref>C148:AL148</xm:sqref>
        </x14:conditionalFormatting>
        <x14:conditionalFormatting xmlns:xm="http://schemas.microsoft.com/office/excel/2006/main">
          <x14:cfRule type="containsText" priority="139" operator="containsText" id="{C98031C4-D274-4AA3-864E-183BCAC0BA9B}">
            <xm:f>NOT(ISERROR(SEARCH("+",C201)))</xm:f>
            <xm:f>"+"</xm:f>
            <x14:dxf>
              <fill>
                <patternFill>
                  <bgColor rgb="FFFDFDD1"/>
                </patternFill>
              </fill>
            </x14:dxf>
          </x14:cfRule>
          <xm:sqref>C201:AL201</xm:sqref>
        </x14:conditionalFormatting>
        <x14:conditionalFormatting xmlns:xm="http://schemas.microsoft.com/office/excel/2006/main">
          <x14:cfRule type="containsText" priority="121" operator="containsText" id="{6AB38D7F-E2F0-4BAC-B9D9-DC7403B0893D}">
            <xm:f>NOT(ISERROR(SEARCH("+",C208)))</xm:f>
            <xm:f>"+"</xm:f>
            <x14:dxf>
              <fill>
                <patternFill>
                  <bgColor rgb="FFFDFDD1"/>
                </patternFill>
              </fill>
            </x14:dxf>
          </x14:cfRule>
          <xm:sqref>C208:AL208</xm:sqref>
        </x14:conditionalFormatting>
        <x14:conditionalFormatting xmlns:xm="http://schemas.microsoft.com/office/excel/2006/main">
          <x14:cfRule type="containsText" priority="103" operator="containsText" id="{447EA124-C2B3-44BA-A8DD-4EC90A56BB3C}">
            <xm:f>NOT(ISERROR(SEARCH("+",C209)))</xm:f>
            <xm:f>"+"</xm:f>
            <x14:dxf>
              <fill>
                <patternFill>
                  <bgColor rgb="FFFDFDD1"/>
                </patternFill>
              </fill>
            </x14:dxf>
          </x14:cfRule>
          <xm:sqref>C209:AL209</xm:sqref>
        </x14:conditionalFormatting>
        <x14:conditionalFormatting xmlns:xm="http://schemas.microsoft.com/office/excel/2006/main">
          <x14:cfRule type="containsText" priority="85" operator="containsText" id="{DAE01EAD-1357-4242-9695-36F08A832875}">
            <xm:f>NOT(ISERROR(SEARCH("+",C210)))</xm:f>
            <xm:f>"+"</xm:f>
            <x14:dxf>
              <fill>
                <patternFill>
                  <bgColor rgb="FFFDFDD1"/>
                </patternFill>
              </fill>
            </x14:dxf>
          </x14:cfRule>
          <xm:sqref>C210:AL210</xm:sqref>
        </x14:conditionalFormatting>
        <x14:conditionalFormatting xmlns:xm="http://schemas.microsoft.com/office/excel/2006/main">
          <x14:cfRule type="containsText" priority="67" operator="containsText" id="{BBAFFE15-2461-495E-ABB5-9FA134CCE7C4}">
            <xm:f>NOT(ISERROR(SEARCH("+",C211)))</xm:f>
            <xm:f>"+"</xm:f>
            <x14:dxf>
              <fill>
                <patternFill>
                  <bgColor rgb="FFFDFDD1"/>
                </patternFill>
              </fill>
            </x14:dxf>
          </x14:cfRule>
          <xm:sqref>C211:AL211</xm:sqref>
        </x14:conditionalFormatting>
        <x14:conditionalFormatting xmlns:xm="http://schemas.microsoft.com/office/excel/2006/main">
          <x14:cfRule type="containsText" priority="49" operator="containsText" id="{B4C4016E-5EB2-47BC-A2B2-B55D9849154B}">
            <xm:f>NOT(ISERROR(SEARCH("+",C212)))</xm:f>
            <xm:f>"+"</xm:f>
            <x14:dxf>
              <fill>
                <patternFill>
                  <bgColor rgb="FFFDFDD1"/>
                </patternFill>
              </fill>
            </x14:dxf>
          </x14:cfRule>
          <xm:sqref>C212:AL212</xm:sqref>
        </x14:conditionalFormatting>
        <x14:conditionalFormatting xmlns:xm="http://schemas.microsoft.com/office/excel/2006/main">
          <x14:cfRule type="containsText" priority="28" operator="containsText" id="{632034B9-4ED2-4FAE-B5C1-46C2FDD75C2F}">
            <xm:f>NOT(ISERROR(SEARCH("+",C53)))</xm:f>
            <xm:f>"+"</xm:f>
            <x14:dxf>
              <fill>
                <patternFill>
                  <bgColor rgb="FFFDFDD1"/>
                </patternFill>
              </fill>
            </x14:dxf>
          </x14:cfRule>
          <xm:sqref>C53:AL54</xm:sqref>
        </x14:conditionalFormatting>
        <x14:conditionalFormatting xmlns:xm="http://schemas.microsoft.com/office/excel/2006/main">
          <x14:cfRule type="containsText" priority="14" operator="containsText" id="{9A1949FC-CADB-4F1B-8DE2-EDA91105997F}">
            <xm:f>NOT(ISERROR(SEARCH("+",C52)))</xm:f>
            <xm:f>"+"</xm:f>
            <x14:dxf>
              <fill>
                <patternFill>
                  <bgColor rgb="FFFDFDD1"/>
                </patternFill>
              </fill>
            </x14:dxf>
          </x14:cfRule>
          <xm:sqref>C52:AL52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topLeftCell="A10" workbookViewId="0">
      <selection activeCell="A23" sqref="A23"/>
    </sheetView>
  </sheetViews>
  <sheetFormatPr baseColWidth="10" defaultColWidth="11.44140625" defaultRowHeight="14.4" x14ac:dyDescent="0.3"/>
  <cols>
    <col min="2" max="2" width="21.6640625" customWidth="1"/>
  </cols>
  <sheetData>
    <row r="1" spans="1:2" x14ac:dyDescent="0.3">
      <c r="A1" s="217" t="s">
        <v>358</v>
      </c>
      <c r="B1" s="217" t="s">
        <v>359</v>
      </c>
    </row>
    <row r="2" spans="1:2" x14ac:dyDescent="0.3">
      <c r="A2" t="s">
        <v>127</v>
      </c>
      <c r="B2" t="s">
        <v>361</v>
      </c>
    </row>
    <row r="3" spans="1:2" x14ac:dyDescent="0.3">
      <c r="A3" t="s">
        <v>360</v>
      </c>
      <c r="B3" t="s">
        <v>362</v>
      </c>
    </row>
    <row r="4" spans="1:2" x14ac:dyDescent="0.3">
      <c r="A4" t="s">
        <v>26</v>
      </c>
      <c r="B4" t="s">
        <v>320</v>
      </c>
    </row>
    <row r="5" spans="1:2" x14ac:dyDescent="0.3">
      <c r="A5" t="s">
        <v>63</v>
      </c>
      <c r="B5" t="s">
        <v>350</v>
      </c>
    </row>
    <row r="6" spans="1:2" x14ac:dyDescent="0.3">
      <c r="A6" t="s">
        <v>55</v>
      </c>
      <c r="B6" t="s">
        <v>296</v>
      </c>
    </row>
    <row r="7" spans="1:2" x14ac:dyDescent="0.3">
      <c r="A7" t="s">
        <v>319</v>
      </c>
      <c r="B7" t="s">
        <v>373</v>
      </c>
    </row>
    <row r="8" spans="1:2" x14ac:dyDescent="0.3">
      <c r="A8" t="s">
        <v>165</v>
      </c>
      <c r="B8" t="s">
        <v>363</v>
      </c>
    </row>
    <row r="9" spans="1:2" x14ac:dyDescent="0.3">
      <c r="A9" t="s">
        <v>110</v>
      </c>
      <c r="B9" t="s">
        <v>364</v>
      </c>
    </row>
    <row r="10" spans="1:2" x14ac:dyDescent="0.3">
      <c r="A10" t="s">
        <v>119</v>
      </c>
      <c r="B10" t="s">
        <v>365</v>
      </c>
    </row>
    <row r="11" spans="1:2" x14ac:dyDescent="0.3">
      <c r="A11" t="s">
        <v>355</v>
      </c>
      <c r="B11" t="s">
        <v>366</v>
      </c>
    </row>
    <row r="12" spans="1:2" x14ac:dyDescent="0.3">
      <c r="A12" t="s">
        <v>250</v>
      </c>
      <c r="B12" t="s">
        <v>367</v>
      </c>
    </row>
    <row r="13" spans="1:2" x14ac:dyDescent="0.3">
      <c r="A13" t="s">
        <v>249</v>
      </c>
      <c r="B13" t="s">
        <v>368</v>
      </c>
    </row>
    <row r="14" spans="1:2" x14ac:dyDescent="0.3">
      <c r="A14" t="s">
        <v>121</v>
      </c>
      <c r="B14" t="s">
        <v>369</v>
      </c>
    </row>
    <row r="15" spans="1:2" x14ac:dyDescent="0.3">
      <c r="A15" t="s">
        <v>398</v>
      </c>
      <c r="B15" t="s">
        <v>370</v>
      </c>
    </row>
    <row r="16" spans="1:2" x14ac:dyDescent="0.3">
      <c r="A16" t="s">
        <v>50</v>
      </c>
      <c r="B16" t="s">
        <v>371</v>
      </c>
    </row>
    <row r="17" spans="1:2" x14ac:dyDescent="0.3">
      <c r="A17" t="s">
        <v>47</v>
      </c>
      <c r="B17" t="s">
        <v>352</v>
      </c>
    </row>
    <row r="18" spans="1:2" x14ac:dyDescent="0.3">
      <c r="A18" t="s">
        <v>46</v>
      </c>
      <c r="B18" t="s">
        <v>351</v>
      </c>
    </row>
    <row r="19" spans="1:2" x14ac:dyDescent="0.3">
      <c r="A19" t="s">
        <v>88</v>
      </c>
      <c r="B19" t="s">
        <v>314</v>
      </c>
    </row>
    <row r="20" spans="1:2" x14ac:dyDescent="0.3">
      <c r="A20" t="s">
        <v>251</v>
      </c>
      <c r="B20" t="s">
        <v>372</v>
      </c>
    </row>
    <row r="21" spans="1:2" x14ac:dyDescent="0.3">
      <c r="A21" t="s">
        <v>404</v>
      </c>
      <c r="B21" t="s">
        <v>405</v>
      </c>
    </row>
    <row r="22" spans="1:2" x14ac:dyDescent="0.3">
      <c r="A22" t="s">
        <v>303</v>
      </c>
      <c r="B22" t="s">
        <v>687</v>
      </c>
    </row>
    <row r="23" spans="1:2" x14ac:dyDescent="0.3">
      <c r="A23" t="s">
        <v>516</v>
      </c>
      <c r="B23" s="275" t="s">
        <v>509</v>
      </c>
    </row>
    <row r="24" spans="1:2" x14ac:dyDescent="0.3">
      <c r="A24" t="s">
        <v>517</v>
      </c>
      <c r="B24" s="274" t="s">
        <v>510</v>
      </c>
    </row>
    <row r="25" spans="1:2" x14ac:dyDescent="0.3">
      <c r="A25" t="s">
        <v>518</v>
      </c>
      <c r="B25" s="274" t="s">
        <v>511</v>
      </c>
    </row>
    <row r="26" spans="1:2" x14ac:dyDescent="0.3">
      <c r="B26" s="274"/>
    </row>
    <row r="27" spans="1:2" x14ac:dyDescent="0.3">
      <c r="A27" t="s">
        <v>519</v>
      </c>
      <c r="B27" s="274" t="s">
        <v>512</v>
      </c>
    </row>
    <row r="28" spans="1:2" x14ac:dyDescent="0.3">
      <c r="A28" t="s">
        <v>520</v>
      </c>
      <c r="B28" s="274" t="s">
        <v>513</v>
      </c>
    </row>
    <row r="29" spans="1:2" x14ac:dyDescent="0.3">
      <c r="A29" t="s">
        <v>521</v>
      </c>
      <c r="B29" s="274" t="s">
        <v>514</v>
      </c>
    </row>
    <row r="30" spans="1:2" x14ac:dyDescent="0.3">
      <c r="A30" t="s">
        <v>522</v>
      </c>
      <c r="B30" s="274" t="s">
        <v>515</v>
      </c>
    </row>
  </sheetData>
  <sortState ref="A2:A20">
    <sortCondition ref="A2"/>
  </sortStat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291</v>
      </c>
      <c r="C1" s="223" t="s">
        <v>374</v>
      </c>
      <c r="H1" s="217" t="s">
        <v>413</v>
      </c>
    </row>
    <row r="2" spans="1:8" x14ac:dyDescent="0.3">
      <c r="A2" t="s">
        <v>311</v>
      </c>
      <c r="C2" s="222" t="s">
        <v>375</v>
      </c>
      <c r="H2" s="218">
        <f ca="1">TODAY()</f>
        <v>44326</v>
      </c>
    </row>
    <row r="3" spans="1:8" x14ac:dyDescent="0.3">
      <c r="A3" t="s">
        <v>388</v>
      </c>
      <c r="C3" s="222" t="s">
        <v>376</v>
      </c>
    </row>
    <row r="4" spans="1:8" x14ac:dyDescent="0.3">
      <c r="A4" t="s">
        <v>310</v>
      </c>
      <c r="C4" s="222" t="s">
        <v>377</v>
      </c>
    </row>
    <row r="5" spans="1:8" x14ac:dyDescent="0.3">
      <c r="A5" t="s">
        <v>387</v>
      </c>
      <c r="C5" s="222" t="s">
        <v>378</v>
      </c>
    </row>
    <row r="6" spans="1:8" x14ac:dyDescent="0.3">
      <c r="A6" t="s">
        <v>386</v>
      </c>
      <c r="C6" s="222" t="s">
        <v>379</v>
      </c>
    </row>
    <row r="7" spans="1:8" x14ac:dyDescent="0.3">
      <c r="C7" s="222" t="s">
        <v>380</v>
      </c>
    </row>
    <row r="8" spans="1:8" x14ac:dyDescent="0.3">
      <c r="C8" s="222" t="s">
        <v>381</v>
      </c>
    </row>
    <row r="9" spans="1:8" x14ac:dyDescent="0.3">
      <c r="C9" s="222" t="s">
        <v>382</v>
      </c>
    </row>
    <row r="10" spans="1:8" x14ac:dyDescent="0.3">
      <c r="C10" s="222" t="s">
        <v>383</v>
      </c>
    </row>
    <row r="11" spans="1:8" x14ac:dyDescent="0.3">
      <c r="C11" s="222" t="s">
        <v>384</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4"/>
  <sheetViews>
    <sheetView workbookViewId="0">
      <selection activeCell="E9" sqref="E9"/>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50" t="s">
        <v>288</v>
      </c>
      <c r="B1" s="251" t="s">
        <v>286</v>
      </c>
      <c r="C1" s="251" t="s">
        <v>299</v>
      </c>
      <c r="D1" s="251" t="s">
        <v>389</v>
      </c>
      <c r="E1" s="251" t="s">
        <v>291</v>
      </c>
    </row>
    <row r="2" spans="1:7" s="241" customFormat="1" ht="28.8" x14ac:dyDescent="0.3">
      <c r="A2" s="246" t="s">
        <v>66</v>
      </c>
      <c r="B2" s="247" t="str">
        <f>IF(VLOOKUP(A2,EML_Tool_WP!A:BB,2,FALSE)="","",VLOOKUP(A2,EML_Tool_WP!A:BB,2,FALSE))</f>
        <v>Create estimations for lat, throughput, power, energy, acc, resources</v>
      </c>
      <c r="C2" s="247"/>
      <c r="D2" s="247"/>
      <c r="E2" s="247"/>
    </row>
    <row r="3" spans="1:7" ht="28.8" x14ac:dyDescent="0.3">
      <c r="A3" s="229" t="s">
        <v>253</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67"/>
    </row>
    <row r="4" spans="1:7" x14ac:dyDescent="0.3">
      <c r="A4" s="229" t="s">
        <v>255</v>
      </c>
      <c r="B4" s="230" t="str">
        <f>IF(VLOOKUP(A4,EML_Tool_WP!A:BB,2,FALSE)="","",VLOOKUP(A4,EML_Tool_WP!A:BB,2,FALSE))</f>
        <v>Latency Estimator Blackthorn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67"/>
    </row>
    <row r="5" spans="1:7" x14ac:dyDescent="0.3">
      <c r="A5" s="229" t="s">
        <v>256</v>
      </c>
      <c r="B5" s="230" t="str">
        <f>IF(VLOOKUP(A5,EML_Tool_WP!A:BB,2,FALSE)="","",VLOOKUP(A5,EML_Tool_WP!A:BB,2,FALSE))</f>
        <v>Latency Estimator ANETTE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67"/>
    </row>
    <row r="6" spans="1:7" x14ac:dyDescent="0.3">
      <c r="A6" s="229" t="s">
        <v>259</v>
      </c>
      <c r="B6" s="230" t="str">
        <f>IF(VLOOKUP(A6,EML_Tool_WP!A:BB,2,FALSE)="","",VLOOKUP(A6,EML_Tool_WP!A:BB,2,FALSE))</f>
        <v>Power Estimator through Christian's Model</v>
      </c>
      <c r="C6" s="230" t="str">
        <f>IFERROR(VLOOKUP(VLOOKUP(A6,EML_Tool_WP!A:BB,46,FALSE),Members!A:B,2,FALSE),"")</f>
        <v/>
      </c>
      <c r="D6" s="230" t="str">
        <f>IF(VLOOKUP(A6,EML_Tool_WP!A:BB,51,FALSE)="","",VLOOKUP(A6,EML_Tool_WP!A:BB,51,FALSE))</f>
        <v>Repository, Publication</v>
      </c>
      <c r="E6" s="230" t="str">
        <f>IF(VLOOKUP(A6,EML_Tool_WP!A:BB,48,FALSE)="","",VLOOKUP(A6,EML_Tool_WP!A:BB,48,FALSE))</f>
        <v>open</v>
      </c>
      <c r="G6" s="267"/>
    </row>
    <row r="7" spans="1:7" x14ac:dyDescent="0.3">
      <c r="A7" s="229" t="s">
        <v>257</v>
      </c>
      <c r="B7" s="230" t="str">
        <f>IF(VLOOKUP(A7,EML_Tool_WP!A:BB,2,FALSE)="","",VLOOKUP(A7,EML_Tool_WP!A:BB,2,FALSE))</f>
        <v>Power Estimator through ANNETTE</v>
      </c>
      <c r="C7" s="230" t="str">
        <f>IFERROR(VLOOKUP(VLOOKUP(A7,EML_Tool_WP!A:BB,46,FALSE),Members!A:B,2,FALSE),"")</f>
        <v>Nikolas Alge</v>
      </c>
      <c r="D7" s="230" t="str">
        <f>IF(VLOOKUP(A7,EML_Tool_WP!A:BB,51,FALSE)="","",VLOOKUP(A7,EML_Tool_WP!A:BB,51,FALSE))</f>
        <v>Database, repository</v>
      </c>
      <c r="E7" s="230" t="str">
        <f>IF(VLOOKUP(A7,EML_Tool_WP!A:BB,48,FALSE)="","",VLOOKUP(A7,EML_Tool_WP!A:BB,48,FALSE))</f>
        <v>active</v>
      </c>
      <c r="G7" s="267"/>
    </row>
    <row r="8" spans="1:7" x14ac:dyDescent="0.3">
      <c r="A8" s="229" t="s">
        <v>258</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41" customFormat="1" x14ac:dyDescent="0.3">
      <c r="A9" s="244" t="s">
        <v>67</v>
      </c>
      <c r="B9" s="242" t="str">
        <f>IF(VLOOKUP(A9,EML_Tool_WP!A:BB,2,FALSE)="","",VLOOKUP(A9,EML_Tool_WP!A:BB,2,FALSE))</f>
        <v>Optimize HW Dependent Settings</v>
      </c>
      <c r="C9" s="242"/>
      <c r="D9" s="242"/>
      <c r="E9" s="242"/>
    </row>
    <row r="10" spans="1:7" ht="28.8" x14ac:dyDescent="0.3">
      <c r="A10" s="229" t="s">
        <v>260</v>
      </c>
      <c r="B10" s="230" t="str">
        <f>IF(VLOOKUP(A10,EML_Tool_WP!A:BB,2,FALSE)="","",VLOOKUP(A10,EML_Tool_WP!A:BB,2,FALSE))</f>
        <v>NVIDIA Platform Profiling (Jetson, TC2, Xavier)</v>
      </c>
      <c r="C10" s="230" t="str">
        <f>IFERROR(VLOOKUP(VLOOKUP(A10,EML_Tool_WP!A:BB,46,FALSE),Members!A:B,2,FALSE),"")</f>
        <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261</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262</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263</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x14ac:dyDescent="0.3">
      <c r="A14" s="229" t="s">
        <v>679</v>
      </c>
      <c r="B14" s="230" t="str">
        <f>IF(VLOOKUP(A14,EML_Tool_WP!A:BB,2,FALSE)="","",VLOOKUP(A14,EML_Tool_WP!A:BB,2,FALSE))</f>
        <v>Google Platform Profiling (Edge TPU)</v>
      </c>
      <c r="C14" s="230" t="str">
        <f>IFERROR(VLOOKUP(VLOOKUP(A14,EML_Tool_WP!A:BB,46,FALSE),Members!A:B,2,FALSE),"")</f>
        <v>Nikolas Alge</v>
      </c>
      <c r="D14" s="230" t="str">
        <f>IF(VLOOKUP(A14,EML_Tool_WP!A:BB,51,FALSE)="","",VLOOKUP(A14,EML_Tool_WP!A:BB,51,FALSE))</f>
        <v>Document, Repo</v>
      </c>
      <c r="E14" s="230" t="str">
        <f>IF(VLOOKUP(A14,EML_Tool_WP!A:BB,48,FALSE)="","",VLOOKUP(A14,EML_Tool_WP!A:BB,48,FALSE))</f>
        <v>active</v>
      </c>
    </row>
    <row r="15" spans="1:7" s="241" customFormat="1" x14ac:dyDescent="0.3">
      <c r="A15" s="244" t="s">
        <v>68</v>
      </c>
      <c r="B15" s="242" t="str">
        <f>IF(VLOOKUP(A15,EML_Tool_WP!A:BB,2,FALSE)="","",VLOOKUP(A15,EML_Tool_WP!A:BB,2,FALSE))</f>
        <v>Map Models of hardware</v>
      </c>
      <c r="C15" s="242"/>
      <c r="D15" s="242"/>
      <c r="E15" s="242"/>
    </row>
    <row r="16" spans="1:7" x14ac:dyDescent="0.3">
      <c r="A16" s="229" t="s">
        <v>264</v>
      </c>
      <c r="B16" s="230" t="str">
        <f>IF(VLOOKUP(A16,EML_Tool_WP!A:BB,2,FALSE)="","",VLOOKUP(A16,EML_Tool_WP!A:BB,2,FALSE))</f>
        <v>Common Interface Inference on all Platforms</v>
      </c>
      <c r="C16" s="230" t="str">
        <f>IFERROR(VLOOKUP(VLOOKUP(A16,EML_Tool_WP!A:BB,46,FALSE),Members!A:B,2,FALSE),"")</f>
        <v/>
      </c>
      <c r="D16" s="230" t="str">
        <f>IF(VLOOKUP(A16,EML_Tool_WP!A:BB,51,FALSE)="","",VLOOKUP(A16,EML_Tool_WP!A:BB,51,FALSE))</f>
        <v>repository</v>
      </c>
      <c r="E16" s="230" t="str">
        <f>IF(VLOOKUP(A16,EML_Tool_WP!A:BB,48,FALSE)="","",VLOOKUP(A16,EML_Tool_WP!A:BB,48,FALSE))</f>
        <v>active</v>
      </c>
    </row>
    <row r="17" spans="1:6" x14ac:dyDescent="0.3">
      <c r="A17" s="229" t="s">
        <v>265</v>
      </c>
      <c r="B17" s="230" t="str">
        <f>IF(VLOOKUP(A17,EML_Tool_WP!A:BB,2,FALSE)="","",VLOOKUP(A17,EML_Tool_WP!A:BB,2,FALSE))</f>
        <v>Common Network Inference Possible on NVIDIA</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268</v>
      </c>
      <c r="B18" s="230" t="str">
        <f>IF(VLOOKUP(A18,EML_Tool_WP!A:BB,2,FALSE)="","",VLOOKUP(A18,EML_Tool_WP!A:BB,2,FALSE))</f>
        <v>Common Network Inference Possible on Intel</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266</v>
      </c>
      <c r="B19" s="230" t="str">
        <f>IF(VLOOKUP(A19,EML_Tool_WP!A:BB,2,FALSE)="","",VLOOKUP(A19,EML_Tool_WP!A:BB,2,FALSE))</f>
        <v>Common Network Inference Possible on ARM</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269</v>
      </c>
      <c r="B20" s="230" t="str">
        <f>IF(VLOOKUP(A20,EML_Tool_WP!A:BB,2,FALSE)="","",VLOOKUP(A20,EML_Tool_WP!A:BB,2,FALSE))</f>
        <v>Common Network Inference Possible on Xilinx</v>
      </c>
      <c r="C20" s="230" t="str">
        <f>IFERROR(VLOOKUP(VLOOKUP(A20,EML_Tool_WP!A:BB,46,FALSE),Members!A:B,2,FALSE),"")</f>
        <v/>
      </c>
      <c r="D20" s="230" t="str">
        <f>IF(VLOOKUP(A20,EML_Tool_WP!A:BB,51,FALSE)="","",VLOOKUP(A20,EML_Tool_WP!A:BB,51,FALSE))</f>
        <v>Document, repository</v>
      </c>
      <c r="E20" s="230" t="str">
        <f>IF(VLOOKUP(A20,EML_Tool_WP!A:BB,48,FALSE)="","",VLOOKUP(A20,EML_Tool_WP!A:BB,48,FALSE))</f>
        <v>active</v>
      </c>
    </row>
    <row r="21" spans="1:6" x14ac:dyDescent="0.3">
      <c r="A21" s="229" t="s">
        <v>267</v>
      </c>
      <c r="B21" s="230" t="str">
        <f>IF(VLOOKUP(A21,EML_Tool_WP!A:BB,2,FALSE)="","",VLOOKUP(A21,EML_Tool_WP!A:BB,2,FALSE))</f>
        <v>Power Measurements possible for NCS2 and NVIDIA</v>
      </c>
      <c r="C21" s="230" t="str">
        <f>IFERROR(VLOOKUP(VLOOKUP(A21,EML_Tool_WP!A:BB,46,FALSE),Members!A:B,2,FALSE),"")</f>
        <v/>
      </c>
      <c r="D21" s="230" t="str">
        <f>IF(VLOOKUP(A21,EML_Tool_WP!A:BB,51,FALSE)="","",VLOOKUP(A21,EML_Tool_WP!A:BB,51,FALSE))</f>
        <v>Script, guide</v>
      </c>
      <c r="E21" s="230" t="str">
        <f>IF(VLOOKUP(A21,EML_Tool_WP!A:BB,48,FALSE)="","",VLOOKUP(A21,EML_Tool_WP!A:BB,48,FALSE))</f>
        <v>active</v>
      </c>
    </row>
    <row r="22" spans="1:6" ht="28.8" x14ac:dyDescent="0.3">
      <c r="A22" s="229" t="s">
        <v>422</v>
      </c>
      <c r="B22" s="230" t="str">
        <f>IF(VLOOKUP(A22,EML_Tool_WP!A:BB,2,FALSE)="","",VLOOKUP(A22,EML_Tool_WP!A:BB,2,FALSE))</f>
        <v>Demonstration of Inference on all Platforms with Common Interface</v>
      </c>
      <c r="C22" s="230" t="str">
        <f>IFERROR(VLOOKUP(VLOOKUP(A22,EML_Tool_WP!A:BB,46,FALSE),Members!A:B,2,FALSE),"")</f>
        <v/>
      </c>
      <c r="D22" s="230" t="str">
        <f>IF(VLOOKUP(A22,EML_Tool_WP!A:BB,51,FALSE)="","",VLOOKUP(A22,EML_Tool_WP!A:BB,51,FALSE))</f>
        <v>Document, validation networks</v>
      </c>
      <c r="E22" s="230" t="str">
        <f>IF(VLOOKUP(A22,EML_Tool_WP!A:BB,48,FALSE)="","",VLOOKUP(A22,EML_Tool_WP!A:BB,48,FALSE))</f>
        <v>open</v>
      </c>
    </row>
    <row r="23" spans="1:6" s="241" customFormat="1" x14ac:dyDescent="0.3">
      <c r="A23" s="244" t="s">
        <v>69</v>
      </c>
      <c r="B23" s="242" t="str">
        <f>IF(VLOOKUP(A23,EML_Tool_WP!A:BB,2,FALSE)="","",VLOOKUP(A23,EML_Tool_WP!A:BB,2,FALSE))</f>
        <v>Quantization</v>
      </c>
      <c r="C23" s="242"/>
      <c r="D23" s="242"/>
      <c r="E23" s="242"/>
    </row>
    <row r="24" spans="1:6" x14ac:dyDescent="0.3">
      <c r="A24" s="229" t="s">
        <v>270</v>
      </c>
      <c r="B24" s="230" t="str">
        <f>IF(VLOOKUP(A24,EML_Tool_WP!A:BB,2,FALSE)="","",VLOOKUP(A24,EML_Tool_WP!A:BB,2,FALSE))</f>
        <v>HW Independent Quantization on Xilinx</v>
      </c>
      <c r="C24" s="230" t="str">
        <f>IFERROR(VLOOKUP(VLOOKUP(A24,EML_Tool_WP!A:BB,46,FALSE),Members!A:B,2,FALSE),"")</f>
        <v>Dominik Dallinger</v>
      </c>
      <c r="D24" s="230" t="str">
        <f>IF(VLOOKUP(A24,EML_Tool_WP!A:BB,51,FALSE)="","",VLOOKUP(A24,EML_Tool_WP!A:BB,51,FALSE))</f>
        <v>Document</v>
      </c>
      <c r="E24" s="230" t="str">
        <f>IF(VLOOKUP(A24,EML_Tool_WP!A:BB,48,FALSE)="","",VLOOKUP(A24,EML_Tool_WP!A:BB,48,FALSE))</f>
        <v>active</v>
      </c>
    </row>
    <row r="25" spans="1:6" s="273" customFormat="1" x14ac:dyDescent="0.3">
      <c r="A25" s="268" t="s">
        <v>271</v>
      </c>
      <c r="B25" s="239" t="str">
        <f>IF(VLOOKUP(A25,EML_Tool_WP!A:BB,2,FALSE)="","",VLOOKUP(A25,EML_Tool_WP!A:BB,2,FALSE))</f>
        <v>Analysis of NVIDIA Native Quantization</v>
      </c>
      <c r="C25" s="239" t="str">
        <f>IFERROR(VLOOKUP(VLOOKUP(A25,EML_Tool_WP!A:BB,46,FALSE),Members!A:B,2,FALSE),"")</f>
        <v>Karoline Knoth</v>
      </c>
      <c r="D25" s="239" t="str">
        <f>IF(VLOOKUP(A25,EML_Tool_WP!A:BB,51,FALSE)="","",VLOOKUP(A25,EML_Tool_WP!A:BB,51,FALSE))</f>
        <v>Document</v>
      </c>
      <c r="E25" s="239" t="str">
        <f>IF(VLOOKUP(A25,EML_Tool_WP!A:BB,48,FALSE)="","",VLOOKUP(A25,EML_Tool_WP!A:BB,48,FALSE))</f>
        <v>active</v>
      </c>
      <c r="F25" s="272"/>
    </row>
    <row r="26" spans="1:6" s="273" customFormat="1" x14ac:dyDescent="0.3">
      <c r="A26" s="268" t="s">
        <v>272</v>
      </c>
      <c r="B26" s="239" t="str">
        <f>IF(VLOOKUP(A26,EML_Tool_WP!A:BB,2,FALSE)="","",VLOOKUP(A26,EML_Tool_WP!A:BB,2,FALSE))</f>
        <v>Analysis of Intel Native Quantization</v>
      </c>
      <c r="C26" s="239" t="str">
        <f>IFERROR(VLOOKUP(VLOOKUP(A26,EML_Tool_WP!A:BB,46,FALSE),Members!A:B,2,FALSE),"")</f>
        <v>Julian Westra</v>
      </c>
      <c r="D26" s="239" t="str">
        <f>IF(VLOOKUP(A26,EML_Tool_WP!A:BB,51,FALSE)="","",VLOOKUP(A26,EML_Tool_WP!A:BB,51,FALSE))</f>
        <v>Document</v>
      </c>
      <c r="E26" s="239" t="str">
        <f>IF(VLOOKUP(A26,EML_Tool_WP!A:BB,48,FALSE)="","",VLOOKUP(A26,EML_Tool_WP!A:BB,48,FALSE))</f>
        <v>active</v>
      </c>
      <c r="F26" s="272"/>
    </row>
    <row r="27" spans="1:6" s="273" customFormat="1" x14ac:dyDescent="0.3">
      <c r="A27" s="268" t="s">
        <v>273</v>
      </c>
      <c r="B27" s="239" t="str">
        <f>IF(VLOOKUP(A27,EML_Tool_WP!A:BB,2,FALSE)="","",VLOOKUP(A27,EML_Tool_WP!A:BB,2,FALSE))</f>
        <v>One-shot Quantizeable Slimmable Adaptive Networks on Xilinx</v>
      </c>
      <c r="C27" s="239" t="str">
        <f>IFERROR(VLOOKUP(VLOOKUP(A27,EML_Tool_WP!A:BB,46,FALSE),Members!A:B,2,FALSE),"")</f>
        <v>Birgit Schreiber</v>
      </c>
      <c r="D27" s="239" t="str">
        <f>IF(VLOOKUP(A27,EML_Tool_WP!A:BB,51,FALSE)="","",VLOOKUP(A27,EML_Tool_WP!A:BB,51,FALSE))</f>
        <v>Repositor, Master Thesis</v>
      </c>
      <c r="E27" s="239" t="str">
        <f>IF(VLOOKUP(A27,EML_Tool_WP!A:BB,48,FALSE)="","",VLOOKUP(A27,EML_Tool_WP!A:BB,48,FALSE))</f>
        <v>active</v>
      </c>
      <c r="F27" s="272"/>
    </row>
    <row r="28" spans="1:6" s="241" customFormat="1" x14ac:dyDescent="0.3">
      <c r="A28" s="244" t="s">
        <v>70</v>
      </c>
      <c r="B28" s="242" t="str">
        <f>IF(VLOOKUP(A28,EML_Tool_WP!A:BB,2,FALSE)="","",VLOOKUP(A28,EML_Tool_WP!A:BB,2,FALSE))</f>
        <v>Pruning</v>
      </c>
      <c r="C28" s="242"/>
      <c r="D28" s="242"/>
      <c r="E28" s="242"/>
    </row>
    <row r="29" spans="1:6" ht="28.8" x14ac:dyDescent="0.3">
      <c r="A29" s="229" t="s">
        <v>274</v>
      </c>
      <c r="B29" s="230" t="str">
        <f>IF(VLOOKUP(A29,EML_Tool_WP!A:BB,2,FALSE)="","",VLOOKUP(A29,EML_Tool_WP!A:BB,2,FALSE))</f>
        <v>HW Independent Pruning with Distiller</v>
      </c>
      <c r="C29" s="230" t="str">
        <f>IFERROR(VLOOKUP(VLOOKUP(A29,EML_Tool_WP!A:BB,46,FALSE),Members!A:B,2,FALSE),"")</f>
        <v>Andreas Glinserer</v>
      </c>
      <c r="D29" s="230" t="str">
        <f>IF(VLOOKUP(A29,EML_Tool_WP!A:BB,51,FALSE)="","",VLOOKUP(A29,EML_Tool_WP!A:BB,51,FALSE))</f>
        <v>Thesis, Publication, Repository</v>
      </c>
      <c r="E29" s="230" t="str">
        <f>IF(VLOOKUP(A29,EML_Tool_WP!A:BB,48,FALSE)="","",VLOOKUP(A29,EML_Tool_WP!A:BB,48,FALSE))</f>
        <v>active</v>
      </c>
    </row>
    <row r="30" spans="1:6" s="273" customFormat="1" x14ac:dyDescent="0.3">
      <c r="A30" s="268" t="s">
        <v>254</v>
      </c>
      <c r="B30" s="239" t="str">
        <f>IF(VLOOKUP(A30,EML_Tool_WP!A:BB,2,FALSE)="","",VLOOKUP(A30,EML_Tool_WP!A:BB,2,FALSE))</f>
        <v>Analysis of Performance of Slimmable Networks</v>
      </c>
      <c r="C30" s="239" t="str">
        <f>IFERROR(VLOOKUP(VLOOKUP(A30,EML_Tool_WP!A:BB,46,FALSE),Members!A:B,2,FALSE),"")</f>
        <v>Karoline Knoth</v>
      </c>
      <c r="D30" s="239" t="str">
        <f>IF(VLOOKUP(A30,EML_Tool_WP!A:BB,51,FALSE)="","",VLOOKUP(A30,EML_Tool_WP!A:BB,51,FALSE))</f>
        <v>Document, repository</v>
      </c>
      <c r="E30" s="239" t="str">
        <f>IF(VLOOKUP(A30,EML_Tool_WP!A:BB,48,FALSE)="","",VLOOKUP(A30,EML_Tool_WP!A:BB,48,FALSE))</f>
        <v>active</v>
      </c>
      <c r="F30" s="272"/>
    </row>
    <row r="31" spans="1:6" s="241" customFormat="1" x14ac:dyDescent="0.3">
      <c r="A31" s="244" t="s">
        <v>71</v>
      </c>
      <c r="B31" s="242" t="str">
        <f>IF(VLOOKUP(A31,EML_Tool_WP!A:BB,2,FALSE)="","",VLOOKUP(A31,EML_Tool_WP!A:BB,2,FALSE))</f>
        <v>Factorization</v>
      </c>
      <c r="C31" s="242"/>
      <c r="D31" s="242"/>
      <c r="E31" s="242"/>
    </row>
    <row r="32" spans="1:6" s="241" customFormat="1" x14ac:dyDescent="0.3">
      <c r="A32" s="244" t="s">
        <v>72</v>
      </c>
      <c r="B32" s="242" t="str">
        <f>IF(VLOOKUP(A32,EML_Tool_WP!A:BB,2,FALSE)="","",VLOOKUP(A32,EML_Tool_WP!A:BB,2,FALSE))</f>
        <v>Compact Design</v>
      </c>
      <c r="C32" s="242"/>
      <c r="D32" s="242"/>
      <c r="E32" s="242"/>
    </row>
    <row r="33" spans="1:6" ht="28.8" x14ac:dyDescent="0.3">
      <c r="A33" s="229" t="s">
        <v>275</v>
      </c>
      <c r="B33" s="230" t="str">
        <f>IF(VLOOKUP(A33,EML_Tool_WP!A:BB,2,FALSE)="","",VLOOKUP(A33,EML_Tool_WP!A:BB,2,FALSE))</f>
        <v>Analysis of Shunt Connections for Segmentation</v>
      </c>
      <c r="C33" s="230" t="str">
        <f>IFERROR(VLOOKUP(VLOOKUP(A33,EML_Tool_WP!A:BB,46,FALSE),Members!A:B,2,FALSE),"")</f>
        <v>Bernhard Haas</v>
      </c>
      <c r="D33" s="230" t="str">
        <f>IF(VLOOKUP(A33,EML_Tool_WP!A:BB,51,FALSE)="","",VLOOKUP(A33,EML_Tool_WP!A:BB,51,FALSE))</f>
        <v>Publication, Master Thesis, Repository</v>
      </c>
      <c r="E33" s="230" t="str">
        <f>IF(VLOOKUP(A33,EML_Tool_WP!A:BB,48,FALSE)="","",VLOOKUP(A33,EML_Tool_WP!A:BB,48,FALSE))</f>
        <v>active</v>
      </c>
    </row>
    <row r="34" spans="1:6" x14ac:dyDescent="0.3">
      <c r="A34" s="229" t="s">
        <v>276</v>
      </c>
      <c r="B34" s="230" t="str">
        <f>IF(VLOOKUP(A34,EML_Tool_WP!A:BB,2,FALSE)="","",VLOOKUP(A34,EML_Tool_WP!A:BB,2,FALSE))</f>
        <v>Evaluate Performance of SqueezeNas Models</v>
      </c>
      <c r="C34" s="230" t="str">
        <f>IFERROR(VLOOKUP(VLOOKUP(A34,EML_Tool_WP!A:BB,46,FALSE),Members!A:B,2,FALSE),"")</f>
        <v/>
      </c>
      <c r="D34" s="230" t="str">
        <f>IF(VLOOKUP(A34,EML_Tool_WP!A:BB,51,FALSE)="","",VLOOKUP(A34,EML_Tool_WP!A:BB,51,FALSE))</f>
        <v>Document, Repository</v>
      </c>
      <c r="E34" s="230" t="str">
        <f>IF(VLOOKUP(A34,EML_Tool_WP!A:BB,48,FALSE)="","",VLOOKUP(A34,EML_Tool_WP!A:BB,48,FALSE))</f>
        <v>completed</v>
      </c>
    </row>
    <row r="35" spans="1:6" ht="28.8" x14ac:dyDescent="0.3">
      <c r="A35" s="229" t="s">
        <v>277</v>
      </c>
      <c r="B35" s="230" t="str">
        <f>IF(VLOOKUP(A35,EML_Tool_WP!A:BB,2,FALSE)="","",VLOOKUP(A35,EML_Tool_WP!A:BB,2,FALSE))</f>
        <v>Common Backbone for semantic and instance Segmentation</v>
      </c>
      <c r="C35" s="230" t="str">
        <f>IFERROR(VLOOKUP(VLOOKUP(A35,EML_Tool_WP!A:BB,46,FALSE),Members!A:B,2,FALSE),"")</f>
        <v>Helmuth Breitenfellner</v>
      </c>
      <c r="D35" s="230" t="str">
        <f>IF(VLOOKUP(A35,EML_Tool_WP!A:BB,51,FALSE)="","",VLOOKUP(A35,EML_Tool_WP!A:BB,51,FALSE))</f>
        <v>Thesis, repository</v>
      </c>
      <c r="E35" s="230" t="str">
        <f>IF(VLOOKUP(A35,EML_Tool_WP!A:BB,48,FALSE)="","",VLOOKUP(A35,EML_Tool_WP!A:BB,48,FALSE))</f>
        <v>active</v>
      </c>
    </row>
    <row r="36" spans="1:6" s="273" customFormat="1" x14ac:dyDescent="0.3">
      <c r="A36" s="268" t="s">
        <v>402</v>
      </c>
      <c r="B36" s="239" t="str">
        <f>IF(VLOOKUP(A36,EML_Tool_WP!A:BB,2,FALSE)="","",VLOOKUP(A36,EML_Tool_WP!A:BB,2,FALSE))</f>
        <v>Comparison of YoloV3 vs. YoloV4 on a Xilinx</v>
      </c>
      <c r="C36" s="239" t="str">
        <f>IFERROR(VLOOKUP(VLOOKUP(A36,EML_Tool_WP!A:BB,46,FALSE),Members!A:B,2,FALSE),"")</f>
        <v>Fabian Scherer</v>
      </c>
      <c r="D36" s="239" t="str">
        <f>IF(VLOOKUP(A36,EML_Tool_WP!A:BB,51,FALSE)="","",VLOOKUP(A36,EML_Tool_WP!A:BB,51,FALSE))</f>
        <v>Thesis</v>
      </c>
      <c r="E36" s="239" t="str">
        <f>IF(VLOOKUP(A36,EML_Tool_WP!A:BB,48,FALSE)="","",VLOOKUP(A36,EML_Tool_WP!A:BB,48,FALSE))</f>
        <v>active</v>
      </c>
      <c r="F36" s="272"/>
    </row>
    <row r="37" spans="1:6" s="241" customFormat="1" x14ac:dyDescent="0.3">
      <c r="A37" s="244" t="s">
        <v>80</v>
      </c>
      <c r="B37" s="242" t="str">
        <f>IF(VLOOKUP(A37,EML_Tool_WP!A:BB,2,FALSE)="","",VLOOKUP(A37,EML_Tool_WP!A:BB,2,FALSE))</f>
        <v>Optimization Strategy</v>
      </c>
      <c r="C37" s="242"/>
      <c r="D37" s="242"/>
      <c r="E37" s="242"/>
    </row>
    <row r="38" spans="1:6" x14ac:dyDescent="0.3">
      <c r="A38" s="229" t="s">
        <v>278</v>
      </c>
      <c r="B38" s="230" t="str">
        <f>IF(VLOOKUP(A38,EML_Tool_WP!A:BB,2,FALSE)="","",VLOOKUP(A38,EML_Tool_WP!A:BB,2,FALSE))</f>
        <v>Setup Training on Server EDA01 and EDA02</v>
      </c>
      <c r="C38" s="230" t="str">
        <f>IFERROR(VLOOKUP(VLOOKUP(A38,EML_Tool_WP!A:BB,46,FALSE),Members!A:B,2,FALSE),"")</f>
        <v/>
      </c>
      <c r="D38" s="230" t="str">
        <f>IF(VLOOKUP(A38,EML_Tool_WP!A:BB,51,FALSE)="","",VLOOKUP(A38,EML_Tool_WP!A:BB,51,FALSE))</f>
        <v>Document</v>
      </c>
      <c r="E38" s="230" t="str">
        <f>IF(VLOOKUP(A38,EML_Tool_WP!A:BB,48,FALSE)="","",VLOOKUP(A38,EML_Tool_WP!A:BB,48,FALSE))</f>
        <v>Completed</v>
      </c>
    </row>
    <row r="39" spans="1:6" x14ac:dyDescent="0.3">
      <c r="A39" s="229" t="s">
        <v>279</v>
      </c>
      <c r="B39" s="230" t="str">
        <f>IF(VLOOKUP(A39,EML_Tool_WP!A:BB,2,FALSE)="","",VLOOKUP(A39,EML_Tool_WP!A:BB,2,FALSE))</f>
        <v>Setup External Training on Cloud and Vienna Scientific Cluster</v>
      </c>
      <c r="C39" s="230" t="str">
        <f>IFERROR(VLOOKUP(VLOOKUP(A39,EML_Tool_WP!A:BB,46,FALSE),Members!A:B,2,FALSE),"")</f>
        <v/>
      </c>
      <c r="D39" s="230" t="str">
        <f>IF(VLOOKUP(A39,EML_Tool_WP!A:BB,51,FALSE)="","",VLOOKUP(A39,EML_Tool_WP!A:BB,51,FALSE))</f>
        <v>Document</v>
      </c>
      <c r="E39" s="230" t="str">
        <f>IF(VLOOKUP(A39,EML_Tool_WP!A:BB,48,FALSE)="","",VLOOKUP(A39,EML_Tool_WP!A:BB,48,FALSE))</f>
        <v>active</v>
      </c>
    </row>
    <row r="40" spans="1:6" x14ac:dyDescent="0.3">
      <c r="A40" s="229" t="s">
        <v>280</v>
      </c>
      <c r="B40" s="230" t="str">
        <f>IF(VLOOKUP(A40,EML_Tool_WP!A:BB,2,FALSE)="","",VLOOKUP(A40,EML_Tool_WP!A:BB,2,FALSE))</f>
        <v>Common Measurement Database for Hardware Inference</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x14ac:dyDescent="0.3">
      <c r="A41" s="229" t="s">
        <v>281</v>
      </c>
      <c r="B41" s="230" t="str">
        <f>IF(VLOOKUP(A41,EML_Tool_WP!A:BB,2,FALSE)="","",VLOOKUP(A41,EML_Tool_WP!A:BB,2,FALSE))</f>
        <v>Automation and Simplification of the EML Process</v>
      </c>
      <c r="C41" s="230" t="str">
        <f>IFERROR(VLOOKUP(VLOOKUP(A41,EML_Tool_WP!A:BB,46,FALSE),Members!A:B,2,FALSE),"")</f>
        <v/>
      </c>
      <c r="D41" s="230" t="str">
        <f>IF(VLOOKUP(A41,EML_Tool_WP!A:BB,51,FALSE)="","",VLOOKUP(A41,EML_Tool_WP!A:BB,51,FALSE))</f>
        <v/>
      </c>
      <c r="E41" s="230" t="str">
        <f>IF(VLOOKUP(A41,EML_Tool_WP!A:BB,48,FALSE)="","",VLOOKUP(A41,EML_Tool_WP!A:BB,48,FALSE))</f>
        <v>open</v>
      </c>
    </row>
    <row r="42" spans="1:6" s="273" customFormat="1" x14ac:dyDescent="0.3">
      <c r="A42" s="268" t="s">
        <v>282</v>
      </c>
      <c r="B42" s="239" t="str">
        <f>IF(VLOOKUP(A42,EML_Tool_WP!A:BB,2,FALSE)="","",VLOOKUP(A42,EML_Tool_WP!A:BB,2,FALSE))</f>
        <v>Application: Traffic Light System</v>
      </c>
      <c r="C42" s="239" t="str">
        <f>IFERROR(VLOOKUP(VLOOKUP(A42,EML_Tool_WP!A:BB,46,FALSE),Members!A:B,2,FALSE),"")</f>
        <v>Julian Westra</v>
      </c>
      <c r="D42" s="239" t="str">
        <f>IF(VLOOKUP(A42,EML_Tool_WP!A:BB,51,FALSE)="","",VLOOKUP(A42,EML_Tool_WP!A:BB,51,FALSE))</f>
        <v>Document</v>
      </c>
      <c r="E42" s="239" t="str">
        <f>IF(VLOOKUP(A42,EML_Tool_WP!A:BB,48,FALSE)="","",VLOOKUP(A42,EML_Tool_WP!A:BB,48,FALSE))</f>
        <v>active</v>
      </c>
      <c r="F42" s="272"/>
    </row>
    <row r="43" spans="1:6" ht="28.8" x14ac:dyDescent="0.3">
      <c r="A43" s="229" t="s">
        <v>283</v>
      </c>
      <c r="B43" s="230" t="str">
        <f>IF(VLOOKUP(A43,EML_Tool_WP!A:BB,2,FALSE)="","",VLOOKUP(A43,EML_Tool_WP!A:BB,2,FALSE))</f>
        <v>Application: Ragweed Recognition Through a Drone</v>
      </c>
      <c r="C43" s="230" t="str">
        <f>IFERROR(VLOOKUP(VLOOKUP(A43,EML_Tool_WP!A:BB,46,FALSE),Members!A:B,2,FALSE),"")</f>
        <v>Lukas Steindl</v>
      </c>
      <c r="D43" s="230" t="str">
        <f>IF(VLOOKUP(A43,EML_Tool_WP!A:BB,51,FALSE)="","",VLOOKUP(A43,EML_Tool_WP!A:BB,51,FALSE))</f>
        <v>Document, Pretrained network</v>
      </c>
      <c r="E43" s="230" t="str">
        <f>IF(VLOOKUP(A43,EML_Tool_WP!A:BB,48,FALSE)="","",VLOOKUP(A43,EML_Tool_WP!A:BB,48,FALSE))</f>
        <v>active</v>
      </c>
    </row>
    <row r="44" spans="1:6" ht="28.8" x14ac:dyDescent="0.3">
      <c r="A44" s="229" t="s">
        <v>284</v>
      </c>
      <c r="B44" s="230" t="str">
        <f>IF(VLOOKUP(A44,EML_Tool_WP!A:BB,2,FALSE)="","",VLOOKUP(A44,EML_Tool_WP!A:BB,2,FALSE))</f>
        <v>Application: Minicar Demonstrator</v>
      </c>
      <c r="C44" s="230" t="str">
        <f>IFERROR(VLOOKUP(VLOOKUP(A44,EML_Tool_WP!A:BB,46,FALSE),Members!A:B,2,FALSE),"")</f>
        <v>Matvey Ivanov</v>
      </c>
      <c r="D44" s="230" t="str">
        <f>IF(VLOOKUP(A44,EML_Tool_WP!A:BB,51,FALSE)="","",VLOOKUP(A44,EML_Tool_WP!A:BB,51,FALSE))</f>
        <v>Repository, Model car, Bachelor Thesis</v>
      </c>
      <c r="E44" s="230" t="str">
        <f>IF(VLOOKUP(A44,EML_Tool_WP!A:BB,48,FALSE)="","",VLOOKUP(A44,EML_Tool_WP!A:BB,48,FALSE))</f>
        <v>active</v>
      </c>
    </row>
    <row r="45" spans="1:6" s="273" customFormat="1" ht="28.8" x14ac:dyDescent="0.3">
      <c r="A45" s="268" t="s">
        <v>285</v>
      </c>
      <c r="B45" s="239" t="str">
        <f>IF(VLOOKUP(A45,EML_Tool_WP!A:BB,2,FALSE)="","",VLOOKUP(A45,EML_Tool_WP!A:BB,2,FALSE))</f>
        <v>Application: Tensorflow Lite Object Detection on an Android Smart Phone</v>
      </c>
      <c r="C45" s="239" t="str">
        <f>IFERROR(VLOOKUP(VLOOKUP(A45,EML_Tool_WP!A:BB,46,FALSE),Members!A:B,2,FALSE),"")</f>
        <v>Thomas Kotrba</v>
      </c>
      <c r="D45" s="239" t="str">
        <f>IF(VLOOKUP(A45,EML_Tool_WP!A:BB,51,FALSE)="","",VLOOKUP(A45,EML_Tool_WP!A:BB,51,FALSE))</f>
        <v>Document, SW package</v>
      </c>
      <c r="E45" s="239" t="str">
        <f>IF(VLOOKUP(A45,EML_Tool_WP!A:BB,48,FALSE)="","",VLOOKUP(A45,EML_Tool_WP!A:BB,48,FALSE))</f>
        <v>active</v>
      </c>
      <c r="F45" s="272"/>
    </row>
    <row r="46" spans="1:6" s="273" customFormat="1" ht="28.8" x14ac:dyDescent="0.3">
      <c r="A46" s="268" t="s">
        <v>493</v>
      </c>
      <c r="B46" s="239" t="str">
        <f>IF(VLOOKUP(A46,EML_Tool_WP!A:BB,2,FALSE)="","",VLOOKUP(A46,EML_Tool_WP!A:BB,2,FALSE))</f>
        <v>Hyper Parameterization Optimization through a Two-Phase-Search</v>
      </c>
      <c r="C46" s="239" t="str">
        <f>IFERROR(VLOOKUP(VLOOKUP(A46,EML_Tool_WP!A:BB,46,FALSE),Members!A:B,2,FALSE),"")</f>
        <v>Marco Wuschnig</v>
      </c>
      <c r="D46" s="239" t="str">
        <f>IF(VLOOKUP(A46,EML_Tool_WP!A:BB,51,FALSE)="","",VLOOKUP(A46,EML_Tool_WP!A:BB,51,FALSE))</f>
        <v>Thesis, publication</v>
      </c>
      <c r="E46" s="239" t="str">
        <f>IF(VLOOKUP(A46,EML_Tool_WP!A:BB,48,FALSE)="","",VLOOKUP(A46,EML_Tool_WP!A:BB,48,FALSE))</f>
        <v>completed</v>
      </c>
      <c r="F46" s="272"/>
    </row>
    <row r="47" spans="1:6" x14ac:dyDescent="0.3">
      <c r="A47" s="262"/>
      <c r="B47" s="263"/>
      <c r="C47" s="263"/>
      <c r="D47" s="263"/>
      <c r="E47" s="263"/>
    </row>
    <row r="48" spans="1:6" x14ac:dyDescent="0.3">
      <c r="A48" s="262"/>
      <c r="B48" s="263"/>
      <c r="C48" s="263"/>
      <c r="D48" s="263"/>
      <c r="E48" s="263"/>
    </row>
    <row r="49" spans="1:5" x14ac:dyDescent="0.3">
      <c r="A49" s="262"/>
      <c r="B49" s="263"/>
      <c r="C49" s="263"/>
      <c r="D49" s="263"/>
      <c r="E49" s="263"/>
    </row>
    <row r="50" spans="1:5" x14ac:dyDescent="0.3">
      <c r="A50" s="262"/>
      <c r="B50" s="263"/>
      <c r="C50" s="263"/>
      <c r="D50" s="263"/>
      <c r="E50" s="263"/>
    </row>
    <row r="51" spans="1:5" x14ac:dyDescent="0.3">
      <c r="A51" s="262"/>
      <c r="B51" s="263"/>
      <c r="C51" s="263"/>
      <c r="D51" s="263"/>
      <c r="E51" s="263"/>
    </row>
    <row r="52" spans="1:5" x14ac:dyDescent="0.3">
      <c r="A52" s="262"/>
      <c r="B52" s="263"/>
      <c r="C52" s="263"/>
      <c r="D52" s="263"/>
      <c r="E52" s="263"/>
    </row>
    <row r="53" spans="1:5" ht="15" thickBot="1" x14ac:dyDescent="0.35">
      <c r="A53" s="255"/>
      <c r="B53" s="256"/>
      <c r="C53" s="256"/>
      <c r="D53" s="256"/>
      <c r="E53" s="256"/>
    </row>
    <row r="54" spans="1:5" x14ac:dyDescent="0.3">
      <c r="A54" s="226"/>
      <c r="B54" s="227"/>
      <c r="C54" s="227"/>
      <c r="D54" s="227"/>
      <c r="E54" s="227"/>
    </row>
  </sheetData>
  <autoFilter ref="A1:D54"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4"/>
  <sheetViews>
    <sheetView workbookViewId="0">
      <selection activeCell="B13" sqref="B13:H14"/>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40" customWidth="1"/>
    <col min="10" max="16384" width="11.5546875" style="74"/>
  </cols>
  <sheetData>
    <row r="1" spans="1:10" s="225" customFormat="1" ht="15.6" customHeight="1" thickBot="1" x14ac:dyDescent="0.35">
      <c r="A1" s="250" t="s">
        <v>288</v>
      </c>
      <c r="B1" s="251" t="s">
        <v>286</v>
      </c>
      <c r="C1" s="252" t="s">
        <v>289</v>
      </c>
      <c r="D1" s="251" t="s">
        <v>492</v>
      </c>
      <c r="E1" s="251" t="s">
        <v>389</v>
      </c>
      <c r="F1" s="253" t="s">
        <v>206</v>
      </c>
      <c r="G1" s="251" t="s">
        <v>291</v>
      </c>
      <c r="H1" s="254" t="s">
        <v>357</v>
      </c>
    </row>
    <row r="2" spans="1:10" s="241" customFormat="1" ht="28.8" x14ac:dyDescent="0.3">
      <c r="A2" s="246" t="s">
        <v>66</v>
      </c>
      <c r="B2" s="247" t="str">
        <f>IF(VLOOKUP(A2,EML_Tool_WP!A:BB,2,FALSE)="","",VLOOKUP(A2,EML_Tool_WP!A:BB,2,FALSE))</f>
        <v>Create estimations for lat, throughput, power, energy, acc, resources</v>
      </c>
      <c r="C2" s="248"/>
      <c r="D2" s="247"/>
      <c r="E2" s="247"/>
      <c r="F2" s="261">
        <f>IF(VLOOKUP(A2,EML_Tool_WP!A:BB,42,FALSE)="","",VLOOKUP(A2,EML_Tool_WP!A:BB,42,FALSE))</f>
        <v>0.51891891891891895</v>
      </c>
      <c r="G2" s="247"/>
      <c r="H2" s="249"/>
    </row>
    <row r="3" spans="1:10" ht="28.8" x14ac:dyDescent="0.3">
      <c r="A3" s="229" t="s">
        <v>253</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40" t="str">
        <f>IF(VLOOKUP(A3,EML_Tool_WP!A:BB,54,FALSE)="","",VLOOKUP(A3,EML_Tool_WP!A:BB,54,FALSE))</f>
        <v/>
      </c>
      <c r="J3" s="267"/>
    </row>
    <row r="4" spans="1:10" x14ac:dyDescent="0.3">
      <c r="A4" s="229" t="s">
        <v>255</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40">
        <f>IF(VLOOKUP(A4,EML_Tool_WP!A:BB,54,FALSE)="","",VLOOKUP(A4,EML_Tool_WP!A:BB,54,FALSE))</f>
        <v>1</v>
      </c>
      <c r="J4" s="267"/>
    </row>
    <row r="5" spans="1:10" x14ac:dyDescent="0.3">
      <c r="A5" s="229" t="s">
        <v>256</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IF(VLOOKUP(A5,EML_Tool_WP!A:BB,51,FALSE)="","",VLOOKUP(A5,EML_Tool_WP!A:BB,51,FALSE))</f>
        <v>Repository, Publication</v>
      </c>
      <c r="F5" s="233">
        <f>IF(VLOOKUP(A5,EML_Tool_WP!A:BB,42,FALSE)="","",VLOOKUP(A5,EML_Tool_WP!A:BB,42,FALSE))</f>
        <v>0.85454545454545461</v>
      </c>
      <c r="G5" s="230" t="str">
        <f>IF(VLOOKUP(A5,EML_Tool_WP!A:BB,48,FALSE)="","",VLOOKUP(A5,EML_Tool_WP!A:BB,48,FALSE))</f>
        <v>active</v>
      </c>
      <c r="H5" s="240">
        <f>IF(VLOOKUP(A5,EML_Tool_WP!A:BB,54,FALSE)="","",VLOOKUP(A5,EML_Tool_WP!A:BB,54,FALSE))</f>
        <v>1</v>
      </c>
      <c r="J5" s="267"/>
    </row>
    <row r="6" spans="1:10" x14ac:dyDescent="0.3">
      <c r="A6" s="229" t="s">
        <v>259</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IF(VLOOKUP(A6,EML_Tool_WP!A:BB,51,FALSE)="","",VLOOKUP(A6,EML_Tool_WP!A:BB,51,FALSE))</f>
        <v>Repository, Publication</v>
      </c>
      <c r="F6" s="233">
        <f>IF(VLOOKUP(A6,EML_Tool_WP!A:BB,42,FALSE)="","",VLOOKUP(A6,EML_Tool_WP!A:BB,42,FALSE))</f>
        <v>0</v>
      </c>
      <c r="G6" s="230" t="str">
        <f>IF(VLOOKUP(A6,EML_Tool_WP!A:BB,48,FALSE)="","",VLOOKUP(A6,EML_Tool_WP!A:BB,48,FALSE))</f>
        <v>open</v>
      </c>
      <c r="H6" s="240" t="str">
        <f>IF(VLOOKUP(A6,EML_Tool_WP!A:BB,54,FALSE)="","",VLOOKUP(A6,EML_Tool_WP!A:BB,54,FALSE))</f>
        <v/>
      </c>
      <c r="J6" s="267"/>
    </row>
    <row r="7" spans="1:10" x14ac:dyDescent="0.3">
      <c r="A7" s="229" t="s">
        <v>257</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40">
        <f>IF(VLOOKUP(A7,EML_Tool_WP!A:BB,54,FALSE)="","",VLOOKUP(A7,EML_Tool_WP!A:BB,54,FALSE))</f>
        <v>2</v>
      </c>
      <c r="J7" s="267"/>
    </row>
    <row r="8" spans="1:10" x14ac:dyDescent="0.3">
      <c r="A8" s="229" t="s">
        <v>258</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40">
        <f>IF(VLOOKUP(A8,EML_Tool_WP!A:BB,54,FALSE)="","",VLOOKUP(A8,EML_Tool_WP!A:BB,54,FALSE))</f>
        <v>3</v>
      </c>
    </row>
    <row r="9" spans="1:10" s="241" customFormat="1" x14ac:dyDescent="0.3">
      <c r="A9" s="244" t="s">
        <v>67</v>
      </c>
      <c r="B9" s="242" t="str">
        <f>IF(VLOOKUP(A9,EML_Tool_WP!A:BB,2,FALSE)="","",VLOOKUP(A9,EML_Tool_WP!A:BB,2,FALSE))</f>
        <v>Optimize HW Dependent Settings</v>
      </c>
      <c r="C9" s="243"/>
      <c r="D9" s="242"/>
      <c r="E9" s="242"/>
      <c r="F9" s="261">
        <f>IF(VLOOKUP(A9,EML_Tool_WP!A:BB,42,FALSE)="","",VLOOKUP(A9,EML_Tool_WP!A:BB,42,FALSE))</f>
        <v>0.40689655172413797</v>
      </c>
      <c r="G9" s="242"/>
      <c r="H9" s="245"/>
    </row>
    <row r="10" spans="1:10" ht="28.8" x14ac:dyDescent="0.3">
      <c r="A10" s="229" t="s">
        <v>260</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40">
        <f>IF(VLOOKUP(A10,EML_Tool_WP!A:BB,54,FALSE)="","",VLOOKUP(A10,EML_Tool_WP!A:BB,54,FALSE))</f>
        <v>1</v>
      </c>
    </row>
    <row r="11" spans="1:10" x14ac:dyDescent="0.3">
      <c r="A11" s="229" t="s">
        <v>261</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40">
        <f>IF(VLOOKUP(A11,EML_Tool_WP!A:BB,54,FALSE)="","",VLOOKUP(A11,EML_Tool_WP!A:BB,54,FALSE))</f>
        <v>2</v>
      </c>
    </row>
    <row r="12" spans="1:10" x14ac:dyDescent="0.3">
      <c r="A12" s="229" t="s">
        <v>262</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40">
        <f>IF(VLOOKUP(A12,EML_Tool_WP!A:BB,54,FALSE)="","",VLOOKUP(A12,EML_Tool_WP!A:BB,54,FALSE))</f>
        <v>1</v>
      </c>
    </row>
    <row r="13" spans="1:10" x14ac:dyDescent="0.3">
      <c r="A13" s="229" t="s">
        <v>263</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40">
        <f>IF(VLOOKUP(A13,EML_Tool_WP!A:BB,54,FALSE)="","",VLOOKUP(A13,EML_Tool_WP!A:BB,54,FALSE))</f>
        <v>1</v>
      </c>
    </row>
    <row r="14" spans="1:10" x14ac:dyDescent="0.3">
      <c r="A14" s="229" t="s">
        <v>679</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0" t="str">
        <f>IF(VLOOKUP(A14,EML_Tool_WP!A:BB,51,FALSE)="","",VLOOKUP(A14,EML_Tool_WP!A:BB,51,FALSE))</f>
        <v>Document, Repo</v>
      </c>
      <c r="F14" s="233">
        <f>IF(VLOOKUP(A14,EML_Tool_WP!A:BB,42,FALSE)="","",VLOOKUP(A14,EML_Tool_WP!A:BB,42,FALSE))</f>
        <v>3.7500000000000006E-2</v>
      </c>
      <c r="G14" s="230" t="str">
        <f>IF(VLOOKUP(A14,EML_Tool_WP!A:BB,48,FALSE)="","",VLOOKUP(A14,EML_Tool_WP!A:BB,48,FALSE))</f>
        <v>active</v>
      </c>
      <c r="H14" s="240">
        <f>IF(VLOOKUP(A14,EML_Tool_WP!A:BB,54,FALSE)="","",VLOOKUP(A14,EML_Tool_WP!A:BB,54,FALSE))</f>
        <v>2</v>
      </c>
    </row>
    <row r="15" spans="1:10" s="241" customFormat="1" x14ac:dyDescent="0.3">
      <c r="A15" s="244" t="s">
        <v>68</v>
      </c>
      <c r="B15" s="242" t="str">
        <f>IF(VLOOKUP(A15,EML_Tool_WP!A:BB,2,FALSE)="","",VLOOKUP(A15,EML_Tool_WP!A:BB,2,FALSE))</f>
        <v>Map Models of hardware</v>
      </c>
      <c r="C15" s="243"/>
      <c r="D15" s="242"/>
      <c r="E15" s="242"/>
      <c r="F15" s="261">
        <f>IF(VLOOKUP(A15,EML_Tool_WP!A:BB,42,FALSE)="","",VLOOKUP(A15,EML_Tool_WP!A:BB,42,FALSE))</f>
        <v>0.5570175438596493</v>
      </c>
      <c r="G15" s="242"/>
      <c r="H15" s="245"/>
    </row>
    <row r="16" spans="1:10" x14ac:dyDescent="0.3">
      <c r="A16" s="229" t="s">
        <v>264</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IF(VLOOKUP(A16,EML_Tool_WP!A:BB,51,FALSE)="","",VLOOKUP(A16,EML_Tool_WP!A:BB,51,FALSE))</f>
        <v>repository</v>
      </c>
      <c r="F16" s="233">
        <f>IF(VLOOKUP(A16,EML_Tool_WP!A:BB,42,FALSE)="","",VLOOKUP(A16,EML_Tool_WP!A:BB,42,FALSE))</f>
        <v>0.8</v>
      </c>
      <c r="G16" s="230" t="str">
        <f>IF(VLOOKUP(A16,EML_Tool_WP!A:BB,48,FALSE)="","",VLOOKUP(A16,EML_Tool_WP!A:BB,48,FALSE))</f>
        <v>active</v>
      </c>
      <c r="H16" s="240">
        <f>IF(VLOOKUP(A16,EML_Tool_WP!A:BB,54,FALSE)="","",VLOOKUP(A16,EML_Tool_WP!A:BB,54,FALSE))</f>
        <v>2</v>
      </c>
    </row>
    <row r="17" spans="1:9" x14ac:dyDescent="0.3">
      <c r="A17" s="229" t="s">
        <v>265</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IF(VLOOKUP(A17,EML_Tool_WP!A:BB,51,FALSE)="","",VLOOKUP(A17,EML_Tool_WP!A:BB,51,FALSE))</f>
        <v>Document, repository</v>
      </c>
      <c r="F17" s="233">
        <f>IF(VLOOKUP(A17,EML_Tool_WP!A:BB,42,FALSE)="","",VLOOKUP(A17,EML_Tool_WP!A:BB,42,FALSE))</f>
        <v>0.79999999999999993</v>
      </c>
      <c r="G17" s="230" t="str">
        <f>IF(VLOOKUP(A17,EML_Tool_WP!A:BB,48,FALSE)="","",VLOOKUP(A17,EML_Tool_WP!A:BB,48,FALSE))</f>
        <v>active</v>
      </c>
      <c r="H17" s="240">
        <f>IF(VLOOKUP(A17,EML_Tool_WP!A:BB,54,FALSE)="","",VLOOKUP(A17,EML_Tool_WP!A:BB,54,FALSE))</f>
        <v>1</v>
      </c>
    </row>
    <row r="18" spans="1:9" x14ac:dyDescent="0.3">
      <c r="A18" s="229" t="s">
        <v>268</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IF(VLOOKUP(A18,EML_Tool_WP!A:BB,51,FALSE)="","",VLOOKUP(A18,EML_Tool_WP!A:BB,51,FALSE))</f>
        <v>Document, repository</v>
      </c>
      <c r="F18" s="233">
        <f>IF(VLOOKUP(A18,EML_Tool_WP!A:BB,42,FALSE)="","",VLOOKUP(A18,EML_Tool_WP!A:BB,42,FALSE))</f>
        <v>0.91249999999999998</v>
      </c>
      <c r="G18" s="230" t="str">
        <f>IF(VLOOKUP(A18,EML_Tool_WP!A:BB,48,FALSE)="","",VLOOKUP(A18,EML_Tool_WP!A:BB,48,FALSE))</f>
        <v>active</v>
      </c>
      <c r="H18" s="240">
        <f>IF(VLOOKUP(A18,EML_Tool_WP!A:BB,54,FALSE)="","",VLOOKUP(A18,EML_Tool_WP!A:BB,54,FALSE))</f>
        <v>1</v>
      </c>
    </row>
    <row r="19" spans="1:9" x14ac:dyDescent="0.3">
      <c r="A19" s="229" t="s">
        <v>266</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IF(VLOOKUP(A19,EML_Tool_WP!A:BB,51,FALSE)="","",VLOOKUP(A19,EML_Tool_WP!A:BB,51,FALSE))</f>
        <v>Document, repository</v>
      </c>
      <c r="F19" s="233">
        <f>IF(VLOOKUP(A19,EML_Tool_WP!A:BB,42,FALSE)="","",VLOOKUP(A19,EML_Tool_WP!A:BB,42,FALSE))</f>
        <v>0.10000000000000002</v>
      </c>
      <c r="G19" s="230" t="str">
        <f>IF(VLOOKUP(A19,EML_Tool_WP!A:BB,48,FALSE)="","",VLOOKUP(A19,EML_Tool_WP!A:BB,48,FALSE))</f>
        <v>active</v>
      </c>
      <c r="H19" s="240">
        <f>IF(VLOOKUP(A19,EML_Tool_WP!A:BB,54,FALSE)="","",VLOOKUP(A19,EML_Tool_WP!A:BB,54,FALSE))</f>
        <v>1</v>
      </c>
    </row>
    <row r="20" spans="1:9" x14ac:dyDescent="0.3">
      <c r="A20" s="229" t="s">
        <v>269</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IF(VLOOKUP(A20,EML_Tool_WP!A:BB,51,FALSE)="","",VLOOKUP(A20,EML_Tool_WP!A:BB,51,FALSE))</f>
        <v>Document, repository</v>
      </c>
      <c r="F20" s="233">
        <f>IF(VLOOKUP(A20,EML_Tool_WP!A:BB,42,FALSE)="","",VLOOKUP(A20,EML_Tool_WP!A:BB,42,FALSE))</f>
        <v>0.15</v>
      </c>
      <c r="G20" s="230" t="str">
        <f>IF(VLOOKUP(A20,EML_Tool_WP!A:BB,48,FALSE)="","",VLOOKUP(A20,EML_Tool_WP!A:BB,48,FALSE))</f>
        <v>active</v>
      </c>
      <c r="H20" s="240">
        <f>IF(VLOOKUP(A20,EML_Tool_WP!A:BB,54,FALSE)="","",VLOOKUP(A20,EML_Tool_WP!A:BB,54,FALSE))</f>
        <v>1</v>
      </c>
    </row>
    <row r="21" spans="1:9" x14ac:dyDescent="0.3">
      <c r="A21" s="229" t="s">
        <v>267</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IF(VLOOKUP(A21,EML_Tool_WP!A:BB,51,FALSE)="","",VLOOKUP(A21,EML_Tool_WP!A:BB,51,FALSE))</f>
        <v>Script, guide</v>
      </c>
      <c r="F21" s="233">
        <f>IF(VLOOKUP(A21,EML_Tool_WP!A:BB,42,FALSE)="","",VLOOKUP(A21,EML_Tool_WP!A:BB,42,FALSE))</f>
        <v>0.55227272727272725</v>
      </c>
      <c r="G21" s="230" t="str">
        <f>IF(VLOOKUP(A21,EML_Tool_WP!A:BB,48,FALSE)="","",VLOOKUP(A21,EML_Tool_WP!A:BB,48,FALSE))</f>
        <v>active</v>
      </c>
      <c r="H21" s="240">
        <f>IF(VLOOKUP(A21,EML_Tool_WP!A:BB,54,FALSE)="","",VLOOKUP(A21,EML_Tool_WP!A:BB,54,FALSE))</f>
        <v>2</v>
      </c>
    </row>
    <row r="22" spans="1:9" ht="28.8" x14ac:dyDescent="0.3">
      <c r="A22" s="229" t="s">
        <v>422</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IF(VLOOKUP(A22,EML_Tool_WP!A:BB,51,FALSE)="","",VLOOKUP(A22,EML_Tool_WP!A:BB,51,FALSE))</f>
        <v>Document, validation networks</v>
      </c>
      <c r="F22" s="233">
        <f>IF(VLOOKUP(A22,EML_Tool_WP!A:BB,42,FALSE)="","",VLOOKUP(A22,EML_Tool_WP!A:BB,42,FALSE))</f>
        <v>0.3</v>
      </c>
      <c r="G22" s="230" t="str">
        <f>IF(VLOOKUP(A22,EML_Tool_WP!A:BB,48,FALSE)="","",VLOOKUP(A22,EML_Tool_WP!A:BB,48,FALSE))</f>
        <v>open</v>
      </c>
      <c r="H22" s="240">
        <f>IF(VLOOKUP(A22,EML_Tool_WP!A:BB,54,FALSE)="","",VLOOKUP(A22,EML_Tool_WP!A:BB,54,FALSE))</f>
        <v>3</v>
      </c>
    </row>
    <row r="23" spans="1:9" s="241" customFormat="1" x14ac:dyDescent="0.3">
      <c r="A23" s="244" t="s">
        <v>69</v>
      </c>
      <c r="B23" s="242" t="str">
        <f>IF(VLOOKUP(A23,EML_Tool_WP!A:BB,2,FALSE)="","",VLOOKUP(A23,EML_Tool_WP!A:BB,2,FALSE))</f>
        <v>Quantization</v>
      </c>
      <c r="C23" s="243"/>
      <c r="D23" s="242"/>
      <c r="E23" s="242"/>
      <c r="F23" s="261">
        <f>IF(VLOOKUP(A23,EML_Tool_WP!A:BB,42,FALSE)="","",VLOOKUP(A23,EML_Tool_WP!A:BB,42,FALSE))</f>
        <v>0.23529411764705882</v>
      </c>
      <c r="G23" s="242"/>
      <c r="H23" s="245"/>
    </row>
    <row r="24" spans="1:9" x14ac:dyDescent="0.3">
      <c r="A24" s="229" t="s">
        <v>270</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IF(VLOOKUP(A24,EML_Tool_WP!A:BB,51,FALSE)="","",VLOOKUP(A24,EML_Tool_WP!A:BB,51,FALSE))</f>
        <v>Document</v>
      </c>
      <c r="F24" s="233">
        <f>IF(VLOOKUP(A24,EML_Tool_WP!A:BB,42,FALSE)="","",VLOOKUP(A24,EML_Tool_WP!A:BB,42,FALSE))</f>
        <v>0.74</v>
      </c>
      <c r="G24" s="230" t="str">
        <f>IF(VLOOKUP(A24,EML_Tool_WP!A:BB,48,FALSE)="","",VLOOKUP(A24,EML_Tool_WP!A:BB,48,FALSE))</f>
        <v>active</v>
      </c>
      <c r="H24" s="240">
        <f>IF(VLOOKUP(A24,EML_Tool_WP!A:BB,54,FALSE)="","",VLOOKUP(A24,EML_Tool_WP!A:BB,54,FALSE))</f>
        <v>3</v>
      </c>
    </row>
    <row r="25" spans="1:9" s="273" customFormat="1" x14ac:dyDescent="0.3">
      <c r="A25" s="268" t="s">
        <v>271</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IF(VLOOKUP(A25,EML_Tool_WP!A:BB,51,FALSE)="","",VLOOKUP(A25,EML_Tool_WP!A:BB,51,FALSE))</f>
        <v>Document</v>
      </c>
      <c r="F25" s="270">
        <f>IF(VLOOKUP(A25,EML_Tool_WP!A:BB,42,FALSE)="","",VLOOKUP(A25,EML_Tool_WP!A:BB,42,FALSE))</f>
        <v>0</v>
      </c>
      <c r="G25" s="239" t="str">
        <f>IF(VLOOKUP(A25,EML_Tool_WP!A:BB,48,FALSE)="","",VLOOKUP(A25,EML_Tool_WP!A:BB,48,FALSE))</f>
        <v>active</v>
      </c>
      <c r="H25" s="271">
        <f>IF(VLOOKUP(A25,EML_Tool_WP!A:BB,54,FALSE)="","",VLOOKUP(A25,EML_Tool_WP!A:BB,54,FALSE))</f>
        <v>2</v>
      </c>
      <c r="I25" s="272"/>
    </row>
    <row r="26" spans="1:9" s="273" customFormat="1" x14ac:dyDescent="0.3">
      <c r="A26" s="268" t="s">
        <v>272</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IF(VLOOKUP(A26,EML_Tool_WP!A:BB,51,FALSE)="","",VLOOKUP(A26,EML_Tool_WP!A:BB,51,FALSE))</f>
        <v>Document</v>
      </c>
      <c r="F26" s="270">
        <f>IF(VLOOKUP(A26,EML_Tool_WP!A:BB,42,FALSE)="","",VLOOKUP(A26,EML_Tool_WP!A:BB,42,FALSE))</f>
        <v>0</v>
      </c>
      <c r="G26" s="239" t="str">
        <f>IF(VLOOKUP(A26,EML_Tool_WP!A:BB,48,FALSE)="","",VLOOKUP(A26,EML_Tool_WP!A:BB,48,FALSE))</f>
        <v>active</v>
      </c>
      <c r="H26" s="271">
        <f>IF(VLOOKUP(A26,EML_Tool_WP!A:BB,54,FALSE)="","",VLOOKUP(A26,EML_Tool_WP!A:BB,54,FALSE))</f>
        <v>2</v>
      </c>
      <c r="I26" s="272"/>
    </row>
    <row r="27" spans="1:9" s="273" customFormat="1" x14ac:dyDescent="0.3">
      <c r="A27" s="268" t="s">
        <v>273</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IF(VLOOKUP(A27,EML_Tool_WP!A:BB,51,FALSE)="","",VLOOKUP(A27,EML_Tool_WP!A:BB,51,FALSE))</f>
        <v>Repositor, Master Thesis</v>
      </c>
      <c r="F27" s="270">
        <f>IF(VLOOKUP(A27,EML_Tool_WP!A:BB,42,FALSE)="","",VLOOKUP(A27,EML_Tool_WP!A:BB,42,FALSE))</f>
        <v>0.10000000000000002</v>
      </c>
      <c r="G27" s="239" t="str">
        <f>IF(VLOOKUP(A27,EML_Tool_WP!A:BB,48,FALSE)="","",VLOOKUP(A27,EML_Tool_WP!A:BB,48,FALSE))</f>
        <v>active</v>
      </c>
      <c r="H27" s="271">
        <f>IF(VLOOKUP(A27,EML_Tool_WP!A:BB,54,FALSE)="","",VLOOKUP(A27,EML_Tool_WP!A:BB,54,FALSE))</f>
        <v>2</v>
      </c>
      <c r="I27" s="272"/>
    </row>
    <row r="28" spans="1:9" s="241" customFormat="1" x14ac:dyDescent="0.3">
      <c r="A28" s="244" t="s">
        <v>70</v>
      </c>
      <c r="B28" s="242" t="str">
        <f>IF(VLOOKUP(A28,EML_Tool_WP!A:BB,2,FALSE)="","",VLOOKUP(A28,EML_Tool_WP!A:BB,2,FALSE))</f>
        <v>Pruning</v>
      </c>
      <c r="C28" s="243"/>
      <c r="D28" s="242"/>
      <c r="E28" s="242"/>
      <c r="F28" s="261">
        <f>IF(VLOOKUP(A28,EML_Tool_WP!A:BB,42,FALSE)="","",VLOOKUP(A28,EML_Tool_WP!A:BB,42,FALSE))</f>
        <v>0.36071428571428571</v>
      </c>
      <c r="G28" s="242"/>
      <c r="H28" s="245"/>
    </row>
    <row r="29" spans="1:9" ht="28.8" x14ac:dyDescent="0.3">
      <c r="A29" s="229" t="s">
        <v>274</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IF(VLOOKUP(A29,EML_Tool_WP!A:BB,51,FALSE)="","",VLOOKUP(A29,EML_Tool_WP!A:BB,51,FALSE))</f>
        <v>Thesis, Publication, Repository</v>
      </c>
      <c r="F29" s="233">
        <f>IF(VLOOKUP(A29,EML_Tool_WP!A:BB,42,FALSE)="","",VLOOKUP(A29,EML_Tool_WP!A:BB,42,FALSE))</f>
        <v>0.79166666666666663</v>
      </c>
      <c r="G29" s="230" t="str">
        <f>IF(VLOOKUP(A29,EML_Tool_WP!A:BB,48,FALSE)="","",VLOOKUP(A29,EML_Tool_WP!A:BB,48,FALSE))</f>
        <v>active</v>
      </c>
      <c r="H29" s="240">
        <f>IF(VLOOKUP(A29,EML_Tool_WP!A:BB,54,FALSE)="","",VLOOKUP(A29,EML_Tool_WP!A:BB,54,FALSE))</f>
        <v>3</v>
      </c>
    </row>
    <row r="30" spans="1:9" s="273" customFormat="1" x14ac:dyDescent="0.3">
      <c r="A30" s="268" t="s">
        <v>254</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IF(VLOOKUP(A30,EML_Tool_WP!A:BB,51,FALSE)="","",VLOOKUP(A30,EML_Tool_WP!A:BB,51,FALSE))</f>
        <v>Document, repository</v>
      </c>
      <c r="F30" s="270">
        <f>IF(VLOOKUP(A30,EML_Tool_WP!A:BB,42,FALSE)="","",VLOOKUP(A30,EML_Tool_WP!A:BB,42,FALSE))</f>
        <v>3.7499999999999999E-2</v>
      </c>
      <c r="G30" s="239" t="str">
        <f>IF(VLOOKUP(A30,EML_Tool_WP!A:BB,48,FALSE)="","",VLOOKUP(A30,EML_Tool_WP!A:BB,48,FALSE))</f>
        <v>active</v>
      </c>
      <c r="H30" s="271">
        <f>IF(VLOOKUP(A30,EML_Tool_WP!A:BB,54,FALSE)="","",VLOOKUP(A30,EML_Tool_WP!A:BB,54,FALSE))</f>
        <v>2</v>
      </c>
      <c r="I30" s="272"/>
    </row>
    <row r="31" spans="1:9" s="241" customFormat="1" x14ac:dyDescent="0.3">
      <c r="A31" s="244" t="s">
        <v>71</v>
      </c>
      <c r="B31" s="242" t="str">
        <f>IF(VLOOKUP(A31,EML_Tool_WP!A:BB,2,FALSE)="","",VLOOKUP(A31,EML_Tool_WP!A:BB,2,FALSE))</f>
        <v>Factorization</v>
      </c>
      <c r="C31" s="243"/>
      <c r="D31" s="242"/>
      <c r="E31" s="242"/>
      <c r="F31" s="261">
        <f>IF(VLOOKUP(A31,EML_Tool_WP!A:BB,42,FALSE)="","",VLOOKUP(A31,EML_Tool_WP!A:BB,42,FALSE))</f>
        <v>0</v>
      </c>
      <c r="G31" s="242"/>
      <c r="H31" s="245"/>
    </row>
    <row r="32" spans="1:9" s="241" customFormat="1" x14ac:dyDescent="0.3">
      <c r="A32" s="244" t="s">
        <v>72</v>
      </c>
      <c r="B32" s="242" t="str">
        <f>IF(VLOOKUP(A32,EML_Tool_WP!A:BB,2,FALSE)="","",VLOOKUP(A32,EML_Tool_WP!A:BB,2,FALSE))</f>
        <v>Compact Design</v>
      </c>
      <c r="C32" s="243"/>
      <c r="D32" s="242"/>
      <c r="E32" s="242"/>
      <c r="F32" s="261">
        <f>IF(VLOOKUP(A32,EML_Tool_WP!A:BB,42,FALSE)="","",VLOOKUP(A32,EML_Tool_WP!A:BB,42,FALSE))</f>
        <v>0.55666666666666675</v>
      </c>
      <c r="G32" s="242"/>
      <c r="H32" s="245"/>
    </row>
    <row r="33" spans="1:9" ht="28.8" x14ac:dyDescent="0.3">
      <c r="A33" s="229" t="s">
        <v>275</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IF(VLOOKUP(A33,EML_Tool_WP!A:BB,51,FALSE)="","",VLOOKUP(A33,EML_Tool_WP!A:BB,51,FALSE))</f>
        <v>Publication, Master Thesis, Repository</v>
      </c>
      <c r="F33" s="233">
        <f>IF(VLOOKUP(A33,EML_Tool_WP!A:BB,42,FALSE)="","",VLOOKUP(A33,EML_Tool_WP!A:BB,42,FALSE))</f>
        <v>0.9</v>
      </c>
      <c r="G33" s="230" t="str">
        <f>IF(VLOOKUP(A33,EML_Tool_WP!A:BB,48,FALSE)="","",VLOOKUP(A33,EML_Tool_WP!A:BB,48,FALSE))</f>
        <v>active</v>
      </c>
      <c r="H33" s="240">
        <f>IF(VLOOKUP(A33,EML_Tool_WP!A:BB,54,FALSE)="","",VLOOKUP(A33,EML_Tool_WP!A:BB,54,FALSE))</f>
        <v>1</v>
      </c>
    </row>
    <row r="34" spans="1:9" x14ac:dyDescent="0.3">
      <c r="A34" s="229" t="s">
        <v>276</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IF(VLOOKUP(A34,EML_Tool_WP!A:BB,51,FALSE)="","",VLOOKUP(A34,EML_Tool_WP!A:BB,51,FALSE))</f>
        <v>Document, Repository</v>
      </c>
      <c r="F34" s="233">
        <f>IF(VLOOKUP(A34,EML_Tool_WP!A:BB,42,FALSE)="","",VLOOKUP(A34,EML_Tool_WP!A:BB,42,FALSE))</f>
        <v>1</v>
      </c>
      <c r="G34" s="230" t="str">
        <f>IF(VLOOKUP(A34,EML_Tool_WP!A:BB,48,FALSE)="","",VLOOKUP(A34,EML_Tool_WP!A:BB,48,FALSE))</f>
        <v>completed</v>
      </c>
      <c r="H34" s="240" t="str">
        <f>IF(VLOOKUP(A34,EML_Tool_WP!A:BB,54,FALSE)="","",VLOOKUP(A34,EML_Tool_WP!A:BB,54,FALSE))</f>
        <v/>
      </c>
    </row>
    <row r="35" spans="1:9" x14ac:dyDescent="0.3">
      <c r="A35" s="229" t="s">
        <v>277</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IF(VLOOKUP(A35,EML_Tool_WP!A:BB,51,FALSE)="","",VLOOKUP(A35,EML_Tool_WP!A:BB,51,FALSE))</f>
        <v>Thesis, repository</v>
      </c>
      <c r="F35" s="233">
        <f>IF(VLOOKUP(A35,EML_Tool_WP!A:BB,42,FALSE)="","",VLOOKUP(A35,EML_Tool_WP!A:BB,42,FALSE))</f>
        <v>0.27500000000000002</v>
      </c>
      <c r="G35" s="230" t="str">
        <f>IF(VLOOKUP(A35,EML_Tool_WP!A:BB,48,FALSE)="","",VLOOKUP(A35,EML_Tool_WP!A:BB,48,FALSE))</f>
        <v>active</v>
      </c>
      <c r="H35" s="240">
        <f>IF(VLOOKUP(A35,EML_Tool_WP!A:BB,54,FALSE)="","",VLOOKUP(A35,EML_Tool_WP!A:BB,54,FALSE))</f>
        <v>1</v>
      </c>
    </row>
    <row r="36" spans="1:9" s="273" customFormat="1" x14ac:dyDescent="0.3">
      <c r="A36" s="268" t="s">
        <v>402</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39" t="str">
        <f>IF(VLOOKUP(A36,EML_Tool_WP!A:BB,51,FALSE)="","",VLOOKUP(A36,EML_Tool_WP!A:BB,51,FALSE))</f>
        <v>Thesis</v>
      </c>
      <c r="F36" s="270">
        <f>IF(VLOOKUP(A36,EML_Tool_WP!A:BB,42,FALSE)="","",VLOOKUP(A36,EML_Tool_WP!A:BB,42,FALSE))</f>
        <v>0</v>
      </c>
      <c r="G36" s="239" t="str">
        <f>IF(VLOOKUP(A36,EML_Tool_WP!A:BB,48,FALSE)="","",VLOOKUP(A36,EML_Tool_WP!A:BB,48,FALSE))</f>
        <v>active</v>
      </c>
      <c r="H36" s="271">
        <f>IF(VLOOKUP(A36,EML_Tool_WP!A:BB,54,FALSE)="","",VLOOKUP(A36,EML_Tool_WP!A:BB,54,FALSE))</f>
        <v>3</v>
      </c>
      <c r="I36" s="272"/>
    </row>
    <row r="37" spans="1:9" s="241" customFormat="1" x14ac:dyDescent="0.3">
      <c r="A37" s="244" t="s">
        <v>80</v>
      </c>
      <c r="B37" s="242" t="str">
        <f>IF(VLOOKUP(A37,EML_Tool_WP!A:BB,2,FALSE)="","",VLOOKUP(A37,EML_Tool_WP!A:BB,2,FALSE))</f>
        <v>Optimization Strategy</v>
      </c>
      <c r="C37" s="243"/>
      <c r="D37" s="242"/>
      <c r="E37" s="242"/>
      <c r="F37" s="261">
        <f>IF(VLOOKUP(A37,EML_Tool_WP!A:BB,42,FALSE)="","",VLOOKUP(A37,EML_Tool_WP!A:BB,42,FALSE))</f>
        <v>0.57117647058823529</v>
      </c>
      <c r="G37" s="242"/>
      <c r="H37" s="245"/>
    </row>
    <row r="38" spans="1:9" x14ac:dyDescent="0.3">
      <c r="A38" s="229" t="s">
        <v>278</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IF(VLOOKUP(A38,EML_Tool_WP!A:BB,51,FALSE)="","",VLOOKUP(A38,EML_Tool_WP!A:BB,51,FALSE))</f>
        <v>Document</v>
      </c>
      <c r="F38" s="233">
        <f>IF(VLOOKUP(A38,EML_Tool_WP!A:BB,42,FALSE)="","",VLOOKUP(A38,EML_Tool_WP!A:BB,42,FALSE))</f>
        <v>1</v>
      </c>
      <c r="G38" s="230" t="str">
        <f>IF(VLOOKUP(A38,EML_Tool_WP!A:BB,48,FALSE)="","",VLOOKUP(A38,EML_Tool_WP!A:BB,48,FALSE))</f>
        <v>Completed</v>
      </c>
      <c r="H38" s="240" t="str">
        <f>IF(VLOOKUP(A38,EML_Tool_WP!A:BB,54,FALSE)="","",VLOOKUP(A38,EML_Tool_WP!A:BB,54,FALSE))</f>
        <v/>
      </c>
    </row>
    <row r="39" spans="1:9" x14ac:dyDescent="0.3">
      <c r="A39" s="229" t="s">
        <v>279</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IF(VLOOKUP(A39,EML_Tool_WP!A:BB,51,FALSE)="","",VLOOKUP(A39,EML_Tool_WP!A:BB,51,FALSE))</f>
        <v>Document</v>
      </c>
      <c r="F39" s="233">
        <f>IF(VLOOKUP(A39,EML_Tool_WP!A:BB,42,FALSE)="","",VLOOKUP(A39,EML_Tool_WP!A:BB,42,FALSE))</f>
        <v>0.97142857142857142</v>
      </c>
      <c r="G39" s="230" t="str">
        <f>IF(VLOOKUP(A39,EML_Tool_WP!A:BB,48,FALSE)="","",VLOOKUP(A39,EML_Tool_WP!A:BB,48,FALSE))</f>
        <v>active</v>
      </c>
      <c r="H39" s="240">
        <f>IF(VLOOKUP(A39,EML_Tool_WP!A:BB,54,FALSE)="","",VLOOKUP(A39,EML_Tool_WP!A:BB,54,FALSE))</f>
        <v>3</v>
      </c>
    </row>
    <row r="40" spans="1:9" x14ac:dyDescent="0.3">
      <c r="A40" s="229" t="s">
        <v>280</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40">
        <f>IF(VLOOKUP(A40,EML_Tool_WP!A:BB,54,FALSE)="","",VLOOKUP(A40,EML_Tool_WP!A:BB,54,FALSE))</f>
        <v>3</v>
      </c>
    </row>
    <row r="41" spans="1:9" x14ac:dyDescent="0.3">
      <c r="A41" s="229" t="s">
        <v>281</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IF(VLOOKUP(A41,EML_Tool_WP!A:BB,51,FALSE)="","",VLOOKUP(A41,EML_Tool_WP!A:BB,51,FALSE))</f>
        <v/>
      </c>
      <c r="F41" s="233">
        <f>IF(VLOOKUP(A41,EML_Tool_WP!A:BB,42,FALSE)="","",VLOOKUP(A41,EML_Tool_WP!A:BB,42,FALSE))</f>
        <v>0.15</v>
      </c>
      <c r="G41" s="230" t="str">
        <f>IF(VLOOKUP(A41,EML_Tool_WP!A:BB,48,FALSE)="","",VLOOKUP(A41,EML_Tool_WP!A:BB,48,FALSE))</f>
        <v>open</v>
      </c>
      <c r="H41" s="240">
        <f>IF(VLOOKUP(A41,EML_Tool_WP!A:BB,54,FALSE)="","",VLOOKUP(A41,EML_Tool_WP!A:BB,54,FALSE))</f>
        <v>3</v>
      </c>
    </row>
    <row r="42" spans="1:9" s="273" customFormat="1" x14ac:dyDescent="0.3">
      <c r="A42" s="268" t="s">
        <v>282</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IF(VLOOKUP(A42,EML_Tool_WP!A:BB,51,FALSE)="","",VLOOKUP(A42,EML_Tool_WP!A:BB,51,FALSE))</f>
        <v>Document</v>
      </c>
      <c r="F42" s="270">
        <f>IF(VLOOKUP(A42,EML_Tool_WP!A:BB,42,FALSE)="","",VLOOKUP(A42,EML_Tool_WP!A:BB,42,FALSE))</f>
        <v>0.35833333333333334</v>
      </c>
      <c r="G42" s="239" t="str">
        <f>IF(VLOOKUP(A42,EML_Tool_WP!A:BB,48,FALSE)="","",VLOOKUP(A42,EML_Tool_WP!A:BB,48,FALSE))</f>
        <v>active</v>
      </c>
      <c r="H42" s="271">
        <f>IF(VLOOKUP(A42,EML_Tool_WP!A:BB,54,FALSE)="","",VLOOKUP(A42,EML_Tool_WP!A:BB,54,FALSE))</f>
        <v>2</v>
      </c>
      <c r="I42" s="272"/>
    </row>
    <row r="43" spans="1:9" ht="28.8" x14ac:dyDescent="0.3">
      <c r="A43" s="229" t="s">
        <v>283</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0" t="str">
        <f>IF(VLOOKUP(A43,EML_Tool_WP!A:BB,51,FALSE)="","",VLOOKUP(A43,EML_Tool_WP!A:BB,51,FALSE))</f>
        <v>Document, Pretrained network</v>
      </c>
      <c r="F43" s="233">
        <f>IF(VLOOKUP(A43,EML_Tool_WP!A:BB,42,FALSE)="","",VLOOKUP(A43,EML_Tool_WP!A:BB,42,FALSE))</f>
        <v>0.44153846153846149</v>
      </c>
      <c r="G43" s="230" t="str">
        <f>IF(VLOOKUP(A43,EML_Tool_WP!A:BB,48,FALSE)="","",VLOOKUP(A43,EML_Tool_WP!A:BB,48,FALSE))</f>
        <v>active</v>
      </c>
      <c r="H43" s="240">
        <f>IF(VLOOKUP(A43,EML_Tool_WP!A:BB,54,FALSE)="","",VLOOKUP(A43,EML_Tool_WP!A:BB,54,FALSE))</f>
        <v>3</v>
      </c>
    </row>
    <row r="44" spans="1:9" ht="28.8" x14ac:dyDescent="0.3">
      <c r="A44" s="229" t="s">
        <v>284</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0" t="str">
        <f>IF(VLOOKUP(A44,EML_Tool_WP!A:BB,51,FALSE)="","",VLOOKUP(A44,EML_Tool_WP!A:BB,51,FALSE))</f>
        <v>Repository, Model car, Bachelor Thesis</v>
      </c>
      <c r="F44" s="233">
        <f>IF(VLOOKUP(A44,EML_Tool_WP!A:BB,42,FALSE)="","",VLOOKUP(A44,EML_Tool_WP!A:BB,42,FALSE))</f>
        <v>0.93333333333333335</v>
      </c>
      <c r="G44" s="230" t="str">
        <f>IF(VLOOKUP(A44,EML_Tool_WP!A:BB,48,FALSE)="","",VLOOKUP(A44,EML_Tool_WP!A:BB,48,FALSE))</f>
        <v>active</v>
      </c>
      <c r="H44" s="240">
        <f>IF(VLOOKUP(A44,EML_Tool_WP!A:BB,54,FALSE)="","",VLOOKUP(A44,EML_Tool_WP!A:BB,54,FALSE))</f>
        <v>3</v>
      </c>
    </row>
    <row r="45" spans="1:9" s="273" customFormat="1" ht="28.8" x14ac:dyDescent="0.3">
      <c r="A45" s="268" t="s">
        <v>285</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IF(VLOOKUP(A45,EML_Tool_WP!A:BB,51,FALSE)="","",VLOOKUP(A45,EML_Tool_WP!A:BB,51,FALSE))</f>
        <v>Document, SW package</v>
      </c>
      <c r="F45" s="270">
        <f>IF(VLOOKUP(A45,EML_Tool_WP!A:BB,42,FALSE)="","",VLOOKUP(A45,EML_Tool_WP!A:BB,42,FALSE))</f>
        <v>0.56666666666666676</v>
      </c>
      <c r="G45" s="239" t="str">
        <f>IF(VLOOKUP(A45,EML_Tool_WP!A:BB,48,FALSE)="","",VLOOKUP(A45,EML_Tool_WP!A:BB,48,FALSE))</f>
        <v>active</v>
      </c>
      <c r="H45" s="271">
        <f>IF(VLOOKUP(A45,EML_Tool_WP!A:BB,54,FALSE)="","",VLOOKUP(A45,EML_Tool_WP!A:BB,54,FALSE))</f>
        <v>3</v>
      </c>
      <c r="I45" s="272"/>
    </row>
    <row r="46" spans="1:9" s="273" customFormat="1" ht="28.8" x14ac:dyDescent="0.3">
      <c r="A46" s="268" t="s">
        <v>493</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39" t="str">
        <f>IF(VLOOKUP(A46,EML_Tool_WP!A:BB,51,FALSE)="","",VLOOKUP(A46,EML_Tool_WP!A:BB,51,FALSE))</f>
        <v>Thesis, publication</v>
      </c>
      <c r="F46" s="270">
        <f>IF(VLOOKUP(A46,EML_Tool_WP!A:BB,42,FALSE)="","",VLOOKUP(A46,EML_Tool_WP!A:BB,42,FALSE))</f>
        <v>1</v>
      </c>
      <c r="G46" s="239" t="str">
        <f>IF(VLOOKUP(A46,EML_Tool_WP!A:BB,48,FALSE)="","",VLOOKUP(A46,EML_Tool_WP!A:BB,48,FALSE))</f>
        <v>completed</v>
      </c>
      <c r="H46" s="271" t="str">
        <f>IF(VLOOKUP(A46,EML_Tool_WP!A:BB,54,FALSE)="","",VLOOKUP(A46,EML_Tool_WP!A:BB,54,FALSE))</f>
        <v/>
      </c>
      <c r="I46" s="272"/>
    </row>
    <row r="47" spans="1:9" x14ac:dyDescent="0.3">
      <c r="A47" s="262"/>
      <c r="B47" s="263"/>
      <c r="C47" s="264"/>
      <c r="D47" s="264"/>
      <c r="E47" s="263"/>
      <c r="F47" s="265"/>
      <c r="G47" s="263"/>
      <c r="H47" s="266"/>
    </row>
    <row r="48" spans="1:9" x14ac:dyDescent="0.3">
      <c r="A48" s="262"/>
      <c r="B48" s="263"/>
      <c r="C48" s="264"/>
      <c r="D48" s="264"/>
      <c r="E48" s="263"/>
      <c r="F48" s="265"/>
      <c r="G48" s="263"/>
      <c r="H48" s="266"/>
    </row>
    <row r="49" spans="1:8" x14ac:dyDescent="0.3">
      <c r="A49" s="262"/>
      <c r="B49" s="263"/>
      <c r="C49" s="264"/>
      <c r="D49" s="264"/>
      <c r="E49" s="263"/>
      <c r="F49" s="265"/>
      <c r="G49" s="263"/>
      <c r="H49" s="266"/>
    </row>
    <row r="50" spans="1:8" x14ac:dyDescent="0.3">
      <c r="A50" s="262"/>
      <c r="B50" s="263"/>
      <c r="C50" s="264"/>
      <c r="D50" s="264"/>
      <c r="E50" s="263"/>
      <c r="F50" s="265"/>
      <c r="G50" s="263"/>
      <c r="H50" s="266"/>
    </row>
    <row r="51" spans="1:8" x14ac:dyDescent="0.3">
      <c r="A51" s="262"/>
      <c r="B51" s="263"/>
      <c r="C51" s="264"/>
      <c r="D51" s="264"/>
      <c r="E51" s="263"/>
      <c r="F51" s="265"/>
      <c r="G51" s="263"/>
      <c r="H51" s="266"/>
    </row>
    <row r="52" spans="1:8" x14ac:dyDescent="0.3">
      <c r="A52" s="262"/>
      <c r="B52" s="263"/>
      <c r="C52" s="264"/>
      <c r="D52" s="264"/>
      <c r="E52" s="263"/>
      <c r="F52" s="265"/>
      <c r="G52" s="263"/>
      <c r="H52" s="266"/>
    </row>
    <row r="53" spans="1:8" ht="15" thickBot="1" x14ac:dyDescent="0.35">
      <c r="A53" s="255"/>
      <c r="B53" s="256"/>
      <c r="C53" s="257"/>
      <c r="D53" s="256"/>
      <c r="E53" s="256"/>
      <c r="F53" s="259"/>
      <c r="G53" s="256"/>
      <c r="H53" s="260"/>
    </row>
    <row r="54" spans="1:8" x14ac:dyDescent="0.3">
      <c r="A54" s="226"/>
      <c r="B54" s="227"/>
      <c r="C54" s="228"/>
      <c r="D54" s="227"/>
      <c r="E54" s="227"/>
      <c r="F54" s="232"/>
      <c r="G54" s="227"/>
      <c r="H54" s="258"/>
    </row>
  </sheetData>
  <autoFilter ref="A1:F54" xr:uid="{9C93B0C9-19AF-4EFF-AC92-F610E3193B61}"/>
  <conditionalFormatting sqref="H24:H27 H1:H8 H29:H30 H33:H36 H16:H22 H38:H1048576 H10:H14">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5">
    <cfRule type="colorScale" priority="16">
      <colorScale>
        <cfvo type="min"/>
        <cfvo type="percentile" val="50"/>
        <cfvo type="max"/>
        <color rgb="FFF8696B"/>
        <color rgb="FFFFEB84"/>
        <color rgb="FF63BE7B"/>
      </colorScale>
    </cfRule>
  </conditionalFormatting>
  <conditionalFormatting sqref="H23">
    <cfRule type="colorScale" priority="14">
      <colorScale>
        <cfvo type="min"/>
        <cfvo type="percentile" val="50"/>
        <cfvo type="max"/>
        <color rgb="FFF8696B"/>
        <color rgb="FFFFEB84"/>
        <color rgb="FF63BE7B"/>
      </colorScale>
    </cfRule>
  </conditionalFormatting>
  <conditionalFormatting sqref="H28">
    <cfRule type="colorScale" priority="12">
      <colorScale>
        <cfvo type="min"/>
        <cfvo type="percentile" val="50"/>
        <cfvo type="max"/>
        <color rgb="FFF8696B"/>
        <color rgb="FFFFEB84"/>
        <color rgb="FF63BE7B"/>
      </colorScale>
    </cfRule>
  </conditionalFormatting>
  <conditionalFormatting sqref="H31:H32">
    <cfRule type="colorScale" priority="10">
      <colorScale>
        <cfvo type="min"/>
        <cfvo type="percentile" val="50"/>
        <cfvo type="max"/>
        <color rgb="FFF8696B"/>
        <color rgb="FFFFEB84"/>
        <color rgb="FF63BE7B"/>
      </colorScale>
    </cfRule>
  </conditionalFormatting>
  <conditionalFormatting sqref="H37">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423-F202-4E6E-9EBF-DF0D49DDE067}">
  <sheetPr filterMode="1"/>
  <dimension ref="A1:J54"/>
  <sheetViews>
    <sheetView zoomScale="85" zoomScaleNormal="85" workbookViewId="0">
      <selection activeCell="G5" sqref="G5"/>
    </sheetView>
  </sheetViews>
  <sheetFormatPr baseColWidth="10" defaultColWidth="11.5546875" defaultRowHeight="14.4" x14ac:dyDescent="0.3"/>
  <cols>
    <col min="1" max="1" width="8.33203125" style="229" customWidth="1"/>
    <col min="2" max="2" width="32.33203125" style="230" customWidth="1"/>
    <col min="3" max="3" width="10.33203125" style="231" customWidth="1"/>
    <col min="4" max="4" width="10.33203125" style="230" customWidth="1"/>
    <col min="5" max="5" width="8.88671875" style="233" customWidth="1"/>
    <col min="6" max="6" width="5.88671875" style="230" customWidth="1"/>
    <col min="7" max="7" width="33" style="295" customWidth="1"/>
    <col min="8" max="8" width="45.21875" style="230" customWidth="1"/>
    <col min="9" max="9" width="43" style="230" customWidth="1"/>
    <col min="10" max="10" width="12.109375" style="74" bestFit="1" customWidth="1"/>
    <col min="11" max="16384" width="11.5546875" style="74"/>
  </cols>
  <sheetData>
    <row r="1" spans="1:10" s="225" customFormat="1" ht="15" customHeight="1" thickBot="1" x14ac:dyDescent="0.35">
      <c r="A1" s="250" t="s">
        <v>288</v>
      </c>
      <c r="B1" s="251" t="s">
        <v>286</v>
      </c>
      <c r="C1" s="252" t="s">
        <v>289</v>
      </c>
      <c r="D1" s="251" t="s">
        <v>492</v>
      </c>
      <c r="E1" s="253" t="s">
        <v>206</v>
      </c>
      <c r="F1" s="251" t="s">
        <v>291</v>
      </c>
      <c r="G1" s="323" t="s">
        <v>418</v>
      </c>
      <c r="H1" s="251" t="s">
        <v>638</v>
      </c>
      <c r="I1" s="251" t="s">
        <v>639</v>
      </c>
      <c r="J1" s="251" t="s">
        <v>727</v>
      </c>
    </row>
    <row r="2" spans="1:10" s="241" customFormat="1" ht="43.2" x14ac:dyDescent="0.3">
      <c r="A2" s="246" t="s">
        <v>66</v>
      </c>
      <c r="B2" s="247" t="str">
        <f>IF(VLOOKUP(A2,EML_Tool_WP!A:BB,2,FALSE)="","",VLOOKUP(A2,EML_Tool_WP!A:BB,2,FALSE))</f>
        <v>Create estimations for lat, throughput, power, energy, acc, resources</v>
      </c>
      <c r="C2" s="248"/>
      <c r="D2" s="247"/>
      <c r="E2" s="261">
        <f>IF(VLOOKUP(A2,EML_Tool_WP!A:BB,42,FALSE)="","",VLOOKUP(A2,EML_Tool_WP!A:BB,42,FALSE))</f>
        <v>0.51891891891891895</v>
      </c>
      <c r="F2" s="247"/>
      <c r="G2" s="324"/>
      <c r="H2" s="247"/>
      <c r="I2" s="247"/>
      <c r="J2" s="324" t="s">
        <v>726</v>
      </c>
    </row>
    <row r="3" spans="1:10" ht="28.8" hidden="1" x14ac:dyDescent="0.3">
      <c r="A3" s="229" t="s">
        <v>253</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3">
        <f>IF(VLOOKUP(A3,EML_Tool_WP!A:BB,42,FALSE)="","",VLOOKUP(A3,EML_Tool_WP!A:BB,42,FALSE))</f>
        <v>1</v>
      </c>
      <c r="F3" s="230" t="str">
        <f>IF(VLOOKUP(A3,EML_Tool_WP!A:BB,48,FALSE)="","",VLOOKUP(A3,EML_Tool_WP!A:BB,48,FALSE))</f>
        <v>completed</v>
      </c>
      <c r="G3" s="325" t="str">
        <f>IF(VLOOKUP(A3,EML_Tool_WP!A:BB,50,FALSE)="","",VLOOKUP(A3,EML_Tool_WP!A:BB,50,FALSE))</f>
        <v>State of the art estimations implementation</v>
      </c>
      <c r="H3" s="231" t="str">
        <f>IF(VLOOKUP(A3,EML_Tool_WP!A:BB,52,FALSE)="","",VLOOKUP(A3,EML_Tool_WP!A:BB,52,FALSE))</f>
        <v>[x] included in the publication of ANNETTE</v>
      </c>
      <c r="I3" s="231" t="str">
        <f>IF(VLOOKUP(A3,EML_Tool_WP!A:BB,53,FALSE)="","",VLOOKUP(A3,EML_Tool_WP!A:BB,53,FALSE))</f>
        <v>* ANNETTE Paper: 20201224_ANETTE_IEEEAccess</v>
      </c>
      <c r="J3" s="74" t="str">
        <f t="shared" ref="J3" si="0">IFERROR(IF(FIND("(ME)",H3),"ME"),"")</f>
        <v/>
      </c>
    </row>
    <row r="4" spans="1:10" ht="72" x14ac:dyDescent="0.3">
      <c r="A4" s="229" t="s">
        <v>255</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3">
        <f>IF(VLOOKUP(A4,EML_Tool_WP!A:BB,42,FALSE)="","",VLOOKUP(A4,EML_Tool_WP!A:BB,42,FALSE))</f>
        <v>0.81111111111111112</v>
      </c>
      <c r="F4" s="230" t="str">
        <f>IF(VLOOKUP(A4,EML_Tool_WP!A:BB,48,FALSE)="","",VLOOKUP(A4,EML_Tool_WP!A:BB,48,FALSE))</f>
        <v>active</v>
      </c>
      <c r="G4" s="325" t="str">
        <f>IF(VLOOKUP(A4,EML_Tool_WP!A:BB,50,FALSE)="","",VLOOKUP(A4,EML_Tool_WP!A:BB,50,FALSE))</f>
        <v>Estimation model for Embedded (Nvidia) Platforms through Blackthorn</v>
      </c>
      <c r="H4" s="231" t="str">
        <f>IF(VLOOKUP(A4,EML_Tool_WP!A:BB,52,FALSE)="","",VLOOKUP(A4,EML_Tool_WP!A:BB,52,FALSE))</f>
        <v>[] Publication
[x] Estimation Models NVIDIA Jetson Nano
[x] Estimation Models NVIDIA TX2
[] Estimation Models NVIDIA Xavier
[] (ME) Repository on Github (Open source)</v>
      </c>
      <c r="I4" s="231" t="str">
        <f>IF(VLOOKUP(A4,EML_Tool_WP!A:BB,53,FALSE)="","",VLOOKUP(A4,EML_Tool_WP!A:BB,53,FALSE))</f>
        <v>* Model for Nano, TX2
* Publication acceptance expected until 2021-09-30</v>
      </c>
      <c r="J4" s="74" t="str">
        <f>IFERROR(IF(FIND("(ME)",H4),"ME"),"")</f>
        <v>ME</v>
      </c>
    </row>
    <row r="5" spans="1:10" ht="86.4" x14ac:dyDescent="0.3">
      <c r="A5" s="229" t="s">
        <v>256</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3">
        <f>IF(VLOOKUP(A5,EML_Tool_WP!A:BB,42,FALSE)="","",VLOOKUP(A5,EML_Tool_WP!A:BB,42,FALSE))</f>
        <v>0.85454545454545461</v>
      </c>
      <c r="F5" s="230" t="str">
        <f>IF(VLOOKUP(A5,EML_Tool_WP!A:BB,48,FALSE)="","",VLOOKUP(A5,EML_Tool_WP!A:BB,48,FALSE))</f>
        <v>active</v>
      </c>
      <c r="G5" s="325" t="str">
        <f>IF(VLOOKUP(A5,EML_Tool_WP!A:BB,50,FALSE)="","",VLOOKUP(A5,EML_Tool_WP!A:BB,50,FALSE))</f>
        <v>Estimator method ANETTE for Latency (Intel, ARM, Xilinx)</v>
      </c>
      <c r="H5" s="231" t="str">
        <f>IF(VLOOKUP(A5,EML_Tool_WP!A:BB,52,FALSE)="","",VLOOKUP(A5,EML_Tool_WP!A:BB,52,FALSE))</f>
        <v>[x] Publication of ANNETTE
[x] Prediction Models of NCS2 Platform
[x] Prediction Models of Xilinx Platform
[] Prediction Models of ARMNN Example Platform
[x] (ME) Open Source Repository for Latency Estimation</v>
      </c>
      <c r="I5" s="231" t="str">
        <f>IF(VLOOKUP(A5,EML_Tool_WP!A:BB,53,FALSE)="","",VLOOKUP(A5,EML_Tool_WP!A:BB,53,FALSE))</f>
        <v>* NCS2, Xilinx ZCU102 Models fertig
* Github: https://github.com/embedded-machine-learning/annette
* ARMNN erstimated until 2021-09-30</v>
      </c>
      <c r="J5" s="74" t="str">
        <f t="shared" ref="J5:J46" si="1">IFERROR(IF(FIND("(ME)",H5),"ME"),"")</f>
        <v>ME</v>
      </c>
    </row>
    <row r="6" spans="1:10" ht="28.8" hidden="1" x14ac:dyDescent="0.3">
      <c r="A6" s="229" t="s">
        <v>259</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3">
        <f>IF(VLOOKUP(A6,EML_Tool_WP!A:BB,42,FALSE)="","",VLOOKUP(A6,EML_Tool_WP!A:BB,42,FALSE))</f>
        <v>0</v>
      </c>
      <c r="F6" s="230" t="str">
        <f>IF(VLOOKUP(A6,EML_Tool_WP!A:BB,48,FALSE)="","",VLOOKUP(A6,EML_Tool_WP!A:BB,48,FALSE))</f>
        <v>open</v>
      </c>
      <c r="G6" s="325" t="str">
        <f>IF(VLOOKUP(A6,EML_Tool_WP!A:BB,50,FALSE)="","",VLOOKUP(A6,EML_Tool_WP!A:BB,50,FALSE))</f>
        <v>Accurate power estimation method for power-aware optimization applications</v>
      </c>
      <c r="H6" s="231" t="str">
        <f>IF(VLOOKUP(A6,EML_Tool_WP!A:BB,52,FALSE)="","",VLOOKUP(A6,EML_Tool_WP!A:BB,52,FALSE))</f>
        <v>[] Estimation Model Xilinx
[] Comparison Performance to ANETTE
[] Publication about this method
[] Repository with user friendly execution code</v>
      </c>
      <c r="I6" s="231" t="str">
        <f>IF(VLOOKUP(A6,EML_Tool_WP!A:BB,53,FALSE)="","",VLOOKUP(A6,EML_Tool_WP!A:BB,53,FALSE))</f>
        <v/>
      </c>
      <c r="J6" s="74" t="str">
        <f t="shared" si="1"/>
        <v/>
      </c>
    </row>
    <row r="7" spans="1:10" ht="57.6" hidden="1" x14ac:dyDescent="0.3">
      <c r="A7" s="229" t="s">
        <v>257</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3">
        <f>IF(VLOOKUP(A7,EML_Tool_WP!A:BB,42,FALSE)="","",VLOOKUP(A7,EML_Tool_WP!A:BB,42,FALSE))</f>
        <v>6.25E-2</v>
      </c>
      <c r="F7" s="230" t="str">
        <f>IF(VLOOKUP(A7,EML_Tool_WP!A:BB,48,FALSE)="","",VLOOKUP(A7,EML_Tool_WP!A:BB,48,FALSE))</f>
        <v>active</v>
      </c>
      <c r="G7" s="325" t="str">
        <f>IF(VLOOKUP(A7,EML_Tool_WP!A:BB,50,FALSE)="","",VLOOKUP(A7,EML_Tool_WP!A:BB,50,FALSE))</f>
        <v>Automated characterization of hardware platforms for power based on ANNETTE</v>
      </c>
      <c r="H7" s="231" t="str">
        <f>IF(VLOOKUP(A7,EML_Tool_WP!A:BB,52,FALSE)="","",VLOOKUP(A7,EML_Tool_WP!A:BB,52,FALSE))</f>
        <v xml:space="preserve">[] Completed power measurement environment
[] Automated platform characterization for a platform
</v>
      </c>
      <c r="I7" s="231" t="str">
        <f>IF(VLOOKUP(A7,EML_Tool_WP!A:BB,53,FALSE)="","",VLOOKUP(A7,EML_Tool_WP!A:BB,53,FALSE))</f>
        <v>* ANNETTE Estimation of NCS2 and Edge TPU until 2021-09-30</v>
      </c>
      <c r="J7" s="74" t="str">
        <f t="shared" si="1"/>
        <v/>
      </c>
    </row>
    <row r="8" spans="1:10" hidden="1" x14ac:dyDescent="0.3">
      <c r="A8" s="229" t="s">
        <v>258</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3">
        <f>IF(VLOOKUP(A8,EML_Tool_WP!A:BB,42,FALSE)="","",VLOOKUP(A8,EML_Tool_WP!A:BB,42,FALSE))</f>
        <v>0</v>
      </c>
      <c r="F8" s="230" t="str">
        <f>IF(VLOOKUP(A8,EML_Tool_WP!A:BB,48,FALSE)="","",VLOOKUP(A8,EML_Tool_WP!A:BB,48,FALSE))</f>
        <v>open</v>
      </c>
      <c r="G8" s="325" t="str">
        <f>IF(VLOOKUP(A8,EML_Tool_WP!A:BB,50,FALSE)="","",VLOOKUP(A8,EML_Tool_WP!A:BB,50,FALSE))</f>
        <v/>
      </c>
      <c r="H8" s="231" t="str">
        <f>IF(VLOOKUP(A8,EML_Tool_WP!A:BB,52,FALSE)="","",VLOOKUP(A8,EML_Tool_WP!A:BB,52,FALSE))</f>
        <v/>
      </c>
      <c r="I8" s="231" t="str">
        <f>IF(VLOOKUP(A8,EML_Tool_WP!A:BB,53,FALSE)="","",VLOOKUP(A8,EML_Tool_WP!A:BB,53,FALSE))</f>
        <v>* Will be considered in year 3</v>
      </c>
      <c r="J8" s="74" t="str">
        <f t="shared" si="1"/>
        <v/>
      </c>
    </row>
    <row r="9" spans="1:10" s="241" customFormat="1" x14ac:dyDescent="0.3">
      <c r="A9" s="244" t="s">
        <v>67</v>
      </c>
      <c r="B9" s="242" t="str">
        <f>IF(VLOOKUP(A9,EML_Tool_WP!A:BB,2,FALSE)="","",VLOOKUP(A9,EML_Tool_WP!A:BB,2,FALSE))</f>
        <v>Optimize HW Dependent Settings</v>
      </c>
      <c r="C9" s="243"/>
      <c r="D9" s="242"/>
      <c r="E9" s="261">
        <f>IF(VLOOKUP(A9,EML_Tool_WP!A:BB,42,FALSE)="","",VLOOKUP(A9,EML_Tool_WP!A:BB,42,FALSE))</f>
        <v>0.40689655172413797</v>
      </c>
      <c r="F9" s="242"/>
      <c r="G9" s="326"/>
      <c r="H9" s="242"/>
      <c r="I9" s="242"/>
      <c r="J9" s="324" t="s">
        <v>726</v>
      </c>
    </row>
    <row r="10" spans="1:10" ht="144" x14ac:dyDescent="0.3">
      <c r="A10" s="229" t="s">
        <v>260</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3">
        <f>IF(VLOOKUP(A10,EML_Tool_WP!A:BB,42,FALSE)="","",VLOOKUP(A10,EML_Tool_WP!A:BB,42,FALSE))</f>
        <v>0.41111111111111115</v>
      </c>
      <c r="F10" s="230" t="str">
        <f>IF(VLOOKUP(A10,EML_Tool_WP!A:BB,48,FALSE)="","",VLOOKUP(A10,EML_Tool_WP!A:BB,48,FALSE))</f>
        <v>active</v>
      </c>
      <c r="G10" s="325" t="str">
        <f>IF(VLOOKUP(A10,EML_Tool_WP!A:BB,50,FALSE)="","",VLOOKUP(A10,EML_Tool_WP!A:BB,50,FALSE))</f>
        <v>Latency, power and energy profiling of HW options of NVIDIA Jetson Nano, Xavier, TX2</v>
      </c>
      <c r="H10" s="231" t="str">
        <f>IF(VLOOKUP(A10,EML_Tool_WP!A:BB,52,FALSE)="","",VLOOKUP(A10,EML_Tool_WP!A:BB,52,FALSE))</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31" t="str">
        <f>IF(VLOOKUP(A10,EML_Tool_WP!A:BB,53,FALSE)="","",VLOOKUP(A10,EML_Tool_WP!A:BB,53,FALSE))</f>
        <v>* Pub: https://ieeexplore.ieee.org/abstract/document/9290876</v>
      </c>
      <c r="J10" s="74" t="str">
        <f t="shared" si="1"/>
        <v>ME</v>
      </c>
    </row>
    <row r="11" spans="1:10" ht="129.6" x14ac:dyDescent="0.3">
      <c r="A11" s="229" t="s">
        <v>261</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3">
        <f>IF(VLOOKUP(A11,EML_Tool_WP!A:BB,42,FALSE)="","",VLOOKUP(A11,EML_Tool_WP!A:BB,42,FALSE))</f>
        <v>0.45999999999999996</v>
      </c>
      <c r="F11" s="230" t="str">
        <f>IF(VLOOKUP(A11,EML_Tool_WP!A:BB,48,FALSE)="","",VLOOKUP(A11,EML_Tool_WP!A:BB,48,FALSE))</f>
        <v>active</v>
      </c>
      <c r="G11" s="325" t="str">
        <f>IF(VLOOKUP(A11,EML_Tool_WP!A:BB,50,FALSE)="","",VLOOKUP(A11,EML_Tool_WP!A:BB,50,FALSE))</f>
        <v>Performance and latency characterization of the ARM processor of a Raspberry PI as well as devloping tools for measurement execution</v>
      </c>
      <c r="H11" s="231"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31" t="str">
        <f>IF(VLOOKUP(A11,EML_Tool_WP!A:BB,53,FALSE)="","",VLOOKUP(A11,EML_Tool_WP!A:BB,53,FALSE))</f>
        <v/>
      </c>
      <c r="J11" s="74" t="str">
        <f t="shared" si="1"/>
        <v>ME</v>
      </c>
    </row>
    <row r="12" spans="1:10" ht="86.4" hidden="1" x14ac:dyDescent="0.3">
      <c r="A12" s="229" t="s">
        <v>262</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3">
        <f>IF(VLOOKUP(A12,EML_Tool_WP!A:BB,42,FALSE)="","",VLOOKUP(A12,EML_Tool_WP!A:BB,42,FALSE))</f>
        <v>6.6666666666666666E-2</v>
      </c>
      <c r="F12" s="230" t="str">
        <f>IF(VLOOKUP(A12,EML_Tool_WP!A:BB,48,FALSE)="","",VLOOKUP(A12,EML_Tool_WP!A:BB,48,FALSE))</f>
        <v>active</v>
      </c>
      <c r="G12" s="325" t="str">
        <f>IF(VLOOKUP(A12,EML_Tool_WP!A:BB,50,FALSE)="","",VLOOKUP(A12,EML_Tool_WP!A:BB,50,FALSE))</f>
        <v>Understanding of how to adapt Xilinx images for certain network architectures</v>
      </c>
      <c r="H12" s="231"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I12" s="231" t="str">
        <f>IF(VLOOKUP(A12,EML_Tool_WP!A:BB,53,FALSE)="","",VLOOKUP(A12,EML_Tool_WP!A:BB,53,FALSE))</f>
        <v/>
      </c>
      <c r="J12" s="74" t="str">
        <f t="shared" si="1"/>
        <v/>
      </c>
    </row>
    <row r="13" spans="1:10" ht="43.2" hidden="1" x14ac:dyDescent="0.3">
      <c r="A13" s="229" t="s">
        <v>263</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3">
        <f>IF(VLOOKUP(A13,EML_Tool_WP!A:BB,42,FALSE)="","",VLOOKUP(A13,EML_Tool_WP!A:BB,42,FALSE))</f>
        <v>0.60000000000000009</v>
      </c>
      <c r="F13" s="230" t="str">
        <f>IF(VLOOKUP(A13,EML_Tool_WP!A:BB,48,FALSE)="","",VLOOKUP(A13,EML_Tool_WP!A:BB,48,FALSE))</f>
        <v>active</v>
      </c>
      <c r="G13" s="325" t="str">
        <f>IF(VLOOKUP(A13,EML_Tool_WP!A:BB,50,FALSE)="","",VLOOKUP(A13,EML_Tool_WP!A:BB,50,FALSE))</f>
        <v>Latency, power and energy profiling of HW options of Intel NCS2 and Intel CPU</v>
      </c>
      <c r="H13" s="231" t="str">
        <f>IF(VLOOKUP(A13,EML_Tool_WP!A:BB,52,FALSE)="","",VLOOKUP(A13,EML_Tool_WP!A:BB,52,FALSE))</f>
        <v>[] Evaluation of stick sync vs. async mode and other settings of NCS2 as part of thesis MW
[] Execution and configuration scripts in Scripts-and-Guides repository
[x] Results included in ANNETTE D1.1.3</v>
      </c>
      <c r="I13" s="231" t="str">
        <f>IF(VLOOKUP(A13,EML_Tool_WP!A:BB,53,FALSE)="","",VLOOKUP(A13,EML_Tool_WP!A:BB,53,FALSE))</f>
        <v/>
      </c>
      <c r="J13" s="74" t="str">
        <f t="shared" si="1"/>
        <v/>
      </c>
    </row>
    <row r="14" spans="1:10" ht="72" hidden="1" x14ac:dyDescent="0.3">
      <c r="A14" s="229" t="s">
        <v>679</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3">
        <f>IF(VLOOKUP(A14,EML_Tool_WP!A:BB,42,FALSE)="","",VLOOKUP(A14,EML_Tool_WP!A:BB,42,FALSE))</f>
        <v>3.7500000000000006E-2</v>
      </c>
      <c r="F14" s="230" t="str">
        <f>IF(VLOOKUP(A14,EML_Tool_WP!A:BB,48,FALSE)="","",VLOOKUP(A14,EML_Tool_WP!A:BB,48,FALSE))</f>
        <v>active</v>
      </c>
      <c r="G14" s="325" t="str">
        <f>IF(VLOOKUP(A14,EML_Tool_WP!A:BB,50,FALSE)="","",VLOOKUP(A14,EML_Tool_WP!A:BB,50,FALSE))</f>
        <v>Latency, power and energy profiling of HW options of Edge TPU</v>
      </c>
      <c r="H14" s="231" t="str">
        <f>IF(VLOOKUP(A14,EML_Tool_WP!A:BB,52,FALSE)="","",VLOOKUP(A14,EML_Tool_WP!A:BB,52,FALSE))</f>
        <v>[] Table of impact of hardware settings on latency, power and energy consumption
[] Description of settings for min. latency, min. power or min. energy
[] Scripts for setting optimizations in the hardware</v>
      </c>
      <c r="I14" s="231" t="str">
        <f>IF(VLOOKUP(A14,EML_Tool_WP!A:BB,53,FALSE)="","",VLOOKUP(A14,EML_Tool_WP!A:BB,53,FALSE))</f>
        <v/>
      </c>
      <c r="J14" s="74" t="str">
        <f t="shared" si="1"/>
        <v/>
      </c>
    </row>
    <row r="15" spans="1:10" s="241" customFormat="1" x14ac:dyDescent="0.3">
      <c r="A15" s="244" t="s">
        <v>68</v>
      </c>
      <c r="B15" s="242" t="str">
        <f>IF(VLOOKUP(A15,EML_Tool_WP!A:BB,2,FALSE)="","",VLOOKUP(A15,EML_Tool_WP!A:BB,2,FALSE))</f>
        <v>Map Models of hardware</v>
      </c>
      <c r="C15" s="243"/>
      <c r="D15" s="242"/>
      <c r="E15" s="261">
        <f>IF(VLOOKUP(A15,EML_Tool_WP!A:BB,42,FALSE)="","",VLOOKUP(A15,EML_Tool_WP!A:BB,42,FALSE))</f>
        <v>0.5570175438596493</v>
      </c>
      <c r="F15" s="242"/>
      <c r="G15" s="326"/>
      <c r="H15" s="242"/>
      <c r="I15" s="242"/>
      <c r="J15" s="324" t="s">
        <v>726</v>
      </c>
    </row>
    <row r="16" spans="1:10" ht="72" hidden="1" x14ac:dyDescent="0.3">
      <c r="A16" s="229" t="s">
        <v>264</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3">
        <f>IF(VLOOKUP(A16,EML_Tool_WP!A:BB,42,FALSE)="","",VLOOKUP(A16,EML_Tool_WP!A:BB,42,FALSE))</f>
        <v>0.8</v>
      </c>
      <c r="F16" s="230" t="str">
        <f>IF(VLOOKUP(A16,EML_Tool_WP!A:BB,48,FALSE)="","",VLOOKUP(A16,EML_Tool_WP!A:BB,48,FALSE))</f>
        <v>active</v>
      </c>
      <c r="G16" s="325" t="str">
        <f>IF(VLOOKUP(A16,EML_Tool_WP!A:BB,50,FALSE)="","",VLOOKUP(A16,EML_Tool_WP!A:BB,50,FALSE))</f>
        <v>Common interface to hardware to create independence between platform specific settings and cross-hardware comparions</v>
      </c>
      <c r="H16" s="231" t="str">
        <f>IF(VLOOKUP(A16,EML_Tool_WP!A:BB,52,FALSE)="","",VLOOKUP(A16,EML_Tool_WP!A:BB,52,FALSE))</f>
        <v>[] Common exchange format for inference
[] Common exchange format for estimators
[x] Common Inference execution scripts for platforms
[x] Demonstration on OpenVino and NVIDIA</v>
      </c>
      <c r="I16" s="231" t="str">
        <f>IF(VLOOKUP(A16,EML_Tool_WP!A:BB,53,FALSE)="","",VLOOKUP(A16,EML_Tool_WP!A:BB,53,FALSE))</f>
        <v>* Scripts for each hardware in https://github.com/embedded-machine-learning/scripts-and-guides/tree/main/scripts/hardwaremodules</v>
      </c>
      <c r="J16" s="74" t="str">
        <f t="shared" si="1"/>
        <v/>
      </c>
    </row>
    <row r="17" spans="1:10" ht="100.8" hidden="1" x14ac:dyDescent="0.3">
      <c r="A17" s="229" t="s">
        <v>265</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3">
        <f>IF(VLOOKUP(A17,EML_Tool_WP!A:BB,42,FALSE)="","",VLOOKUP(A17,EML_Tool_WP!A:BB,42,FALSE))</f>
        <v>0.79999999999999993</v>
      </c>
      <c r="F17" s="230" t="str">
        <f>IF(VLOOKUP(A17,EML_Tool_WP!A:BB,48,FALSE)="","",VLOOKUP(A17,EML_Tool_WP!A:BB,48,FALSE))</f>
        <v>active</v>
      </c>
      <c r="G17" s="325" t="str">
        <f>IF(VLOOKUP(A17,EML_Tool_WP!A:BB,50,FALSE)="","",VLOOKUP(A17,EML_Tool_WP!A:BB,50,FALSE))</f>
        <v>Inference NVIDIA: Out of the box inference with defined networks with or without tensor-rt</v>
      </c>
      <c r="H17" s="231" t="str">
        <f>IF(VLOOKUP(A17,EML_Tool_WP!A:BB,52,FALSE)="","",VLOOKUP(A17,EML_Tool_WP!A:BB,52,FALSE))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31" t="str">
        <f>IF(VLOOKUP(A17,EML_Tool_WP!A:BB,53,FALSE)="","",VLOOKUP(A17,EML_Tool_WP!A:BB,53,FALSE))</f>
        <v/>
      </c>
      <c r="J17" s="74" t="str">
        <f t="shared" si="1"/>
        <v/>
      </c>
    </row>
    <row r="18" spans="1:10" ht="86.4" hidden="1" x14ac:dyDescent="0.3">
      <c r="A18" s="229" t="s">
        <v>268</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3">
        <f>IF(VLOOKUP(A18,EML_Tool_WP!A:BB,42,FALSE)="","",VLOOKUP(A18,EML_Tool_WP!A:BB,42,FALSE))</f>
        <v>0.91249999999999998</v>
      </c>
      <c r="F18" s="230" t="str">
        <f>IF(VLOOKUP(A18,EML_Tool_WP!A:BB,48,FALSE)="","",VLOOKUP(A18,EML_Tool_WP!A:BB,48,FALSE))</f>
        <v>active</v>
      </c>
      <c r="G18" s="325" t="str">
        <f>IF(VLOOKUP(A18,EML_Tool_WP!A:BB,50,FALSE)="","",VLOOKUP(A18,EML_Tool_WP!A:BB,50,FALSE))</f>
        <v>Inference Intel: Out of the box inference with defined networks with or without OpenVino</v>
      </c>
      <c r="H18" s="231" t="str">
        <f>IF(VLOOKUP(A18,EML_Tool_WP!A:BB,52,FALSE)="","",VLOOKUP(A18,EML_Tool_WP!A:BB,52,FALSE))</f>
        <v>[] Guides in Github for setup of system in HW
[] Scripts for inference and evaluation in Github
[] NUC, NCS2 environment completed
[] 1x Obj. Detection, Openvino, YoloV4 (Bck YoloV3)
[] 1x segmentation, Openvino, DeepLabV3
[] Object Detection API 2.0 SSD-MobileNetV2</v>
      </c>
      <c r="I18" s="231" t="str">
        <f>IF(VLOOKUP(A18,EML_Tool_WP!A:BB,53,FALSE)="","",VLOOKUP(A18,EML_Tool_WP!A:BB,53,FALSE))</f>
        <v/>
      </c>
      <c r="J18" s="74" t="str">
        <f t="shared" si="1"/>
        <v/>
      </c>
    </row>
    <row r="19" spans="1:10" ht="100.8" hidden="1" x14ac:dyDescent="0.3">
      <c r="A19" s="229" t="s">
        <v>266</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3">
        <f>IF(VLOOKUP(A19,EML_Tool_WP!A:BB,42,FALSE)="","",VLOOKUP(A19,EML_Tool_WP!A:BB,42,FALSE))</f>
        <v>0.10000000000000002</v>
      </c>
      <c r="F19" s="230" t="str">
        <f>IF(VLOOKUP(A19,EML_Tool_WP!A:BB,48,FALSE)="","",VLOOKUP(A19,EML_Tool_WP!A:BB,48,FALSE))</f>
        <v>active</v>
      </c>
      <c r="G19" s="325" t="str">
        <f>IF(VLOOKUP(A19,EML_Tool_WP!A:BB,50,FALSE)="","",VLOOKUP(A19,EML_Tool_WP!A:BB,50,FALSE))</f>
        <v>Inference ARM: Out of the box inference with defined networks with or without ARM-NN</v>
      </c>
      <c r="H19" s="231" t="str">
        <f>IF(VLOOKUP(A19,EML_Tool_WP!A:BB,52,FALSE)="","",VLOOKUP(A19,EML_Tool_WP!A:BB,52,FALSE))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31" t="str">
        <f>IF(VLOOKUP(A19,EML_Tool_WP!A:BB,53,FALSE)="","",VLOOKUP(A19,EML_Tool_WP!A:BB,53,FALSE))</f>
        <v/>
      </c>
      <c r="J19" s="74" t="str">
        <f t="shared" si="1"/>
        <v/>
      </c>
    </row>
    <row r="20" spans="1:10" ht="72" hidden="1" x14ac:dyDescent="0.3">
      <c r="A20" s="229" t="s">
        <v>269</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3">
        <f>IF(VLOOKUP(A20,EML_Tool_WP!A:BB,42,FALSE)="","",VLOOKUP(A20,EML_Tool_WP!A:BB,42,FALSE))</f>
        <v>0.15</v>
      </c>
      <c r="F20" s="230" t="str">
        <f>IF(VLOOKUP(A20,EML_Tool_WP!A:BB,48,FALSE)="","",VLOOKUP(A20,EML_Tool_WP!A:BB,48,FALSE))</f>
        <v>active</v>
      </c>
      <c r="G20" s="325" t="str">
        <f>IF(VLOOKUP(A20,EML_Tool_WP!A:BB,50,FALSE)="","",VLOOKUP(A20,EML_Tool_WP!A:BB,50,FALSE))</f>
        <v>Inference Xilinx: Out of the box inference with defined networks with or without Vitis-AI</v>
      </c>
      <c r="H20" s="231" t="str">
        <f>IF(VLOOKUP(A20,EML_Tool_WP!A:BB,52,FALSE)="","",VLOOKUP(A20,EML_Tool_WP!A:BB,52,FALSE))</f>
        <v>[] Guides in Github for setup of system in HW
[] Scripts for inference and evaluation in Github
[] Vitis AI environment completed
[] 1x Obj. Detection, Openvino, YoloV4 (Bck YoloV3)
[] 1x segmentation, Openvino, DeepLabV3</v>
      </c>
      <c r="I20" s="231" t="str">
        <f>IF(VLOOKUP(A20,EML_Tool_WP!A:BB,53,FALSE)="","",VLOOKUP(A20,EML_Tool_WP!A:BB,53,FALSE))</f>
        <v/>
      </c>
      <c r="J20" s="74" t="str">
        <f t="shared" si="1"/>
        <v/>
      </c>
    </row>
    <row r="21" spans="1:10" ht="129.6" hidden="1" x14ac:dyDescent="0.3">
      <c r="A21" s="229" t="s">
        <v>267</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3">
        <f>IF(VLOOKUP(A21,EML_Tool_WP!A:BB,42,FALSE)="","",VLOOKUP(A21,EML_Tool_WP!A:BB,42,FALSE))</f>
        <v>0.55227272727272725</v>
      </c>
      <c r="F21" s="230" t="str">
        <f>IF(VLOOKUP(A21,EML_Tool_WP!A:BB,48,FALSE)="","",VLOOKUP(A21,EML_Tool_WP!A:BB,48,FALSE))</f>
        <v>active</v>
      </c>
      <c r="G21" s="325" t="str">
        <f>IF(VLOOKUP(A21,EML_Tool_WP!A:BB,50,FALSE)="","",VLOOKUP(A21,EML_Tool_WP!A:BB,50,FALSE))</f>
        <v>Single networks power measurements</v>
      </c>
      <c r="H21" s="231" t="str">
        <f>IF(VLOOKUP(A21,EML_Tool_WP!A:BB,52,FALSE)="","",VLOOKUP(A21,EML_Tool_WP!A:BB,52,FALSE))</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31" t="str">
        <f>IF(VLOOKUP(A21,EML_Tool_WP!A:BB,53,FALSE)="","",VLOOKUP(A21,EML_Tool_WP!A:BB,53,FALSE))</f>
        <v/>
      </c>
      <c r="J21" s="74" t="str">
        <f t="shared" si="1"/>
        <v/>
      </c>
    </row>
    <row r="22" spans="1:10" ht="100.8" hidden="1" x14ac:dyDescent="0.3">
      <c r="A22" s="229" t="s">
        <v>422</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3">
        <f>IF(VLOOKUP(A22,EML_Tool_WP!A:BB,42,FALSE)="","",VLOOKUP(A22,EML_Tool_WP!A:BB,42,FALSE))</f>
        <v>0.3</v>
      </c>
      <c r="F22" s="230" t="str">
        <f>IF(VLOOKUP(A22,EML_Tool_WP!A:BB,48,FALSE)="","",VLOOKUP(A22,EML_Tool_WP!A:BB,48,FALSE))</f>
        <v>open</v>
      </c>
      <c r="G22" s="325" t="str">
        <f>IF(VLOOKUP(A22,EML_Tool_WP!A:BB,50,FALSE)="","",VLOOKUP(A22,EML_Tool_WP!A:BB,50,FALSE))</f>
        <v>Inference of common neural networks available on all hardware</v>
      </c>
      <c r="H22" s="231" t="str">
        <f>IF(VLOOKUP(A22,EML_Tool_WP!A:BB,52,FALSE)="","",VLOOKUP(A22,EML_Tool_WP!A:BB,52,FALSE))</f>
        <v>[] Overview matrix of the possibility to do inference with a certain framework on a certain hardware in the laboratory
[] Guides how to setup the environments
[] Guides how to do inference with a pretrained model
[] Validation networks for each framework</v>
      </c>
      <c r="I22" s="231" t="str">
        <f>IF(VLOOKUP(A22,EML_Tool_WP!A:BB,53,FALSE)="","",VLOOKUP(A22,EML_Tool_WP!A:BB,53,FALSE))</f>
        <v/>
      </c>
      <c r="J22" s="74" t="str">
        <f t="shared" si="1"/>
        <v/>
      </c>
    </row>
    <row r="23" spans="1:10" s="241" customFormat="1" x14ac:dyDescent="0.3">
      <c r="A23" s="244" t="s">
        <v>69</v>
      </c>
      <c r="B23" s="242" t="str">
        <f>IF(VLOOKUP(A23,EML_Tool_WP!A:BB,2,FALSE)="","",VLOOKUP(A23,EML_Tool_WP!A:BB,2,FALSE))</f>
        <v>Quantization</v>
      </c>
      <c r="C23" s="243"/>
      <c r="D23" s="242"/>
      <c r="E23" s="261">
        <f>IF(VLOOKUP(A23,EML_Tool_WP!A:BB,42,FALSE)="","",VLOOKUP(A23,EML_Tool_WP!A:BB,42,FALSE))</f>
        <v>0.23529411764705882</v>
      </c>
      <c r="F23" s="242"/>
      <c r="G23" s="326"/>
      <c r="H23" s="242"/>
      <c r="I23" s="242"/>
      <c r="J23" s="324" t="s">
        <v>726</v>
      </c>
    </row>
    <row r="24" spans="1:10" ht="57.6" hidden="1" x14ac:dyDescent="0.3">
      <c r="A24" s="229" t="s">
        <v>270</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3">
        <f>IF(VLOOKUP(A24,EML_Tool_WP!A:BB,42,FALSE)="","",VLOOKUP(A24,EML_Tool_WP!A:BB,42,FALSE))</f>
        <v>0.74</v>
      </c>
      <c r="F24" s="230" t="str">
        <f>IF(VLOOKUP(A24,EML_Tool_WP!A:BB,48,FALSE)="","",VLOOKUP(A24,EML_Tool_WP!A:BB,48,FALSE))</f>
        <v>active</v>
      </c>
      <c r="G24" s="325" t="str">
        <f>IF(VLOOKUP(A24,EML_Tool_WP!A:BB,50,FALSE)="","",VLOOKUP(A24,EML_Tool_WP!A:BB,50,FALSE))</f>
        <v>Quantization of fully connected und conv layer prunable, TinyYoloV3, ResNet</v>
      </c>
      <c r="H24" s="231" t="str">
        <f>IF(VLOOKUP(A24,EML_Tool_WP!A:BB,52,FALSE)="","",VLOOKUP(A24,EML_Tool_WP!A:BB,52,FALSE))</f>
        <v>[] Repository with Quantization software module
[] Written comprison with Vitis AI, für TinyYolo, ResNet and supported layer
[] Thesis</v>
      </c>
      <c r="I24" s="231" t="str">
        <f>IF(VLOOKUP(A24,EML_Tool_WP!A:BB,53,FALSE)="","",VLOOKUP(A24,EML_Tool_WP!A:BB,53,FALSE))</f>
        <v/>
      </c>
      <c r="J24" s="74" t="str">
        <f t="shared" si="1"/>
        <v/>
      </c>
    </row>
    <row r="25" spans="1:10" s="273" customFormat="1" ht="43.2" hidden="1" x14ac:dyDescent="0.3">
      <c r="A25" s="268" t="s">
        <v>271</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70">
        <f>IF(VLOOKUP(A25,EML_Tool_WP!A:BB,42,FALSE)="","",VLOOKUP(A25,EML_Tool_WP!A:BB,42,FALSE))</f>
        <v>0</v>
      </c>
      <c r="F25" s="239" t="str">
        <f>IF(VLOOKUP(A25,EML_Tool_WP!A:BB,48,FALSE)="","",VLOOKUP(A25,EML_Tool_WP!A:BB,48,FALSE))</f>
        <v>active</v>
      </c>
      <c r="G25" s="325" t="str">
        <f>IF(VLOOKUP(A25,EML_Tool_WP!A:BB,50,FALSE)="","",VLOOKUP(A25,EML_Tool_WP!A:BB,50,FALSE))</f>
        <v>Effects of quantization through tensor-rt known</v>
      </c>
      <c r="H25" s="231" t="str">
        <f>IF(VLOOKUP(A25,EML_Tool_WP!A:BB,52,FALSE)="","",VLOOKUP(A25,EML_Tool_WP!A:BB,52,FALSE))</f>
        <v>[] Measurements of latency and accuracy of MobileNet variants w/o trt quantization all possibilities</v>
      </c>
      <c r="I25" s="231" t="str">
        <f>IF(VLOOKUP(A25,EML_Tool_WP!A:BB,53,FALSE)="","",VLOOKUP(A25,EML_Tool_WP!A:BB,53,FALSE))</f>
        <v/>
      </c>
      <c r="J25" s="74" t="str">
        <f t="shared" si="1"/>
        <v/>
      </c>
    </row>
    <row r="26" spans="1:10" s="273" customFormat="1" ht="28.8" hidden="1" x14ac:dyDescent="0.3">
      <c r="A26" s="268" t="s">
        <v>272</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70">
        <f>IF(VLOOKUP(A26,EML_Tool_WP!A:BB,42,FALSE)="","",VLOOKUP(A26,EML_Tool_WP!A:BB,42,FALSE))</f>
        <v>0</v>
      </c>
      <c r="F26" s="239" t="str">
        <f>IF(VLOOKUP(A26,EML_Tool_WP!A:BB,48,FALSE)="","",VLOOKUP(A26,EML_Tool_WP!A:BB,48,FALSE))</f>
        <v>active</v>
      </c>
      <c r="G26" s="325" t="str">
        <f>IF(VLOOKUP(A26,EML_Tool_WP!A:BB,50,FALSE)="","",VLOOKUP(A26,EML_Tool_WP!A:BB,50,FALSE))</f>
        <v>Effect of quantization through OpenVino known</v>
      </c>
      <c r="H26" s="231" t="str">
        <f>IF(VLOOKUP(A26,EML_Tool_WP!A:BB,52,FALSE)="","",VLOOKUP(A26,EML_Tool_WP!A:BB,52,FALSE))</f>
        <v>[] Measurements of MobileNet  variants latency and accuracy. w/o openvino quantization</v>
      </c>
      <c r="I26" s="231" t="str">
        <f>IF(VLOOKUP(A26,EML_Tool_WP!A:BB,53,FALSE)="","",VLOOKUP(A26,EML_Tool_WP!A:BB,53,FALSE))</f>
        <v/>
      </c>
      <c r="J26" s="74" t="str">
        <f t="shared" si="1"/>
        <v/>
      </c>
    </row>
    <row r="27" spans="1:10" s="273" customFormat="1" ht="57.6" hidden="1" x14ac:dyDescent="0.3">
      <c r="A27" s="268" t="s">
        <v>273</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70">
        <f>IF(VLOOKUP(A27,EML_Tool_WP!A:BB,42,FALSE)="","",VLOOKUP(A27,EML_Tool_WP!A:BB,42,FALSE))</f>
        <v>0.10000000000000002</v>
      </c>
      <c r="F27" s="239" t="str">
        <f>IF(VLOOKUP(A27,EML_Tool_WP!A:BB,48,FALSE)="","",VLOOKUP(A27,EML_Tool_WP!A:BB,48,FALSE))</f>
        <v>active</v>
      </c>
      <c r="G27" s="325" t="str">
        <f>IF(VLOOKUP(A27,EML_Tool_WP!A:BB,50,FALSE)="","",VLOOKUP(A27,EML_Tool_WP!A:BB,50,FALSE))</f>
        <v>Tradeoff between slimmable networks and quantization regarding performance loss and latency gain on State-of-the-Art Architectures</v>
      </c>
      <c r="H27" s="231" t="str">
        <f>IF(VLOOKUP(A27,EML_Tool_WP!A:BB,52,FALSE)="","",VLOOKUP(A27,EML_Tool_WP!A:BB,52,FALSE))</f>
        <v>[] Comparison of Slimmable Networks to Depthmultiplier and pruning
[] Repository to apply Methodology on other Networks</v>
      </c>
      <c r="I27" s="231" t="str">
        <f>IF(VLOOKUP(A27,EML_Tool_WP!A:BB,53,FALSE)="","",VLOOKUP(A27,EML_Tool_WP!A:BB,53,FALSE))</f>
        <v/>
      </c>
      <c r="J27" s="74" t="str">
        <f t="shared" si="1"/>
        <v/>
      </c>
    </row>
    <row r="28" spans="1:10" s="241" customFormat="1" x14ac:dyDescent="0.3">
      <c r="A28" s="244" t="s">
        <v>70</v>
      </c>
      <c r="B28" s="242" t="str">
        <f>IF(VLOOKUP(A28,EML_Tool_WP!A:BB,2,FALSE)="","",VLOOKUP(A28,EML_Tool_WP!A:BB,2,FALSE))</f>
        <v>Pruning</v>
      </c>
      <c r="C28" s="243"/>
      <c r="D28" s="242"/>
      <c r="E28" s="261">
        <f>IF(VLOOKUP(A28,EML_Tool_WP!A:BB,42,FALSE)="","",VLOOKUP(A28,EML_Tool_WP!A:BB,42,FALSE))</f>
        <v>0.36071428571428571</v>
      </c>
      <c r="F28" s="242"/>
      <c r="G28" s="326"/>
      <c r="H28" s="242"/>
      <c r="I28" s="242"/>
      <c r="J28" s="324" t="s">
        <v>726</v>
      </c>
    </row>
    <row r="29" spans="1:10" ht="86.4" hidden="1" x14ac:dyDescent="0.3">
      <c r="A29" s="229" t="s">
        <v>274</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3">
        <f>IF(VLOOKUP(A29,EML_Tool_WP!A:BB,42,FALSE)="","",VLOOKUP(A29,EML_Tool_WP!A:BB,42,FALSE))</f>
        <v>0.79166666666666663</v>
      </c>
      <c r="F29" s="230" t="str">
        <f>IF(VLOOKUP(A29,EML_Tool_WP!A:BB,48,FALSE)="","",VLOOKUP(A29,EML_Tool_WP!A:BB,48,FALSE))</f>
        <v>active</v>
      </c>
      <c r="G29" s="325" t="str">
        <f>IF(VLOOKUP(A29,EML_Tool_WP!A:BB,50,FALSE)="","",VLOOKUP(A29,EML_Tool_WP!A:BB,50,FALSE))</f>
        <v xml:space="preserve">Distiller derived pruning tool for simple networks ResNets for classification tasks as well as MobileNet </v>
      </c>
      <c r="H29" s="231" t="str">
        <f>IF(VLOOKUP(A29,EML_Tool_WP!A:BB,52,FALSE)="","",VLOOKUP(A29,EML_Tool_WP!A:BB,52,FALSE))</f>
        <v>[] Enhancement of Distiller pruning tool
[] Performane comparison to a depth multipler at MobileNet
[] ResNet classification netzwork
[] Software Tool for Pytorch inputs in Repo
[] Thesis</v>
      </c>
      <c r="I29" s="231" t="str">
        <f>IF(VLOOKUP(A29,EML_Tool_WP!A:BB,53,FALSE)="","",VLOOKUP(A29,EML_Tool_WP!A:BB,53,FALSE))</f>
        <v/>
      </c>
      <c r="J29" s="74" t="str">
        <f t="shared" si="1"/>
        <v/>
      </c>
    </row>
    <row r="30" spans="1:10" s="273" customFormat="1" ht="72" hidden="1" x14ac:dyDescent="0.3">
      <c r="A30" s="268" t="s">
        <v>254</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70">
        <f>IF(VLOOKUP(A30,EML_Tool_WP!A:BB,42,FALSE)="","",VLOOKUP(A30,EML_Tool_WP!A:BB,42,FALSE))</f>
        <v>3.7499999999999999E-2</v>
      </c>
      <c r="F30" s="239" t="str">
        <f>IF(VLOOKUP(A30,EML_Tool_WP!A:BB,48,FALSE)="","",VLOOKUP(A30,EML_Tool_WP!A:BB,48,FALSE))</f>
        <v>active</v>
      </c>
      <c r="G30" s="325" t="str">
        <f>IF(VLOOKUP(A30,EML_Tool_WP!A:BB,50,FALSE)="","",VLOOKUP(A30,EML_Tool_WP!A:BB,50,FALSE))</f>
        <v>Knowledge if slimmable networks better than MobileNet Depth multipler</v>
      </c>
      <c r="H30" s="231" t="str">
        <f>IF(VLOOKUP(A30,EML_Tool_WP!A:BB,52,FALSE)="","",VLOOKUP(A30,EML_Tool_WP!A:BB,52,FALSE))</f>
        <v>[] Bach. Thesis: Implementation of slimmable networks on MobileNet on NVIDIA. Compare performance with depth multiplier
[] Comparison of latency and acc. On device
[] Repository with setup and execution scripts</v>
      </c>
      <c r="I30" s="231" t="str">
        <f>IF(VLOOKUP(A30,EML_Tool_WP!A:BB,53,FALSE)="","",VLOOKUP(A30,EML_Tool_WP!A:BB,53,FALSE))</f>
        <v/>
      </c>
      <c r="J30" s="74" t="str">
        <f t="shared" si="1"/>
        <v/>
      </c>
    </row>
    <row r="31" spans="1:10" s="241" customFormat="1" x14ac:dyDescent="0.3">
      <c r="A31" s="244" t="s">
        <v>71</v>
      </c>
      <c r="B31" s="242" t="str">
        <f>IF(VLOOKUP(A31,EML_Tool_WP!A:BB,2,FALSE)="","",VLOOKUP(A31,EML_Tool_WP!A:BB,2,FALSE))</f>
        <v>Factorization</v>
      </c>
      <c r="C31" s="243"/>
      <c r="D31" s="242"/>
      <c r="E31" s="261">
        <f>IF(VLOOKUP(A31,EML_Tool_WP!A:BB,42,FALSE)="","",VLOOKUP(A31,EML_Tool_WP!A:BB,42,FALSE))</f>
        <v>0</v>
      </c>
      <c r="F31" s="242"/>
      <c r="G31" s="326"/>
      <c r="H31" s="242"/>
      <c r="I31" s="242"/>
      <c r="J31" s="324" t="s">
        <v>726</v>
      </c>
    </row>
    <row r="32" spans="1:10" s="241" customFormat="1" x14ac:dyDescent="0.3">
      <c r="A32" s="244" t="s">
        <v>72</v>
      </c>
      <c r="B32" s="242" t="str">
        <f>IF(VLOOKUP(A32,EML_Tool_WP!A:BB,2,FALSE)="","",VLOOKUP(A32,EML_Tool_WP!A:BB,2,FALSE))</f>
        <v>Compact Design</v>
      </c>
      <c r="C32" s="243"/>
      <c r="D32" s="242"/>
      <c r="E32" s="261">
        <f>IF(VLOOKUP(A32,EML_Tool_WP!A:BB,42,FALSE)="","",VLOOKUP(A32,EML_Tool_WP!A:BB,42,FALSE))</f>
        <v>0.55666666666666675</v>
      </c>
      <c r="F32" s="242"/>
      <c r="G32" s="326"/>
      <c r="H32" s="242"/>
      <c r="I32" s="242"/>
      <c r="J32" s="324" t="s">
        <v>726</v>
      </c>
    </row>
    <row r="33" spans="1:10" ht="115.2" x14ac:dyDescent="0.3">
      <c r="A33" s="229" t="s">
        <v>275</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3">
        <f>IF(VLOOKUP(A33,EML_Tool_WP!A:BB,42,FALSE)="","",VLOOKUP(A33,EML_Tool_WP!A:BB,42,FALSE))</f>
        <v>0.9</v>
      </c>
      <c r="F33" s="230" t="str">
        <f>IF(VLOOKUP(A33,EML_Tool_WP!A:BB,48,FALSE)="","",VLOOKUP(A33,EML_Tool_WP!A:BB,48,FALSE))</f>
        <v>active</v>
      </c>
      <c r="G33" s="325" t="str">
        <f>IF(VLOOKUP(A33,EML_Tool_WP!A:BB,50,FALSE)="","",VLOOKUP(A33,EML_Tool_WP!A:BB,50,FALSE))</f>
        <v>Proof of concept of Knowledge distillation and shunt connections for segmentation networks. Provide an easy-to-use open-source software tool for inserting shunt connections into existing Keras networks</v>
      </c>
      <c r="H33" s="231" t="str">
        <f>IF(VLOOKUP(A33,EML_Tool_WP!A:BB,52,FALSE)="","",VLOOKUP(A33,EML_Tool_WP!A:BB,52,FALSE))</f>
        <v>[]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31" t="str">
        <f>IF(VLOOKUP(A33,EML_Tool_WP!A:BB,53,FALSE)="","",VLOOKUP(A33,EML_Tool_WP!A:BB,53,FALSE))</f>
        <v>* Inference results only on NVIDIA</v>
      </c>
      <c r="J33" s="74" t="str">
        <f t="shared" si="1"/>
        <v>ME</v>
      </c>
    </row>
    <row r="34" spans="1:10" ht="100.8" x14ac:dyDescent="0.3">
      <c r="A34" s="229" t="s">
        <v>276</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3">
        <f>IF(VLOOKUP(A34,EML_Tool_WP!A:BB,42,FALSE)="","",VLOOKUP(A34,EML_Tool_WP!A:BB,42,FALSE))</f>
        <v>1</v>
      </c>
      <c r="F34" s="230" t="str">
        <f>IF(VLOOKUP(A34,EML_Tool_WP!A:BB,48,FALSE)="","",VLOOKUP(A34,EML_Tool_WP!A:BB,48,FALSE))</f>
        <v>completed</v>
      </c>
      <c r="G34" s="325" t="str">
        <f>IF(VLOOKUP(A34,EML_Tool_WP!A:BB,50,FALSE)="","",VLOOKUP(A34,EML_Tool_WP!A:BB,50,FALSE))</f>
        <v>Retraining the SqueezeNAS networks on the RailSem dataset and comparing the inference results on Xavier with the results of CityScape. Compare performance to Shunt connections. Network generation for hardware</v>
      </c>
      <c r="H34" s="231" t="str">
        <f>IF(VLOOKUP(A34,EML_Tool_WP!A:BB,52,FALSE)="","",VLOOKUP(A34,EML_Tool_WP!A:BB,52,FALSE))</f>
        <v>[x] (ME) Report: Preprocessing of the data, Latency values on NVIDIA Xavier, IoU scores for the RailSem
[x] Comparison of RailSem and CityScape on squeezenas
[x] Performance and latency comparison with DeepLab
[x] Github repo with experiment</v>
      </c>
      <c r="I34" s="231" t="str">
        <f>IF(VLOOKUP(A34,EML_Tool_WP!A:BB,53,FALSE)="","",VLOOKUP(A34,EML_Tool_WP!A:BB,53,FALSE))</f>
        <v>*Retraining of existing Xavier models possible
*New architectures not possible
*Report and code: https://github.com/embedded-machine-learning/squeezenas_train; 04_Tasks\20201221_SqueezeNas_Evaluation_Amid_Mozelli</v>
      </c>
      <c r="J34" s="74" t="str">
        <f t="shared" si="1"/>
        <v>ME</v>
      </c>
    </row>
    <row r="35" spans="1:10" ht="72" x14ac:dyDescent="0.3">
      <c r="A35" s="229" t="s">
        <v>277</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3">
        <f>IF(VLOOKUP(A35,EML_Tool_WP!A:BB,42,FALSE)="","",VLOOKUP(A35,EML_Tool_WP!A:BB,42,FALSE))</f>
        <v>0.27500000000000002</v>
      </c>
      <c r="F35" s="230" t="str">
        <f>IF(VLOOKUP(A35,EML_Tool_WP!A:BB,48,FALSE)="","",VLOOKUP(A35,EML_Tool_WP!A:BB,48,FALSE))</f>
        <v>active</v>
      </c>
      <c r="G35" s="325" t="str">
        <f>IF(VLOOKUP(A35,EML_Tool_WP!A:BB,50,FALSE)="","",VLOOKUP(A35,EML_Tool_WP!A:BB,50,FALSE))</f>
        <v>Analysis whether a common MobileNet backbone for object detection and segmentation is faster and provides better performance as separated networks</v>
      </c>
      <c r="H35" s="231" t="str">
        <f>IF(VLOOKUP(A35,EML_Tool_WP!A:BB,52,FALSE)="","",VLOOKUP(A35,EML_Tool_WP!A:BB,52,FALSE))</f>
        <v>[] (ME) Comparison acc and latency NVIDIA device of common backbone vs. separate networks
[] (ME) Common backbone implementation in repo</v>
      </c>
      <c r="I35" s="231" t="str">
        <f>IF(VLOOKUP(A35,EML_Tool_WP!A:BB,53,FALSE)="","",VLOOKUP(A35,EML_Tool_WP!A:BB,53,FALSE))</f>
        <v/>
      </c>
      <c r="J35" s="74" t="str">
        <f t="shared" si="1"/>
        <v>ME</v>
      </c>
    </row>
    <row r="36" spans="1:10" s="273" customFormat="1" ht="28.8" hidden="1" x14ac:dyDescent="0.3">
      <c r="A36" s="268" t="s">
        <v>402</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70">
        <f>IF(VLOOKUP(A36,EML_Tool_WP!A:BB,42,FALSE)="","",VLOOKUP(A36,EML_Tool_WP!A:BB,42,FALSE))</f>
        <v>0</v>
      </c>
      <c r="F36" s="239" t="str">
        <f>IF(VLOOKUP(A36,EML_Tool_WP!A:BB,48,FALSE)="","",VLOOKUP(A36,EML_Tool_WP!A:BB,48,FALSE))</f>
        <v>active</v>
      </c>
      <c r="G36" s="325" t="str">
        <f>IF(VLOOKUP(A36,EML_Tool_WP!A:BB,50,FALSE)="","",VLOOKUP(A36,EML_Tool_WP!A:BB,50,FALSE))</f>
        <v/>
      </c>
      <c r="H36" s="231" t="str">
        <f>IF(VLOOKUP(A36,EML_Tool_WP!A:BB,52,FALSE)="","",VLOOKUP(A36,EML_Tool_WP!A:BB,52,FALSE))</f>
        <v/>
      </c>
      <c r="I36" s="231" t="str">
        <f>IF(VLOOKUP(A36,EML_Tool_WP!A:BB,53,FALSE)="","",VLOOKUP(A36,EML_Tool_WP!A:BB,53,FALSE))</f>
        <v/>
      </c>
      <c r="J36" s="74" t="str">
        <f t="shared" si="1"/>
        <v/>
      </c>
    </row>
    <row r="37" spans="1:10" s="241" customFormat="1" x14ac:dyDescent="0.3">
      <c r="A37" s="244" t="s">
        <v>80</v>
      </c>
      <c r="B37" s="242" t="str">
        <f>IF(VLOOKUP(A37,EML_Tool_WP!A:BB,2,FALSE)="","",VLOOKUP(A37,EML_Tool_WP!A:BB,2,FALSE))</f>
        <v>Optimization Strategy</v>
      </c>
      <c r="C37" s="243"/>
      <c r="D37" s="242"/>
      <c r="E37" s="261">
        <f>IF(VLOOKUP(A37,EML_Tool_WP!A:BB,42,FALSE)="","",VLOOKUP(A37,EML_Tool_WP!A:BB,42,FALSE))</f>
        <v>0.57117647058823529</v>
      </c>
      <c r="F37" s="242"/>
      <c r="G37" s="326"/>
      <c r="H37" s="242"/>
      <c r="I37" s="242"/>
      <c r="J37" s="324" t="s">
        <v>726</v>
      </c>
    </row>
    <row r="38" spans="1:10" ht="57.6" hidden="1" x14ac:dyDescent="0.3">
      <c r="A38" s="229" t="s">
        <v>278</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3">
        <f>IF(VLOOKUP(A38,EML_Tool_WP!A:BB,42,FALSE)="","",VLOOKUP(A38,EML_Tool_WP!A:BB,42,FALSE))</f>
        <v>1</v>
      </c>
      <c r="F38" s="230" t="str">
        <f>IF(VLOOKUP(A38,EML_Tool_WP!A:BB,48,FALSE)="","",VLOOKUP(A38,EML_Tool_WP!A:BB,48,FALSE))</f>
        <v>Completed</v>
      </c>
      <c r="G38" s="325" t="str">
        <f>IF(VLOOKUP(A38,EML_Tool_WP!A:BB,50,FALSE)="","",VLOOKUP(A38,EML_Tool_WP!A:BB,50,FALSE))</f>
        <v>Server ready for training</v>
      </c>
      <c r="H38" s="231" t="str">
        <f>IF(VLOOKUP(A38,EML_Tool_WP!A:BB,52,FALSE)="","",VLOOKUP(A38,EML_Tool_WP!A:BB,52,FALSE))</f>
        <v>[x] Guides on how to setup EDA01 for different environments and training
[x] Environments ready: Tensorflow 2, Pytorch</v>
      </c>
      <c r="I38" s="231" t="str">
        <f>IF(VLOOKUP(A38,EML_Tool_WP!A:BB,53,FALSE)="","",VLOOKUP(A38,EML_Tool_WP!A:BB,53,FALSE))</f>
        <v>* https://github.com/embedded-machine-learning/scripts-and-guides/blob/main/guides/task_spooler_manual.md</v>
      </c>
      <c r="J38" s="74" t="str">
        <f t="shared" si="1"/>
        <v/>
      </c>
    </row>
    <row r="39" spans="1:10" ht="115.2" hidden="1" x14ac:dyDescent="0.3">
      <c r="A39" s="229" t="s">
        <v>279</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3">
        <f>IF(VLOOKUP(A39,EML_Tool_WP!A:BB,42,FALSE)="","",VLOOKUP(A39,EML_Tool_WP!A:BB,42,FALSE))</f>
        <v>0.97142857142857142</v>
      </c>
      <c r="F39" s="230" t="str">
        <f>IF(VLOOKUP(A39,EML_Tool_WP!A:BB,48,FALSE)="","",VLOOKUP(A39,EML_Tool_WP!A:BB,48,FALSE))</f>
        <v>active</v>
      </c>
      <c r="G39" s="325" t="str">
        <f>IF(VLOOKUP(A39,EML_Tool_WP!A:BB,50,FALSE)="","",VLOOKUP(A39,EML_Tool_WP!A:BB,50,FALSE))</f>
        <v>External services ready for training with our networks</v>
      </c>
      <c r="H39" s="231" t="str">
        <f>IF(VLOOKUP(A39,EML_Tool_WP!A:BB,52,FALSE)="","",VLOOKUP(A39,EML_Tool_WP!A:BB,52,FALSE))</f>
        <v>[x] Training possible with TF2 and Pytorch on Vienna Scientific Cluster
[] Guide how to train on Microsoft Azure</v>
      </c>
      <c r="I39" s="231" t="str">
        <f>IF(VLOOKUP(A39,EML_Tool_WP!A:BB,53,FALSE)="","",VLOOKUP(A39,EML_Tool_WP!A:BB,53,FALSE))</f>
        <v>* Demonstration through work of BH
* Guide Scientific Cluster: \\fileserver\Projects\SoC_EML\02_Documentation\11_Tutorials\Vienna_Scientific_Cluster
* Guide Azure: \\fileserver\Projects\SoC_EML\02_Documentation\11_Tutorials\Tutorial_Training_on_MS_Azure_LS.mp4</v>
      </c>
      <c r="J39" s="74" t="str">
        <f t="shared" si="1"/>
        <v/>
      </c>
    </row>
    <row r="40" spans="1:10" ht="28.8" hidden="1" x14ac:dyDescent="0.3">
      <c r="A40" s="229" t="s">
        <v>280</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3">
        <f>IF(VLOOKUP(A40,EML_Tool_WP!A:BB,42,FALSE)="","",VLOOKUP(A40,EML_Tool_WP!A:BB,42,FALSE))</f>
        <v>0</v>
      </c>
      <c r="F40" s="230" t="str">
        <f>IF(VLOOKUP(A40,EML_Tool_WP!A:BB,48,FALSE)="","",VLOOKUP(A40,EML_Tool_WP!A:BB,48,FALSE))</f>
        <v>open</v>
      </c>
      <c r="G40" s="325" t="str">
        <f>IF(VLOOKUP(A40,EML_Tool_WP!A:BB,50,FALSE)="","",VLOOKUP(A40,EML_Tool_WP!A:BB,50,FALSE))</f>
        <v/>
      </c>
      <c r="H40" s="231" t="str">
        <f>IF(VLOOKUP(A40,EML_Tool_WP!A:BB,52,FALSE)="","",VLOOKUP(A40,EML_Tool_WP!A:BB,52,FALSE))</f>
        <v/>
      </c>
      <c r="I40" s="231" t="str">
        <f>IF(VLOOKUP(A40,EML_Tool_WP!A:BB,53,FALSE)="","",VLOOKUP(A40,EML_Tool_WP!A:BB,53,FALSE))</f>
        <v/>
      </c>
      <c r="J40" s="74" t="str">
        <f t="shared" si="1"/>
        <v/>
      </c>
    </row>
    <row r="41" spans="1:10" ht="28.8" hidden="1" x14ac:dyDescent="0.3">
      <c r="A41" s="229" t="s">
        <v>281</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3">
        <f>IF(VLOOKUP(A41,EML_Tool_WP!A:BB,42,FALSE)="","",VLOOKUP(A41,EML_Tool_WP!A:BB,42,FALSE))</f>
        <v>0.15</v>
      </c>
      <c r="F41" s="230" t="str">
        <f>IF(VLOOKUP(A41,EML_Tool_WP!A:BB,48,FALSE)="","",VLOOKUP(A41,EML_Tool_WP!A:BB,48,FALSE))</f>
        <v>open</v>
      </c>
      <c r="G41" s="325" t="str">
        <f>IF(VLOOKUP(A41,EML_Tool_WP!A:BB,50,FALSE)="","",VLOOKUP(A41,EML_Tool_WP!A:BB,50,FALSE))</f>
        <v/>
      </c>
      <c r="H41" s="231" t="str">
        <f>IF(VLOOKUP(A41,EML_Tool_WP!A:BB,52,FALSE)="","",VLOOKUP(A41,EML_Tool_WP!A:BB,52,FALSE))</f>
        <v/>
      </c>
      <c r="I41" s="231" t="str">
        <f>IF(VLOOKUP(A41,EML_Tool_WP!A:BB,53,FALSE)="","",VLOOKUP(A41,EML_Tool_WP!A:BB,53,FALSE))</f>
        <v/>
      </c>
      <c r="J41" s="74" t="str">
        <f t="shared" si="1"/>
        <v/>
      </c>
    </row>
    <row r="42" spans="1:10" s="273" customFormat="1" ht="57.6" hidden="1" x14ac:dyDescent="0.3">
      <c r="A42" s="268" t="s">
        <v>282</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70">
        <f>IF(VLOOKUP(A42,EML_Tool_WP!A:BB,42,FALSE)="","",VLOOKUP(A42,EML_Tool_WP!A:BB,42,FALSE))</f>
        <v>0.35833333333333334</v>
      </c>
      <c r="F42" s="239" t="str">
        <f>IF(VLOOKUP(A42,EML_Tool_WP!A:BB,48,FALSE)="","",VLOOKUP(A42,EML_Tool_WP!A:BB,48,FALSE))</f>
        <v>active</v>
      </c>
      <c r="G42" s="325" t="str">
        <f>IF(VLOOKUP(A42,EML_Tool_WP!A:BB,50,FALSE)="","",VLOOKUP(A42,EML_Tool_WP!A:BB,50,FALSE))</f>
        <v>Optimal network, hardware and hardware configuration</v>
      </c>
      <c r="H42" s="231" t="str">
        <f>IF(VLOOKUP(A42,EML_Tool_WP!A:BB,52,FALSE)="","",VLOOKUP(A42,EML_Tool_WP!A:BB,52,FALSE))</f>
        <v>[] (TUG) Documented evaluation of EfficientDet, SSD-MobileNet and Yolo on NVIDIA, Edge TPU and NCS2
[] Optimal Network+Optimizer+Hardware as code
[] Pedestrian training dataset created from official sources</v>
      </c>
      <c r="I42" s="231" t="str">
        <f>IF(VLOOKUP(A42,EML_Tool_WP!A:BB,53,FALSE)="","",VLOOKUP(A42,EML_Tool_WP!A:BB,53,FALSE))</f>
        <v/>
      </c>
      <c r="J42" s="74" t="str">
        <f t="shared" si="1"/>
        <v/>
      </c>
    </row>
    <row r="43" spans="1:10" ht="57.6" hidden="1" x14ac:dyDescent="0.3">
      <c r="A43" s="229" t="s">
        <v>283</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3">
        <f>IF(VLOOKUP(A43,EML_Tool_WP!A:BB,42,FALSE)="","",VLOOKUP(A43,EML_Tool_WP!A:BB,42,FALSE))</f>
        <v>0.44153846153846149</v>
      </c>
      <c r="F43" s="230" t="str">
        <f>IF(VLOOKUP(A43,EML_Tool_WP!A:BB,48,FALSE)="","",VLOOKUP(A43,EML_Tool_WP!A:BB,48,FALSE))</f>
        <v>active</v>
      </c>
      <c r="G43" s="325" t="str">
        <f>IF(VLOOKUP(A43,EML_Tool_WP!A:BB,50,FALSE)="","",VLOOKUP(A43,EML_Tool_WP!A:BB,50,FALSE))</f>
        <v>Optimal network, hardware and hardware configuration</v>
      </c>
      <c r="H43" s="231" t="str">
        <f>IF(VLOOKUP(A43,EML_Tool_WP!A:BB,52,FALSE)="","",VLOOKUP(A43,EML_Tool_WP!A:BB,52,FALSE))</f>
        <v>[] Documentation of evaluation of performance and latency of segmentation network on NVIDIA 
[] Trained network and data in repository
[] Ragweed dataset on fileserver</v>
      </c>
      <c r="I43" s="231" t="str">
        <f>IF(VLOOKUP(A43,EML_Tool_WP!A:BB,53,FALSE)="","",VLOOKUP(A43,EML_Tool_WP!A:BB,53,FALSE))</f>
        <v/>
      </c>
      <c r="J43" s="74" t="str">
        <f t="shared" si="1"/>
        <v/>
      </c>
    </row>
    <row r="44" spans="1:10" ht="144" hidden="1" x14ac:dyDescent="0.3">
      <c r="A44" s="229" t="s">
        <v>284</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3">
        <f>IF(VLOOKUP(A44,EML_Tool_WP!A:BB,42,FALSE)="","",VLOOKUP(A44,EML_Tool_WP!A:BB,42,FALSE))</f>
        <v>0.93333333333333335</v>
      </c>
      <c r="F44" s="230" t="str">
        <f>IF(VLOOKUP(A44,EML_Tool_WP!A:BB,48,FALSE)="","",VLOOKUP(A44,EML_Tool_WP!A:BB,48,FALSE))</f>
        <v>active</v>
      </c>
      <c r="G44" s="325" t="str">
        <f>IF(VLOOKUP(A44,EML_Tool_WP!A:BB,50,FALSE)="","",VLOOKUP(A44,EML_Tool_WP!A:BB,50,FALSE))</f>
        <v>Running demonstrator for neural networks</v>
      </c>
      <c r="H44" s="231" t="str">
        <f>IF(VLOOKUP(A44,EML_Tool_WP!A:BB,52,FALSE)="","",VLOOKUP(A44,EML_Tool_WP!A:BB,52,FALSE))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31" t="str">
        <f>IF(VLOOKUP(A44,EML_Tool_WP!A:BB,53,FALSE)="","",VLOOKUP(A44,EML_Tool_WP!A:BB,53,FALSE))</f>
        <v>* Car finished</v>
      </c>
      <c r="J44" s="74" t="str">
        <f t="shared" si="1"/>
        <v/>
      </c>
    </row>
    <row r="45" spans="1:10" s="273" customFormat="1" ht="57.6" hidden="1" x14ac:dyDescent="0.3">
      <c r="A45" s="268" t="s">
        <v>285</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70">
        <f>IF(VLOOKUP(A45,EML_Tool_WP!A:BB,42,FALSE)="","",VLOOKUP(A45,EML_Tool_WP!A:BB,42,FALSE))</f>
        <v>0.56666666666666676</v>
      </c>
      <c r="F45" s="239" t="str">
        <f>IF(VLOOKUP(A45,EML_Tool_WP!A:BB,48,FALSE)="","",VLOOKUP(A45,EML_Tool_WP!A:BB,48,FALSE))</f>
        <v>active</v>
      </c>
      <c r="G45" s="325" t="str">
        <f>IF(VLOOKUP(A45,EML_Tool_WP!A:BB,50,FALSE)="","",VLOOKUP(A45,EML_Tool_WP!A:BB,50,FALSE))</f>
        <v>Android handy with custom object detection in TF</v>
      </c>
      <c r="H45" s="231" t="str">
        <f>IF(VLOOKUP(A45,EML_Tool_WP!A:BB,52,FALSE)="","",VLOOKUP(A45,EML_Tool_WP!A:BB,52,FALSE))</f>
        <v>[] Guide how to setup app for TF Obj. Detection API TF2
[] App installed on mobile phone
[] Coco Pretrained test network</v>
      </c>
      <c r="I45" s="231" t="str">
        <f>IF(VLOOKUP(A45,EML_Tool_WP!A:BB,53,FALSE)="","",VLOOKUP(A45,EML_Tool_WP!A:BB,53,FALSE))</f>
        <v/>
      </c>
      <c r="J45" s="74" t="str">
        <f t="shared" si="1"/>
        <v/>
      </c>
    </row>
    <row r="46" spans="1:10" s="273" customFormat="1" ht="86.4" hidden="1" x14ac:dyDescent="0.3">
      <c r="A46" s="268" t="s">
        <v>493</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70">
        <f>IF(VLOOKUP(A46,EML_Tool_WP!A:BB,42,FALSE)="","",VLOOKUP(A46,EML_Tool_WP!A:BB,42,FALSE))</f>
        <v>1</v>
      </c>
      <c r="F46" s="239" t="str">
        <f>IF(VLOOKUP(A46,EML_Tool_WP!A:BB,48,FALSE)="","",VLOOKUP(A46,EML_Tool_WP!A:BB,48,FALSE))</f>
        <v>completed</v>
      </c>
      <c r="G46" s="325" t="str">
        <f>IF(VLOOKUP(A46,EML_Tool_WP!A:BB,50,FALSE)="","",VLOOKUP(A46,EML_Tool_WP!A:BB,50,FALSE))</f>
        <v>Find out how to speed up common SVM and RF search methods</v>
      </c>
      <c r="H46" s="231" t="str">
        <f>IF(VLOOKUP(A46,EML_Tool_WP!A:BB,52,FALSE)="","",VLOOKUP(A46,EML_Tool_WP!A:BB,52,FALSE))</f>
        <v>[x] Thesis with anaylsis of search
[x] Publication for IECON with results</v>
      </c>
      <c r="I46" s="231" t="str">
        <f>IF(VLOOKUP(A46,EML_Tool_WP!A:BB,53,FALSE)="","",VLOOKUP(A46,EML_Tool_WP!A:BB,53,FALSE))</f>
        <v>*Thesis: 20191212_BA_Marco_Wuschning_EML_Hyperopt_closed
* Publication: 20200617_Hyperparameter_Optimization_IECON
* Code: see publication</v>
      </c>
      <c r="J46" s="74" t="str">
        <f t="shared" si="1"/>
        <v/>
      </c>
    </row>
    <row r="47" spans="1:10" hidden="1" x14ac:dyDescent="0.3">
      <c r="A47" s="262"/>
      <c r="B47" s="263"/>
      <c r="C47" s="264"/>
      <c r="D47" s="264"/>
      <c r="E47" s="265"/>
      <c r="F47" s="263"/>
      <c r="G47" s="327"/>
      <c r="H47" s="264"/>
      <c r="I47" s="264"/>
    </row>
    <row r="48" spans="1:10" hidden="1" x14ac:dyDescent="0.3">
      <c r="A48" s="262"/>
      <c r="B48" s="263"/>
      <c r="C48" s="264"/>
      <c r="D48" s="264"/>
      <c r="E48" s="265"/>
      <c r="F48" s="263"/>
      <c r="G48" s="327"/>
      <c r="H48" s="264"/>
      <c r="I48" s="264"/>
    </row>
    <row r="49" spans="1:9" hidden="1" x14ac:dyDescent="0.3">
      <c r="A49" s="262"/>
      <c r="B49" s="263"/>
      <c r="C49" s="264"/>
      <c r="D49" s="264"/>
      <c r="E49" s="265"/>
      <c r="F49" s="263"/>
      <c r="G49" s="327"/>
      <c r="H49" s="264"/>
      <c r="I49" s="264"/>
    </row>
    <row r="50" spans="1:9" hidden="1" x14ac:dyDescent="0.3">
      <c r="A50" s="262"/>
      <c r="B50" s="263"/>
      <c r="C50" s="264"/>
      <c r="D50" s="264"/>
      <c r="E50" s="265"/>
      <c r="F50" s="263"/>
      <c r="G50" s="327"/>
      <c r="H50" s="264"/>
      <c r="I50" s="264"/>
    </row>
    <row r="51" spans="1:9" hidden="1" x14ac:dyDescent="0.3">
      <c r="A51" s="262"/>
      <c r="B51" s="263"/>
      <c r="C51" s="264"/>
      <c r="D51" s="264"/>
      <c r="E51" s="265"/>
      <c r="F51" s="263"/>
      <c r="G51" s="327"/>
      <c r="H51" s="264"/>
      <c r="I51" s="264"/>
    </row>
    <row r="52" spans="1:9" hidden="1" x14ac:dyDescent="0.3">
      <c r="A52" s="262"/>
      <c r="B52" s="263"/>
      <c r="C52" s="264"/>
      <c r="D52" s="264"/>
      <c r="E52" s="265"/>
      <c r="F52" s="263"/>
      <c r="G52" s="327"/>
      <c r="H52" s="264"/>
      <c r="I52" s="264"/>
    </row>
    <row r="53" spans="1:9" ht="15" hidden="1" thickBot="1" x14ac:dyDescent="0.35">
      <c r="A53" s="255"/>
      <c r="B53" s="256"/>
      <c r="C53" s="257"/>
      <c r="D53" s="256"/>
      <c r="E53" s="259"/>
      <c r="F53" s="256"/>
      <c r="G53" s="328"/>
      <c r="H53" s="256"/>
      <c r="I53" s="256"/>
    </row>
    <row r="54" spans="1:9" hidden="1" x14ac:dyDescent="0.3">
      <c r="A54" s="226"/>
      <c r="B54" s="227"/>
      <c r="C54" s="228"/>
      <c r="D54" s="227"/>
      <c r="E54" s="232"/>
      <c r="F54" s="227"/>
      <c r="G54" s="303"/>
      <c r="H54" s="227"/>
      <c r="I54" s="227"/>
    </row>
  </sheetData>
  <autoFilter ref="A1:J54" xr:uid="{9FB46422-1733-4887-AE09-D062DD963EE8}">
    <filterColumn colId="9">
      <customFilters>
        <customFilter operator="notEqual" val=" "/>
      </customFilters>
    </filterColumn>
  </autoFilter>
  <conditionalFormatting sqref="E1:E1048576">
    <cfRule type="iconSet" priority="12">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AEA3785D-B433-4A42-8D56-42484BE58916}">
            <xm:f>NOT(ISERROR(SEARCH(Settings!$A$6,F1)))</xm:f>
            <xm:f>Settings!$A$6</xm:f>
            <x14:dxf>
              <fill>
                <patternFill>
                  <bgColor theme="6" tint="0.39994506668294322"/>
                </patternFill>
              </fill>
            </x14:dxf>
          </x14:cfRule>
          <x14:cfRule type="containsText" priority="2" operator="containsText" id="{280236D0-18FC-4831-9B19-01B6D717D7D7}">
            <xm:f>NOT(ISERROR(SEARCH(Settings!$A$5,F1)))</xm:f>
            <xm:f>Settings!$A$5</xm:f>
            <x14:dxf>
              <fill>
                <patternFill>
                  <bgColor theme="3" tint="0.79998168889431442"/>
                </patternFill>
              </fill>
            </x14:dxf>
          </x14:cfRule>
          <x14:cfRule type="containsText" priority="3" operator="containsText" id="{E4D4E0C1-76E3-4E48-84FB-01E76B2243EF}">
            <xm:f>NOT(ISERROR(SEARCH(Settings!$A$4,F1)))</xm:f>
            <xm:f>Settings!$A$4</xm:f>
            <x14:dxf>
              <fill>
                <patternFill>
                  <bgColor theme="7" tint="0.39994506668294322"/>
                </patternFill>
              </fill>
            </x14:dxf>
          </x14:cfRule>
          <x14:cfRule type="containsText" priority="4" operator="containsText" id="{9D59D9DA-7CA2-4188-B73C-7C074B2971E4}">
            <xm:f>NOT(ISERROR(SEARCH(Settings!$A$3,F1)))</xm:f>
            <xm:f>Settings!$A$3</xm:f>
            <x14:dxf>
              <fill>
                <patternFill>
                  <bgColor theme="5" tint="0.39994506668294322"/>
                </patternFill>
              </fill>
            </x14:dxf>
          </x14:cfRule>
          <x14:cfRule type="containsText" priority="5" operator="containsText" id="{E4BFC326-8D72-431F-A8E2-2DE672F4E306}">
            <xm:f>NOT(ISERROR(SEARCH(Settings!$A$2,F1)))</xm:f>
            <xm:f>Settings!$A$2</xm:f>
            <x14:dxf>
              <fill>
                <patternFill>
                  <bgColor theme="0" tint="-4.9989318521683403E-2"/>
                </patternFill>
              </fill>
            </x14:dxf>
          </x14:cfRule>
          <xm:sqref>F1:F1048576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4"/>
  <sheetViews>
    <sheetView topLeftCell="A30" workbookViewId="0">
      <selection activeCell="F51" sqref="F51"/>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50" t="s">
        <v>288</v>
      </c>
      <c r="B1" s="251" t="s">
        <v>286</v>
      </c>
      <c r="C1" s="252" t="s">
        <v>289</v>
      </c>
      <c r="D1" s="251" t="s">
        <v>492</v>
      </c>
      <c r="E1" s="251" t="s">
        <v>14</v>
      </c>
      <c r="F1" s="251" t="s">
        <v>299</v>
      </c>
      <c r="G1" s="287" t="s">
        <v>206</v>
      </c>
    </row>
    <row r="2" spans="1:9" s="241" customFormat="1" ht="28.8" x14ac:dyDescent="0.3">
      <c r="A2" s="246" t="s">
        <v>66</v>
      </c>
      <c r="B2" s="247" t="str">
        <f>IF(VLOOKUP(A2,EML_Tool_WP!A:BB,2,FALSE)="","",VLOOKUP(A2,EML_Tool_WP!A:BB,2,FALSE))</f>
        <v>Create estimations for lat, throughput, power, energy, acc, resources</v>
      </c>
      <c r="C2" s="248"/>
      <c r="D2" s="247"/>
      <c r="E2" s="247"/>
      <c r="F2" s="247"/>
      <c r="G2" s="288">
        <f>IF(VLOOKUP(A2,EML_Tool_WP!A:BB,42,FALSE)="","",VLOOKUP(A2,EML_Tool_WP!A:BB,42,FALSE))</f>
        <v>0.51891891891891895</v>
      </c>
    </row>
    <row r="3" spans="1:9" ht="28.8" x14ac:dyDescent="0.3">
      <c r="A3" s="229" t="s">
        <v>253</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289">
        <f>IF(VLOOKUP(A3,EML_Tool_WP!A:BB,42,FALSE)="","",VLOOKUP(A3,EML_Tool_WP!A:BB,42,FALSE))</f>
        <v>1</v>
      </c>
      <c r="I3" s="267"/>
    </row>
    <row r="4" spans="1:9" x14ac:dyDescent="0.3">
      <c r="A4" s="229" t="s">
        <v>255</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IFERROR(VLOOKUP(VLOOKUP(A4,EML_Tool_WP!A:BB,45,FALSE),Members!A:B,2,FALSE),"ERROR")</f>
        <v>Martin Lechner</v>
      </c>
      <c r="F4" s="230" t="str">
        <f>IFERROR(VLOOKUP(VLOOKUP(A4,EML_Tool_WP!A:BB,46,FALSE),Members!A:B,2,FALSE),"")</f>
        <v>Martin Lechner</v>
      </c>
      <c r="G4" s="289">
        <f>IF(VLOOKUP(A4,EML_Tool_WP!A:BB,42,FALSE)="","",VLOOKUP(A4,EML_Tool_WP!A:BB,42,FALSE))</f>
        <v>0.81111111111111112</v>
      </c>
      <c r="I4" s="267"/>
    </row>
    <row r="5" spans="1:9" x14ac:dyDescent="0.3">
      <c r="A5" s="229" t="s">
        <v>256</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IFERROR(VLOOKUP(VLOOKUP(A5,EML_Tool_WP!A:BB,45,FALSE),Members!A:B,2,FALSE),"ERROR")</f>
        <v>Matthias Wess</v>
      </c>
      <c r="F5" s="230" t="str">
        <f>IFERROR(VLOOKUP(VLOOKUP(A5,EML_Tool_WP!A:BB,46,FALSE),Members!A:B,2,FALSE),"")</f>
        <v>Matthias Wess</v>
      </c>
      <c r="G5" s="289">
        <f>IF(VLOOKUP(A5,EML_Tool_WP!A:BB,42,FALSE)="","",VLOOKUP(A5,EML_Tool_WP!A:BB,42,FALSE))</f>
        <v>0.85454545454545461</v>
      </c>
      <c r="I5" s="267"/>
    </row>
    <row r="6" spans="1:9" x14ac:dyDescent="0.3">
      <c r="A6" s="229" t="s">
        <v>259</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289">
        <f>IF(VLOOKUP(A6,EML_Tool_WP!A:BB,42,FALSE)="","",VLOOKUP(A6,EML_Tool_WP!A:BB,42,FALSE))</f>
        <v>0</v>
      </c>
      <c r="I6" s="267"/>
    </row>
    <row r="7" spans="1:9" s="280" customFormat="1" x14ac:dyDescent="0.3">
      <c r="A7" s="276" t="s">
        <v>257</v>
      </c>
      <c r="B7" s="277" t="str">
        <f>IF(VLOOKUP(A7,EML_Tool_WP!A:BB,2,FALSE)="","",VLOOKUP(A7,EML_Tool_WP!A:BB,2,FALSE))</f>
        <v>Power Estimator through ANNETTE</v>
      </c>
      <c r="C7" s="278">
        <f>IF(VLOOKUP(A7,EML_Tool_WP!A:BB,39,FALSE)="","",VLOOKUP(A7,EML_Tool_WP!A:BB,39,FALSE))</f>
        <v>44146</v>
      </c>
      <c r="D7" s="278">
        <f>IF(VLOOKUP(A7,EML_Tool_WP!A:BB,40,FALSE)="","",VLOOKUP(A7,EML_Tool_WP!A:BB,40,FALSE))</f>
        <v>44439</v>
      </c>
      <c r="E7" s="277" t="str">
        <f>IFERROR(VLOOKUP(VLOOKUP(A7,EML_Tool_WP!A:BB,45,FALSE),Members!A:B,2,FALSE),"ERROR")</f>
        <v>Christian Krieg</v>
      </c>
      <c r="F7" s="277" t="str">
        <f>IFERROR(VLOOKUP(VLOOKUP(A7,EML_Tool_WP!A:BB,46,FALSE),Members!A:B,2,FALSE),"")</f>
        <v>Nikolas Alge</v>
      </c>
      <c r="G7" s="290">
        <f>IF(VLOOKUP(A7,EML_Tool_WP!A:BB,42,FALSE)="","",VLOOKUP(A7,EML_Tool_WP!A:BB,42,FALSE))</f>
        <v>6.25E-2</v>
      </c>
      <c r="H7" s="279"/>
      <c r="I7" s="330"/>
    </row>
    <row r="8" spans="1:9" x14ac:dyDescent="0.3">
      <c r="A8" s="229" t="s">
        <v>258</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289">
        <f>IF(VLOOKUP(A8,EML_Tool_WP!A:BB,42,FALSE)="","",VLOOKUP(A8,EML_Tool_WP!A:BB,42,FALSE))</f>
        <v>0</v>
      </c>
    </row>
    <row r="9" spans="1:9" s="241" customFormat="1" x14ac:dyDescent="0.3">
      <c r="A9" s="244" t="s">
        <v>67</v>
      </c>
      <c r="B9" s="242" t="str">
        <f>IF(VLOOKUP(A9,EML_Tool_WP!A:BB,2,FALSE)="","",VLOOKUP(A9,EML_Tool_WP!A:BB,2,FALSE))</f>
        <v>Optimize HW Dependent Settings</v>
      </c>
      <c r="C9" s="243"/>
      <c r="D9" s="242"/>
      <c r="E9" s="242"/>
      <c r="F9" s="242"/>
      <c r="G9" s="288">
        <f>IF(VLOOKUP(A9,EML_Tool_WP!A:BB,42,FALSE)="","",VLOOKUP(A9,EML_Tool_WP!A:BB,42,FALSE))</f>
        <v>0.40689655172413797</v>
      </c>
    </row>
    <row r="10" spans="1:9" s="273" customFormat="1" x14ac:dyDescent="0.3">
      <c r="A10" s="268" t="s">
        <v>260</v>
      </c>
      <c r="B10" s="239" t="str">
        <f>IF(VLOOKUP(A10,EML_Tool_WP!A:BB,2,FALSE)="","",VLOOKUP(A10,EML_Tool_WP!A:BB,2,FALSE))</f>
        <v>NVIDIA Platform Profiling (Jetson, TC2, Xavier)</v>
      </c>
      <c r="C10" s="269">
        <f>IF(VLOOKUP(A10,EML_Tool_WP!A:BB,39,FALSE)="","",VLOOKUP(A10,EML_Tool_WP!A:BB,39,FALSE))</f>
        <v>43891</v>
      </c>
      <c r="D10" s="269">
        <f>IF(VLOOKUP(A10,EML_Tool_WP!A:BB,40,FALSE)="","",VLOOKUP(A10,EML_Tool_WP!A:BB,40,FALSE))</f>
        <v>44286</v>
      </c>
      <c r="E10" s="239" t="str">
        <f>IFERROR(VLOOKUP(VLOOKUP(A10,EML_Tool_WP!A:BB,45,FALSE),Members!A:B,2,FALSE),"ERROR")</f>
        <v>Amid Mozelli</v>
      </c>
      <c r="F10" s="331" t="str">
        <f>IFERROR(VLOOKUP(VLOOKUP(A10,EML_Tool_WP!A:BB,46,FALSE),Members!A:B,2,FALSE),"")</f>
        <v/>
      </c>
      <c r="G10" s="329">
        <f>IF(VLOOKUP(A10,EML_Tool_WP!A:BB,42,FALSE)="","",VLOOKUP(A10,EML_Tool_WP!A:BB,42,FALSE))</f>
        <v>0.41111111111111115</v>
      </c>
      <c r="H10" s="272"/>
    </row>
    <row r="11" spans="1:9" x14ac:dyDescent="0.3">
      <c r="A11" s="229" t="s">
        <v>261</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289">
        <f>IF(VLOOKUP(A11,EML_Tool_WP!A:BB,42,FALSE)="","",VLOOKUP(A11,EML_Tool_WP!A:BB,42,FALSE))</f>
        <v>0.45999999999999996</v>
      </c>
    </row>
    <row r="12" spans="1:9" x14ac:dyDescent="0.3">
      <c r="A12" s="229" t="s">
        <v>262</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289">
        <f>IF(VLOOKUP(A12,EML_Tool_WP!A:BB,42,FALSE)="","",VLOOKUP(A12,EML_Tool_WP!A:BB,42,FALSE))</f>
        <v>6.6666666666666666E-2</v>
      </c>
    </row>
    <row r="13" spans="1:9" x14ac:dyDescent="0.3">
      <c r="A13" s="229" t="s">
        <v>263</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289">
        <f>IF(VLOOKUP(A13,EML_Tool_WP!A:BB,42,FALSE)="","",VLOOKUP(A13,EML_Tool_WP!A:BB,42,FALSE))</f>
        <v>0.60000000000000009</v>
      </c>
    </row>
    <row r="14" spans="1:9" s="280" customFormat="1" x14ac:dyDescent="0.3">
      <c r="A14" s="276" t="s">
        <v>679</v>
      </c>
      <c r="B14" s="277" t="str">
        <f>IF(VLOOKUP(A14,EML_Tool_WP!A:BB,2,FALSE)="","",VLOOKUP(A14,EML_Tool_WP!A:BB,2,FALSE))</f>
        <v>Google Platform Profiling (Edge TPU)</v>
      </c>
      <c r="C14" s="278">
        <f>IF(VLOOKUP(A14,EML_Tool_WP!A:BB,39,FALSE)="","",VLOOKUP(A14,EML_Tool_WP!A:BB,39,FALSE))</f>
        <v>44273</v>
      </c>
      <c r="D14" s="278">
        <f>IF(VLOOKUP(A14,EML_Tool_WP!A:BB,40,FALSE)="","",VLOOKUP(A14,EML_Tool_WP!A:BB,40,FALSE))</f>
        <v>44346</v>
      </c>
      <c r="E14" s="277" t="str">
        <f>IFERROR(VLOOKUP(VLOOKUP(A14,EML_Tool_WP!A:BB,45,FALSE),Members!A:B,2,FALSE),"ERROR")</f>
        <v>Christian Krieg</v>
      </c>
      <c r="F14" s="277" t="str">
        <f>IFERROR(VLOOKUP(VLOOKUP(A14,EML_Tool_WP!A:BB,46,FALSE),Members!A:B,2,FALSE),"")</f>
        <v>Nikolas Alge</v>
      </c>
      <c r="G14" s="290">
        <f>IF(VLOOKUP(A14,EML_Tool_WP!A:BB,42,FALSE)="","",VLOOKUP(A14,EML_Tool_WP!A:BB,42,FALSE))</f>
        <v>3.7500000000000006E-2</v>
      </c>
      <c r="H14" s="279"/>
    </row>
    <row r="15" spans="1:9" s="241" customFormat="1" x14ac:dyDescent="0.3">
      <c r="A15" s="244" t="s">
        <v>68</v>
      </c>
      <c r="B15" s="242" t="str">
        <f>IF(VLOOKUP(A15,EML_Tool_WP!A:BB,2,FALSE)="","",VLOOKUP(A15,EML_Tool_WP!A:BB,2,FALSE))</f>
        <v>Map Models of hardware</v>
      </c>
      <c r="C15" s="243"/>
      <c r="D15" s="242"/>
      <c r="E15" s="242"/>
      <c r="F15" s="242"/>
      <c r="G15" s="288">
        <f>IF(VLOOKUP(A15,EML_Tool_WP!A:BB,42,FALSE)="","",VLOOKUP(A15,EML_Tool_WP!A:BB,42,FALSE))</f>
        <v>0.5570175438596493</v>
      </c>
    </row>
    <row r="16" spans="1:9" x14ac:dyDescent="0.3">
      <c r="A16" s="229" t="s">
        <v>264</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IFERROR(VLOOKUP(VLOOKUP(A16,EML_Tool_WP!A:BB,45,FALSE),Members!A:B,2,FALSE),"ERROR")</f>
        <v>Alexander Wendt</v>
      </c>
      <c r="F16" s="230" t="str">
        <f>IFERROR(VLOOKUP(VLOOKUP(A16,EML_Tool_WP!A:BB,46,FALSE),Members!A:B,2,FALSE),"")</f>
        <v/>
      </c>
      <c r="G16" s="289">
        <f>IF(VLOOKUP(A16,EML_Tool_WP!A:BB,42,FALSE)="","",VLOOKUP(A16,EML_Tool_WP!A:BB,42,FALSE))</f>
        <v>0.8</v>
      </c>
    </row>
    <row r="17" spans="1:8" x14ac:dyDescent="0.3">
      <c r="A17" s="229" t="s">
        <v>265</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IFERROR(VLOOKUP(VLOOKUP(A17,EML_Tool_WP!A:BB,45,FALSE),Members!A:B,2,FALSE),"ERROR")</f>
        <v>Amid Mozelli</v>
      </c>
      <c r="F17" s="230" t="str">
        <f>IFERROR(VLOOKUP(VLOOKUP(A17,EML_Tool_WP!A:BB,46,FALSE),Members!A:B,2,FALSE),"")</f>
        <v/>
      </c>
      <c r="G17" s="289">
        <f>IF(VLOOKUP(A17,EML_Tool_WP!A:BB,42,FALSE)="","",VLOOKUP(A17,EML_Tool_WP!A:BB,42,FALSE))</f>
        <v>0.79999999999999993</v>
      </c>
    </row>
    <row r="18" spans="1:8" x14ac:dyDescent="0.3">
      <c r="A18" s="229" t="s">
        <v>268</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IFERROR(VLOOKUP(VLOOKUP(A18,EML_Tool_WP!A:BB,45,FALSE),Members!A:B,2,FALSE),"ERROR")</f>
        <v>Matvey Ivanov</v>
      </c>
      <c r="F18" s="230" t="str">
        <f>IFERROR(VLOOKUP(VLOOKUP(A18,EML_Tool_WP!A:BB,46,FALSE),Members!A:B,2,FALSE),"")</f>
        <v/>
      </c>
      <c r="G18" s="289">
        <f>IF(VLOOKUP(A18,EML_Tool_WP!A:BB,42,FALSE)="","",VLOOKUP(A18,EML_Tool_WP!A:BB,42,FALSE))</f>
        <v>0.91249999999999998</v>
      </c>
    </row>
    <row r="19" spans="1:8" x14ac:dyDescent="0.3">
      <c r="A19" s="229" t="s">
        <v>266</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IFERROR(VLOOKUP(VLOOKUP(A19,EML_Tool_WP!A:BB,45,FALSE),Members!A:B,2,FALSE),"ERROR")</f>
        <v>Matvey Ivanov</v>
      </c>
      <c r="F19" s="230" t="str">
        <f>IFERROR(VLOOKUP(VLOOKUP(A19,EML_Tool_WP!A:BB,46,FALSE),Members!A:B,2,FALSE),"")</f>
        <v/>
      </c>
      <c r="G19" s="289">
        <f>IF(VLOOKUP(A19,EML_Tool_WP!A:BB,42,FALSE)="","",VLOOKUP(A19,EML_Tool_WP!A:BB,42,FALSE))</f>
        <v>0.10000000000000002</v>
      </c>
    </row>
    <row r="20" spans="1:8" x14ac:dyDescent="0.3">
      <c r="A20" s="229" t="s">
        <v>269</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IFERROR(VLOOKUP(VLOOKUP(A20,EML_Tool_WP!A:BB,45,FALSE),Members!A:B,2,FALSE),"ERROR")</f>
        <v>Marco Wuschnig</v>
      </c>
      <c r="F20" s="230" t="str">
        <f>IFERROR(VLOOKUP(VLOOKUP(A20,EML_Tool_WP!A:BB,46,FALSE),Members!A:B,2,FALSE),"")</f>
        <v/>
      </c>
      <c r="G20" s="289">
        <f>IF(VLOOKUP(A20,EML_Tool_WP!A:BB,42,FALSE)="","",VLOOKUP(A20,EML_Tool_WP!A:BB,42,FALSE))</f>
        <v>0.15</v>
      </c>
    </row>
    <row r="21" spans="1:8" x14ac:dyDescent="0.3">
      <c r="A21" s="229" t="s">
        <v>267</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IFERROR(VLOOKUP(VLOOKUP(A21,EML_Tool_WP!A:BB,45,FALSE),Members!A:B,2,FALSE),"ERROR")</f>
        <v>Matvey Ivanov</v>
      </c>
      <c r="F21" s="230" t="str">
        <f>IFERROR(VLOOKUP(VLOOKUP(A21,EML_Tool_WP!A:BB,46,FALSE),Members!A:B,2,FALSE),"")</f>
        <v/>
      </c>
      <c r="G21" s="289">
        <f>IF(VLOOKUP(A21,EML_Tool_WP!A:BB,42,FALSE)="","",VLOOKUP(A21,EML_Tool_WP!A:BB,42,FALSE))</f>
        <v>0.55227272727272725</v>
      </c>
    </row>
    <row r="22" spans="1:8" ht="28.8" x14ac:dyDescent="0.3">
      <c r="A22" s="229" t="s">
        <v>422</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IFERROR(VLOOKUP(VLOOKUP(A22,EML_Tool_WP!A:BB,45,FALSE),Members!A:B,2,FALSE),"ERROR")</f>
        <v>Alexander Wendt</v>
      </c>
      <c r="F22" s="230" t="str">
        <f>IFERROR(VLOOKUP(VLOOKUP(A22,EML_Tool_WP!A:BB,46,FALSE),Members!A:B,2,FALSE),"")</f>
        <v/>
      </c>
      <c r="G22" s="289">
        <f>IF(VLOOKUP(A22,EML_Tool_WP!A:BB,42,FALSE)="","",VLOOKUP(A22,EML_Tool_WP!A:BB,42,FALSE))</f>
        <v>0.3</v>
      </c>
    </row>
    <row r="23" spans="1:8" s="241" customFormat="1" x14ac:dyDescent="0.3">
      <c r="A23" s="244" t="s">
        <v>69</v>
      </c>
      <c r="B23" s="242" t="str">
        <f>IF(VLOOKUP(A23,EML_Tool_WP!A:BB,2,FALSE)="","",VLOOKUP(A23,EML_Tool_WP!A:BB,2,FALSE))</f>
        <v>Quantization</v>
      </c>
      <c r="C23" s="243"/>
      <c r="D23" s="242"/>
      <c r="E23" s="242"/>
      <c r="F23" s="242"/>
      <c r="G23" s="288">
        <f>IF(VLOOKUP(A23,EML_Tool_WP!A:BB,42,FALSE)="","",VLOOKUP(A23,EML_Tool_WP!A:BB,42,FALSE))</f>
        <v>0.23529411764705882</v>
      </c>
    </row>
    <row r="24" spans="1:8" x14ac:dyDescent="0.3">
      <c r="A24" s="229" t="s">
        <v>270</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IFERROR(VLOOKUP(VLOOKUP(A24,EML_Tool_WP!A:BB,45,FALSE),Members!A:B,2,FALSE),"ERROR")</f>
        <v>Matthias Wess</v>
      </c>
      <c r="F24" s="230" t="str">
        <f>IFERROR(VLOOKUP(VLOOKUP(A24,EML_Tool_WP!A:BB,46,FALSE),Members!A:B,2,FALSE),"")</f>
        <v>Dominik Dallinger</v>
      </c>
      <c r="G24" s="289">
        <f>IF(VLOOKUP(A24,EML_Tool_WP!A:BB,42,FALSE)="","",VLOOKUP(A24,EML_Tool_WP!A:BB,42,FALSE))</f>
        <v>0.74</v>
      </c>
    </row>
    <row r="25" spans="1:8" s="273" customFormat="1" x14ac:dyDescent="0.3">
      <c r="A25" s="268" t="s">
        <v>271</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IFERROR(VLOOKUP(VLOOKUP(A25,EML_Tool_WP!A:BB,45,FALSE),Members!A:B,2,FALSE),"ERROR")</f>
        <v>Alexander Wendt</v>
      </c>
      <c r="F25" s="332" t="str">
        <f>IFERROR(VLOOKUP(VLOOKUP(A25,EML_Tool_WP!A:BB,46,FALSE),Members!A:B,2,FALSE),"")</f>
        <v>Karoline Knoth</v>
      </c>
      <c r="G25" s="329">
        <f>IF(VLOOKUP(A25,EML_Tool_WP!A:BB,42,FALSE)="","",VLOOKUP(A25,EML_Tool_WP!A:BB,42,FALSE))</f>
        <v>0</v>
      </c>
      <c r="H25" s="272"/>
    </row>
    <row r="26" spans="1:8" s="273" customFormat="1" x14ac:dyDescent="0.3">
      <c r="A26" s="268" t="s">
        <v>272</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IFERROR(VLOOKUP(VLOOKUP(A26,EML_Tool_WP!A:BB,45,FALSE),Members!A:B,2,FALSE),"ERROR")</f>
        <v>Alexander Wendt</v>
      </c>
      <c r="F26" s="239" t="str">
        <f>IFERROR(VLOOKUP(VLOOKUP(A26,EML_Tool_WP!A:BB,46,FALSE),Members!A:B,2,FALSE),"")</f>
        <v>Julian Westra</v>
      </c>
      <c r="G26" s="329">
        <f>IF(VLOOKUP(A26,EML_Tool_WP!A:BB,42,FALSE)="","",VLOOKUP(A26,EML_Tool_WP!A:BB,42,FALSE))</f>
        <v>0</v>
      </c>
      <c r="H26" s="272"/>
    </row>
    <row r="27" spans="1:8" s="273" customFormat="1" x14ac:dyDescent="0.3">
      <c r="A27" s="268" t="s">
        <v>273</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IFERROR(VLOOKUP(VLOOKUP(A27,EML_Tool_WP!A:BB,45,FALSE),Members!A:B,2,FALSE),"ERROR")</f>
        <v>Matthias Wess</v>
      </c>
      <c r="F27" s="239" t="str">
        <f>IFERROR(VLOOKUP(VLOOKUP(A27,EML_Tool_WP!A:BB,46,FALSE),Members!A:B,2,FALSE),"")</f>
        <v>Birgit Schreiber</v>
      </c>
      <c r="G27" s="329">
        <f>IF(VLOOKUP(A27,EML_Tool_WP!A:BB,42,FALSE)="","",VLOOKUP(A27,EML_Tool_WP!A:BB,42,FALSE))</f>
        <v>0.10000000000000002</v>
      </c>
      <c r="H27" s="272"/>
    </row>
    <row r="28" spans="1:8" s="241" customFormat="1" x14ac:dyDescent="0.3">
      <c r="A28" s="244" t="s">
        <v>70</v>
      </c>
      <c r="B28" s="242" t="str">
        <f>IF(VLOOKUP(A28,EML_Tool_WP!A:BB,2,FALSE)="","",VLOOKUP(A28,EML_Tool_WP!A:BB,2,FALSE))</f>
        <v>Pruning</v>
      </c>
      <c r="C28" s="243"/>
      <c r="D28" s="242"/>
      <c r="E28" s="242"/>
      <c r="F28" s="242"/>
      <c r="G28" s="288">
        <f>IF(VLOOKUP(A28,EML_Tool_WP!A:BB,42,FALSE)="","",VLOOKUP(A28,EML_Tool_WP!A:BB,42,FALSE))</f>
        <v>0.36071428571428571</v>
      </c>
    </row>
    <row r="29" spans="1:8" x14ac:dyDescent="0.3">
      <c r="A29" s="229" t="s">
        <v>274</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IFERROR(VLOOKUP(VLOOKUP(A29,EML_Tool_WP!A:BB,45,FALSE),Members!A:B,2,FALSE),"ERROR")</f>
        <v>Martin Lechner</v>
      </c>
      <c r="F29" s="230" t="str">
        <f>IFERROR(VLOOKUP(VLOOKUP(A29,EML_Tool_WP!A:BB,46,FALSE),Members!A:B,2,FALSE),"")</f>
        <v>Andreas Glinserer</v>
      </c>
      <c r="G29" s="289">
        <f>IF(VLOOKUP(A29,EML_Tool_WP!A:BB,42,FALSE)="","",VLOOKUP(A29,EML_Tool_WP!A:BB,42,FALSE))</f>
        <v>0.79166666666666663</v>
      </c>
    </row>
    <row r="30" spans="1:8" s="273" customFormat="1" x14ac:dyDescent="0.3">
      <c r="A30" s="268" t="s">
        <v>254</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IFERROR(VLOOKUP(VLOOKUP(A30,EML_Tool_WP!A:BB,45,FALSE),Members!A:B,2,FALSE),"ERROR")</f>
        <v>Matthias Wess</v>
      </c>
      <c r="F30" s="332" t="str">
        <f>IFERROR(VLOOKUP(VLOOKUP(A30,EML_Tool_WP!A:BB,46,FALSE),Members!A:B,2,FALSE),"")</f>
        <v>Karoline Knoth</v>
      </c>
      <c r="G30" s="329">
        <f>IF(VLOOKUP(A30,EML_Tool_WP!A:BB,42,FALSE)="","",VLOOKUP(A30,EML_Tool_WP!A:BB,42,FALSE))</f>
        <v>3.7499999999999999E-2</v>
      </c>
      <c r="H30" s="272"/>
    </row>
    <row r="31" spans="1:8" s="241" customFormat="1" x14ac:dyDescent="0.3">
      <c r="A31" s="244" t="s">
        <v>71</v>
      </c>
      <c r="B31" s="242" t="str">
        <f>IF(VLOOKUP(A31,EML_Tool_WP!A:BB,2,FALSE)="","",VLOOKUP(A31,EML_Tool_WP!A:BB,2,FALSE))</f>
        <v>Factorization</v>
      </c>
      <c r="C31" s="243"/>
      <c r="D31" s="242"/>
      <c r="E31" s="242"/>
      <c r="F31" s="242"/>
      <c r="G31" s="288">
        <f>IF(VLOOKUP(A31,EML_Tool_WP!A:BB,42,FALSE)="","",VLOOKUP(A31,EML_Tool_WP!A:BB,42,FALSE))</f>
        <v>0</v>
      </c>
    </row>
    <row r="32" spans="1:8" s="241" customFormat="1" x14ac:dyDescent="0.3">
      <c r="A32" s="244" t="s">
        <v>72</v>
      </c>
      <c r="B32" s="242" t="str">
        <f>IF(VLOOKUP(A32,EML_Tool_WP!A:BB,2,FALSE)="","",VLOOKUP(A32,EML_Tool_WP!A:BB,2,FALSE))</f>
        <v>Compact Design</v>
      </c>
      <c r="C32" s="243"/>
      <c r="D32" s="242"/>
      <c r="E32" s="242"/>
      <c r="F32" s="242"/>
      <c r="G32" s="288">
        <f>IF(VLOOKUP(A32,EML_Tool_WP!A:BB,42,FALSE)="","",VLOOKUP(A32,EML_Tool_WP!A:BB,42,FALSE))</f>
        <v>0.55666666666666675</v>
      </c>
    </row>
    <row r="33" spans="1:8" x14ac:dyDescent="0.3">
      <c r="A33" s="229" t="s">
        <v>275</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IFERROR(VLOOKUP(VLOOKUP(A33,EML_Tool_WP!A:BB,45,FALSE),Members!A:B,2,FALSE),"ERROR")</f>
        <v>Alexander Wendt</v>
      </c>
      <c r="F33" s="331" t="str">
        <f>IFERROR(VLOOKUP(VLOOKUP(A33,EML_Tool_WP!A:BB,46,FALSE),Members!A:B,2,FALSE),"")</f>
        <v>Bernhard Haas</v>
      </c>
      <c r="G33" s="289">
        <f>IF(VLOOKUP(A33,EML_Tool_WP!A:BB,42,FALSE)="","",VLOOKUP(A33,EML_Tool_WP!A:BB,42,FALSE))</f>
        <v>0.9</v>
      </c>
    </row>
    <row r="34" spans="1:8" x14ac:dyDescent="0.3">
      <c r="A34" s="229" t="s">
        <v>276</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IFERROR(VLOOKUP(VLOOKUP(A34,EML_Tool_WP!A:BB,45,FALSE),Members!A:B,2,FALSE),"ERROR")</f>
        <v>Amid Mozelli</v>
      </c>
      <c r="F34" s="230" t="str">
        <f>IFERROR(VLOOKUP(VLOOKUP(A34,EML_Tool_WP!A:BB,46,FALSE),Members!A:B,2,FALSE),"")</f>
        <v/>
      </c>
      <c r="G34" s="289">
        <f>IF(VLOOKUP(A34,EML_Tool_WP!A:BB,42,FALSE)="","",VLOOKUP(A34,EML_Tool_WP!A:BB,42,FALSE))</f>
        <v>1</v>
      </c>
    </row>
    <row r="35" spans="1:8" ht="28.8" x14ac:dyDescent="0.3">
      <c r="A35" s="229" t="s">
        <v>277</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IFERROR(VLOOKUP(VLOOKUP(A35,EML_Tool_WP!A:BB,45,FALSE),Members!A:B,2,FALSE),"ERROR")</f>
        <v>Alexander Wendt</v>
      </c>
      <c r="F35" s="230" t="str">
        <f>IFERROR(VLOOKUP(VLOOKUP(A35,EML_Tool_WP!A:BB,46,FALSE),Members!A:B,2,FALSE),"")</f>
        <v>Helmuth Breitenfellner</v>
      </c>
      <c r="G35" s="289">
        <f>IF(VLOOKUP(A35,EML_Tool_WP!A:BB,42,FALSE)="","",VLOOKUP(A35,EML_Tool_WP!A:BB,42,FALSE))</f>
        <v>0.27500000000000002</v>
      </c>
    </row>
    <row r="36" spans="1:8" s="280" customFormat="1" x14ac:dyDescent="0.3">
      <c r="A36" s="276" t="s">
        <v>402</v>
      </c>
      <c r="B36" s="277" t="str">
        <f>IF(VLOOKUP(A36,EML_Tool_WP!A:BB,2,FALSE)="","",VLOOKUP(A36,EML_Tool_WP!A:BB,2,FALSE))</f>
        <v>Comparison of YoloV3 vs. YoloV4 on a Xilinx</v>
      </c>
      <c r="C36" s="278">
        <f>IF(VLOOKUP(A36,EML_Tool_WP!A:BB,39,FALSE)="","",VLOOKUP(A36,EML_Tool_WP!A:BB,39,FALSE))</f>
        <v>44256</v>
      </c>
      <c r="D36" s="278">
        <f>IF(VLOOKUP(A36,EML_Tool_WP!A:BB,40,FALSE)="","",VLOOKUP(A36,EML_Tool_WP!A:BB,40,FALSE))</f>
        <v>44439</v>
      </c>
      <c r="E36" s="277" t="str">
        <f>IFERROR(VLOOKUP(VLOOKUP(A36,EML_Tool_WP!A:BB,45,FALSE),Members!A:B,2,FALSE),"ERROR")</f>
        <v>Martin Lechner</v>
      </c>
      <c r="F36" s="277" t="str">
        <f>IFERROR(VLOOKUP(VLOOKUP(A36,EML_Tool_WP!A:BB,46,FALSE),Members!A:B,2,FALSE),"")</f>
        <v>Fabian Scherer</v>
      </c>
      <c r="G36" s="290">
        <f>IF(VLOOKUP(A36,EML_Tool_WP!A:BB,42,FALSE)="","",VLOOKUP(A36,EML_Tool_WP!A:BB,42,FALSE))</f>
        <v>0</v>
      </c>
      <c r="H36" s="279"/>
    </row>
    <row r="37" spans="1:8" s="241" customFormat="1" x14ac:dyDescent="0.3">
      <c r="A37" s="244" t="s">
        <v>80</v>
      </c>
      <c r="B37" s="242" t="str">
        <f>IF(VLOOKUP(A37,EML_Tool_WP!A:BB,2,FALSE)="","",VLOOKUP(A37,EML_Tool_WP!A:BB,2,FALSE))</f>
        <v>Optimization Strategy</v>
      </c>
      <c r="C37" s="243"/>
      <c r="D37" s="242"/>
      <c r="E37" s="242"/>
      <c r="F37" s="242"/>
      <c r="G37" s="288">
        <f>IF(VLOOKUP(A37,EML_Tool_WP!A:BB,42,FALSE)="","",VLOOKUP(A37,EML_Tool_WP!A:BB,42,FALSE))</f>
        <v>0.57117647058823529</v>
      </c>
    </row>
    <row r="38" spans="1:8" x14ac:dyDescent="0.3">
      <c r="A38" s="229" t="s">
        <v>278</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IFERROR(VLOOKUP(VLOOKUP(A38,EML_Tool_WP!A:BB,45,FALSE),Members!A:B,2,FALSE),"ERROR")</f>
        <v>Amid Mozelli</v>
      </c>
      <c r="F38" s="230" t="str">
        <f>IFERROR(VLOOKUP(VLOOKUP(A38,EML_Tool_WP!A:BB,46,FALSE),Members!A:B,2,FALSE),"")</f>
        <v/>
      </c>
      <c r="G38" s="289">
        <f>IF(VLOOKUP(A38,EML_Tool_WP!A:BB,42,FALSE)="","",VLOOKUP(A38,EML_Tool_WP!A:BB,42,FALSE))</f>
        <v>1</v>
      </c>
    </row>
    <row r="39" spans="1:8" x14ac:dyDescent="0.3">
      <c r="A39" s="229" t="s">
        <v>279</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IFERROR(VLOOKUP(VLOOKUP(A39,EML_Tool_WP!A:BB,45,FALSE),Members!A:B,2,FALSE),"ERROR")</f>
        <v>Amid Mozelli</v>
      </c>
      <c r="F39" s="230" t="str">
        <f>IFERROR(VLOOKUP(VLOOKUP(A39,EML_Tool_WP!A:BB,46,FALSE),Members!A:B,2,FALSE),"")</f>
        <v/>
      </c>
      <c r="G39" s="289">
        <f>IF(VLOOKUP(A39,EML_Tool_WP!A:BB,42,FALSE)="","",VLOOKUP(A39,EML_Tool_WP!A:BB,42,FALSE))</f>
        <v>0.97142857142857142</v>
      </c>
    </row>
    <row r="40" spans="1:8" x14ac:dyDescent="0.3">
      <c r="A40" s="229" t="s">
        <v>280</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289">
        <f>IF(VLOOKUP(A40,EML_Tool_WP!A:BB,42,FALSE)="","",VLOOKUP(A40,EML_Tool_WP!A:BB,42,FALSE))</f>
        <v>0</v>
      </c>
    </row>
    <row r="41" spans="1:8" x14ac:dyDescent="0.3">
      <c r="A41" s="229" t="s">
        <v>281</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IFERROR(VLOOKUP(VLOOKUP(A41,EML_Tool_WP!A:BB,45,FALSE),Members!A:B,2,FALSE),"ERROR")</f>
        <v>Alexander Wendt</v>
      </c>
      <c r="F41" s="230" t="str">
        <f>IFERROR(VLOOKUP(VLOOKUP(A41,EML_Tool_WP!A:BB,46,FALSE),Members!A:B,2,FALSE),"")</f>
        <v/>
      </c>
      <c r="G41" s="289">
        <f>IF(VLOOKUP(A41,EML_Tool_WP!A:BB,42,FALSE)="","",VLOOKUP(A41,EML_Tool_WP!A:BB,42,FALSE))</f>
        <v>0.15</v>
      </c>
    </row>
    <row r="42" spans="1:8" s="273" customFormat="1" x14ac:dyDescent="0.3">
      <c r="A42" s="268" t="s">
        <v>282</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IFERROR(VLOOKUP(VLOOKUP(A42,EML_Tool_WP!A:BB,45,FALSE),Members!A:B,2,FALSE),"ERROR")</f>
        <v>Alexander Wendt</v>
      </c>
      <c r="F42" s="239" t="str">
        <f>IFERROR(VLOOKUP(VLOOKUP(A42,EML_Tool_WP!A:BB,46,FALSE),Members!A:B,2,FALSE),"")</f>
        <v>Julian Westra</v>
      </c>
      <c r="G42" s="329">
        <f>IF(VLOOKUP(A42,EML_Tool_WP!A:BB,42,FALSE)="","",VLOOKUP(A42,EML_Tool_WP!A:BB,42,FALSE))</f>
        <v>0.35833333333333334</v>
      </c>
      <c r="H42" s="272"/>
    </row>
    <row r="43" spans="1:8" s="273" customFormat="1" x14ac:dyDescent="0.3">
      <c r="A43" s="268" t="s">
        <v>283</v>
      </c>
      <c r="B43" s="239" t="str">
        <f>IF(VLOOKUP(A43,EML_Tool_WP!A:BB,2,FALSE)="","",VLOOKUP(A43,EML_Tool_WP!A:BB,2,FALSE))</f>
        <v>Application: Ragweed Recognition Through a Drone</v>
      </c>
      <c r="C43" s="269">
        <f>IF(VLOOKUP(A43,EML_Tool_WP!A:BB,39,FALSE)="","",VLOOKUP(A43,EML_Tool_WP!A:BB,39,FALSE))</f>
        <v>44044</v>
      </c>
      <c r="D43" s="269">
        <f>IF(VLOOKUP(A43,EML_Tool_WP!A:BB,40,FALSE)="","",VLOOKUP(A43,EML_Tool_WP!A:BB,40,FALSE))</f>
        <v>44286</v>
      </c>
      <c r="E43" s="239" t="str">
        <f>IFERROR(VLOOKUP(VLOOKUP(A43,EML_Tool_WP!A:BB,45,FALSE),Members!A:B,2,FALSE),"ERROR")</f>
        <v>Alexander Wendt</v>
      </c>
      <c r="F43" s="239" t="str">
        <f>IFERROR(VLOOKUP(VLOOKUP(A43,EML_Tool_WP!A:BB,46,FALSE),Members!A:B,2,FALSE),"")</f>
        <v>Lukas Steindl</v>
      </c>
      <c r="G43" s="329">
        <f>IF(VLOOKUP(A43,EML_Tool_WP!A:BB,42,FALSE)="","",VLOOKUP(A43,EML_Tool_WP!A:BB,42,FALSE))</f>
        <v>0.44153846153846149</v>
      </c>
      <c r="H43" s="272"/>
    </row>
    <row r="44" spans="1:8" s="273" customFormat="1" x14ac:dyDescent="0.3">
      <c r="A44" s="268" t="s">
        <v>284</v>
      </c>
      <c r="B44" s="239" t="str">
        <f>IF(VLOOKUP(A44,EML_Tool_WP!A:BB,2,FALSE)="","",VLOOKUP(A44,EML_Tool_WP!A:BB,2,FALSE))</f>
        <v>Application: Minicar Demonstrator</v>
      </c>
      <c r="C44" s="269">
        <f>IF(VLOOKUP(A44,EML_Tool_WP!A:BB,39,FALSE)="","",VLOOKUP(A44,EML_Tool_WP!A:BB,39,FALSE))</f>
        <v>43831</v>
      </c>
      <c r="D44" s="269">
        <f>IF(VLOOKUP(A44,EML_Tool_WP!A:BB,40,FALSE)="","",VLOOKUP(A44,EML_Tool_WP!A:BB,40,FALSE))</f>
        <v>44227</v>
      </c>
      <c r="E44" s="239" t="str">
        <f>IFERROR(VLOOKUP(VLOOKUP(A44,EML_Tool_WP!A:BB,45,FALSE),Members!A:B,2,FALSE),"ERROR")</f>
        <v>Matvey Ivanov</v>
      </c>
      <c r="F44" s="239" t="str">
        <f>IFERROR(VLOOKUP(VLOOKUP(A44,EML_Tool_WP!A:BB,46,FALSE),Members!A:B,2,FALSE),"")</f>
        <v>Matvey Ivanov</v>
      </c>
      <c r="G44" s="329">
        <f>IF(VLOOKUP(A44,EML_Tool_WP!A:BB,42,FALSE)="","",VLOOKUP(A44,EML_Tool_WP!A:BB,42,FALSE))</f>
        <v>0.93333333333333335</v>
      </c>
      <c r="H44" s="272"/>
    </row>
    <row r="45" spans="1:8" s="273" customFormat="1" ht="28.8" x14ac:dyDescent="0.3">
      <c r="A45" s="268" t="s">
        <v>285</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IFERROR(VLOOKUP(VLOOKUP(A45,EML_Tool_WP!A:BB,45,FALSE),Members!A:B,2,FALSE),"ERROR")</f>
        <v>Alexander Wendt</v>
      </c>
      <c r="F45" s="239" t="str">
        <f>IFERROR(VLOOKUP(VLOOKUP(A45,EML_Tool_WP!A:BB,46,FALSE),Members!A:B,2,FALSE),"")</f>
        <v>Thomas Kotrba</v>
      </c>
      <c r="G45" s="329">
        <f>IF(VLOOKUP(A45,EML_Tool_WP!A:BB,42,FALSE)="","",VLOOKUP(A45,EML_Tool_WP!A:BB,42,FALSE))</f>
        <v>0.56666666666666676</v>
      </c>
      <c r="H45" s="272"/>
    </row>
    <row r="46" spans="1:8" s="285" customFormat="1" ht="28.8" x14ac:dyDescent="0.3">
      <c r="A46" s="281" t="s">
        <v>493</v>
      </c>
      <c r="B46" s="282" t="str">
        <f>IF(VLOOKUP(A46,EML_Tool_WP!A:BB,2,FALSE)="","",VLOOKUP(A46,EML_Tool_WP!A:BB,2,FALSE))</f>
        <v>Hyper Parameterization Optimization through a Two-Phase-Search</v>
      </c>
      <c r="C46" s="283">
        <f>IF(VLOOKUP(A46,EML_Tool_WP!A:BB,39,FALSE)="","",VLOOKUP(A46,EML_Tool_WP!A:BB,39,FALSE))</f>
        <v>43831</v>
      </c>
      <c r="D46" s="283">
        <f>IF(VLOOKUP(A46,EML_Tool_WP!A:BB,40,FALSE)="","",VLOOKUP(A46,EML_Tool_WP!A:BB,40,FALSE))</f>
        <v>44104</v>
      </c>
      <c r="E46" s="282" t="str">
        <f>IFERROR(VLOOKUP(VLOOKUP(A46,EML_Tool_WP!A:BB,45,FALSE),Members!A:B,2,FALSE),"ERROR")</f>
        <v>Alexander Wendt</v>
      </c>
      <c r="F46" s="282" t="str">
        <f>IFERROR(VLOOKUP(VLOOKUP(A46,EML_Tool_WP!A:BB,46,FALSE),Members!A:B,2,FALSE),"")</f>
        <v>Marco Wuschnig</v>
      </c>
      <c r="G46" s="291">
        <f>IF(VLOOKUP(A46,EML_Tool_WP!A:BB,42,FALSE)="","",VLOOKUP(A46,EML_Tool_WP!A:BB,42,FALSE))</f>
        <v>1</v>
      </c>
      <c r="H46" s="284"/>
    </row>
    <row r="47" spans="1:8" s="241" customFormat="1" x14ac:dyDescent="0.3">
      <c r="A47" s="244" t="s">
        <v>500</v>
      </c>
      <c r="B47" s="242" t="str">
        <f>IF(VLOOKUP(A47,EML_Tool_WP!A:BB,2,FALSE)="","",VLOOKUP(A47,EML_Tool_WP!A:BB,2,FALSE))</f>
        <v>Continuous learning</v>
      </c>
      <c r="C47" s="243"/>
      <c r="D47" s="242"/>
      <c r="E47" s="242"/>
      <c r="F47" s="242"/>
      <c r="G47" s="288"/>
    </row>
    <row r="48" spans="1:8" x14ac:dyDescent="0.3">
      <c r="A48" s="262" t="s">
        <v>523</v>
      </c>
      <c r="B48" s="239" t="str">
        <f>IF(VLOOKUP(A48,EML_Tool_WP!A:BB,2,FALSE)="","",VLOOKUP(A48,EML_Tool_WP!A:BB,2,FALSE))</f>
        <v>On-line Object Detection</v>
      </c>
      <c r="C48" s="269">
        <f>IF(VLOOKUP(A48,EML_Tool_WP!A:BB,39,FALSE)="","",VLOOKUP(A48,EML_Tool_WP!A:BB,39,FALSE))</f>
        <v>43891</v>
      </c>
      <c r="D48" s="269">
        <f>IF(VLOOKUP(A48,EML_Tool_WP!A:BB,40,FALSE)="","",VLOOKUP(A48,EML_Tool_WP!A:BB,40,FALSE))</f>
        <v>44256</v>
      </c>
      <c r="E48" s="239" t="str">
        <f>IFERROR(VLOOKUP(VLOOKUP(A48,EML_Tool_WP!A:BB,45,FALSE),Members!A:B,2,FALSE),"ERROR")</f>
        <v>Michael Opitz</v>
      </c>
      <c r="F48" s="331" t="str">
        <f>IFERROR(VLOOKUP(VLOOKUP(A48,EML_Tool_WP!A:BB,46,FALSE),Members!A:B,2,FALSE),"")</f>
        <v>Rudolf Wörndle</v>
      </c>
      <c r="G48" s="289">
        <f>IF(VLOOKUP(A48,EML_Tool_WP!A:BB,42,FALSE)="","",VLOOKUP(A48,EML_Tool_WP!A:BB,42,FALSE))</f>
        <v>0.9</v>
      </c>
    </row>
    <row r="49" spans="1:8" s="285" customFormat="1" x14ac:dyDescent="0.3">
      <c r="A49" s="286" t="s">
        <v>524</v>
      </c>
      <c r="B49" s="282" t="str">
        <f>IF(VLOOKUP(A49,EML_Tool_WP!A:BB,2,FALSE)="","",VLOOKUP(A49,EML_Tool_WP!A:BB,2,FALSE))</f>
        <v>Pointcloud Registration</v>
      </c>
      <c r="C49" s="283">
        <f>IF(VLOOKUP(A49,EML_Tool_WP!A:BB,39,FALSE)="","",VLOOKUP(A49,EML_Tool_WP!A:BB,39,FALSE))</f>
        <v>43862</v>
      </c>
      <c r="D49" s="283">
        <f>IF(VLOOKUP(A49,EML_Tool_WP!A:BB,40,FALSE)="","",VLOOKUP(A49,EML_Tool_WP!A:BB,40,FALSE))</f>
        <v>44043</v>
      </c>
      <c r="E49" s="282" t="str">
        <f>IFERROR(VLOOKUP(VLOOKUP(A49,EML_Tool_WP!A:BB,45,FALSE),Members!A:B,2,FALSE),"ERROR")</f>
        <v>Georg Krispel</v>
      </c>
      <c r="F49" s="331" t="str">
        <f>IFERROR(VLOOKUP(VLOOKUP(A49,EML_Tool_WP!A:BB,46,FALSE),Members!A:B,2,FALSE),"")</f>
        <v>Zahra Anam</v>
      </c>
      <c r="G49" s="291">
        <f>IF(VLOOKUP(A49,EML_Tool_WP!A:BB,42,FALSE)="","",VLOOKUP(A49,EML_Tool_WP!A:BB,42,FALSE))</f>
        <v>1</v>
      </c>
      <c r="H49" s="284"/>
    </row>
    <row r="50" spans="1:8" s="285" customFormat="1" x14ac:dyDescent="0.3">
      <c r="A50" s="286" t="s">
        <v>525</v>
      </c>
      <c r="B50" s="282" t="str">
        <f>IF(VLOOKUP(A50,EML_Tool_WP!A:BB,2,FALSE)="","",VLOOKUP(A50,EML_Tool_WP!A:BB,2,FALSE))</f>
        <v>Self Supervised Stereo</v>
      </c>
      <c r="C50" s="283">
        <f>IF(VLOOKUP(A50,EML_Tool_WP!A:BB,39,FALSE)="","",VLOOKUP(A50,EML_Tool_WP!A:BB,39,FALSE))</f>
        <v>43862</v>
      </c>
      <c r="D50" s="283">
        <f>IF(VLOOKUP(A50,EML_Tool_WP!A:BB,40,FALSE)="","",VLOOKUP(A50,EML_Tool_WP!A:BB,40,FALSE))</f>
        <v>44043</v>
      </c>
      <c r="E50" s="282" t="str">
        <f>IFERROR(VLOOKUP(VLOOKUP(A50,EML_Tool_WP!A:BB,45,FALSE),Members!A:B,2,FALSE),"ERROR")</f>
        <v>Horst Possegger</v>
      </c>
      <c r="F50" s="331" t="str">
        <f>IFERROR(VLOOKUP(VLOOKUP(A50,EML_Tool_WP!A:BB,46,FALSE),Members!A:B,2,FALSE),"")</f>
        <v>Kaleb Alemayehu</v>
      </c>
      <c r="G50" s="291">
        <f>IF(VLOOKUP(A50,EML_Tool_WP!A:BB,42,FALSE)="","",VLOOKUP(A50,EML_Tool_WP!A:BB,42,FALSE))</f>
        <v>1</v>
      </c>
      <c r="H50" s="284"/>
    </row>
    <row r="51" spans="1:8" x14ac:dyDescent="0.3">
      <c r="A51" s="262" t="s">
        <v>526</v>
      </c>
      <c r="B51" s="239" t="str">
        <f>IF(VLOOKUP(A51,EML_Tool_WP!A:BB,2,FALSE)="","",VLOOKUP(A51,EML_Tool_WP!A:BB,2,FALSE))</f>
        <v>3D Tracking Metrics</v>
      </c>
      <c r="C51" s="269">
        <f>IF(VLOOKUP(A51,EML_Tool_WP!A:BB,39,FALSE)="","",VLOOKUP(A51,EML_Tool_WP!A:BB,39,FALSE))</f>
        <v>43839</v>
      </c>
      <c r="D51" s="269">
        <f>IF(VLOOKUP(A51,EML_Tool_WP!A:BB,40,FALSE)="","",VLOOKUP(A51,EML_Tool_WP!A:BB,40,FALSE))</f>
        <v>44199</v>
      </c>
      <c r="E51" s="239" t="str">
        <f>IFERROR(VLOOKUP(VLOOKUP(A51,EML_Tool_WP!A:BB,45,FALSE),Members!A:B,2,FALSE),"ERROR")</f>
        <v>Georg Krispel</v>
      </c>
      <c r="F51" s="239" t="str">
        <f>IFERROR(VLOOKUP(VLOOKUP(A51,EML_Tool_WP!A:BB,46,FALSE),Members!A:B,2,FALSE),"")</f>
        <v>Srdan Letina</v>
      </c>
      <c r="G51" s="289">
        <f>IF(VLOOKUP(A51,EML_Tool_WP!A:BB,42,FALSE)="","",VLOOKUP(A51,EML_Tool_WP!A:BB,42,FALSE))</f>
        <v>0.4</v>
      </c>
    </row>
    <row r="52" spans="1:8" x14ac:dyDescent="0.3">
      <c r="A52" s="262"/>
      <c r="B52" s="263"/>
      <c r="C52" s="264"/>
      <c r="D52" s="264"/>
      <c r="E52" s="263"/>
      <c r="F52" s="263"/>
      <c r="G52" s="292"/>
    </row>
    <row r="53" spans="1:8" ht="15" thickBot="1" x14ac:dyDescent="0.35">
      <c r="A53" s="255"/>
      <c r="B53" s="256"/>
      <c r="C53" s="257"/>
      <c r="D53" s="256"/>
      <c r="E53" s="256"/>
      <c r="F53" s="256"/>
      <c r="G53" s="293"/>
    </row>
    <row r="54" spans="1:8" x14ac:dyDescent="0.3">
      <c r="A54" s="226"/>
      <c r="B54" s="227"/>
      <c r="C54" s="228"/>
      <c r="D54" s="227"/>
      <c r="E54" s="227"/>
      <c r="F54" s="227"/>
      <c r="G54" s="232"/>
    </row>
  </sheetData>
  <autoFilter ref="A1:G54" xr:uid="{9C93B0C9-19AF-4EFF-AC92-F610E3193B61}"/>
  <conditionalFormatting sqref="G52:G1048576 G1:G46">
    <cfRule type="iconSet" priority="25">
      <iconSet iconSet="5Quarters">
        <cfvo type="percent" val="0"/>
        <cfvo type="percent" val="1"/>
        <cfvo type="percent" val="50"/>
        <cfvo type="percent" val="75"/>
        <cfvo type="percent" val="100"/>
      </iconSet>
    </cfRule>
  </conditionalFormatting>
  <conditionalFormatting sqref="G47">
    <cfRule type="iconSet" priority="13">
      <iconSet iconSet="5Quarters">
        <cfvo type="percent" val="0"/>
        <cfvo type="percent" val="1"/>
        <cfvo type="percent" val="50"/>
        <cfvo type="percent" val="75"/>
        <cfvo type="percent" val="100"/>
      </iconSet>
    </cfRule>
  </conditionalFormatting>
  <conditionalFormatting sqref="G48:G51">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57A2-AF02-4FFE-B2EC-6ADA8BB9606C}">
  <dimension ref="A1:E32"/>
  <sheetViews>
    <sheetView workbookViewId="0">
      <selection activeCell="A9" sqref="A9"/>
    </sheetView>
  </sheetViews>
  <sheetFormatPr baseColWidth="10" defaultRowHeight="14.4" x14ac:dyDescent="0.3"/>
  <cols>
    <col min="1" max="1" width="22.109375" style="229" customWidth="1"/>
    <col min="2" max="2" width="65.44140625" style="230" customWidth="1"/>
    <col min="3" max="3" width="8.21875" style="230" customWidth="1"/>
    <col min="4" max="4" width="15.44140625" style="230" customWidth="1"/>
    <col min="5" max="5" width="37.88671875" style="240" customWidth="1"/>
  </cols>
  <sheetData>
    <row r="1" spans="1:5" ht="15" thickBot="1" x14ac:dyDescent="0.35">
      <c r="A1" s="294" t="s">
        <v>299</v>
      </c>
      <c r="B1" s="224" t="s">
        <v>286</v>
      </c>
      <c r="C1" s="224" t="s">
        <v>318</v>
      </c>
      <c r="D1" s="224" t="s">
        <v>543</v>
      </c>
      <c r="E1" s="237" t="s">
        <v>740</v>
      </c>
    </row>
    <row r="2" spans="1:5" x14ac:dyDescent="0.3">
      <c r="A2" s="226" t="s">
        <v>352</v>
      </c>
      <c r="B2" s="227"/>
      <c r="C2" s="227" t="s">
        <v>739</v>
      </c>
      <c r="D2" s="227" t="s">
        <v>551</v>
      </c>
      <c r="E2" s="258" t="str">
        <f>VLOOKUP(A2,AG_Students!F:F,1,FALSE)</f>
        <v>Martin Lechner</v>
      </c>
    </row>
    <row r="3" spans="1:5" x14ac:dyDescent="0.3">
      <c r="A3" s="229" t="s">
        <v>351</v>
      </c>
      <c r="C3" s="230" t="s">
        <v>739</v>
      </c>
      <c r="D3" s="230" t="s">
        <v>551</v>
      </c>
      <c r="E3" s="258" t="str">
        <f>VLOOKUP(A3,AG_Students!F:F,1,FALSE)</f>
        <v>Matthias Wess</v>
      </c>
    </row>
    <row r="4" spans="1:5" x14ac:dyDescent="0.3">
      <c r="A4" s="229" t="s">
        <v>687</v>
      </c>
      <c r="B4" s="230" t="s">
        <v>756</v>
      </c>
      <c r="C4" s="230" t="s">
        <v>554</v>
      </c>
      <c r="D4" s="230" t="s">
        <v>551</v>
      </c>
      <c r="E4" s="258" t="str">
        <f>VLOOKUP(A4,AG_Students!F:F,1,FALSE)</f>
        <v>Nikolas Alge</v>
      </c>
    </row>
    <row r="5" spans="1:5" x14ac:dyDescent="0.3">
      <c r="A5" s="229" t="s">
        <v>364</v>
      </c>
      <c r="B5" s="230" t="s">
        <v>755</v>
      </c>
      <c r="C5" s="230" t="s">
        <v>554</v>
      </c>
      <c r="D5" s="230" t="s">
        <v>551</v>
      </c>
      <c r="E5" s="258" t="str">
        <f>VLOOKUP(A5,AG_Students!F:F,1,FALSE)</f>
        <v>Dominik Dallinger</v>
      </c>
    </row>
    <row r="6" spans="1:5" x14ac:dyDescent="0.3">
      <c r="A6" s="229" t="s">
        <v>361</v>
      </c>
      <c r="B6" s="230" t="s">
        <v>743</v>
      </c>
      <c r="C6" s="230" t="s">
        <v>547</v>
      </c>
      <c r="D6" s="230" t="s">
        <v>551</v>
      </c>
      <c r="E6" s="258" t="str">
        <f>VLOOKUP(A6,AG_Students!F:F,1,FALSE)</f>
        <v>Andreas Glinserer</v>
      </c>
    </row>
    <row r="7" spans="1:5" ht="28.8" x14ac:dyDescent="0.3">
      <c r="A7" s="229" t="s">
        <v>367</v>
      </c>
      <c r="B7" s="230" t="s">
        <v>745</v>
      </c>
      <c r="C7" s="230" t="s">
        <v>554</v>
      </c>
      <c r="D7" s="230" t="s">
        <v>551</v>
      </c>
      <c r="E7" s="258" t="str">
        <f>VLOOKUP(A7,AG_Students!F:F,1,FALSE)</f>
        <v>Julian Westra</v>
      </c>
    </row>
    <row r="8" spans="1:5" ht="28.8" x14ac:dyDescent="0.3">
      <c r="A8" s="229" t="s">
        <v>373</v>
      </c>
      <c r="B8" s="230" t="s">
        <v>744</v>
      </c>
      <c r="C8" s="230" t="s">
        <v>547</v>
      </c>
      <c r="D8" s="230" t="s">
        <v>551</v>
      </c>
      <c r="E8" s="258" t="str">
        <f>VLOOKUP(A8,AG_Students!F:F,1,FALSE)</f>
        <v>Birgit Schreiber</v>
      </c>
    </row>
    <row r="9" spans="1:5" x14ac:dyDescent="0.3">
      <c r="A9" s="229" t="s">
        <v>365</v>
      </c>
      <c r="B9" s="230" t="s">
        <v>746</v>
      </c>
      <c r="C9" s="230" t="s">
        <v>547</v>
      </c>
      <c r="D9" s="230" t="s">
        <v>551</v>
      </c>
      <c r="E9" s="258" t="str">
        <f>VLOOKUP(A9,AG_Students!F:F,1,FALSE)</f>
        <v>Helmuth Breitenfellner</v>
      </c>
    </row>
    <row r="10" spans="1:5" x14ac:dyDescent="0.3">
      <c r="A10" s="229" t="s">
        <v>405</v>
      </c>
      <c r="C10" s="230" t="s">
        <v>554</v>
      </c>
      <c r="D10" s="230" t="s">
        <v>551</v>
      </c>
      <c r="E10" s="258" t="str">
        <f>VLOOKUP(A10,AG_Students!F:F,1,FALSE)</f>
        <v>Fabian Scherer</v>
      </c>
    </row>
    <row r="11" spans="1:5" x14ac:dyDescent="0.3">
      <c r="A11" s="229" t="s">
        <v>369</v>
      </c>
      <c r="B11" s="230" t="s">
        <v>747</v>
      </c>
      <c r="C11" s="230" t="s">
        <v>547</v>
      </c>
      <c r="D11" s="230" t="s">
        <v>551</v>
      </c>
      <c r="E11" s="258" t="str">
        <f>VLOOKUP(A11,AG_Students!F:F,1,FALSE)</f>
        <v>Lukas Steindl</v>
      </c>
    </row>
    <row r="12" spans="1:5" x14ac:dyDescent="0.3">
      <c r="A12" s="226" t="s">
        <v>371</v>
      </c>
      <c r="B12" s="230" t="s">
        <v>765</v>
      </c>
      <c r="C12" s="230" t="s">
        <v>554</v>
      </c>
      <c r="D12" s="230" t="s">
        <v>551</v>
      </c>
      <c r="E12" s="258" t="str">
        <f>VLOOKUP(A12,AG_Students!F:F,1,FALSE)</f>
        <v>Matvey Ivanov</v>
      </c>
    </row>
    <row r="13" spans="1:5" x14ac:dyDescent="0.3">
      <c r="A13" s="229" t="s">
        <v>372</v>
      </c>
      <c r="B13" s="230" t="s">
        <v>748</v>
      </c>
      <c r="C13" s="230" t="s">
        <v>742</v>
      </c>
      <c r="D13" s="230" t="s">
        <v>551</v>
      </c>
      <c r="E13" s="258" t="str">
        <f>VLOOKUP(A13,AG_Students!F:F,1,FALSE)</f>
        <v>Thomas Kotrba</v>
      </c>
    </row>
    <row r="15" spans="1:5" x14ac:dyDescent="0.3">
      <c r="A15" s="229" t="s">
        <v>741</v>
      </c>
    </row>
    <row r="18" spans="1:5" x14ac:dyDescent="0.3">
      <c r="A18" s="296"/>
    </row>
    <row r="25" spans="1:5" x14ac:dyDescent="0.3">
      <c r="A25" s="226"/>
      <c r="B25" s="227"/>
      <c r="C25" s="227"/>
      <c r="D25" s="227"/>
      <c r="E25" s="258"/>
    </row>
    <row r="32" spans="1:5" x14ac:dyDescent="0.3">
      <c r="A32" s="229" t="s">
        <v>515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tabSelected="1" workbookViewId="0">
      <selection activeCell="A9" sqref="A9"/>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40" customWidth="1"/>
    <col min="7" max="7" width="11.5546875" style="295"/>
    <col min="8" max="16384" width="11.5546875" style="230"/>
  </cols>
  <sheetData>
    <row r="1" spans="1:7" s="224" customFormat="1" ht="15" thickBot="1" x14ac:dyDescent="0.35">
      <c r="A1" s="294" t="s">
        <v>299</v>
      </c>
      <c r="B1" s="224" t="s">
        <v>286</v>
      </c>
      <c r="C1" s="224" t="s">
        <v>318</v>
      </c>
      <c r="D1" s="224" t="s">
        <v>543</v>
      </c>
      <c r="E1" s="224" t="s">
        <v>544</v>
      </c>
      <c r="F1" s="237" t="s">
        <v>556</v>
      </c>
      <c r="G1" s="302"/>
    </row>
    <row r="2" spans="1:7" s="227" customFormat="1" ht="28.8" x14ac:dyDescent="0.3">
      <c r="A2" s="226" t="s">
        <v>545</v>
      </c>
      <c r="B2" s="227" t="s">
        <v>546</v>
      </c>
      <c r="C2" s="227" t="s">
        <v>547</v>
      </c>
      <c r="D2" s="227" t="s">
        <v>550</v>
      </c>
      <c r="E2" s="227">
        <v>2020</v>
      </c>
      <c r="F2" s="258"/>
      <c r="G2" s="303"/>
    </row>
    <row r="3" spans="1:7" x14ac:dyDescent="0.3">
      <c r="A3" s="229" t="s">
        <v>549</v>
      </c>
      <c r="B3" s="230" t="s">
        <v>548</v>
      </c>
      <c r="C3" s="230" t="s">
        <v>547</v>
      </c>
      <c r="D3" s="230" t="s">
        <v>550</v>
      </c>
      <c r="E3" s="230">
        <v>2020</v>
      </c>
    </row>
    <row r="4" spans="1:7" x14ac:dyDescent="0.3">
      <c r="A4" s="229" t="s">
        <v>512</v>
      </c>
      <c r="B4" s="230" t="s">
        <v>552</v>
      </c>
      <c r="C4" s="230" t="s">
        <v>547</v>
      </c>
      <c r="D4" s="230" t="s">
        <v>550</v>
      </c>
      <c r="E4" s="230">
        <v>2020</v>
      </c>
    </row>
    <row r="5" spans="1:7" ht="28.8" x14ac:dyDescent="0.3">
      <c r="A5" s="229" t="s">
        <v>370</v>
      </c>
      <c r="B5" s="230" t="s">
        <v>553</v>
      </c>
      <c r="C5" s="230" t="s">
        <v>554</v>
      </c>
      <c r="D5" s="230" t="s">
        <v>551</v>
      </c>
      <c r="E5" s="230">
        <v>2020</v>
      </c>
      <c r="F5" s="333" t="s">
        <v>767</v>
      </c>
    </row>
    <row r="6" spans="1:7" ht="28.8" x14ac:dyDescent="0.3">
      <c r="A6" s="229" t="s">
        <v>366</v>
      </c>
      <c r="B6" s="230" t="s">
        <v>555</v>
      </c>
      <c r="C6" s="230" t="s">
        <v>554</v>
      </c>
      <c r="D6" s="230" t="s">
        <v>551</v>
      </c>
      <c r="E6" s="230">
        <v>2020</v>
      </c>
      <c r="F6" s="333" t="s">
        <v>768</v>
      </c>
    </row>
    <row r="7" spans="1:7" ht="28.8" x14ac:dyDescent="0.3">
      <c r="A7" s="229" t="s">
        <v>296</v>
      </c>
      <c r="B7" s="230" t="s">
        <v>749</v>
      </c>
      <c r="C7" s="230" t="s">
        <v>547</v>
      </c>
      <c r="D7" s="230" t="s">
        <v>551</v>
      </c>
      <c r="E7" s="230">
        <v>2021</v>
      </c>
      <c r="F7" s="333" t="s">
        <v>770</v>
      </c>
    </row>
    <row r="8" spans="1:7" x14ac:dyDescent="0.3">
      <c r="A8" s="229" t="s">
        <v>509</v>
      </c>
      <c r="B8" s="230" t="s">
        <v>771</v>
      </c>
      <c r="C8" s="230" t="s">
        <v>739</v>
      </c>
      <c r="D8" s="230" t="s">
        <v>550</v>
      </c>
      <c r="E8" s="230">
        <v>2021</v>
      </c>
    </row>
    <row r="18" spans="1:7" x14ac:dyDescent="0.3">
      <c r="A18" s="296"/>
    </row>
    <row r="25" spans="1:7" s="227" customFormat="1" x14ac:dyDescent="0.3">
      <c r="A25" s="226"/>
      <c r="F25" s="258"/>
      <c r="G25" s="303"/>
    </row>
  </sheetData>
  <hyperlinks>
    <hyperlink ref="F5" r:id="rId1" xr:uid="{E7289A75-C3AE-4337-8807-AD7E91ED4A36}"/>
    <hyperlink ref="F6" r:id="rId2" xr:uid="{E49EE28A-E52B-4CB2-9513-3A759E1137D6}"/>
    <hyperlink ref="F7" r:id="rId3" xr:uid="{C0E33FD9-82ED-4500-AB30-38D416A93D49}"/>
  </hyperlinks>
  <pageMargins left="0.7" right="0.7" top="0.78740157499999996" bottom="0.78740157499999996"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workbookViewId="0">
      <selection activeCell="A4" sqref="A4"/>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297" customFormat="1" ht="15" thickBot="1" x14ac:dyDescent="0.35">
      <c r="A1" s="298" t="s">
        <v>286</v>
      </c>
      <c r="B1" s="299" t="s">
        <v>12</v>
      </c>
      <c r="C1" s="300" t="s">
        <v>556</v>
      </c>
    </row>
    <row r="2" spans="1:3" ht="75.599999999999994" customHeight="1" x14ac:dyDescent="0.3">
      <c r="A2" s="226" t="s">
        <v>557</v>
      </c>
      <c r="B2" s="227" t="s">
        <v>559</v>
      </c>
      <c r="C2" s="301" t="s">
        <v>558</v>
      </c>
    </row>
    <row r="3" spans="1:3" ht="28.8" x14ac:dyDescent="0.3">
      <c r="A3" s="229" t="s">
        <v>769</v>
      </c>
      <c r="B3" s="230" t="s">
        <v>751</v>
      </c>
      <c r="C3" s="333" t="s">
        <v>750</v>
      </c>
    </row>
    <row r="4" spans="1:3" ht="43.2" x14ac:dyDescent="0.3">
      <c r="A4" s="229" t="s">
        <v>753</v>
      </c>
      <c r="B4" s="230" t="s">
        <v>754</v>
      </c>
      <c r="C4" s="333" t="s">
        <v>752</v>
      </c>
    </row>
    <row r="5" spans="1:3" x14ac:dyDescent="0.3">
      <c r="A5" s="229"/>
      <c r="C5" s="240"/>
    </row>
    <row r="6" spans="1:3" x14ac:dyDescent="0.3">
      <c r="A6" s="229"/>
      <c r="C6" s="240"/>
    </row>
    <row r="7" spans="1:3" x14ac:dyDescent="0.3">
      <c r="A7" s="229"/>
      <c r="C7" s="240"/>
    </row>
    <row r="8" spans="1:3" x14ac:dyDescent="0.3">
      <c r="A8" s="229"/>
      <c r="C8" s="240"/>
    </row>
    <row r="9" spans="1:3" x14ac:dyDescent="0.3">
      <c r="A9" s="229"/>
      <c r="C9" s="240"/>
    </row>
    <row r="10" spans="1:3" x14ac:dyDescent="0.3">
      <c r="A10" s="229"/>
      <c r="C10" s="240"/>
    </row>
    <row r="11" spans="1:3" x14ac:dyDescent="0.3">
      <c r="A11" s="229"/>
      <c r="C11" s="240"/>
    </row>
    <row r="12" spans="1:3" x14ac:dyDescent="0.3">
      <c r="A12" s="229"/>
      <c r="C12" s="240"/>
    </row>
    <row r="13" spans="1:3" x14ac:dyDescent="0.3">
      <c r="A13" s="229"/>
      <c r="C13" s="240"/>
    </row>
    <row r="14" spans="1:3" x14ac:dyDescent="0.3">
      <c r="A14" s="229"/>
      <c r="C14" s="240"/>
    </row>
    <row r="15" spans="1:3" x14ac:dyDescent="0.3">
      <c r="A15" s="229"/>
      <c r="C15" s="240"/>
    </row>
    <row r="16" spans="1:3" x14ac:dyDescent="0.3">
      <c r="A16" s="229"/>
      <c r="C16" s="240"/>
    </row>
    <row r="17" spans="1:3" x14ac:dyDescent="0.3">
      <c r="A17" s="229"/>
      <c r="C17" s="240"/>
    </row>
    <row r="18" spans="1:3" ht="15" thickBot="1" x14ac:dyDescent="0.35">
      <c r="A18" s="255"/>
      <c r="B18" s="256"/>
      <c r="C18" s="260"/>
    </row>
    <row r="19" spans="1:3" x14ac:dyDescent="0.3">
      <c r="A19" s="227"/>
      <c r="B19" s="227"/>
      <c r="C19" s="227"/>
    </row>
  </sheetData>
  <hyperlinks>
    <hyperlink ref="C2" r:id="rId1" xr:uid="{CEA76F3A-D315-48D4-99DC-30D01CF9DD5A}"/>
    <hyperlink ref="C3" r:id="rId2" xr:uid="{F2892BFB-88C7-4CDE-BBBA-2B8093C12FEC}"/>
    <hyperlink ref="C4" r:id="rId3" xr:uid="{FA82507D-54F7-4FB8-9956-C18024882BC3}"/>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12"/>
  <sheetViews>
    <sheetView workbookViewId="0">
      <selection activeCell="A13" sqref="A13"/>
    </sheetView>
  </sheetViews>
  <sheetFormatPr baseColWidth="10" defaultColWidth="11.44140625" defaultRowHeight="14.4" outlineLevelCol="1" x14ac:dyDescent="0.3"/>
  <cols>
    <col min="1" max="1" width="11.88671875" style="238" customWidth="1"/>
    <col min="2" max="2" width="11.33203125" style="231" customWidth="1"/>
    <col min="3" max="3" width="9.6640625" style="230" customWidth="1"/>
    <col min="4" max="4" width="46.88671875" style="230" customWidth="1"/>
    <col min="5" max="5" width="15.88671875" style="230" customWidth="1"/>
    <col min="6" max="6" width="14.6640625" style="230" hidden="1" customWidth="1" outlineLevel="1"/>
    <col min="7" max="7" width="40" style="230" hidden="1" customWidth="1" outlineLevel="1"/>
    <col min="8" max="8" width="13.5546875" style="230" hidden="1" customWidth="1" outlineLevel="1"/>
    <col min="9" max="9" width="19" style="240" customWidth="1" collapsed="1"/>
    <col min="10" max="16384" width="11.44140625" style="74"/>
  </cols>
  <sheetData>
    <row r="1" spans="1:9" ht="15" thickBot="1" x14ac:dyDescent="0.35">
      <c r="A1" s="236" t="s">
        <v>406</v>
      </c>
      <c r="B1" s="235" t="s">
        <v>289</v>
      </c>
      <c r="C1" s="224" t="s">
        <v>318</v>
      </c>
      <c r="D1" s="224" t="s">
        <v>407</v>
      </c>
      <c r="E1" s="224" t="s">
        <v>412</v>
      </c>
      <c r="F1" s="224" t="s">
        <v>299</v>
      </c>
      <c r="G1" s="224" t="s">
        <v>408</v>
      </c>
      <c r="H1" s="224" t="s">
        <v>409</v>
      </c>
      <c r="I1" s="237" t="s">
        <v>291</v>
      </c>
    </row>
    <row r="2" spans="1:9" ht="28.8" x14ac:dyDescent="0.3">
      <c r="C2" s="230" t="s">
        <v>300</v>
      </c>
      <c r="D2" s="239" t="s">
        <v>305</v>
      </c>
      <c r="E2" s="239" t="s">
        <v>352</v>
      </c>
      <c r="G2" s="230" t="s">
        <v>304</v>
      </c>
      <c r="I2" s="240" t="s">
        <v>410</v>
      </c>
    </row>
    <row r="3" spans="1:9" x14ac:dyDescent="0.3">
      <c r="A3" s="238">
        <v>44153</v>
      </c>
      <c r="C3" s="230" t="s">
        <v>302</v>
      </c>
      <c r="D3" s="239" t="s">
        <v>307</v>
      </c>
      <c r="E3" s="239" t="s">
        <v>350</v>
      </c>
      <c r="G3" s="239" t="s">
        <v>308</v>
      </c>
      <c r="I3" s="240" t="s">
        <v>411</v>
      </c>
    </row>
    <row r="4" spans="1:9" ht="28.8" x14ac:dyDescent="0.3">
      <c r="A4" s="238">
        <v>44153</v>
      </c>
      <c r="C4" s="230" t="s">
        <v>300</v>
      </c>
      <c r="D4" s="239" t="s">
        <v>712</v>
      </c>
      <c r="E4" s="239" t="s">
        <v>350</v>
      </c>
      <c r="G4" s="239" t="s">
        <v>309</v>
      </c>
      <c r="I4" s="240" t="s">
        <v>411</v>
      </c>
    </row>
    <row r="5" spans="1:9" x14ac:dyDescent="0.3">
      <c r="A5" s="238">
        <v>44294</v>
      </c>
      <c r="C5" s="230" t="s">
        <v>300</v>
      </c>
      <c r="D5" s="230" t="s">
        <v>491</v>
      </c>
      <c r="E5" s="230" t="s">
        <v>350</v>
      </c>
      <c r="I5" s="240" t="s">
        <v>716</v>
      </c>
    </row>
    <row r="6" spans="1:9" ht="28.8" x14ac:dyDescent="0.3">
      <c r="C6" s="230" t="s">
        <v>300</v>
      </c>
      <c r="D6" s="230" t="s">
        <v>710</v>
      </c>
      <c r="E6" s="230" t="s">
        <v>350</v>
      </c>
      <c r="I6" s="240" t="s">
        <v>411</v>
      </c>
    </row>
    <row r="7" spans="1:9" ht="43.2" x14ac:dyDescent="0.3">
      <c r="C7" s="230" t="s">
        <v>302</v>
      </c>
      <c r="D7" s="230" t="s">
        <v>711</v>
      </c>
      <c r="E7" s="230" t="s">
        <v>350</v>
      </c>
      <c r="I7" s="240" t="s">
        <v>411</v>
      </c>
    </row>
    <row r="8" spans="1:9" ht="28.8" x14ac:dyDescent="0.3">
      <c r="C8" s="230" t="s">
        <v>302</v>
      </c>
      <c r="D8" s="230" t="s">
        <v>713</v>
      </c>
      <c r="E8" s="230" t="s">
        <v>350</v>
      </c>
      <c r="I8" s="240" t="s">
        <v>411</v>
      </c>
    </row>
    <row r="9" spans="1:9" ht="43.2" x14ac:dyDescent="0.3">
      <c r="C9" s="230" t="s">
        <v>302</v>
      </c>
      <c r="D9" s="230" t="s">
        <v>714</v>
      </c>
      <c r="E9" s="230" t="s">
        <v>350</v>
      </c>
      <c r="I9" s="240" t="s">
        <v>411</v>
      </c>
    </row>
    <row r="10" spans="1:9" x14ac:dyDescent="0.3">
      <c r="C10" s="230" t="s">
        <v>302</v>
      </c>
      <c r="D10" s="230" t="s">
        <v>715</v>
      </c>
      <c r="E10" s="230" t="s">
        <v>350</v>
      </c>
      <c r="I10" s="240" t="s">
        <v>411</v>
      </c>
    </row>
    <row r="11" spans="1:9" ht="28.8" x14ac:dyDescent="0.3">
      <c r="C11" s="230" t="s">
        <v>300</v>
      </c>
      <c r="D11" s="230" t="s">
        <v>306</v>
      </c>
      <c r="E11" s="230" t="s">
        <v>350</v>
      </c>
      <c r="I11" s="240" t="s">
        <v>411</v>
      </c>
    </row>
    <row r="12" spans="1:9" ht="28.8" x14ac:dyDescent="0.3">
      <c r="A12" s="238">
        <v>44294</v>
      </c>
      <c r="C12" s="230" t="s">
        <v>302</v>
      </c>
      <c r="D12" s="230" t="s">
        <v>717</v>
      </c>
      <c r="E12" s="230" t="s">
        <v>350</v>
      </c>
      <c r="I12" s="240" t="s">
        <v>411</v>
      </c>
    </row>
  </sheetData>
  <autoFilter ref="A1:I4" xr:uid="{BC2E3071-7C72-4392-8CB2-42D07F934A14}"/>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EML_Tool_WP</vt:lpstr>
      <vt:lpstr>AG_Web_Activities </vt:lpstr>
      <vt:lpstr>AG_Progress</vt:lpstr>
      <vt:lpstr>AG_Progress_Ext</vt:lpstr>
      <vt:lpstr>AG_Students</vt:lpstr>
      <vt:lpstr>Active_Thesis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2021-05-10T14:01:09Z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