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art\OneDrive\Documents\UDACITY GPMND\Monetization Strategy\Project Priceless Penny\"/>
    </mc:Choice>
  </mc:AlternateContent>
  <xr:revisionPtr revIDLastSave="0" documentId="13_ncr:1_{9228378F-CE3F-4B28-87D2-33633BD377A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Notes on Input Dataset" sheetId="1" r:id="rId1"/>
    <sheet name="Original Pricing - Inputs" sheetId="2" r:id="rId2"/>
    <sheet name="Remodelled" sheetId="4" r:id="rId3"/>
    <sheet name="Modified Pricing - Inpu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0" i="4" l="1"/>
  <c r="C339" i="4"/>
  <c r="C338" i="4"/>
  <c r="C283" i="4"/>
  <c r="C280" i="4" s="1"/>
  <c r="C282" i="4"/>
  <c r="C281" i="4"/>
  <c r="C275" i="4"/>
  <c r="C274" i="4"/>
  <c r="C273" i="4"/>
  <c r="B258" i="4"/>
  <c r="B257" i="4"/>
  <c r="C212" i="4"/>
  <c r="C211" i="4"/>
  <c r="C221" i="4" s="1"/>
  <c r="C210" i="4"/>
  <c r="C298" i="4" s="1"/>
  <c r="C209" i="4"/>
  <c r="C297" i="4" s="1"/>
  <c r="B207" i="4"/>
  <c r="C198" i="4"/>
  <c r="C193" i="4"/>
  <c r="C184" i="4"/>
  <c r="C183" i="4"/>
  <c r="C185" i="4" s="1"/>
  <c r="C74" i="4"/>
  <c r="C44" i="4"/>
  <c r="C14" i="4"/>
  <c r="C15" i="4" s="1"/>
  <c r="C18" i="4" s="1"/>
  <c r="N396" i="3"/>
  <c r="M396" i="3"/>
  <c r="L396" i="3"/>
  <c r="K396" i="3"/>
  <c r="J396" i="3"/>
  <c r="I396" i="3"/>
  <c r="H396" i="3"/>
  <c r="G396" i="3"/>
  <c r="F396" i="3"/>
  <c r="E396" i="3"/>
  <c r="D396" i="3"/>
  <c r="C396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06" i="3"/>
  <c r="B305" i="3"/>
  <c r="C262" i="3"/>
  <c r="C258" i="3"/>
  <c r="C355" i="3" s="1"/>
  <c r="C359" i="3" s="1"/>
  <c r="C257" i="3"/>
  <c r="C256" i="3"/>
  <c r="C353" i="3" s="1"/>
  <c r="B255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C234" i="3"/>
  <c r="C233" i="3"/>
  <c r="C237" i="3" s="1"/>
  <c r="N173" i="3"/>
  <c r="M173" i="3"/>
  <c r="L173" i="3"/>
  <c r="K173" i="3"/>
  <c r="J173" i="3"/>
  <c r="I173" i="3"/>
  <c r="H173" i="3"/>
  <c r="G173" i="3"/>
  <c r="F173" i="3"/>
  <c r="E173" i="3"/>
  <c r="D173" i="3"/>
  <c r="C173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C133" i="3"/>
  <c r="C134" i="3" s="1"/>
  <c r="C348" i="3" s="1"/>
  <c r="L77" i="3"/>
  <c r="H75" i="3"/>
  <c r="N74" i="3"/>
  <c r="N77" i="3" s="1"/>
  <c r="M74" i="3"/>
  <c r="M77" i="3" s="1"/>
  <c r="L74" i="3"/>
  <c r="L75" i="3" s="1"/>
  <c r="K74" i="3"/>
  <c r="K75" i="3" s="1"/>
  <c r="J74" i="3"/>
  <c r="I74" i="3"/>
  <c r="I77" i="3" s="1"/>
  <c r="H74" i="3"/>
  <c r="H77" i="3" s="1"/>
  <c r="G74" i="3"/>
  <c r="G77" i="3" s="1"/>
  <c r="F74" i="3"/>
  <c r="E74" i="3"/>
  <c r="E75" i="3" s="1"/>
  <c r="D74" i="3"/>
  <c r="D77" i="3" s="1"/>
  <c r="C74" i="3"/>
  <c r="C77" i="3" s="1"/>
  <c r="C44" i="3"/>
  <c r="C14" i="3"/>
  <c r="C15" i="3" s="1"/>
  <c r="C18" i="3" s="1"/>
  <c r="N340" i="2"/>
  <c r="M340" i="2"/>
  <c r="L340" i="2"/>
  <c r="K340" i="2"/>
  <c r="J340" i="2"/>
  <c r="I340" i="2"/>
  <c r="H340" i="2"/>
  <c r="G340" i="2"/>
  <c r="F340" i="2"/>
  <c r="E340" i="2"/>
  <c r="D340" i="2"/>
  <c r="C340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N281" i="2"/>
  <c r="M281" i="2"/>
  <c r="M280" i="2" s="1"/>
  <c r="L281" i="2"/>
  <c r="K281" i="2"/>
  <c r="K280" i="2" s="1"/>
  <c r="J281" i="2"/>
  <c r="J280" i="2" s="1"/>
  <c r="I281" i="2"/>
  <c r="I280" i="2" s="1"/>
  <c r="H281" i="2"/>
  <c r="G281" i="2"/>
  <c r="G280" i="2" s="1"/>
  <c r="F281" i="2"/>
  <c r="E281" i="2"/>
  <c r="E280" i="2" s="1"/>
  <c r="D281" i="2"/>
  <c r="C281" i="2"/>
  <c r="L280" i="2"/>
  <c r="H280" i="2"/>
  <c r="F280" i="2"/>
  <c r="D280" i="2"/>
  <c r="C280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N273" i="2"/>
  <c r="N272" i="2" s="1"/>
  <c r="M273" i="2"/>
  <c r="L273" i="2"/>
  <c r="K273" i="2"/>
  <c r="K272" i="2" s="1"/>
  <c r="J273" i="2"/>
  <c r="I273" i="2"/>
  <c r="H273" i="2"/>
  <c r="G273" i="2"/>
  <c r="G272" i="2" s="1"/>
  <c r="F273" i="2"/>
  <c r="E273" i="2"/>
  <c r="D273" i="2"/>
  <c r="C273" i="2"/>
  <c r="C272" i="2" s="1"/>
  <c r="M272" i="2"/>
  <c r="L272" i="2"/>
  <c r="J272" i="2"/>
  <c r="I272" i="2"/>
  <c r="H272" i="2"/>
  <c r="F272" i="2"/>
  <c r="E272" i="2"/>
  <c r="D272" i="2"/>
  <c r="B258" i="2"/>
  <c r="B257" i="2"/>
  <c r="C211" i="2"/>
  <c r="C299" i="2" s="1"/>
  <c r="C210" i="2"/>
  <c r="C298" i="2" s="1"/>
  <c r="C209" i="2"/>
  <c r="C297" i="2" s="1"/>
  <c r="B207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C184" i="2"/>
  <c r="C183" i="2"/>
  <c r="C187" i="2" s="1"/>
  <c r="J77" i="2"/>
  <c r="J80" i="2" s="1"/>
  <c r="J320" i="2" s="1"/>
  <c r="F75" i="2"/>
  <c r="N74" i="2"/>
  <c r="N77" i="2" s="1"/>
  <c r="M74" i="2"/>
  <c r="M77" i="2" s="1"/>
  <c r="L74" i="2"/>
  <c r="L77" i="2" s="1"/>
  <c r="K74" i="2"/>
  <c r="K77" i="2" s="1"/>
  <c r="J74" i="2"/>
  <c r="J75" i="2" s="1"/>
  <c r="I74" i="2"/>
  <c r="I75" i="2" s="1"/>
  <c r="H74" i="2"/>
  <c r="H77" i="2" s="1"/>
  <c r="G74" i="2"/>
  <c r="G77" i="2" s="1"/>
  <c r="F74" i="2"/>
  <c r="F77" i="2" s="1"/>
  <c r="E74" i="2"/>
  <c r="E77" i="2" s="1"/>
  <c r="D74" i="2"/>
  <c r="D77" i="2" s="1"/>
  <c r="C74" i="2"/>
  <c r="C77" i="2" s="1"/>
  <c r="C44" i="2"/>
  <c r="C14" i="2"/>
  <c r="C15" i="2" s="1"/>
  <c r="C18" i="2" s="1"/>
  <c r="M75" i="2" l="1"/>
  <c r="N75" i="2"/>
  <c r="E75" i="2"/>
  <c r="I77" i="2"/>
  <c r="I84" i="2" s="1"/>
  <c r="N280" i="2"/>
  <c r="C272" i="4"/>
  <c r="C299" i="4"/>
  <c r="C296" i="4" s="1"/>
  <c r="C310" i="4"/>
  <c r="C21" i="4"/>
  <c r="C25" i="4"/>
  <c r="C26" i="4" s="1"/>
  <c r="C20" i="4"/>
  <c r="C19" i="4"/>
  <c r="C24" i="4"/>
  <c r="C77" i="4"/>
  <c r="C75" i="4"/>
  <c r="C301" i="4"/>
  <c r="C48" i="4"/>
  <c r="C49" i="4" s="1"/>
  <c r="C302" i="4"/>
  <c r="C303" i="4"/>
  <c r="C187" i="4"/>
  <c r="C214" i="4"/>
  <c r="C219" i="4"/>
  <c r="C215" i="4"/>
  <c r="C220" i="4"/>
  <c r="C216" i="4"/>
  <c r="C78" i="3"/>
  <c r="C81" i="3"/>
  <c r="C377" i="3" s="1"/>
  <c r="C399" i="3" s="1"/>
  <c r="C80" i="3"/>
  <c r="C376" i="3" s="1"/>
  <c r="C84" i="3"/>
  <c r="C79" i="3"/>
  <c r="G84" i="3"/>
  <c r="G79" i="3"/>
  <c r="G78" i="3"/>
  <c r="G81" i="3"/>
  <c r="G377" i="3" s="1"/>
  <c r="G80" i="3"/>
  <c r="G376" i="3" s="1"/>
  <c r="D81" i="3"/>
  <c r="D377" i="3" s="1"/>
  <c r="D399" i="3" s="1"/>
  <c r="D80" i="3"/>
  <c r="D376" i="3" s="1"/>
  <c r="D398" i="3" s="1"/>
  <c r="D84" i="3"/>
  <c r="D79" i="3"/>
  <c r="D78" i="3"/>
  <c r="H78" i="3"/>
  <c r="H81" i="3"/>
  <c r="H377" i="3" s="1"/>
  <c r="H80" i="3"/>
  <c r="H376" i="3" s="1"/>
  <c r="H84" i="3"/>
  <c r="H79" i="3"/>
  <c r="C25" i="3"/>
  <c r="C26" i="3" s="1"/>
  <c r="C24" i="3"/>
  <c r="C21" i="3"/>
  <c r="C20" i="3"/>
  <c r="C19" i="3"/>
  <c r="I81" i="3"/>
  <c r="I377" i="3" s="1"/>
  <c r="I80" i="3"/>
  <c r="I376" i="3" s="1"/>
  <c r="I84" i="3"/>
  <c r="I79" i="3"/>
  <c r="I78" i="3"/>
  <c r="M78" i="3"/>
  <c r="M81" i="3"/>
  <c r="M377" i="3" s="1"/>
  <c r="M80" i="3"/>
  <c r="M376" i="3" s="1"/>
  <c r="M84" i="3"/>
  <c r="M79" i="3"/>
  <c r="F77" i="3"/>
  <c r="F75" i="3"/>
  <c r="J77" i="3"/>
  <c r="J75" i="3"/>
  <c r="N84" i="3"/>
  <c r="N81" i="3"/>
  <c r="N377" i="3" s="1"/>
  <c r="N399" i="3" s="1"/>
  <c r="N80" i="3"/>
  <c r="N376" i="3" s="1"/>
  <c r="N79" i="3"/>
  <c r="N78" i="3"/>
  <c r="G75" i="3"/>
  <c r="E77" i="3"/>
  <c r="K77" i="3"/>
  <c r="L80" i="3"/>
  <c r="L376" i="3" s="1"/>
  <c r="C354" i="3"/>
  <c r="C358" i="3" s="1"/>
  <c r="C267" i="3"/>
  <c r="C48" i="3"/>
  <c r="C49" i="3" s="1"/>
  <c r="C75" i="3"/>
  <c r="M75" i="3"/>
  <c r="L81" i="3"/>
  <c r="L377" i="3" s="1"/>
  <c r="D75" i="3"/>
  <c r="I75" i="3"/>
  <c r="L78" i="3"/>
  <c r="C333" i="3"/>
  <c r="C253" i="3"/>
  <c r="C283" i="3"/>
  <c r="C342" i="3" s="1"/>
  <c r="C272" i="3"/>
  <c r="C287" i="3"/>
  <c r="C159" i="3"/>
  <c r="C160" i="3" s="1"/>
  <c r="L79" i="3"/>
  <c r="L84" i="3"/>
  <c r="N75" i="3"/>
  <c r="C263" i="3"/>
  <c r="C268" i="3"/>
  <c r="C259" i="3"/>
  <c r="C366" i="3" s="1"/>
  <c r="C357" i="3"/>
  <c r="C261" i="3"/>
  <c r="C266" i="3"/>
  <c r="C235" i="3"/>
  <c r="I398" i="3"/>
  <c r="M399" i="3"/>
  <c r="N398" i="3"/>
  <c r="G398" i="3"/>
  <c r="H398" i="3"/>
  <c r="L398" i="3"/>
  <c r="H399" i="3"/>
  <c r="L399" i="3"/>
  <c r="J364" i="2"/>
  <c r="J331" i="2"/>
  <c r="E80" i="2"/>
  <c r="E320" i="2" s="1"/>
  <c r="E342" i="2" s="1"/>
  <c r="E78" i="2"/>
  <c r="E84" i="2"/>
  <c r="E81" i="2"/>
  <c r="E321" i="2" s="1"/>
  <c r="E79" i="2"/>
  <c r="M78" i="2"/>
  <c r="M84" i="2"/>
  <c r="M81" i="2"/>
  <c r="M321" i="2" s="1"/>
  <c r="M79" i="2"/>
  <c r="M80" i="2"/>
  <c r="M320" i="2" s="1"/>
  <c r="F84" i="2"/>
  <c r="F81" i="2"/>
  <c r="F321" i="2" s="1"/>
  <c r="F343" i="2" s="1"/>
  <c r="F79" i="2"/>
  <c r="F80" i="2"/>
  <c r="F320" i="2" s="1"/>
  <c r="F78" i="2"/>
  <c r="N84" i="2"/>
  <c r="N81" i="2"/>
  <c r="N321" i="2" s="1"/>
  <c r="N79" i="2"/>
  <c r="N80" i="2"/>
  <c r="N320" i="2" s="1"/>
  <c r="N78" i="2"/>
  <c r="C25" i="2"/>
  <c r="C26" i="2" s="1"/>
  <c r="C24" i="2"/>
  <c r="C21" i="2"/>
  <c r="C20" i="2"/>
  <c r="C19" i="2"/>
  <c r="G84" i="2"/>
  <c r="G81" i="2"/>
  <c r="G321" i="2" s="1"/>
  <c r="G80" i="2"/>
  <c r="G320" i="2" s="1"/>
  <c r="G79" i="2"/>
  <c r="G78" i="2"/>
  <c r="D84" i="2"/>
  <c r="D81" i="2"/>
  <c r="D321" i="2" s="1"/>
  <c r="D343" i="2" s="1"/>
  <c r="D80" i="2"/>
  <c r="D320" i="2" s="1"/>
  <c r="D79" i="2"/>
  <c r="D78" i="2"/>
  <c r="H84" i="2"/>
  <c r="H81" i="2"/>
  <c r="H321" i="2" s="1"/>
  <c r="H80" i="2"/>
  <c r="H320" i="2" s="1"/>
  <c r="H79" i="2"/>
  <c r="H78" i="2"/>
  <c r="L84" i="2"/>
  <c r="L81" i="2"/>
  <c r="L321" i="2" s="1"/>
  <c r="L343" i="2" s="1"/>
  <c r="L80" i="2"/>
  <c r="L320" i="2" s="1"/>
  <c r="L79" i="2"/>
  <c r="L78" i="2"/>
  <c r="J79" i="2"/>
  <c r="J81" i="2"/>
  <c r="J321" i="2" s="1"/>
  <c r="J84" i="2"/>
  <c r="I78" i="2"/>
  <c r="I80" i="2"/>
  <c r="I320" i="2" s="1"/>
  <c r="I342" i="2" s="1"/>
  <c r="C84" i="2"/>
  <c r="C81" i="2"/>
  <c r="C321" i="2" s="1"/>
  <c r="C343" i="2" s="1"/>
  <c r="C80" i="2"/>
  <c r="C320" i="2" s="1"/>
  <c r="C79" i="2"/>
  <c r="C78" i="2"/>
  <c r="K84" i="2"/>
  <c r="K81" i="2"/>
  <c r="K321" i="2" s="1"/>
  <c r="K80" i="2"/>
  <c r="K320" i="2" s="1"/>
  <c r="K79" i="2"/>
  <c r="K78" i="2"/>
  <c r="I79" i="2"/>
  <c r="I81" i="2"/>
  <c r="I321" i="2" s="1"/>
  <c r="J78" i="2"/>
  <c r="C303" i="2"/>
  <c r="C302" i="2"/>
  <c r="C212" i="2"/>
  <c r="C215" i="2"/>
  <c r="C220" i="2"/>
  <c r="C48" i="2"/>
  <c r="C49" i="2" s="1"/>
  <c r="C75" i="2"/>
  <c r="G75" i="2"/>
  <c r="K75" i="2"/>
  <c r="D75" i="2"/>
  <c r="H75" i="2"/>
  <c r="L75" i="2"/>
  <c r="C301" i="2"/>
  <c r="C296" i="2"/>
  <c r="C214" i="2"/>
  <c r="C216" i="2"/>
  <c r="C219" i="2"/>
  <c r="C221" i="2"/>
  <c r="M342" i="2"/>
  <c r="E343" i="2"/>
  <c r="C185" i="2"/>
  <c r="C310" i="2"/>
  <c r="J342" i="2"/>
  <c r="N342" i="2"/>
  <c r="J343" i="2"/>
  <c r="N343" i="2"/>
  <c r="K343" i="2"/>
  <c r="C242" i="4" l="1"/>
  <c r="C291" i="4" s="1"/>
  <c r="C226" i="4"/>
  <c r="C206" i="4"/>
  <c r="C241" i="4"/>
  <c r="C290" i="4" s="1"/>
  <c r="C279" i="4"/>
  <c r="C234" i="4"/>
  <c r="C217" i="4"/>
  <c r="C277" i="4"/>
  <c r="C235" i="4"/>
  <c r="C286" i="4" s="1"/>
  <c r="C224" i="4"/>
  <c r="C204" i="4"/>
  <c r="C300" i="4"/>
  <c r="C22" i="4"/>
  <c r="C51" i="4"/>
  <c r="C59" i="4" s="1"/>
  <c r="C54" i="4"/>
  <c r="C53" i="4"/>
  <c r="C52" i="4"/>
  <c r="C55" i="4" s="1"/>
  <c r="C58" i="4" s="1"/>
  <c r="C278" i="4"/>
  <c r="C236" i="4"/>
  <c r="C287" i="4" s="1"/>
  <c r="C247" i="4"/>
  <c r="C225" i="4"/>
  <c r="C205" i="4"/>
  <c r="C240" i="4"/>
  <c r="C78" i="4"/>
  <c r="C81" i="4"/>
  <c r="C321" i="4" s="1"/>
  <c r="C80" i="4"/>
  <c r="C320" i="4" s="1"/>
  <c r="C84" i="4"/>
  <c r="C79" i="4"/>
  <c r="C91" i="4"/>
  <c r="C98" i="4" s="1"/>
  <c r="N401" i="3"/>
  <c r="C401" i="3"/>
  <c r="M375" i="3"/>
  <c r="M82" i="3"/>
  <c r="M378" i="3" s="1"/>
  <c r="M401" i="3" s="1"/>
  <c r="C54" i="3"/>
  <c r="C94" i="3" s="1"/>
  <c r="C53" i="3"/>
  <c r="C52" i="3"/>
  <c r="C51" i="3"/>
  <c r="M374" i="3"/>
  <c r="M232" i="3"/>
  <c r="M184" i="3"/>
  <c r="M85" i="3"/>
  <c r="G375" i="3"/>
  <c r="G82" i="3"/>
  <c r="G378" i="3" s="1"/>
  <c r="C332" i="3"/>
  <c r="C293" i="3"/>
  <c r="C252" i="3"/>
  <c r="C282" i="3"/>
  <c r="C341" i="3" s="1"/>
  <c r="C281" i="3"/>
  <c r="C271" i="3"/>
  <c r="C264" i="3"/>
  <c r="C145" i="3"/>
  <c r="C146" i="3" s="1"/>
  <c r="C334" i="3"/>
  <c r="C254" i="3"/>
  <c r="C289" i="3"/>
  <c r="C346" i="3" s="1"/>
  <c r="C273" i="3"/>
  <c r="C288" i="3"/>
  <c r="C345" i="3" s="1"/>
  <c r="C171" i="3"/>
  <c r="C172" i="3" s="1"/>
  <c r="C344" i="3"/>
  <c r="C294" i="3"/>
  <c r="L421" i="3"/>
  <c r="L388" i="3"/>
  <c r="K80" i="3"/>
  <c r="K376" i="3" s="1"/>
  <c r="K84" i="3"/>
  <c r="K79" i="3"/>
  <c r="K78" i="3"/>
  <c r="K81" i="3"/>
  <c r="K377" i="3" s="1"/>
  <c r="N375" i="3"/>
  <c r="N82" i="3"/>
  <c r="N378" i="3" s="1"/>
  <c r="F84" i="3"/>
  <c r="F81" i="3"/>
  <c r="F377" i="3" s="1"/>
  <c r="F80" i="3"/>
  <c r="F376" i="3" s="1"/>
  <c r="F79" i="3"/>
  <c r="F78" i="3"/>
  <c r="I374" i="3"/>
  <c r="I232" i="3"/>
  <c r="I85" i="3"/>
  <c r="I184" i="3"/>
  <c r="I387" i="3"/>
  <c r="I420" i="3"/>
  <c r="H375" i="3"/>
  <c r="H82" i="3"/>
  <c r="H378" i="3" s="1"/>
  <c r="H401" i="3" s="1"/>
  <c r="H421" i="3"/>
  <c r="H388" i="3"/>
  <c r="G387" i="3"/>
  <c r="G420" i="3"/>
  <c r="L375" i="3"/>
  <c r="L82" i="3"/>
  <c r="L378" i="3" s="1"/>
  <c r="L401" i="3" s="1"/>
  <c r="M388" i="3"/>
  <c r="M421" i="3"/>
  <c r="L420" i="3"/>
  <c r="L387" i="3"/>
  <c r="N374" i="3"/>
  <c r="N232" i="3"/>
  <c r="N184" i="3"/>
  <c r="N85" i="3"/>
  <c r="D375" i="3"/>
  <c r="D82" i="3"/>
  <c r="D378" i="3" s="1"/>
  <c r="D401" i="3" s="1"/>
  <c r="C352" i="3"/>
  <c r="E80" i="3"/>
  <c r="E376" i="3" s="1"/>
  <c r="E84" i="3"/>
  <c r="E79" i="3"/>
  <c r="E78" i="3"/>
  <c r="E81" i="3"/>
  <c r="E377" i="3" s="1"/>
  <c r="N420" i="3"/>
  <c r="N387" i="3"/>
  <c r="M420" i="3"/>
  <c r="M398" i="3"/>
  <c r="M387" i="3"/>
  <c r="I375" i="3"/>
  <c r="I82" i="3"/>
  <c r="I378" i="3" s="1"/>
  <c r="I421" i="3"/>
  <c r="I399" i="3"/>
  <c r="I401" i="3" s="1"/>
  <c r="I388" i="3"/>
  <c r="H374" i="3"/>
  <c r="H232" i="3"/>
  <c r="H184" i="3"/>
  <c r="H85" i="3"/>
  <c r="G421" i="3"/>
  <c r="G399" i="3"/>
  <c r="G401" i="3" s="1"/>
  <c r="G388" i="3"/>
  <c r="C420" i="3"/>
  <c r="C387" i="3"/>
  <c r="C398" i="3"/>
  <c r="N421" i="3"/>
  <c r="N388" i="3"/>
  <c r="C92" i="3"/>
  <c r="C22" i="3"/>
  <c r="C27" i="3"/>
  <c r="D374" i="3"/>
  <c r="D232" i="3"/>
  <c r="D85" i="3"/>
  <c r="D184" i="3"/>
  <c r="D420" i="3"/>
  <c r="D387" i="3"/>
  <c r="G374" i="3"/>
  <c r="G232" i="3"/>
  <c r="G184" i="3"/>
  <c r="G85" i="3"/>
  <c r="C375" i="3"/>
  <c r="C82" i="3"/>
  <c r="C378" i="3" s="1"/>
  <c r="C388" i="3"/>
  <c r="C421" i="3"/>
  <c r="L374" i="3"/>
  <c r="L232" i="3"/>
  <c r="L184" i="3"/>
  <c r="L85" i="3"/>
  <c r="J84" i="3"/>
  <c r="J81" i="3"/>
  <c r="J377" i="3" s="1"/>
  <c r="J80" i="3"/>
  <c r="J376" i="3" s="1"/>
  <c r="J79" i="3"/>
  <c r="J78" i="3"/>
  <c r="C93" i="3"/>
  <c r="C302" i="3" s="1"/>
  <c r="H420" i="3"/>
  <c r="H387" i="3"/>
  <c r="D421" i="3"/>
  <c r="D388" i="3"/>
  <c r="C374" i="3"/>
  <c r="C232" i="3"/>
  <c r="C228" i="3" s="1"/>
  <c r="C184" i="3"/>
  <c r="C85" i="3"/>
  <c r="C54" i="2"/>
  <c r="C94" i="2" s="1"/>
  <c r="C53" i="2"/>
  <c r="C93" i="2" s="1"/>
  <c r="C52" i="2"/>
  <c r="C51" i="2"/>
  <c r="I365" i="2"/>
  <c r="I332" i="2"/>
  <c r="K331" i="2"/>
  <c r="K364" i="2"/>
  <c r="K342" i="2"/>
  <c r="C318" i="2"/>
  <c r="C182" i="2"/>
  <c r="C178" i="2" s="1"/>
  <c r="C129" i="2"/>
  <c r="C85" i="2"/>
  <c r="L318" i="2"/>
  <c r="L129" i="2"/>
  <c r="L85" i="2"/>
  <c r="L182" i="2"/>
  <c r="H364" i="2"/>
  <c r="H331" i="2"/>
  <c r="D318" i="2"/>
  <c r="D129" i="2"/>
  <c r="D85" i="2"/>
  <c r="D182" i="2"/>
  <c r="G364" i="2"/>
  <c r="G331" i="2"/>
  <c r="C92" i="2"/>
  <c r="C22" i="2"/>
  <c r="C27" i="2" s="1"/>
  <c r="N319" i="2"/>
  <c r="N82" i="2"/>
  <c r="N322" i="2" s="1"/>
  <c r="N345" i="2" s="1"/>
  <c r="F318" i="2"/>
  <c r="F182" i="2"/>
  <c r="F129" i="2"/>
  <c r="F85" i="2"/>
  <c r="M365" i="2"/>
  <c r="M332" i="2"/>
  <c r="E319" i="2"/>
  <c r="E82" i="2"/>
  <c r="E322" i="2" s="1"/>
  <c r="E345" i="2" s="1"/>
  <c r="E318" i="2"/>
  <c r="E182" i="2"/>
  <c r="E85" i="2"/>
  <c r="E129" i="2"/>
  <c r="H342" i="2"/>
  <c r="C300" i="2"/>
  <c r="J318" i="2"/>
  <c r="J182" i="2"/>
  <c r="J129" i="2"/>
  <c r="J85" i="2"/>
  <c r="I319" i="2"/>
  <c r="I82" i="2"/>
  <c r="I322" i="2" s="1"/>
  <c r="K332" i="2"/>
  <c r="K365" i="2"/>
  <c r="C319" i="2"/>
  <c r="C82" i="2"/>
  <c r="C322" i="2" s="1"/>
  <c r="C345" i="2" s="1"/>
  <c r="L319" i="2"/>
  <c r="L82" i="2"/>
  <c r="L322" i="2" s="1"/>
  <c r="L345" i="2" s="1"/>
  <c r="H365" i="2"/>
  <c r="H343" i="2"/>
  <c r="H332" i="2"/>
  <c r="D319" i="2"/>
  <c r="D82" i="2"/>
  <c r="D322" i="2" s="1"/>
  <c r="D345" i="2" s="1"/>
  <c r="G365" i="2"/>
  <c r="G343" i="2"/>
  <c r="G332" i="2"/>
  <c r="N365" i="2"/>
  <c r="N332" i="2"/>
  <c r="F364" i="2"/>
  <c r="F331" i="2"/>
  <c r="E365" i="2"/>
  <c r="E332" i="2"/>
  <c r="E364" i="2"/>
  <c r="E331" i="2"/>
  <c r="G342" i="2"/>
  <c r="F342" i="2"/>
  <c r="M343" i="2"/>
  <c r="C278" i="2"/>
  <c r="C205" i="2"/>
  <c r="C240" i="2"/>
  <c r="C236" i="2"/>
  <c r="C287" i="2" s="1"/>
  <c r="C225" i="2"/>
  <c r="K318" i="2"/>
  <c r="K182" i="2"/>
  <c r="K129" i="2"/>
  <c r="K85" i="2"/>
  <c r="C364" i="2"/>
  <c r="C331" i="2"/>
  <c r="C342" i="2"/>
  <c r="I364" i="2"/>
  <c r="I331" i="2"/>
  <c r="J365" i="2"/>
  <c r="J332" i="2"/>
  <c r="L364" i="2"/>
  <c r="L342" i="2"/>
  <c r="L331" i="2"/>
  <c r="H318" i="2"/>
  <c r="H182" i="2"/>
  <c r="H129" i="2"/>
  <c r="H85" i="2"/>
  <c r="D364" i="2"/>
  <c r="D331" i="2"/>
  <c r="D342" i="2"/>
  <c r="G318" i="2"/>
  <c r="G182" i="2"/>
  <c r="G129" i="2"/>
  <c r="G85" i="2"/>
  <c r="N318" i="2"/>
  <c r="N129" i="2"/>
  <c r="N182" i="2"/>
  <c r="N85" i="2"/>
  <c r="F319" i="2"/>
  <c r="F82" i="2"/>
  <c r="F322" i="2" s="1"/>
  <c r="M364" i="2"/>
  <c r="M331" i="2"/>
  <c r="C277" i="2"/>
  <c r="C204" i="2"/>
  <c r="C234" i="2"/>
  <c r="C235" i="2"/>
  <c r="C286" i="2" s="1"/>
  <c r="C224" i="2"/>
  <c r="C217" i="2"/>
  <c r="F345" i="2"/>
  <c r="I343" i="2"/>
  <c r="I345" i="2" s="1"/>
  <c r="C279" i="2"/>
  <c r="C206" i="2"/>
  <c r="C248" i="2"/>
  <c r="C242" i="2"/>
  <c r="C291" i="2" s="1"/>
  <c r="C241" i="2"/>
  <c r="C290" i="2" s="1"/>
  <c r="C226" i="2"/>
  <c r="K319" i="2"/>
  <c r="K82" i="2"/>
  <c r="K322" i="2" s="1"/>
  <c r="K345" i="2" s="1"/>
  <c r="C332" i="2"/>
  <c r="C365" i="2"/>
  <c r="I318" i="2"/>
  <c r="I129" i="2"/>
  <c r="I182" i="2"/>
  <c r="I85" i="2"/>
  <c r="J319" i="2"/>
  <c r="J82" i="2"/>
  <c r="J322" i="2" s="1"/>
  <c r="J345" i="2" s="1"/>
  <c r="L332" i="2"/>
  <c r="L365" i="2"/>
  <c r="H319" i="2"/>
  <c r="H82" i="2"/>
  <c r="H322" i="2" s="1"/>
  <c r="D332" i="2"/>
  <c r="D365" i="2"/>
  <c r="G319" i="2"/>
  <c r="G82" i="2"/>
  <c r="G322" i="2" s="1"/>
  <c r="N364" i="2"/>
  <c r="N331" i="2"/>
  <c r="F365" i="2"/>
  <c r="F332" i="2"/>
  <c r="M319" i="2"/>
  <c r="M82" i="2"/>
  <c r="M322" i="2" s="1"/>
  <c r="M318" i="2"/>
  <c r="M182" i="2"/>
  <c r="M129" i="2"/>
  <c r="M85" i="2"/>
  <c r="G345" i="2" l="1"/>
  <c r="C276" i="2"/>
  <c r="C97" i="4"/>
  <c r="C93" i="4"/>
  <c r="C207" i="4"/>
  <c r="C246" i="4"/>
  <c r="C245" i="4"/>
  <c r="C252" i="4"/>
  <c r="C92" i="4"/>
  <c r="C94" i="4"/>
  <c r="C239" i="4"/>
  <c r="C289" i="4"/>
  <c r="C288" i="4" s="1"/>
  <c r="C311" i="4" s="1"/>
  <c r="C364" i="4"/>
  <c r="C331" i="4"/>
  <c r="C342" i="4"/>
  <c r="C60" i="4"/>
  <c r="C61" i="4" s="1"/>
  <c r="C276" i="4"/>
  <c r="C365" i="4"/>
  <c r="C332" i="4"/>
  <c r="C343" i="4"/>
  <c r="C345" i="4" s="1"/>
  <c r="C248" i="4"/>
  <c r="C82" i="4"/>
  <c r="C322" i="4" s="1"/>
  <c r="C319" i="4"/>
  <c r="C318" i="4"/>
  <c r="C182" i="4"/>
  <c r="C178" i="4" s="1"/>
  <c r="C129" i="4"/>
  <c r="C85" i="4"/>
  <c r="C253" i="4"/>
  <c r="C294" i="4" s="1"/>
  <c r="C264" i="4" s="1"/>
  <c r="C233" i="4"/>
  <c r="C285" i="4"/>
  <c r="C284" i="4" s="1"/>
  <c r="C27" i="4"/>
  <c r="C303" i="3"/>
  <c r="C87" i="3"/>
  <c r="C86" i="3"/>
  <c r="L229" i="3"/>
  <c r="L185" i="3"/>
  <c r="L186" i="3"/>
  <c r="L187" i="3"/>
  <c r="D424" i="3"/>
  <c r="D418" i="3"/>
  <c r="E375" i="3"/>
  <c r="E82" i="3"/>
  <c r="E378" i="3" s="1"/>
  <c r="H419" i="3"/>
  <c r="H422" i="3" s="1"/>
  <c r="H426" i="3" s="1"/>
  <c r="H385" i="3"/>
  <c r="H386" i="3"/>
  <c r="H389" i="3" s="1"/>
  <c r="H397" i="3"/>
  <c r="H400" i="3" s="1"/>
  <c r="C230" i="3"/>
  <c r="D234" i="3" s="1"/>
  <c r="D233" i="3"/>
  <c r="J375" i="3"/>
  <c r="J82" i="3"/>
  <c r="J378" i="3" s="1"/>
  <c r="L424" i="3"/>
  <c r="L418" i="3"/>
  <c r="C386" i="3"/>
  <c r="C389" i="3" s="1"/>
  <c r="C404" i="3" s="1"/>
  <c r="C419" i="3"/>
  <c r="C422" i="3" s="1"/>
  <c r="C426" i="3" s="1"/>
  <c r="C385" i="3"/>
  <c r="C397" i="3"/>
  <c r="C400" i="3" s="1"/>
  <c r="G418" i="3"/>
  <c r="G424" i="3"/>
  <c r="D86" i="3"/>
  <c r="D87" i="3"/>
  <c r="C95" i="3"/>
  <c r="E388" i="3"/>
  <c r="E421" i="3"/>
  <c r="E399" i="3"/>
  <c r="E401" i="3" s="1"/>
  <c r="D419" i="3"/>
  <c r="D422" i="3" s="1"/>
  <c r="D426" i="3" s="1"/>
  <c r="D386" i="3"/>
  <c r="D389" i="3" s="1"/>
  <c r="D385" i="3"/>
  <c r="D397" i="3"/>
  <c r="D400" i="3" s="1"/>
  <c r="N424" i="3"/>
  <c r="N418" i="3"/>
  <c r="F420" i="3"/>
  <c r="F387" i="3"/>
  <c r="F398" i="3"/>
  <c r="K375" i="3"/>
  <c r="K82" i="3"/>
  <c r="K378" i="3" s="1"/>
  <c r="C343" i="3"/>
  <c r="M187" i="3"/>
  <c r="M185" i="3"/>
  <c r="M229" i="3"/>
  <c r="M186" i="3"/>
  <c r="C55" i="3"/>
  <c r="C58" i="3" s="1"/>
  <c r="M385" i="3"/>
  <c r="M419" i="3"/>
  <c r="M422" i="3" s="1"/>
  <c r="M426" i="3" s="1"/>
  <c r="M386" i="3"/>
  <c r="M389" i="3" s="1"/>
  <c r="M397" i="3"/>
  <c r="M400" i="3" s="1"/>
  <c r="C350" i="3"/>
  <c r="C312" i="3" s="1"/>
  <c r="D257" i="3"/>
  <c r="I386" i="3"/>
  <c r="I389" i="3" s="1"/>
  <c r="I404" i="3" s="1"/>
  <c r="I385" i="3"/>
  <c r="I419" i="3"/>
  <c r="I422" i="3" s="1"/>
  <c r="I426" i="3" s="1"/>
  <c r="I397" i="3"/>
  <c r="I400" i="3" s="1"/>
  <c r="N187" i="3"/>
  <c r="N186" i="3"/>
  <c r="N229" i="3"/>
  <c r="N185" i="3"/>
  <c r="I187" i="3"/>
  <c r="I186" i="3"/>
  <c r="I185" i="3"/>
  <c r="I229" i="3"/>
  <c r="C229" i="3"/>
  <c r="C187" i="3"/>
  <c r="C186" i="3"/>
  <c r="C185" i="3"/>
  <c r="C424" i="3"/>
  <c r="C418" i="3"/>
  <c r="J420" i="3"/>
  <c r="J387" i="3"/>
  <c r="J398" i="3"/>
  <c r="L87" i="3"/>
  <c r="L86" i="3"/>
  <c r="G87" i="3"/>
  <c r="G86" i="3"/>
  <c r="D228" i="3"/>
  <c r="C301" i="3"/>
  <c r="D44" i="3" s="1"/>
  <c r="H424" i="3"/>
  <c r="H418" i="3"/>
  <c r="E374" i="3"/>
  <c r="E232" i="3"/>
  <c r="E85" i="3"/>
  <c r="E184" i="3"/>
  <c r="E420" i="3"/>
  <c r="E398" i="3"/>
  <c r="E387" i="3"/>
  <c r="N87" i="3"/>
  <c r="N86" i="3"/>
  <c r="I418" i="3"/>
  <c r="I424" i="3"/>
  <c r="F421" i="3"/>
  <c r="F388" i="3"/>
  <c r="F399" i="3"/>
  <c r="F401" i="3" s="1"/>
  <c r="N419" i="3"/>
  <c r="N422" i="3" s="1"/>
  <c r="N426" i="3" s="1"/>
  <c r="N386" i="3"/>
  <c r="N389" i="3" s="1"/>
  <c r="N385" i="3"/>
  <c r="N397" i="3"/>
  <c r="N400" i="3" s="1"/>
  <c r="C255" i="3"/>
  <c r="J421" i="3"/>
  <c r="J388" i="3"/>
  <c r="J399" i="3"/>
  <c r="J401" i="3" s="1"/>
  <c r="H87" i="3"/>
  <c r="H86" i="3"/>
  <c r="C356" i="3"/>
  <c r="K388" i="3"/>
  <c r="K421" i="3"/>
  <c r="K399" i="3"/>
  <c r="K401" i="3" s="1"/>
  <c r="G419" i="3"/>
  <c r="G422" i="3" s="1"/>
  <c r="G426" i="3" s="1"/>
  <c r="G397" i="3"/>
  <c r="G400" i="3" s="1"/>
  <c r="G385" i="3"/>
  <c r="G386" i="3"/>
  <c r="G389" i="3" s="1"/>
  <c r="M424" i="3"/>
  <c r="M418" i="3"/>
  <c r="G229" i="3"/>
  <c r="G187" i="3"/>
  <c r="G186" i="3"/>
  <c r="G185" i="3"/>
  <c r="F374" i="3"/>
  <c r="F184" i="3"/>
  <c r="F85" i="3"/>
  <c r="F232" i="3"/>
  <c r="C295" i="3"/>
  <c r="C292" i="3" s="1"/>
  <c r="J374" i="3"/>
  <c r="J184" i="3"/>
  <c r="J85" i="3"/>
  <c r="J232" i="3"/>
  <c r="D187" i="3"/>
  <c r="D186" i="3"/>
  <c r="D185" i="3"/>
  <c r="D229" i="3"/>
  <c r="H187" i="3"/>
  <c r="H229" i="3"/>
  <c r="H186" i="3"/>
  <c r="H185" i="3"/>
  <c r="L419" i="3"/>
  <c r="L422" i="3" s="1"/>
  <c r="L426" i="3" s="1"/>
  <c r="L386" i="3"/>
  <c r="L389" i="3" s="1"/>
  <c r="L404" i="3" s="1"/>
  <c r="L385" i="3"/>
  <c r="L397" i="3"/>
  <c r="L400" i="3" s="1"/>
  <c r="I86" i="3"/>
  <c r="I87" i="3"/>
  <c r="F375" i="3"/>
  <c r="F82" i="3"/>
  <c r="F378" i="3" s="1"/>
  <c r="K374" i="3"/>
  <c r="K232" i="3"/>
  <c r="K184" i="3"/>
  <c r="K85" i="3"/>
  <c r="K420" i="3"/>
  <c r="K398" i="3"/>
  <c r="K387" i="3"/>
  <c r="C286" i="3"/>
  <c r="C340" i="3"/>
  <c r="C339" i="3" s="1"/>
  <c r="C367" i="3" s="1"/>
  <c r="C280" i="3"/>
  <c r="C331" i="3"/>
  <c r="M87" i="3"/>
  <c r="M86" i="3"/>
  <c r="C59" i="3"/>
  <c r="C60" i="3" s="1"/>
  <c r="C61" i="3" s="1"/>
  <c r="C91" i="3"/>
  <c r="C98" i="3" s="1"/>
  <c r="H363" i="2"/>
  <c r="H366" i="2" s="1"/>
  <c r="H370" i="2" s="1"/>
  <c r="H330" i="2"/>
  <c r="H333" i="2" s="1"/>
  <c r="H329" i="2"/>
  <c r="H341" i="2"/>
  <c r="H344" i="2" s="1"/>
  <c r="J363" i="2"/>
  <c r="J366" i="2" s="1"/>
  <c r="J370" i="2" s="1"/>
  <c r="J329" i="2"/>
  <c r="J330" i="2"/>
  <c r="J333" i="2" s="1"/>
  <c r="J341" i="2"/>
  <c r="J344" i="2" s="1"/>
  <c r="I368" i="2"/>
  <c r="I362" i="2"/>
  <c r="K330" i="2"/>
  <c r="K333" i="2" s="1"/>
  <c r="K329" i="2"/>
  <c r="K363" i="2"/>
  <c r="K366" i="2" s="1"/>
  <c r="K370" i="2" s="1"/>
  <c r="K341" i="2"/>
  <c r="K344" i="2" s="1"/>
  <c r="H132" i="2"/>
  <c r="H131" i="2"/>
  <c r="H130" i="2"/>
  <c r="H179" i="2"/>
  <c r="C289" i="2"/>
  <c r="C288" i="2" s="1"/>
  <c r="C239" i="2"/>
  <c r="D330" i="2"/>
  <c r="D333" i="2" s="1"/>
  <c r="D329" i="2"/>
  <c r="D363" i="2"/>
  <c r="D366" i="2" s="1"/>
  <c r="D370" i="2" s="1"/>
  <c r="D341" i="2"/>
  <c r="D344" i="2" s="1"/>
  <c r="J87" i="2"/>
  <c r="J86" i="2"/>
  <c r="F86" i="2"/>
  <c r="F87" i="2"/>
  <c r="D87" i="2"/>
  <c r="D86" i="2"/>
  <c r="L368" i="2"/>
  <c r="L362" i="2"/>
  <c r="C285" i="2"/>
  <c r="C284" i="2" s="1"/>
  <c r="C233" i="2"/>
  <c r="N179" i="2"/>
  <c r="N132" i="2"/>
  <c r="N131" i="2"/>
  <c r="N130" i="2"/>
  <c r="K87" i="2"/>
  <c r="K86" i="2"/>
  <c r="F131" i="2"/>
  <c r="F132" i="2"/>
  <c r="F130" i="2"/>
  <c r="F179" i="2"/>
  <c r="M179" i="2"/>
  <c r="M130" i="2"/>
  <c r="M131" i="2"/>
  <c r="M132" i="2"/>
  <c r="M363" i="2"/>
  <c r="M366" i="2" s="1"/>
  <c r="M370" i="2" s="1"/>
  <c r="M330" i="2"/>
  <c r="M333" i="2" s="1"/>
  <c r="M329" i="2"/>
  <c r="M341" i="2"/>
  <c r="M344" i="2" s="1"/>
  <c r="C246" i="2"/>
  <c r="F363" i="2"/>
  <c r="F366" i="2" s="1"/>
  <c r="F370" i="2" s="1"/>
  <c r="F330" i="2"/>
  <c r="F333" i="2" s="1"/>
  <c r="F329" i="2"/>
  <c r="F341" i="2"/>
  <c r="F344" i="2" s="1"/>
  <c r="N368" i="2"/>
  <c r="N362" i="2"/>
  <c r="H362" i="2"/>
  <c r="H368" i="2"/>
  <c r="K179" i="2"/>
  <c r="K132" i="2"/>
  <c r="K131" i="2"/>
  <c r="K130" i="2"/>
  <c r="H345" i="2"/>
  <c r="D368" i="2"/>
  <c r="D362" i="2"/>
  <c r="L87" i="2"/>
  <c r="L86" i="2"/>
  <c r="C179" i="2"/>
  <c r="C180" i="2" s="1"/>
  <c r="C132" i="2"/>
  <c r="C131" i="2"/>
  <c r="C130" i="2"/>
  <c r="C59" i="2"/>
  <c r="C91" i="2"/>
  <c r="C98" i="2" s="1"/>
  <c r="M368" i="2"/>
  <c r="M362" i="2"/>
  <c r="G363" i="2"/>
  <c r="G366" i="2" s="1"/>
  <c r="G370" i="2" s="1"/>
  <c r="G330" i="2"/>
  <c r="G333" i="2" s="1"/>
  <c r="G329" i="2"/>
  <c r="G341" i="2"/>
  <c r="G344" i="2" s="1"/>
  <c r="C254" i="2"/>
  <c r="G87" i="2"/>
  <c r="G86" i="2"/>
  <c r="K368" i="2"/>
  <c r="K362" i="2"/>
  <c r="E179" i="2"/>
  <c r="E132" i="2"/>
  <c r="E130" i="2"/>
  <c r="E131" i="2"/>
  <c r="C368" i="2"/>
  <c r="C362" i="2"/>
  <c r="M87" i="2"/>
  <c r="M86" i="2"/>
  <c r="I86" i="2"/>
  <c r="I87" i="2"/>
  <c r="G179" i="2"/>
  <c r="G132" i="2"/>
  <c r="G131" i="2"/>
  <c r="G130" i="2"/>
  <c r="C247" i="2"/>
  <c r="C253" i="2" s="1"/>
  <c r="L330" i="2"/>
  <c r="L333" i="2" s="1"/>
  <c r="L329" i="2"/>
  <c r="L363" i="2"/>
  <c r="L366" i="2" s="1"/>
  <c r="L370" i="2" s="1"/>
  <c r="L341" i="2"/>
  <c r="L344" i="2" s="1"/>
  <c r="J179" i="2"/>
  <c r="J132" i="2"/>
  <c r="J131" i="2"/>
  <c r="J130" i="2"/>
  <c r="E86" i="2"/>
  <c r="E87" i="2"/>
  <c r="E363" i="2"/>
  <c r="E366" i="2" s="1"/>
  <c r="E370" i="2" s="1"/>
  <c r="E330" i="2"/>
  <c r="E333" i="2" s="1"/>
  <c r="E329" i="2"/>
  <c r="E341" i="2"/>
  <c r="E344" i="2" s="1"/>
  <c r="N363" i="2"/>
  <c r="N366" i="2" s="1"/>
  <c r="N370" i="2" s="1"/>
  <c r="N330" i="2"/>
  <c r="N333" i="2" s="1"/>
  <c r="N329" i="2"/>
  <c r="N341" i="2"/>
  <c r="N344" i="2" s="1"/>
  <c r="D132" i="2"/>
  <c r="D131" i="2"/>
  <c r="D130" i="2"/>
  <c r="D179" i="2"/>
  <c r="C87" i="2"/>
  <c r="C86" i="2"/>
  <c r="I179" i="2"/>
  <c r="I132" i="2"/>
  <c r="I130" i="2"/>
  <c r="I131" i="2"/>
  <c r="C207" i="2"/>
  <c r="N86" i="2"/>
  <c r="N87" i="2"/>
  <c r="G362" i="2"/>
  <c r="G368" i="2"/>
  <c r="H87" i="2"/>
  <c r="H86" i="2"/>
  <c r="M345" i="2"/>
  <c r="C330" i="2"/>
  <c r="C333" i="2" s="1"/>
  <c r="C329" i="2"/>
  <c r="C363" i="2"/>
  <c r="C366" i="2" s="1"/>
  <c r="C370" i="2" s="1"/>
  <c r="C341" i="2"/>
  <c r="C344" i="2" s="1"/>
  <c r="I363" i="2"/>
  <c r="I366" i="2" s="1"/>
  <c r="I370" i="2" s="1"/>
  <c r="I329" i="2"/>
  <c r="I330" i="2"/>
  <c r="I333" i="2" s="1"/>
  <c r="I341" i="2"/>
  <c r="I344" i="2" s="1"/>
  <c r="J368" i="2"/>
  <c r="J362" i="2"/>
  <c r="E368" i="2"/>
  <c r="E362" i="2"/>
  <c r="F368" i="2"/>
  <c r="F362" i="2"/>
  <c r="L132" i="2"/>
  <c r="L131" i="2"/>
  <c r="L130" i="2"/>
  <c r="L179" i="2"/>
  <c r="D183" i="2"/>
  <c r="C55" i="2"/>
  <c r="C58" i="2" s="1"/>
  <c r="C97" i="2" s="1"/>
  <c r="N348" i="2" l="1"/>
  <c r="N350" i="2" s="1"/>
  <c r="E348" i="2"/>
  <c r="E350" i="2" s="1"/>
  <c r="M348" i="2"/>
  <c r="D348" i="2"/>
  <c r="D349" i="2" s="1"/>
  <c r="C348" i="2"/>
  <c r="C349" i="2" s="1"/>
  <c r="L348" i="2"/>
  <c r="K348" i="2"/>
  <c r="C368" i="4"/>
  <c r="C362" i="4"/>
  <c r="C293" i="4"/>
  <c r="C131" i="4"/>
  <c r="C179" i="4"/>
  <c r="C180" i="4" s="1"/>
  <c r="C186" i="4" s="1"/>
  <c r="C130" i="4"/>
  <c r="C132" i="4"/>
  <c r="C95" i="4"/>
  <c r="C254" i="4"/>
  <c r="C295" i="4" s="1"/>
  <c r="C265" i="4" s="1"/>
  <c r="C87" i="4"/>
  <c r="C86" i="4"/>
  <c r="C99" i="4" s="1"/>
  <c r="C341" i="4"/>
  <c r="C344" i="4" s="1"/>
  <c r="C329" i="4"/>
  <c r="C363" i="4"/>
  <c r="C366" i="4" s="1"/>
  <c r="C370" i="4" s="1"/>
  <c r="C330" i="4"/>
  <c r="C333" i="4" s="1"/>
  <c r="D48" i="3"/>
  <c r="D49" i="3" s="1"/>
  <c r="K229" i="3"/>
  <c r="K187" i="3"/>
  <c r="K186" i="3"/>
  <c r="K185" i="3"/>
  <c r="J87" i="3"/>
  <c r="J86" i="3"/>
  <c r="L406" i="3"/>
  <c r="L405" i="3"/>
  <c r="J186" i="3"/>
  <c r="J229" i="3"/>
  <c r="J185" i="3"/>
  <c r="J187" i="3"/>
  <c r="M427" i="3"/>
  <c r="M423" i="3"/>
  <c r="M425" i="3"/>
  <c r="E424" i="3"/>
  <c r="E418" i="3"/>
  <c r="C425" i="3"/>
  <c r="C427" i="3"/>
  <c r="C423" i="3"/>
  <c r="C97" i="3"/>
  <c r="K424" i="3"/>
  <c r="K418" i="3"/>
  <c r="J424" i="3"/>
  <c r="J418" i="3"/>
  <c r="F229" i="3"/>
  <c r="F185" i="3"/>
  <c r="F187" i="3"/>
  <c r="F186" i="3"/>
  <c r="N404" i="3"/>
  <c r="E186" i="3"/>
  <c r="E229" i="3"/>
  <c r="E187" i="3"/>
  <c r="E185" i="3"/>
  <c r="H427" i="3"/>
  <c r="H425" i="3"/>
  <c r="H423" i="3"/>
  <c r="D354" i="3"/>
  <c r="D358" i="3" s="1"/>
  <c r="D267" i="3"/>
  <c r="M404" i="3"/>
  <c r="N427" i="3"/>
  <c r="N425" i="3"/>
  <c r="N423" i="3"/>
  <c r="D404" i="3"/>
  <c r="D14" i="3"/>
  <c r="D15" i="3" s="1"/>
  <c r="D18" i="3" s="1"/>
  <c r="F419" i="3"/>
  <c r="F422" i="3" s="1"/>
  <c r="F426" i="3" s="1"/>
  <c r="F386" i="3"/>
  <c r="F389" i="3" s="1"/>
  <c r="F385" i="3"/>
  <c r="F397" i="3"/>
  <c r="F400" i="3" s="1"/>
  <c r="F87" i="3"/>
  <c r="F86" i="3"/>
  <c r="I406" i="3"/>
  <c r="I405" i="3"/>
  <c r="K419" i="3"/>
  <c r="K422" i="3" s="1"/>
  <c r="K426" i="3" s="1"/>
  <c r="K386" i="3"/>
  <c r="K389" i="3" s="1"/>
  <c r="K385" i="3"/>
  <c r="K397" i="3"/>
  <c r="K400" i="3" s="1"/>
  <c r="K87" i="3"/>
  <c r="K86" i="3"/>
  <c r="F424" i="3"/>
  <c r="F418" i="3"/>
  <c r="G404" i="3"/>
  <c r="E87" i="3"/>
  <c r="E86" i="3"/>
  <c r="C236" i="3"/>
  <c r="D262" i="3"/>
  <c r="H404" i="3"/>
  <c r="E386" i="3"/>
  <c r="E389" i="3" s="1"/>
  <c r="E404" i="3" s="1"/>
  <c r="E385" i="3"/>
  <c r="E419" i="3"/>
  <c r="E422" i="3" s="1"/>
  <c r="E426" i="3" s="1"/>
  <c r="E397" i="3"/>
  <c r="E400" i="3" s="1"/>
  <c r="C99" i="3"/>
  <c r="C100" i="3" s="1"/>
  <c r="I427" i="3"/>
  <c r="I425" i="3"/>
  <c r="I423" i="3"/>
  <c r="I430" i="3" s="1"/>
  <c r="G427" i="3"/>
  <c r="G425" i="3"/>
  <c r="G423" i="3"/>
  <c r="C430" i="3"/>
  <c r="C405" i="3"/>
  <c r="C406" i="3"/>
  <c r="J419" i="3"/>
  <c r="J422" i="3" s="1"/>
  <c r="J426" i="3" s="1"/>
  <c r="J386" i="3"/>
  <c r="J389" i="3" s="1"/>
  <c r="J404" i="3" s="1"/>
  <c r="J385" i="3"/>
  <c r="J397" i="3"/>
  <c r="J400" i="3" s="1"/>
  <c r="D427" i="3"/>
  <c r="D425" i="3"/>
  <c r="D423" i="3"/>
  <c r="C349" i="3"/>
  <c r="C305" i="3"/>
  <c r="D256" i="3"/>
  <c r="D261" i="3"/>
  <c r="E233" i="3"/>
  <c r="D230" i="3"/>
  <c r="L427" i="3"/>
  <c r="L425" i="3"/>
  <c r="L423" i="3"/>
  <c r="L430" i="3" s="1"/>
  <c r="D237" i="3"/>
  <c r="D235" i="3"/>
  <c r="D133" i="3"/>
  <c r="D134" i="3" s="1"/>
  <c r="D348" i="3" s="1"/>
  <c r="C351" i="3"/>
  <c r="C313" i="3" s="1"/>
  <c r="D258" i="3"/>
  <c r="D184" i="2"/>
  <c r="C186" i="2"/>
  <c r="C295" i="2"/>
  <c r="C265" i="2" s="1"/>
  <c r="D14" i="2"/>
  <c r="D15" i="2" s="1"/>
  <c r="D18" i="2" s="1"/>
  <c r="D211" i="2"/>
  <c r="D369" i="2"/>
  <c r="D367" i="2"/>
  <c r="D371" i="2"/>
  <c r="H371" i="2"/>
  <c r="H369" i="2"/>
  <c r="H367" i="2"/>
  <c r="C245" i="2"/>
  <c r="C252" i="2"/>
  <c r="E371" i="2"/>
  <c r="E369" i="2"/>
  <c r="E367" i="2"/>
  <c r="E374" i="2" s="1"/>
  <c r="L349" i="2"/>
  <c r="L350" i="2"/>
  <c r="M371" i="2"/>
  <c r="M369" i="2"/>
  <c r="M367" i="2"/>
  <c r="M374" i="2" s="1"/>
  <c r="D374" i="2"/>
  <c r="D350" i="2"/>
  <c r="K349" i="2"/>
  <c r="K350" i="2"/>
  <c r="C95" i="2"/>
  <c r="I348" i="2"/>
  <c r="G371" i="2"/>
  <c r="G369" i="2"/>
  <c r="G367" i="2"/>
  <c r="C294" i="2"/>
  <c r="C264" i="2" s="1"/>
  <c r="D215" i="2"/>
  <c r="D210" i="2"/>
  <c r="N371" i="2"/>
  <c r="N369" i="2"/>
  <c r="N367" i="2"/>
  <c r="F348" i="2"/>
  <c r="L371" i="2"/>
  <c r="L367" i="2"/>
  <c r="L374" i="2" s="1"/>
  <c r="L369" i="2"/>
  <c r="I371" i="2"/>
  <c r="I369" i="2"/>
  <c r="I367" i="2"/>
  <c r="H348" i="2"/>
  <c r="K371" i="2"/>
  <c r="K367" i="2"/>
  <c r="K374" i="2" s="1"/>
  <c r="K369" i="2"/>
  <c r="C60" i="2"/>
  <c r="C61" i="2" s="1"/>
  <c r="M350" i="2"/>
  <c r="M349" i="2"/>
  <c r="D187" i="2"/>
  <c r="D185" i="2"/>
  <c r="D178" i="2"/>
  <c r="N374" i="2"/>
  <c r="C369" i="2"/>
  <c r="C367" i="2"/>
  <c r="C374" i="2" s="1"/>
  <c r="C371" i="2"/>
  <c r="J348" i="2"/>
  <c r="F371" i="2"/>
  <c r="F369" i="2"/>
  <c r="F367" i="2"/>
  <c r="J371" i="2"/>
  <c r="J369" i="2"/>
  <c r="J367" i="2"/>
  <c r="G348" i="2"/>
  <c r="C311" i="2"/>
  <c r="N349" i="2" l="1"/>
  <c r="C350" i="2"/>
  <c r="E349" i="2"/>
  <c r="C348" i="4"/>
  <c r="C350" i="4" s="1"/>
  <c r="C100" i="4"/>
  <c r="C369" i="4"/>
  <c r="C371" i="4"/>
  <c r="C367" i="4"/>
  <c r="C263" i="4"/>
  <c r="C262" i="4" s="1"/>
  <c r="C292" i="4"/>
  <c r="C257" i="4"/>
  <c r="C374" i="4"/>
  <c r="C349" i="4"/>
  <c r="I431" i="3"/>
  <c r="I438" i="3" s="1"/>
  <c r="I432" i="3"/>
  <c r="L432" i="3"/>
  <c r="L431" i="3"/>
  <c r="L438" i="3" s="1"/>
  <c r="F427" i="3"/>
  <c r="F425" i="3"/>
  <c r="F423" i="3"/>
  <c r="D355" i="3"/>
  <c r="D359" i="3" s="1"/>
  <c r="D268" i="3"/>
  <c r="L440" i="3"/>
  <c r="L437" i="3"/>
  <c r="D353" i="3"/>
  <c r="D259" i="3"/>
  <c r="D366" i="3" s="1"/>
  <c r="D266" i="3"/>
  <c r="J406" i="3"/>
  <c r="J405" i="3"/>
  <c r="C432" i="3"/>
  <c r="C431" i="3"/>
  <c r="C438" i="3" s="1"/>
  <c r="E405" i="3"/>
  <c r="E406" i="3"/>
  <c r="N437" i="3"/>
  <c r="E237" i="3"/>
  <c r="E235" i="3"/>
  <c r="E133" i="3"/>
  <c r="E134" i="3" s="1"/>
  <c r="E348" i="3" s="1"/>
  <c r="D263" i="3"/>
  <c r="D437" i="3"/>
  <c r="H430" i="3"/>
  <c r="H406" i="3"/>
  <c r="H405" i="3"/>
  <c r="E228" i="3"/>
  <c r="F404" i="3"/>
  <c r="D430" i="3"/>
  <c r="D406" i="3"/>
  <c r="D405" i="3"/>
  <c r="M430" i="3"/>
  <c r="M405" i="3"/>
  <c r="M406" i="3"/>
  <c r="N430" i="3"/>
  <c r="N406" i="3"/>
  <c r="N405" i="3"/>
  <c r="E425" i="3"/>
  <c r="E427" i="3"/>
  <c r="E423" i="3"/>
  <c r="E430" i="3" s="1"/>
  <c r="M437" i="3"/>
  <c r="D332" i="3"/>
  <c r="D282" i="3"/>
  <c r="D341" i="3" s="1"/>
  <c r="D281" i="3"/>
  <c r="D271" i="3"/>
  <c r="D293" i="3"/>
  <c r="D252" i="3"/>
  <c r="D145" i="3"/>
  <c r="D146" i="3" s="1"/>
  <c r="I437" i="3"/>
  <c r="I440" i="3"/>
  <c r="D25" i="3"/>
  <c r="D26" i="3" s="1"/>
  <c r="D24" i="3"/>
  <c r="D21" i="3"/>
  <c r="D94" i="3" s="1"/>
  <c r="D20" i="3"/>
  <c r="D93" i="3" s="1"/>
  <c r="D19" i="3"/>
  <c r="H437" i="3"/>
  <c r="C311" i="3"/>
  <c r="C347" i="3"/>
  <c r="D333" i="3"/>
  <c r="D272" i="3"/>
  <c r="D287" i="3"/>
  <c r="D253" i="3"/>
  <c r="D283" i="3"/>
  <c r="D342" i="3" s="1"/>
  <c r="D159" i="3"/>
  <c r="D160" i="3" s="1"/>
  <c r="G406" i="3"/>
  <c r="G430" i="3"/>
  <c r="G405" i="3"/>
  <c r="K404" i="3"/>
  <c r="K427" i="3"/>
  <c r="K423" i="3"/>
  <c r="K425" i="3"/>
  <c r="D54" i="3"/>
  <c r="D53" i="3"/>
  <c r="D52" i="3"/>
  <c r="D55" i="3" s="1"/>
  <c r="D58" i="3" s="1"/>
  <c r="D51" i="3"/>
  <c r="E234" i="3"/>
  <c r="D236" i="3"/>
  <c r="G437" i="3"/>
  <c r="J427" i="3"/>
  <c r="J425" i="3"/>
  <c r="J423" i="3"/>
  <c r="J430" i="3" s="1"/>
  <c r="C440" i="3"/>
  <c r="C437" i="3"/>
  <c r="L376" i="2"/>
  <c r="L375" i="2"/>
  <c r="L382" i="2" s="1"/>
  <c r="M376" i="2"/>
  <c r="M375" i="2"/>
  <c r="M382" i="2" s="1"/>
  <c r="C376" i="2"/>
  <c r="C375" i="2"/>
  <c r="C382" i="2" s="1"/>
  <c r="G350" i="2"/>
  <c r="G374" i="2"/>
  <c r="G349" i="2"/>
  <c r="F381" i="2"/>
  <c r="N376" i="2"/>
  <c r="N375" i="2"/>
  <c r="N382" i="2" s="1"/>
  <c r="C99" i="2"/>
  <c r="C100" i="2" s="1"/>
  <c r="I381" i="2"/>
  <c r="F374" i="2"/>
  <c r="F350" i="2"/>
  <c r="F349" i="2"/>
  <c r="D278" i="2"/>
  <c r="D240" i="2"/>
  <c r="D236" i="2"/>
  <c r="D287" i="2" s="1"/>
  <c r="D247" i="2"/>
  <c r="D225" i="2"/>
  <c r="D205" i="2"/>
  <c r="G381" i="2"/>
  <c r="J381" i="2"/>
  <c r="J374" i="2"/>
  <c r="J350" i="2"/>
  <c r="J349" i="2"/>
  <c r="E183" i="2"/>
  <c r="D180" i="2"/>
  <c r="H350" i="2"/>
  <c r="H374" i="2"/>
  <c r="H349" i="2"/>
  <c r="I374" i="2"/>
  <c r="I350" i="2"/>
  <c r="I349" i="2"/>
  <c r="K376" i="2"/>
  <c r="K375" i="2"/>
  <c r="K382" i="2" s="1"/>
  <c r="K383" i="2" s="1"/>
  <c r="E376" i="2"/>
  <c r="E375" i="2"/>
  <c r="E382" i="2" s="1"/>
  <c r="C293" i="2"/>
  <c r="C257" i="2"/>
  <c r="D209" i="2"/>
  <c r="D214" i="2" s="1"/>
  <c r="D44" i="2"/>
  <c r="H381" i="2"/>
  <c r="D299" i="2"/>
  <c r="D221" i="2"/>
  <c r="C384" i="2"/>
  <c r="C381" i="2"/>
  <c r="K381" i="2"/>
  <c r="L384" i="2"/>
  <c r="L381" i="2"/>
  <c r="N384" i="2"/>
  <c r="N381" i="2"/>
  <c r="D298" i="2"/>
  <c r="D220" i="2"/>
  <c r="M381" i="2"/>
  <c r="D381" i="2"/>
  <c r="D216" i="2"/>
  <c r="D376" i="2"/>
  <c r="D375" i="2"/>
  <c r="D382" i="2" s="1"/>
  <c r="E381" i="2"/>
  <c r="D25" i="2"/>
  <c r="D26" i="2" s="1"/>
  <c r="D24" i="2"/>
  <c r="D21" i="2"/>
  <c r="D20" i="2"/>
  <c r="D19" i="2"/>
  <c r="M383" i="2" l="1"/>
  <c r="E384" i="2"/>
  <c r="C381" i="4"/>
  <c r="C384" i="4"/>
  <c r="C308" i="4"/>
  <c r="C376" i="4"/>
  <c r="C375" i="4"/>
  <c r="C382" i="4" s="1"/>
  <c r="C383" i="4" s="1"/>
  <c r="J432" i="3"/>
  <c r="J431" i="3"/>
  <c r="J438" i="3" s="1"/>
  <c r="E432" i="3"/>
  <c r="E431" i="3"/>
  <c r="E438" i="3" s="1"/>
  <c r="J440" i="3"/>
  <c r="J437" i="3"/>
  <c r="K430" i="3"/>
  <c r="K405" i="3"/>
  <c r="K406" i="3"/>
  <c r="D344" i="3"/>
  <c r="C364" i="3"/>
  <c r="C310" i="3"/>
  <c r="D92" i="3"/>
  <c r="D301" i="3" s="1"/>
  <c r="D22" i="3"/>
  <c r="D95" i="3" s="1"/>
  <c r="D27" i="3"/>
  <c r="D255" i="3"/>
  <c r="D340" i="3"/>
  <c r="D339" i="3" s="1"/>
  <c r="D280" i="3"/>
  <c r="C439" i="3"/>
  <c r="L439" i="3"/>
  <c r="D432" i="3"/>
  <c r="D431" i="3"/>
  <c r="D334" i="3"/>
  <c r="D288" i="3"/>
  <c r="D345" i="3" s="1"/>
  <c r="D289" i="3"/>
  <c r="D346" i="3" s="1"/>
  <c r="D273" i="3"/>
  <c r="D254" i="3"/>
  <c r="D171" i="3"/>
  <c r="D172" i="3" s="1"/>
  <c r="D59" i="3"/>
  <c r="D60" i="3" s="1"/>
  <c r="D91" i="3"/>
  <c r="D98" i="3" s="1"/>
  <c r="D97" i="3"/>
  <c r="D294" i="3"/>
  <c r="D264" i="3"/>
  <c r="D331" i="3"/>
  <c r="M432" i="3"/>
  <c r="M431" i="3"/>
  <c r="F430" i="3"/>
  <c r="F406" i="3"/>
  <c r="F405" i="3"/>
  <c r="H432" i="3"/>
  <c r="H431" i="3"/>
  <c r="K437" i="3"/>
  <c r="G431" i="3"/>
  <c r="G432" i="3"/>
  <c r="E440" i="3"/>
  <c r="E437" i="3"/>
  <c r="N432" i="3"/>
  <c r="N431" i="3"/>
  <c r="F233" i="3"/>
  <c r="E230" i="3"/>
  <c r="D357" i="3"/>
  <c r="D352" i="3"/>
  <c r="D356" i="3" s="1"/>
  <c r="F437" i="3"/>
  <c r="I439" i="3"/>
  <c r="D303" i="2"/>
  <c r="D302" i="2"/>
  <c r="I376" i="2"/>
  <c r="I375" i="2"/>
  <c r="D48" i="2"/>
  <c r="D49" i="2" s="1"/>
  <c r="C292" i="2"/>
  <c r="C308" i="2" s="1"/>
  <c r="C263" i="2"/>
  <c r="C262" i="2" s="1"/>
  <c r="E184" i="2"/>
  <c r="D186" i="2"/>
  <c r="J376" i="2"/>
  <c r="J375" i="2"/>
  <c r="C383" i="2"/>
  <c r="L383" i="2"/>
  <c r="D277" i="2"/>
  <c r="D234" i="2"/>
  <c r="D235" i="2"/>
  <c r="D286" i="2" s="1"/>
  <c r="D224" i="2"/>
  <c r="D217" i="2"/>
  <c r="D204" i="2"/>
  <c r="D207" i="2" s="1"/>
  <c r="G375" i="2"/>
  <c r="G376" i="2"/>
  <c r="D383" i="2"/>
  <c r="D384" i="2"/>
  <c r="D22" i="2"/>
  <c r="D279" i="2"/>
  <c r="D242" i="2"/>
  <c r="D291" i="2" s="1"/>
  <c r="D241" i="2"/>
  <c r="D290" i="2" s="1"/>
  <c r="D226" i="2"/>
  <c r="D206" i="2"/>
  <c r="M384" i="2"/>
  <c r="K384" i="2"/>
  <c r="D297" i="2"/>
  <c r="D212" i="2"/>
  <c r="D310" i="2" s="1"/>
  <c r="D219" i="2"/>
  <c r="E383" i="2"/>
  <c r="H375" i="2"/>
  <c r="H376" i="2"/>
  <c r="E185" i="2"/>
  <c r="E187" i="2"/>
  <c r="E178" i="2"/>
  <c r="D289" i="2"/>
  <c r="F376" i="2"/>
  <c r="F375" i="2"/>
  <c r="N383" i="2"/>
  <c r="D246" i="2" l="1"/>
  <c r="F234" i="3"/>
  <c r="E236" i="3"/>
  <c r="F237" i="3"/>
  <c r="F235" i="3"/>
  <c r="F133" i="3"/>
  <c r="F134" i="3" s="1"/>
  <c r="F348" i="3" s="1"/>
  <c r="F228" i="3"/>
  <c r="D295" i="3"/>
  <c r="D303" i="3" s="1"/>
  <c r="E439" i="3"/>
  <c r="D438" i="3"/>
  <c r="D439" i="3" s="1"/>
  <c r="D440" i="3"/>
  <c r="N438" i="3"/>
  <c r="N439" i="3" s="1"/>
  <c r="N440" i="3"/>
  <c r="D286" i="3"/>
  <c r="K432" i="3"/>
  <c r="K431" i="3"/>
  <c r="D61" i="3"/>
  <c r="D99" i="3"/>
  <c r="D100" i="3" s="1"/>
  <c r="G438" i="3"/>
  <c r="G439" i="3" s="1"/>
  <c r="G440" i="3"/>
  <c r="H438" i="3"/>
  <c r="H439" i="3" s="1"/>
  <c r="H440" i="3"/>
  <c r="F432" i="3"/>
  <c r="F431" i="3"/>
  <c r="D302" i="3"/>
  <c r="D349" i="3"/>
  <c r="D305" i="3"/>
  <c r="E261" i="3"/>
  <c r="E256" i="3"/>
  <c r="E44" i="3"/>
  <c r="E14" i="3"/>
  <c r="E15" i="3" s="1"/>
  <c r="E18" i="3" s="1"/>
  <c r="D343" i="3"/>
  <c r="D367" i="3" s="1"/>
  <c r="J439" i="3"/>
  <c r="M438" i="3"/>
  <c r="M439" i="3" s="1"/>
  <c r="M440" i="3"/>
  <c r="E180" i="2"/>
  <c r="F183" i="2"/>
  <c r="D301" i="2"/>
  <c r="D296" i="2"/>
  <c r="D300" i="2" s="1"/>
  <c r="I382" i="2"/>
  <c r="I383" i="2" s="1"/>
  <c r="I384" i="2"/>
  <c r="D239" i="2"/>
  <c r="D276" i="2"/>
  <c r="J382" i="2"/>
  <c r="J383" i="2" s="1"/>
  <c r="J384" i="2"/>
  <c r="D27" i="2"/>
  <c r="F382" i="2"/>
  <c r="F383" i="2" s="1"/>
  <c r="F384" i="2"/>
  <c r="H382" i="2"/>
  <c r="H383" i="2" s="1"/>
  <c r="H384" i="2"/>
  <c r="D285" i="2"/>
  <c r="D284" i="2" s="1"/>
  <c r="D233" i="2"/>
  <c r="D54" i="2"/>
  <c r="D94" i="2" s="1"/>
  <c r="D53" i="2"/>
  <c r="D93" i="2" s="1"/>
  <c r="D253" i="2" s="1"/>
  <c r="D52" i="2"/>
  <c r="D51" i="2"/>
  <c r="D288" i="2"/>
  <c r="D311" i="2" s="1"/>
  <c r="D248" i="2"/>
  <c r="D254" i="2" s="1"/>
  <c r="G382" i="2"/>
  <c r="G383" i="2" s="1"/>
  <c r="G384" i="2"/>
  <c r="E25" i="3" l="1"/>
  <c r="E26" i="3" s="1"/>
  <c r="E24" i="3"/>
  <c r="E21" i="3"/>
  <c r="E20" i="3"/>
  <c r="E19" i="3"/>
  <c r="G233" i="3"/>
  <c r="F230" i="3"/>
  <c r="D311" i="3"/>
  <c r="E48" i="3"/>
  <c r="E49" i="3" s="1"/>
  <c r="E353" i="3"/>
  <c r="E266" i="3"/>
  <c r="E259" i="3"/>
  <c r="E366" i="3" s="1"/>
  <c r="D350" i="3"/>
  <c r="D312" i="3" s="1"/>
  <c r="E257" i="3"/>
  <c r="E332" i="3"/>
  <c r="E281" i="3"/>
  <c r="E293" i="3" s="1"/>
  <c r="E271" i="3"/>
  <c r="E252" i="3"/>
  <c r="E282" i="3"/>
  <c r="E341" i="3" s="1"/>
  <c r="E145" i="3"/>
  <c r="E146" i="3" s="1"/>
  <c r="F438" i="3"/>
  <c r="F439" i="3" s="1"/>
  <c r="F440" i="3"/>
  <c r="K438" i="3"/>
  <c r="K439" i="3" s="1"/>
  <c r="K440" i="3"/>
  <c r="D351" i="3"/>
  <c r="D313" i="3" s="1"/>
  <c r="E263" i="3"/>
  <c r="E258" i="3"/>
  <c r="D292" i="3"/>
  <c r="D294" i="2"/>
  <c r="D264" i="2" s="1"/>
  <c r="E210" i="2"/>
  <c r="F184" i="2"/>
  <c r="E186" i="2"/>
  <c r="D59" i="2"/>
  <c r="D91" i="2"/>
  <c r="D98" i="2" s="1"/>
  <c r="D295" i="2"/>
  <c r="D265" i="2" s="1"/>
  <c r="E211" i="2"/>
  <c r="E216" i="2" s="1"/>
  <c r="E14" i="2"/>
  <c r="E15" i="2" s="1"/>
  <c r="E18" i="2" s="1"/>
  <c r="F185" i="2"/>
  <c r="F187" i="2"/>
  <c r="F178" i="2"/>
  <c r="D55" i="2"/>
  <c r="D92" i="2"/>
  <c r="D252" i="2" s="1"/>
  <c r="D245" i="2"/>
  <c r="E54" i="3" l="1"/>
  <c r="E94" i="3" s="1"/>
  <c r="E53" i="3"/>
  <c r="E52" i="3"/>
  <c r="E51" i="3"/>
  <c r="E22" i="3"/>
  <c r="E354" i="3"/>
  <c r="E358" i="3" s="1"/>
  <c r="E267" i="3"/>
  <c r="E93" i="3"/>
  <c r="E334" i="3"/>
  <c r="E289" i="3"/>
  <c r="E346" i="3" s="1"/>
  <c r="E273" i="3"/>
  <c r="E288" i="3"/>
  <c r="E345" i="3" s="1"/>
  <c r="E254" i="3"/>
  <c r="E171" i="3"/>
  <c r="E172" i="3" s="1"/>
  <c r="E340" i="3"/>
  <c r="G237" i="3"/>
  <c r="G235" i="3"/>
  <c r="G133" i="3"/>
  <c r="G134" i="3" s="1"/>
  <c r="G348" i="3" s="1"/>
  <c r="G228" i="3"/>
  <c r="E27" i="3"/>
  <c r="E355" i="3"/>
  <c r="E359" i="3" s="1"/>
  <c r="E268" i="3"/>
  <c r="E262" i="3"/>
  <c r="E357" i="3"/>
  <c r="D347" i="3"/>
  <c r="G234" i="3"/>
  <c r="F236" i="3"/>
  <c r="D293" i="2"/>
  <c r="D257" i="2"/>
  <c r="E209" i="2"/>
  <c r="E44" i="2"/>
  <c r="D58" i="2"/>
  <c r="D97" i="2" s="1"/>
  <c r="D95" i="2"/>
  <c r="E298" i="2"/>
  <c r="E220" i="2"/>
  <c r="G183" i="2"/>
  <c r="F180" i="2"/>
  <c r="E221" i="2"/>
  <c r="E299" i="2"/>
  <c r="D60" i="2"/>
  <c r="E215" i="2"/>
  <c r="E24" i="2"/>
  <c r="E21" i="2"/>
  <c r="E19" i="2"/>
  <c r="E25" i="2"/>
  <c r="E26" i="2" s="1"/>
  <c r="E20" i="2"/>
  <c r="E242" i="2"/>
  <c r="E291" i="2" s="1"/>
  <c r="E241" i="2"/>
  <c r="E290" i="2" s="1"/>
  <c r="E226" i="2"/>
  <c r="E206" i="2"/>
  <c r="E279" i="2"/>
  <c r="D364" i="3" l="1"/>
  <c r="D310" i="3"/>
  <c r="G230" i="3"/>
  <c r="H233" i="3"/>
  <c r="E55" i="3"/>
  <c r="E58" i="3" s="1"/>
  <c r="E97" i="3" s="1"/>
  <c r="E333" i="3"/>
  <c r="E331" i="3" s="1"/>
  <c r="E287" i="3"/>
  <c r="E283" i="3"/>
  <c r="E294" i="3"/>
  <c r="E272" i="3"/>
  <c r="E159" i="3"/>
  <c r="E160" i="3" s="1"/>
  <c r="E253" i="3"/>
  <c r="E255" i="3" s="1"/>
  <c r="E264" i="3"/>
  <c r="E295" i="3"/>
  <c r="E303" i="3" s="1"/>
  <c r="E59" i="3"/>
  <c r="E91" i="3"/>
  <c r="E98" i="3" s="1"/>
  <c r="E352" i="3"/>
  <c r="E356" i="3" s="1"/>
  <c r="E92" i="3"/>
  <c r="E301" i="3" s="1"/>
  <c r="E48" i="2"/>
  <c r="E49" i="2" s="1"/>
  <c r="D292" i="2"/>
  <c r="D308" i="2" s="1"/>
  <c r="D263" i="2"/>
  <c r="D262" i="2" s="1"/>
  <c r="E240" i="2"/>
  <c r="E236" i="2"/>
  <c r="E287" i="2" s="1"/>
  <c r="E278" i="2"/>
  <c r="E225" i="2"/>
  <c r="E205" i="2"/>
  <c r="G184" i="2"/>
  <c r="F186" i="2"/>
  <c r="E303" i="2"/>
  <c r="E302" i="2"/>
  <c r="E219" i="2"/>
  <c r="E212" i="2"/>
  <c r="E310" i="2" s="1"/>
  <c r="E297" i="2"/>
  <c r="E22" i="2"/>
  <c r="D61" i="2"/>
  <c r="D99" i="2"/>
  <c r="D100" i="2" s="1"/>
  <c r="E214" i="2"/>
  <c r="E248" i="2"/>
  <c r="G187" i="2"/>
  <c r="G185" i="2"/>
  <c r="G178" i="2"/>
  <c r="E351" i="3" l="1"/>
  <c r="E313" i="3" s="1"/>
  <c r="F258" i="3"/>
  <c r="E349" i="3"/>
  <c r="F256" i="3"/>
  <c r="F44" i="3"/>
  <c r="E292" i="3"/>
  <c r="E302" i="3"/>
  <c r="E342" i="3"/>
  <c r="E339" i="3" s="1"/>
  <c r="E280" i="3"/>
  <c r="E95" i="3"/>
  <c r="H234" i="3"/>
  <c r="G236" i="3"/>
  <c r="E60" i="3"/>
  <c r="E344" i="3"/>
  <c r="E343" i="3" s="1"/>
  <c r="E286" i="3"/>
  <c r="H235" i="3"/>
  <c r="H237" i="3"/>
  <c r="H133" i="3"/>
  <c r="H134" i="3" s="1"/>
  <c r="H348" i="3" s="1"/>
  <c r="H228" i="3"/>
  <c r="E367" i="3"/>
  <c r="G180" i="2"/>
  <c r="H183" i="2"/>
  <c r="E235" i="2"/>
  <c r="E286" i="2" s="1"/>
  <c r="E234" i="2"/>
  <c r="E224" i="2"/>
  <c r="E217" i="2"/>
  <c r="E204" i="2"/>
  <c r="E207" i="2" s="1"/>
  <c r="E277" i="2"/>
  <c r="E276" i="2" s="1"/>
  <c r="E239" i="2"/>
  <c r="E289" i="2"/>
  <c r="E288" i="2" s="1"/>
  <c r="E301" i="2"/>
  <c r="E296" i="2"/>
  <c r="E300" i="2" s="1"/>
  <c r="E247" i="2"/>
  <c r="E53" i="2"/>
  <c r="E93" i="2" s="1"/>
  <c r="E51" i="2"/>
  <c r="E54" i="2"/>
  <c r="E94" i="2" s="1"/>
  <c r="E52" i="2"/>
  <c r="E27" i="2"/>
  <c r="F48" i="3" l="1"/>
  <c r="F49" i="3" s="1"/>
  <c r="E311" i="3"/>
  <c r="I233" i="3"/>
  <c r="H230" i="3"/>
  <c r="E350" i="3"/>
  <c r="E312" i="3" s="1"/>
  <c r="F257" i="3"/>
  <c r="F353" i="3"/>
  <c r="F266" i="3"/>
  <c r="F355" i="3"/>
  <c r="F359" i="3" s="1"/>
  <c r="F268" i="3"/>
  <c r="F261" i="3"/>
  <c r="F263" i="3"/>
  <c r="E61" i="3"/>
  <c r="E99" i="3"/>
  <c r="E100" i="3" s="1"/>
  <c r="F14" i="3"/>
  <c r="F15" i="3" s="1"/>
  <c r="F18" i="3" s="1"/>
  <c r="E305" i="3"/>
  <c r="E59" i="2"/>
  <c r="E91" i="2"/>
  <c r="E98" i="2" s="1"/>
  <c r="E254" i="2"/>
  <c r="E246" i="2"/>
  <c r="H187" i="2"/>
  <c r="H185" i="2"/>
  <c r="H178" i="2"/>
  <c r="E55" i="2"/>
  <c r="E92" i="2"/>
  <c r="E253" i="2"/>
  <c r="E233" i="2"/>
  <c r="E285" i="2"/>
  <c r="E284" i="2" s="1"/>
  <c r="E311" i="2" s="1"/>
  <c r="H184" i="2"/>
  <c r="G186" i="2"/>
  <c r="F357" i="3" l="1"/>
  <c r="I234" i="3"/>
  <c r="H236" i="3"/>
  <c r="E347" i="3"/>
  <c r="F334" i="3"/>
  <c r="F289" i="3"/>
  <c r="F346" i="3" s="1"/>
  <c r="F288" i="3"/>
  <c r="F345" i="3" s="1"/>
  <c r="F273" i="3"/>
  <c r="F254" i="3"/>
  <c r="F171" i="3"/>
  <c r="F172" i="3" s="1"/>
  <c r="F354" i="3"/>
  <c r="F358" i="3" s="1"/>
  <c r="F267" i="3"/>
  <c r="I237" i="3"/>
  <c r="I133" i="3"/>
  <c r="I134" i="3" s="1"/>
  <c r="I348" i="3" s="1"/>
  <c r="I235" i="3"/>
  <c r="I228" i="3"/>
  <c r="F25" i="3"/>
  <c r="F26" i="3" s="1"/>
  <c r="F24" i="3"/>
  <c r="F21" i="3"/>
  <c r="F20" i="3"/>
  <c r="F19" i="3"/>
  <c r="F332" i="3"/>
  <c r="F282" i="3"/>
  <c r="F341" i="3" s="1"/>
  <c r="F281" i="3"/>
  <c r="F271" i="3"/>
  <c r="F145" i="3"/>
  <c r="F146" i="3" s="1"/>
  <c r="F252" i="3"/>
  <c r="F259" i="3"/>
  <c r="F366" i="3" s="1"/>
  <c r="F262" i="3"/>
  <c r="F54" i="3"/>
  <c r="F53" i="3"/>
  <c r="F52" i="3"/>
  <c r="F55" i="3" s="1"/>
  <c r="F58" i="3" s="1"/>
  <c r="F51" i="3"/>
  <c r="E58" i="2"/>
  <c r="E97" i="2" s="1"/>
  <c r="E95" i="2"/>
  <c r="I183" i="2"/>
  <c r="H180" i="2"/>
  <c r="F211" i="2"/>
  <c r="E295" i="2"/>
  <c r="E265" i="2" s="1"/>
  <c r="F14" i="2"/>
  <c r="F15" i="2" s="1"/>
  <c r="F18" i="2" s="1"/>
  <c r="F210" i="2"/>
  <c r="E294" i="2"/>
  <c r="E264" i="2" s="1"/>
  <c r="E245" i="2"/>
  <c r="E252" i="2"/>
  <c r="F340" i="3" l="1"/>
  <c r="F92" i="3"/>
  <c r="F22" i="3"/>
  <c r="F95" i="3" s="1"/>
  <c r="F27" i="3"/>
  <c r="F295" i="3"/>
  <c r="F93" i="3"/>
  <c r="J233" i="3"/>
  <c r="I230" i="3"/>
  <c r="F352" i="3"/>
  <c r="F356" i="3" s="1"/>
  <c r="F97" i="3"/>
  <c r="F59" i="3"/>
  <c r="F60" i="3" s="1"/>
  <c r="F91" i="3"/>
  <c r="F98" i="3" s="1"/>
  <c r="F333" i="3"/>
  <c r="F331" i="3" s="1"/>
  <c r="F294" i="3"/>
  <c r="F287" i="3"/>
  <c r="F283" i="3"/>
  <c r="F342" i="3" s="1"/>
  <c r="F272" i="3"/>
  <c r="F253" i="3"/>
  <c r="F255" i="3" s="1"/>
  <c r="F159" i="3"/>
  <c r="F160" i="3" s="1"/>
  <c r="F264" i="3"/>
  <c r="F293" i="3"/>
  <c r="F292" i="3" s="1"/>
  <c r="F94" i="3"/>
  <c r="F303" i="3" s="1"/>
  <c r="E364" i="3"/>
  <c r="E310" i="3"/>
  <c r="F25" i="2"/>
  <c r="F26" i="2" s="1"/>
  <c r="F20" i="2"/>
  <c r="F24" i="2"/>
  <c r="F21" i="2"/>
  <c r="F19" i="2"/>
  <c r="I184" i="2"/>
  <c r="H186" i="2"/>
  <c r="E60" i="2"/>
  <c r="F298" i="2"/>
  <c r="F220" i="2"/>
  <c r="F221" i="2"/>
  <c r="F299" i="2"/>
  <c r="I187" i="2"/>
  <c r="I185" i="2"/>
  <c r="I178" i="2"/>
  <c r="E257" i="2"/>
  <c r="F209" i="2"/>
  <c r="F214" i="2" s="1"/>
  <c r="E293" i="2"/>
  <c r="F44" i="2"/>
  <c r="F215" i="2"/>
  <c r="F216" i="2"/>
  <c r="F351" i="3" l="1"/>
  <c r="F313" i="3" s="1"/>
  <c r="G258" i="3"/>
  <c r="J234" i="3"/>
  <c r="I236" i="3"/>
  <c r="F339" i="3"/>
  <c r="J237" i="3"/>
  <c r="J133" i="3"/>
  <c r="J134" i="3" s="1"/>
  <c r="J348" i="3" s="1"/>
  <c r="J235" i="3"/>
  <c r="J228" i="3"/>
  <c r="F367" i="3"/>
  <c r="F302" i="3"/>
  <c r="F301" i="3"/>
  <c r="F344" i="3"/>
  <c r="F343" i="3" s="1"/>
  <c r="F286" i="3"/>
  <c r="F61" i="3"/>
  <c r="F99" i="3"/>
  <c r="F100" i="3" s="1"/>
  <c r="F280" i="3"/>
  <c r="J183" i="2"/>
  <c r="I180" i="2"/>
  <c r="F242" i="2"/>
  <c r="F291" i="2" s="1"/>
  <c r="F241" i="2"/>
  <c r="F290" i="2" s="1"/>
  <c r="F226" i="2"/>
  <c r="F206" i="2"/>
  <c r="F279" i="2"/>
  <c r="F219" i="2"/>
  <c r="F212" i="2"/>
  <c r="F310" i="2" s="1"/>
  <c r="F297" i="2"/>
  <c r="F48" i="2"/>
  <c r="F49" i="2" s="1"/>
  <c r="E61" i="2"/>
  <c r="E99" i="2"/>
  <c r="E100" i="2" s="1"/>
  <c r="E292" i="2"/>
  <c r="E308" i="2" s="1"/>
  <c r="E263" i="2"/>
  <c r="E262" i="2" s="1"/>
  <c r="F240" i="2"/>
  <c r="F236" i="2"/>
  <c r="F287" i="2" s="1"/>
  <c r="F278" i="2"/>
  <c r="F225" i="2"/>
  <c r="F205" i="2"/>
  <c r="F235" i="2"/>
  <c r="F286" i="2" s="1"/>
  <c r="F234" i="2"/>
  <c r="F224" i="2"/>
  <c r="F217" i="2"/>
  <c r="F204" i="2"/>
  <c r="F277" i="2"/>
  <c r="F276" i="2" s="1"/>
  <c r="F303" i="2"/>
  <c r="F302" i="2"/>
  <c r="F22" i="2"/>
  <c r="F248" i="2" l="1"/>
  <c r="F247" i="2"/>
  <c r="F350" i="3"/>
  <c r="F312" i="3" s="1"/>
  <c r="G257" i="3"/>
  <c r="G355" i="3"/>
  <c r="G359" i="3" s="1"/>
  <c r="G268" i="3"/>
  <c r="K233" i="3"/>
  <c r="J230" i="3"/>
  <c r="G263" i="3"/>
  <c r="F349" i="3"/>
  <c r="F305" i="3"/>
  <c r="G256" i="3"/>
  <c r="G14" i="3"/>
  <c r="G15" i="3" s="1"/>
  <c r="G18" i="3" s="1"/>
  <c r="G44" i="3"/>
  <c r="F285" i="2"/>
  <c r="F284" i="2" s="1"/>
  <c r="F233" i="2"/>
  <c r="F301" i="2"/>
  <c r="F296" i="2"/>
  <c r="F300" i="2" s="1"/>
  <c r="F207" i="2"/>
  <c r="F53" i="2"/>
  <c r="F93" i="2" s="1"/>
  <c r="F253" i="2" s="1"/>
  <c r="F51" i="2"/>
  <c r="F54" i="2"/>
  <c r="F94" i="2" s="1"/>
  <c r="F52" i="2"/>
  <c r="F246" i="2"/>
  <c r="J184" i="2"/>
  <c r="I186" i="2"/>
  <c r="F27" i="2"/>
  <c r="F239" i="2"/>
  <c r="F289" i="2"/>
  <c r="F288" i="2" s="1"/>
  <c r="J187" i="2"/>
  <c r="J185" i="2"/>
  <c r="J178" i="2"/>
  <c r="F254" i="2" l="1"/>
  <c r="F311" i="2"/>
  <c r="G25" i="3"/>
  <c r="G26" i="3" s="1"/>
  <c r="G24" i="3"/>
  <c r="G21" i="3"/>
  <c r="G20" i="3"/>
  <c r="G19" i="3"/>
  <c r="F311" i="3"/>
  <c r="F347" i="3"/>
  <c r="K234" i="3"/>
  <c r="J236" i="3"/>
  <c r="G354" i="3"/>
  <c r="G358" i="3" s="1"/>
  <c r="G267" i="3"/>
  <c r="G353" i="3"/>
  <c r="G266" i="3"/>
  <c r="G259" i="3"/>
  <c r="G366" i="3" s="1"/>
  <c r="G334" i="3"/>
  <c r="G254" i="3"/>
  <c r="G289" i="3"/>
  <c r="G346" i="3" s="1"/>
  <c r="G273" i="3"/>
  <c r="G288" i="3"/>
  <c r="G345" i="3" s="1"/>
  <c r="G171" i="3"/>
  <c r="G172" i="3" s="1"/>
  <c r="K237" i="3"/>
  <c r="K235" i="3"/>
  <c r="K133" i="3"/>
  <c r="K134" i="3" s="1"/>
  <c r="K348" i="3" s="1"/>
  <c r="K228" i="3"/>
  <c r="G262" i="3"/>
  <c r="G261" i="3"/>
  <c r="G48" i="3"/>
  <c r="G49" i="3" s="1"/>
  <c r="F295" i="2"/>
  <c r="F265" i="2" s="1"/>
  <c r="G14" i="2"/>
  <c r="G15" i="2" s="1"/>
  <c r="G18" i="2" s="1"/>
  <c r="G211" i="2"/>
  <c r="F59" i="2"/>
  <c r="F91" i="2"/>
  <c r="F98" i="2" s="1"/>
  <c r="F294" i="2"/>
  <c r="F264" i="2" s="1"/>
  <c r="G210" i="2"/>
  <c r="F245" i="2"/>
  <c r="K183" i="2"/>
  <c r="J180" i="2"/>
  <c r="F55" i="2"/>
  <c r="F92" i="2"/>
  <c r="F252" i="2" s="1"/>
  <c r="G295" i="3" l="1"/>
  <c r="G357" i="3"/>
  <c r="G352" i="3"/>
  <c r="G356" i="3" s="1"/>
  <c r="G332" i="3"/>
  <c r="G252" i="3"/>
  <c r="G282" i="3"/>
  <c r="G341" i="3" s="1"/>
  <c r="G281" i="3"/>
  <c r="G271" i="3"/>
  <c r="G264" i="3"/>
  <c r="G145" i="3"/>
  <c r="G146" i="3" s="1"/>
  <c r="F364" i="3"/>
  <c r="F310" i="3"/>
  <c r="G333" i="3"/>
  <c r="G253" i="3"/>
  <c r="G283" i="3"/>
  <c r="G342" i="3" s="1"/>
  <c r="G272" i="3"/>
  <c r="G159" i="3"/>
  <c r="G160" i="3" s="1"/>
  <c r="G287" i="3"/>
  <c r="G54" i="3"/>
  <c r="G94" i="3" s="1"/>
  <c r="G303" i="3" s="1"/>
  <c r="G53" i="3"/>
  <c r="G93" i="3" s="1"/>
  <c r="G52" i="3"/>
  <c r="G51" i="3"/>
  <c r="K230" i="3"/>
  <c r="L233" i="3"/>
  <c r="G22" i="3"/>
  <c r="G92" i="3"/>
  <c r="F257" i="2"/>
  <c r="F293" i="2"/>
  <c r="G209" i="2"/>
  <c r="G214" i="2" s="1"/>
  <c r="G44" i="2"/>
  <c r="G298" i="2"/>
  <c r="G220" i="2"/>
  <c r="K187" i="2"/>
  <c r="K185" i="2"/>
  <c r="K178" i="2"/>
  <c r="G299" i="2"/>
  <c r="G221" i="2"/>
  <c r="F58" i="2"/>
  <c r="F97" i="2" s="1"/>
  <c r="F95" i="2"/>
  <c r="G216" i="2"/>
  <c r="G215" i="2"/>
  <c r="K184" i="2"/>
  <c r="J186" i="2"/>
  <c r="G25" i="2"/>
  <c r="G26" i="2" s="1"/>
  <c r="G24" i="2"/>
  <c r="G21" i="2"/>
  <c r="G20" i="2"/>
  <c r="G19" i="2"/>
  <c r="F60" i="2" l="1"/>
  <c r="F61" i="2" s="1"/>
  <c r="G351" i="3"/>
  <c r="G313" i="3" s="1"/>
  <c r="H258" i="3"/>
  <c r="L234" i="3"/>
  <c r="K236" i="3"/>
  <c r="G255" i="3"/>
  <c r="G301" i="3"/>
  <c r="G59" i="3"/>
  <c r="G60" i="3" s="1"/>
  <c r="G91" i="3"/>
  <c r="G98" i="3" s="1"/>
  <c r="G344" i="3"/>
  <c r="G343" i="3" s="1"/>
  <c r="G367" i="3" s="1"/>
  <c r="G286" i="3"/>
  <c r="G331" i="3"/>
  <c r="G27" i="3"/>
  <c r="G55" i="3"/>
  <c r="G58" i="3" s="1"/>
  <c r="G294" i="3"/>
  <c r="G302" i="3" s="1"/>
  <c r="G340" i="3"/>
  <c r="G339" i="3" s="1"/>
  <c r="G280" i="3"/>
  <c r="G293" i="3"/>
  <c r="L237" i="3"/>
  <c r="L235" i="3"/>
  <c r="L133" i="3"/>
  <c r="L134" i="3" s="1"/>
  <c r="L348" i="3" s="1"/>
  <c r="L228" i="3"/>
  <c r="G277" i="2"/>
  <c r="G204" i="2"/>
  <c r="G235" i="2"/>
  <c r="G286" i="2" s="1"/>
  <c r="G234" i="2"/>
  <c r="G224" i="2"/>
  <c r="G217" i="2"/>
  <c r="G48" i="2"/>
  <c r="G49" i="2" s="1"/>
  <c r="G22" i="2"/>
  <c r="K180" i="2"/>
  <c r="L183" i="2"/>
  <c r="G278" i="2"/>
  <c r="G205" i="2"/>
  <c r="G240" i="2"/>
  <c r="G236" i="2"/>
  <c r="G287" i="2" s="1"/>
  <c r="G225" i="2"/>
  <c r="G279" i="2"/>
  <c r="G206" i="2"/>
  <c r="G241" i="2"/>
  <c r="G290" i="2" s="1"/>
  <c r="G226" i="2"/>
  <c r="G242" i="2"/>
  <c r="G291" i="2" s="1"/>
  <c r="G297" i="2"/>
  <c r="G212" i="2"/>
  <c r="G310" i="2" s="1"/>
  <c r="G219" i="2"/>
  <c r="G303" i="2"/>
  <c r="G302" i="2"/>
  <c r="F292" i="2"/>
  <c r="F308" i="2" s="1"/>
  <c r="F263" i="2"/>
  <c r="F262" i="2" s="1"/>
  <c r="F99" i="2" l="1"/>
  <c r="F100" i="2" s="1"/>
  <c r="G276" i="2"/>
  <c r="G350" i="3"/>
  <c r="G312" i="3" s="1"/>
  <c r="H257" i="3"/>
  <c r="G349" i="3"/>
  <c r="H256" i="3"/>
  <c r="G305" i="3"/>
  <c r="H44" i="3"/>
  <c r="H14" i="3"/>
  <c r="H15" i="3" s="1"/>
  <c r="H18" i="3" s="1"/>
  <c r="H355" i="3"/>
  <c r="H359" i="3" s="1"/>
  <c r="H268" i="3"/>
  <c r="H263" i="3"/>
  <c r="G61" i="3"/>
  <c r="G99" i="3"/>
  <c r="G100" i="3" s="1"/>
  <c r="M233" i="3"/>
  <c r="L230" i="3"/>
  <c r="G292" i="3"/>
  <c r="G97" i="3"/>
  <c r="G95" i="3"/>
  <c r="G54" i="2"/>
  <c r="G94" i="2" s="1"/>
  <c r="G53" i="2"/>
  <c r="G93" i="2" s="1"/>
  <c r="G52" i="2"/>
  <c r="G51" i="2"/>
  <c r="G285" i="2"/>
  <c r="G284" i="2" s="1"/>
  <c r="G233" i="2"/>
  <c r="G301" i="2"/>
  <c r="G296" i="2"/>
  <c r="G300" i="2" s="1"/>
  <c r="G248" i="2"/>
  <c r="G289" i="2"/>
  <c r="G288" i="2" s="1"/>
  <c r="G239" i="2"/>
  <c r="L185" i="2"/>
  <c r="L187" i="2"/>
  <c r="L178" i="2"/>
  <c r="L184" i="2"/>
  <c r="K186" i="2"/>
  <c r="G246" i="2"/>
  <c r="G27" i="2"/>
  <c r="G247" i="2"/>
  <c r="G253" i="2" s="1"/>
  <c r="G207" i="2"/>
  <c r="G254" i="2" l="1"/>
  <c r="M235" i="3"/>
  <c r="M237" i="3"/>
  <c r="M133" i="3"/>
  <c r="M134" i="3" s="1"/>
  <c r="M348" i="3" s="1"/>
  <c r="M228" i="3"/>
  <c r="M234" i="3"/>
  <c r="L236" i="3"/>
  <c r="H353" i="3"/>
  <c r="H266" i="3"/>
  <c r="H259" i="3"/>
  <c r="H366" i="3" s="1"/>
  <c r="H354" i="3"/>
  <c r="H358" i="3" s="1"/>
  <c r="H267" i="3"/>
  <c r="H25" i="3"/>
  <c r="H26" i="3" s="1"/>
  <c r="H24" i="3"/>
  <c r="H21" i="3"/>
  <c r="H20" i="3"/>
  <c r="H19" i="3"/>
  <c r="H261" i="3"/>
  <c r="H262" i="3"/>
  <c r="H334" i="3"/>
  <c r="H289" i="3"/>
  <c r="H346" i="3" s="1"/>
  <c r="H273" i="3"/>
  <c r="H288" i="3"/>
  <c r="H345" i="3" s="1"/>
  <c r="H254" i="3"/>
  <c r="H171" i="3"/>
  <c r="H172" i="3" s="1"/>
  <c r="H48" i="3"/>
  <c r="H49" i="3" s="1"/>
  <c r="G311" i="3"/>
  <c r="G347" i="3"/>
  <c r="G311" i="2"/>
  <c r="G55" i="2"/>
  <c r="G92" i="2"/>
  <c r="G59" i="2"/>
  <c r="G91" i="2"/>
  <c r="G98" i="2" s="1"/>
  <c r="G245" i="2"/>
  <c r="G252" i="2"/>
  <c r="M183" i="2"/>
  <c r="L180" i="2"/>
  <c r="G294" i="2"/>
  <c r="G264" i="2" s="1"/>
  <c r="H210" i="2"/>
  <c r="G295" i="2"/>
  <c r="G265" i="2" s="1"/>
  <c r="H14" i="2"/>
  <c r="H15" i="2" s="1"/>
  <c r="H18" i="2" s="1"/>
  <c r="H211" i="2"/>
  <c r="H216" i="2" s="1"/>
  <c r="H332" i="3" l="1"/>
  <c r="H282" i="3"/>
  <c r="H341" i="3" s="1"/>
  <c r="H281" i="3"/>
  <c r="H271" i="3"/>
  <c r="H264" i="3"/>
  <c r="H252" i="3"/>
  <c r="H145" i="3"/>
  <c r="H146" i="3" s="1"/>
  <c r="H295" i="3"/>
  <c r="H22" i="3"/>
  <c r="H92" i="3"/>
  <c r="H27" i="3"/>
  <c r="M230" i="3"/>
  <c r="N233" i="3"/>
  <c r="H357" i="3"/>
  <c r="H352" i="3"/>
  <c r="H356" i="3" s="1"/>
  <c r="G364" i="3"/>
  <c r="G310" i="3"/>
  <c r="H54" i="3"/>
  <c r="H94" i="3" s="1"/>
  <c r="H303" i="3" s="1"/>
  <c r="H53" i="3"/>
  <c r="H93" i="3" s="1"/>
  <c r="H52" i="3"/>
  <c r="H51" i="3"/>
  <c r="H333" i="3"/>
  <c r="H283" i="3"/>
  <c r="H342" i="3" s="1"/>
  <c r="H272" i="3"/>
  <c r="H287" i="3"/>
  <c r="H253" i="3"/>
  <c r="H159" i="3"/>
  <c r="H160" i="3" s="1"/>
  <c r="H279" i="2"/>
  <c r="H241" i="2"/>
  <c r="H290" i="2" s="1"/>
  <c r="H242" i="2"/>
  <c r="H291" i="2" s="1"/>
  <c r="H206" i="2"/>
  <c r="H226" i="2"/>
  <c r="M187" i="2"/>
  <c r="M185" i="2"/>
  <c r="M178" i="2"/>
  <c r="G293" i="2"/>
  <c r="G257" i="2"/>
  <c r="H209" i="2"/>
  <c r="H214" i="2" s="1"/>
  <c r="H44" i="2"/>
  <c r="H298" i="2"/>
  <c r="H220" i="2"/>
  <c r="H25" i="2"/>
  <c r="H26" i="2" s="1"/>
  <c r="H24" i="2"/>
  <c r="H21" i="2"/>
  <c r="H20" i="2"/>
  <c r="H19" i="2"/>
  <c r="G58" i="2"/>
  <c r="G97" i="2" s="1"/>
  <c r="G95" i="2"/>
  <c r="H299" i="2"/>
  <c r="H221" i="2"/>
  <c r="H215" i="2"/>
  <c r="M184" i="2"/>
  <c r="L186" i="2"/>
  <c r="G60" i="2" l="1"/>
  <c r="H351" i="3"/>
  <c r="H313" i="3" s="1"/>
  <c r="I258" i="3"/>
  <c r="H340" i="3"/>
  <c r="H339" i="3" s="1"/>
  <c r="H280" i="3"/>
  <c r="H255" i="3"/>
  <c r="H344" i="3"/>
  <c r="H343" i="3" s="1"/>
  <c r="H286" i="3"/>
  <c r="H294" i="3"/>
  <c r="H302" i="3" s="1"/>
  <c r="H59" i="3"/>
  <c r="H91" i="3"/>
  <c r="H98" i="3" s="1"/>
  <c r="H367" i="3"/>
  <c r="N235" i="3"/>
  <c r="N237" i="3"/>
  <c r="N133" i="3"/>
  <c r="N134" i="3" s="1"/>
  <c r="N348" i="3" s="1"/>
  <c r="N228" i="3"/>
  <c r="N230" i="3" s="1"/>
  <c r="N236" i="3" s="1"/>
  <c r="H293" i="3"/>
  <c r="H292" i="3" s="1"/>
  <c r="H55" i="3"/>
  <c r="H58" i="3" s="1"/>
  <c r="H97" i="3" s="1"/>
  <c r="N234" i="3"/>
  <c r="M236" i="3"/>
  <c r="H331" i="3"/>
  <c r="G61" i="2"/>
  <c r="G99" i="2"/>
  <c r="G100" i="2" s="1"/>
  <c r="H277" i="2"/>
  <c r="H235" i="2"/>
  <c r="H286" i="2" s="1"/>
  <c r="H224" i="2"/>
  <c r="H217" i="2"/>
  <c r="H204" i="2"/>
  <c r="H207" i="2" s="1"/>
  <c r="H234" i="2"/>
  <c r="H278" i="2"/>
  <c r="H236" i="2"/>
  <c r="H287" i="2" s="1"/>
  <c r="H225" i="2"/>
  <c r="H205" i="2"/>
  <c r="H240" i="2"/>
  <c r="H303" i="2"/>
  <c r="H302" i="2"/>
  <c r="H248" i="2"/>
  <c r="H48" i="2"/>
  <c r="H49" i="2" s="1"/>
  <c r="G292" i="2"/>
  <c r="G308" i="2" s="1"/>
  <c r="G263" i="2"/>
  <c r="G262" i="2" s="1"/>
  <c r="H22" i="2"/>
  <c r="H27" i="2"/>
  <c r="H297" i="2"/>
  <c r="H219" i="2"/>
  <c r="H212" i="2"/>
  <c r="H310" i="2" s="1"/>
  <c r="N183" i="2"/>
  <c r="M180" i="2"/>
  <c r="H350" i="3" l="1"/>
  <c r="H312" i="3" s="1"/>
  <c r="I257" i="3"/>
  <c r="H60" i="3"/>
  <c r="I355" i="3"/>
  <c r="I359" i="3" s="1"/>
  <c r="I268" i="3"/>
  <c r="H95" i="3"/>
  <c r="H301" i="3"/>
  <c r="I263" i="3"/>
  <c r="N184" i="2"/>
  <c r="M186" i="2"/>
  <c r="N187" i="2"/>
  <c r="N185" i="2"/>
  <c r="N178" i="2"/>
  <c r="N180" i="2" s="1"/>
  <c r="N186" i="2" s="1"/>
  <c r="H289" i="2"/>
  <c r="H288" i="2" s="1"/>
  <c r="H239" i="2"/>
  <c r="H247" i="2"/>
  <c r="H276" i="2"/>
  <c r="H301" i="2"/>
  <c r="H296" i="2"/>
  <c r="H300" i="2" s="1"/>
  <c r="H246" i="2"/>
  <c r="H54" i="2"/>
  <c r="H94" i="2" s="1"/>
  <c r="H254" i="2" s="1"/>
  <c r="H53" i="2"/>
  <c r="H93" i="2" s="1"/>
  <c r="H52" i="2"/>
  <c r="H51" i="2"/>
  <c r="H285" i="2"/>
  <c r="H284" i="2" s="1"/>
  <c r="H233" i="2"/>
  <c r="H349" i="3" l="1"/>
  <c r="H305" i="3"/>
  <c r="I256" i="3"/>
  <c r="I261" i="3" s="1"/>
  <c r="I44" i="3"/>
  <c r="I14" i="3"/>
  <c r="I15" i="3" s="1"/>
  <c r="I18" i="3" s="1"/>
  <c r="H61" i="3"/>
  <c r="H99" i="3"/>
  <c r="H100" i="3" s="1"/>
  <c r="I354" i="3"/>
  <c r="I358" i="3" s="1"/>
  <c r="I267" i="3"/>
  <c r="I262" i="3"/>
  <c r="I334" i="3"/>
  <c r="I288" i="3"/>
  <c r="I345" i="3" s="1"/>
  <c r="I289" i="3"/>
  <c r="I346" i="3" s="1"/>
  <c r="I273" i="3"/>
  <c r="I254" i="3"/>
  <c r="I171" i="3"/>
  <c r="I172" i="3" s="1"/>
  <c r="H295" i="2"/>
  <c r="H265" i="2" s="1"/>
  <c r="I211" i="2"/>
  <c r="I14" i="2"/>
  <c r="I15" i="2" s="1"/>
  <c r="I18" i="2" s="1"/>
  <c r="H245" i="2"/>
  <c r="H59" i="2"/>
  <c r="H91" i="2"/>
  <c r="H98" i="2" s="1"/>
  <c r="H55" i="2"/>
  <c r="H92" i="2"/>
  <c r="H252" i="2" s="1"/>
  <c r="H253" i="2"/>
  <c r="H311" i="2"/>
  <c r="I332" i="3" l="1"/>
  <c r="I282" i="3"/>
  <c r="I341" i="3" s="1"/>
  <c r="I281" i="3"/>
  <c r="I271" i="3"/>
  <c r="I264" i="3"/>
  <c r="I252" i="3"/>
  <c r="I293" i="3"/>
  <c r="I145" i="3"/>
  <c r="I146" i="3" s="1"/>
  <c r="I333" i="3"/>
  <c r="I272" i="3"/>
  <c r="I287" i="3"/>
  <c r="I253" i="3"/>
  <c r="I283" i="3"/>
  <c r="I342" i="3" s="1"/>
  <c r="I159" i="3"/>
  <c r="I160" i="3" s="1"/>
  <c r="I353" i="3"/>
  <c r="I266" i="3"/>
  <c r="I259" i="3"/>
  <c r="I366" i="3" s="1"/>
  <c r="I295" i="3"/>
  <c r="I25" i="3"/>
  <c r="I26" i="3" s="1"/>
  <c r="I24" i="3"/>
  <c r="I21" i="3"/>
  <c r="I20" i="3"/>
  <c r="I19" i="3"/>
  <c r="I48" i="3"/>
  <c r="I49" i="3" s="1"/>
  <c r="H311" i="3"/>
  <c r="H347" i="3"/>
  <c r="H293" i="2"/>
  <c r="H257" i="2"/>
  <c r="I209" i="2"/>
  <c r="I44" i="2"/>
  <c r="H294" i="2"/>
  <c r="H264" i="2" s="1"/>
  <c r="I210" i="2"/>
  <c r="I215" i="2" s="1"/>
  <c r="I299" i="2"/>
  <c r="I221" i="2"/>
  <c r="H58" i="2"/>
  <c r="H97" i="2" s="1"/>
  <c r="H95" i="2"/>
  <c r="I25" i="2"/>
  <c r="I26" i="2" s="1"/>
  <c r="I20" i="2"/>
  <c r="I24" i="2"/>
  <c r="I21" i="2"/>
  <c r="I19" i="2"/>
  <c r="I216" i="2"/>
  <c r="H364" i="3" l="1"/>
  <c r="H310" i="3"/>
  <c r="I22" i="3"/>
  <c r="I27" i="3"/>
  <c r="I357" i="3"/>
  <c r="I352" i="3"/>
  <c r="I356" i="3" s="1"/>
  <c r="I344" i="3"/>
  <c r="I343" i="3" s="1"/>
  <c r="I286" i="3"/>
  <c r="I294" i="3"/>
  <c r="I292" i="3" s="1"/>
  <c r="I340" i="3"/>
  <c r="I339" i="3" s="1"/>
  <c r="I280" i="3"/>
  <c r="I54" i="3"/>
  <c r="I94" i="3" s="1"/>
  <c r="I303" i="3" s="1"/>
  <c r="I53" i="3"/>
  <c r="I93" i="3" s="1"/>
  <c r="I302" i="3" s="1"/>
  <c r="I52" i="3"/>
  <c r="I55" i="3" s="1"/>
  <c r="I58" i="3" s="1"/>
  <c r="I51" i="3"/>
  <c r="I255" i="3"/>
  <c r="I331" i="3"/>
  <c r="I240" i="2"/>
  <c r="I236" i="2"/>
  <c r="I287" i="2" s="1"/>
  <c r="I225" i="2"/>
  <c r="I205" i="2"/>
  <c r="I278" i="2"/>
  <c r="I297" i="2"/>
  <c r="I219" i="2"/>
  <c r="I212" i="2"/>
  <c r="I310" i="2" s="1"/>
  <c r="I214" i="2"/>
  <c r="I220" i="2"/>
  <c r="I298" i="2"/>
  <c r="I242" i="2"/>
  <c r="I291" i="2" s="1"/>
  <c r="I241" i="2"/>
  <c r="I290" i="2" s="1"/>
  <c r="I279" i="2"/>
  <c r="I226" i="2"/>
  <c r="I206" i="2"/>
  <c r="I22" i="2"/>
  <c r="I27" i="2" s="1"/>
  <c r="H60" i="2"/>
  <c r="I48" i="2"/>
  <c r="I49" i="2" s="1"/>
  <c r="H292" i="2"/>
  <c r="H308" i="2" s="1"/>
  <c r="H263" i="2"/>
  <c r="H262" i="2" s="1"/>
  <c r="I351" i="3" l="1"/>
  <c r="I313" i="3" s="1"/>
  <c r="J258" i="3"/>
  <c r="I350" i="3"/>
  <c r="I312" i="3" s="1"/>
  <c r="J262" i="3"/>
  <c r="J257" i="3"/>
  <c r="I92" i="3"/>
  <c r="I301" i="3" s="1"/>
  <c r="I95" i="3"/>
  <c r="I59" i="3"/>
  <c r="I60" i="3" s="1"/>
  <c r="I91" i="3"/>
  <c r="I98" i="3" s="1"/>
  <c r="I367" i="3"/>
  <c r="I97" i="3"/>
  <c r="H61" i="2"/>
  <c r="H99" i="2"/>
  <c r="H100" i="2" s="1"/>
  <c r="I235" i="2"/>
  <c r="I286" i="2" s="1"/>
  <c r="I234" i="2"/>
  <c r="I277" i="2"/>
  <c r="I276" i="2" s="1"/>
  <c r="I224" i="2"/>
  <c r="I217" i="2"/>
  <c r="I204" i="2"/>
  <c r="I207" i="2" s="1"/>
  <c r="I301" i="2"/>
  <c r="I296" i="2"/>
  <c r="I300" i="2" s="1"/>
  <c r="I54" i="2"/>
  <c r="I94" i="2" s="1"/>
  <c r="I52" i="2"/>
  <c r="I53" i="2"/>
  <c r="I93" i="2" s="1"/>
  <c r="I51" i="2"/>
  <c r="I248" i="2"/>
  <c r="I254" i="2" s="1"/>
  <c r="I239" i="2"/>
  <c r="I289" i="2"/>
  <c r="I288" i="2" s="1"/>
  <c r="I302" i="2"/>
  <c r="I303" i="2"/>
  <c r="I247" i="2"/>
  <c r="I253" i="2" l="1"/>
  <c r="I246" i="2"/>
  <c r="I245" i="2" s="1"/>
  <c r="I61" i="3"/>
  <c r="I99" i="3"/>
  <c r="I100" i="3" s="1"/>
  <c r="I349" i="3"/>
  <c r="I305" i="3"/>
  <c r="J256" i="3"/>
  <c r="J44" i="3"/>
  <c r="J14" i="3"/>
  <c r="J15" i="3" s="1"/>
  <c r="J18" i="3" s="1"/>
  <c r="J355" i="3"/>
  <c r="J359" i="3" s="1"/>
  <c r="J268" i="3"/>
  <c r="J333" i="3"/>
  <c r="J287" i="3"/>
  <c r="J283" i="3"/>
  <c r="J342" i="3" s="1"/>
  <c r="J272" i="3"/>
  <c r="J159" i="3"/>
  <c r="J160" i="3" s="1"/>
  <c r="J253" i="3"/>
  <c r="J354" i="3"/>
  <c r="J358" i="3" s="1"/>
  <c r="J267" i="3"/>
  <c r="J263" i="3"/>
  <c r="J210" i="2"/>
  <c r="J215" i="2" s="1"/>
  <c r="I294" i="2"/>
  <c r="I264" i="2" s="1"/>
  <c r="I59" i="2"/>
  <c r="I91" i="2"/>
  <c r="I98" i="2" s="1"/>
  <c r="J211" i="2"/>
  <c r="J216" i="2" s="1"/>
  <c r="I295" i="2"/>
  <c r="I265" i="2" s="1"/>
  <c r="J14" i="2"/>
  <c r="J15" i="2" s="1"/>
  <c r="J18" i="2" s="1"/>
  <c r="I55" i="2"/>
  <c r="I92" i="2"/>
  <c r="I252" i="2" s="1"/>
  <c r="I233" i="2"/>
  <c r="I285" i="2"/>
  <c r="I284" i="2" s="1"/>
  <c r="I311" i="2" s="1"/>
  <c r="J353" i="3" l="1"/>
  <c r="J266" i="3"/>
  <c r="J259" i="3"/>
  <c r="J366" i="3" s="1"/>
  <c r="J334" i="3"/>
  <c r="J289" i="3"/>
  <c r="J346" i="3" s="1"/>
  <c r="J288" i="3"/>
  <c r="J345" i="3" s="1"/>
  <c r="J273" i="3"/>
  <c r="J254" i="3"/>
  <c r="J171" i="3"/>
  <c r="J172" i="3" s="1"/>
  <c r="J294" i="3"/>
  <c r="J25" i="3"/>
  <c r="J26" i="3" s="1"/>
  <c r="J24" i="3"/>
  <c r="J21" i="3"/>
  <c r="J20" i="3"/>
  <c r="J19" i="3"/>
  <c r="J344" i="3"/>
  <c r="J286" i="3"/>
  <c r="J261" i="3"/>
  <c r="J48" i="3"/>
  <c r="J49" i="3" s="1"/>
  <c r="I311" i="3"/>
  <c r="I347" i="3"/>
  <c r="I257" i="2"/>
  <c r="J209" i="2"/>
  <c r="I293" i="2"/>
  <c r="J44" i="2"/>
  <c r="J24" i="2"/>
  <c r="J21" i="2"/>
  <c r="J19" i="2"/>
  <c r="J25" i="2"/>
  <c r="J26" i="2" s="1"/>
  <c r="J20" i="2"/>
  <c r="J299" i="2"/>
  <c r="J221" i="2"/>
  <c r="J240" i="2"/>
  <c r="J236" i="2"/>
  <c r="J287" i="2" s="1"/>
  <c r="J225" i="2"/>
  <c r="J205" i="2"/>
  <c r="J278" i="2"/>
  <c r="I58" i="2"/>
  <c r="I97" i="2" s="1"/>
  <c r="I95" i="2"/>
  <c r="J242" i="2"/>
  <c r="J291" i="2" s="1"/>
  <c r="J241" i="2"/>
  <c r="J290" i="2" s="1"/>
  <c r="J279" i="2"/>
  <c r="J226" i="2"/>
  <c r="J206" i="2"/>
  <c r="J220" i="2"/>
  <c r="J298" i="2"/>
  <c r="J343" i="3" l="1"/>
  <c r="J357" i="3"/>
  <c r="J352" i="3"/>
  <c r="J356" i="3" s="1"/>
  <c r="J22" i="3"/>
  <c r="J54" i="3"/>
  <c r="J94" i="3" s="1"/>
  <c r="J303" i="3" s="1"/>
  <c r="J53" i="3"/>
  <c r="J93" i="3" s="1"/>
  <c r="J302" i="3" s="1"/>
  <c r="J52" i="3"/>
  <c r="J92" i="3" s="1"/>
  <c r="J51" i="3"/>
  <c r="J295" i="3"/>
  <c r="I364" i="3"/>
  <c r="I310" i="3"/>
  <c r="J332" i="3"/>
  <c r="J331" i="3" s="1"/>
  <c r="J282" i="3"/>
  <c r="J341" i="3" s="1"/>
  <c r="J281" i="3"/>
  <c r="J271" i="3"/>
  <c r="J264" i="3"/>
  <c r="J252" i="3"/>
  <c r="J255" i="3" s="1"/>
  <c r="J145" i="3"/>
  <c r="J146" i="3" s="1"/>
  <c r="J22" i="2"/>
  <c r="J27" i="2" s="1"/>
  <c r="J239" i="2"/>
  <c r="J289" i="2"/>
  <c r="J288" i="2" s="1"/>
  <c r="I60" i="2"/>
  <c r="J297" i="2"/>
  <c r="J219" i="2"/>
  <c r="J212" i="2"/>
  <c r="J310" i="2" s="1"/>
  <c r="I263" i="2"/>
  <c r="I262" i="2" s="1"/>
  <c r="I292" i="2"/>
  <c r="I308" i="2" s="1"/>
  <c r="J248" i="2"/>
  <c r="J247" i="2"/>
  <c r="J214" i="2"/>
  <c r="J302" i="2"/>
  <c r="J303" i="2"/>
  <c r="J48" i="2"/>
  <c r="J49" i="2" s="1"/>
  <c r="J351" i="3" l="1"/>
  <c r="J313" i="3" s="1"/>
  <c r="K258" i="3"/>
  <c r="J350" i="3"/>
  <c r="J312" i="3" s="1"/>
  <c r="K262" i="3"/>
  <c r="K257" i="3"/>
  <c r="J293" i="3"/>
  <c r="J292" i="3" s="1"/>
  <c r="J95" i="3"/>
  <c r="J59" i="3"/>
  <c r="J91" i="3"/>
  <c r="J98" i="3" s="1"/>
  <c r="J340" i="3"/>
  <c r="J339" i="3" s="1"/>
  <c r="J367" i="3" s="1"/>
  <c r="J280" i="3"/>
  <c r="J55" i="3"/>
  <c r="J58" i="3" s="1"/>
  <c r="J97" i="3" s="1"/>
  <c r="J27" i="3"/>
  <c r="J235" i="2"/>
  <c r="J286" i="2" s="1"/>
  <c r="J234" i="2"/>
  <c r="J277" i="2"/>
  <c r="J276" i="2" s="1"/>
  <c r="J224" i="2"/>
  <c r="J217" i="2"/>
  <c r="J204" i="2"/>
  <c r="J207" i="2" s="1"/>
  <c r="J296" i="2"/>
  <c r="J300" i="2" s="1"/>
  <c r="J301" i="2"/>
  <c r="J54" i="2"/>
  <c r="J94" i="2" s="1"/>
  <c r="J52" i="2"/>
  <c r="J53" i="2"/>
  <c r="J93" i="2" s="1"/>
  <c r="J51" i="2"/>
  <c r="I61" i="2"/>
  <c r="I99" i="2"/>
  <c r="I100" i="2" s="1"/>
  <c r="K333" i="3" l="1"/>
  <c r="K253" i="3"/>
  <c r="K287" i="3"/>
  <c r="K283" i="3"/>
  <c r="K342" i="3" s="1"/>
  <c r="K159" i="3"/>
  <c r="K160" i="3" s="1"/>
  <c r="K272" i="3"/>
  <c r="J301" i="3"/>
  <c r="K355" i="3"/>
  <c r="K359" i="3" s="1"/>
  <c r="K268" i="3"/>
  <c r="J60" i="3"/>
  <c r="K354" i="3"/>
  <c r="K358" i="3" s="1"/>
  <c r="K267" i="3"/>
  <c r="K263" i="3"/>
  <c r="J233" i="2"/>
  <c r="J285" i="2"/>
  <c r="J284" i="2" s="1"/>
  <c r="J311" i="2" s="1"/>
  <c r="J55" i="2"/>
  <c r="J92" i="2"/>
  <c r="J246" i="2"/>
  <c r="J59" i="2"/>
  <c r="J91" i="2"/>
  <c r="J98" i="2" s="1"/>
  <c r="J253" i="2"/>
  <c r="J254" i="2"/>
  <c r="J349" i="3" l="1"/>
  <c r="J305" i="3"/>
  <c r="K256" i="3"/>
  <c r="K44" i="3"/>
  <c r="K14" i="3"/>
  <c r="K15" i="3" s="1"/>
  <c r="K18" i="3" s="1"/>
  <c r="K344" i="3"/>
  <c r="J61" i="3"/>
  <c r="J99" i="3"/>
  <c r="J100" i="3" s="1"/>
  <c r="K334" i="3"/>
  <c r="K254" i="3"/>
  <c r="K289" i="3"/>
  <c r="K346" i="3" s="1"/>
  <c r="K273" i="3"/>
  <c r="K171" i="3"/>
  <c r="K172" i="3" s="1"/>
  <c r="K288" i="3"/>
  <c r="K345" i="3" s="1"/>
  <c r="K294" i="3"/>
  <c r="J58" i="2"/>
  <c r="J97" i="2" s="1"/>
  <c r="J95" i="2"/>
  <c r="J294" i="2"/>
  <c r="J264" i="2" s="1"/>
  <c r="K210" i="2"/>
  <c r="J295" i="2"/>
  <c r="J265" i="2" s="1"/>
  <c r="K211" i="2"/>
  <c r="K216" i="2" s="1"/>
  <c r="K14" i="2"/>
  <c r="K15" i="2" s="1"/>
  <c r="K18" i="2" s="1"/>
  <c r="J245" i="2"/>
  <c r="J252" i="2"/>
  <c r="J60" i="2" l="1"/>
  <c r="K295" i="3"/>
  <c r="K286" i="3"/>
  <c r="K353" i="3"/>
  <c r="K266" i="3"/>
  <c r="K259" i="3"/>
  <c r="K366" i="3" s="1"/>
  <c r="K343" i="3"/>
  <c r="K261" i="3"/>
  <c r="K25" i="3"/>
  <c r="K26" i="3" s="1"/>
  <c r="K24" i="3"/>
  <c r="K21" i="3"/>
  <c r="K20" i="3"/>
  <c r="K19" i="3"/>
  <c r="K48" i="3"/>
  <c r="K49" i="3" s="1"/>
  <c r="J311" i="3"/>
  <c r="J347" i="3"/>
  <c r="J293" i="2"/>
  <c r="J257" i="2"/>
  <c r="K209" i="2"/>
  <c r="K44" i="2"/>
  <c r="K279" i="2"/>
  <c r="K206" i="2"/>
  <c r="K242" i="2"/>
  <c r="K291" i="2" s="1"/>
  <c r="K241" i="2"/>
  <c r="K290" i="2" s="1"/>
  <c r="K226" i="2"/>
  <c r="J61" i="2"/>
  <c r="J99" i="2"/>
  <c r="J100" i="2" s="1"/>
  <c r="K25" i="2"/>
  <c r="K26" i="2" s="1"/>
  <c r="K24" i="2"/>
  <c r="K21" i="2"/>
  <c r="K20" i="2"/>
  <c r="K19" i="2"/>
  <c r="K298" i="2"/>
  <c r="K220" i="2"/>
  <c r="K299" i="2"/>
  <c r="K221" i="2"/>
  <c r="K215" i="2"/>
  <c r="J364" i="3" l="1"/>
  <c r="J310" i="3"/>
  <c r="K22" i="3"/>
  <c r="K332" i="3"/>
  <c r="K331" i="3" s="1"/>
  <c r="K252" i="3"/>
  <c r="K255" i="3" s="1"/>
  <c r="K281" i="3"/>
  <c r="K293" i="3" s="1"/>
  <c r="K292" i="3" s="1"/>
  <c r="K271" i="3"/>
  <c r="K282" i="3"/>
  <c r="K341" i="3" s="1"/>
  <c r="K145" i="3"/>
  <c r="K146" i="3" s="1"/>
  <c r="K264" i="3"/>
  <c r="K357" i="3"/>
  <c r="K352" i="3"/>
  <c r="K356" i="3" s="1"/>
  <c r="K54" i="3"/>
  <c r="K53" i="3"/>
  <c r="K93" i="3" s="1"/>
  <c r="K302" i="3" s="1"/>
  <c r="K52" i="3"/>
  <c r="K51" i="3"/>
  <c r="K94" i="3"/>
  <c r="K48" i="2"/>
  <c r="K49" i="2" s="1"/>
  <c r="K248" i="2"/>
  <c r="K297" i="2"/>
  <c r="K219" i="2"/>
  <c r="K212" i="2"/>
  <c r="K310" i="2" s="1"/>
  <c r="K278" i="2"/>
  <c r="K205" i="2"/>
  <c r="K240" i="2"/>
  <c r="K236" i="2"/>
  <c r="K287" i="2" s="1"/>
  <c r="K225" i="2"/>
  <c r="K303" i="2"/>
  <c r="K302" i="2"/>
  <c r="K214" i="2"/>
  <c r="J263" i="2"/>
  <c r="J262" i="2" s="1"/>
  <c r="J292" i="2"/>
  <c r="J308" i="2" s="1"/>
  <c r="K22" i="2"/>
  <c r="K247" i="2" l="1"/>
  <c r="K350" i="3"/>
  <c r="K312" i="3" s="1"/>
  <c r="L262" i="3"/>
  <c r="L257" i="3"/>
  <c r="K59" i="3"/>
  <c r="K60" i="3" s="1"/>
  <c r="K91" i="3"/>
  <c r="K98" i="3" s="1"/>
  <c r="K95" i="3"/>
  <c r="K340" i="3"/>
  <c r="K339" i="3" s="1"/>
  <c r="K280" i="3"/>
  <c r="K55" i="3"/>
  <c r="K58" i="3" s="1"/>
  <c r="K97" i="3" s="1"/>
  <c r="K92" i="3"/>
  <c r="K301" i="3" s="1"/>
  <c r="K367" i="3"/>
  <c r="K303" i="3"/>
  <c r="K27" i="3"/>
  <c r="K296" i="2"/>
  <c r="K300" i="2" s="1"/>
  <c r="K301" i="2"/>
  <c r="K54" i="2"/>
  <c r="K94" i="2" s="1"/>
  <c r="K53" i="2"/>
  <c r="K93" i="2" s="1"/>
  <c r="K52" i="2"/>
  <c r="K51" i="2"/>
  <c r="K277" i="2"/>
  <c r="K276" i="2" s="1"/>
  <c r="K204" i="2"/>
  <c r="K207" i="2" s="1"/>
  <c r="K234" i="2"/>
  <c r="K235" i="2"/>
  <c r="K286" i="2" s="1"/>
  <c r="K224" i="2"/>
  <c r="K217" i="2"/>
  <c r="K27" i="2"/>
  <c r="K289" i="2"/>
  <c r="K288" i="2" s="1"/>
  <c r="K239" i="2"/>
  <c r="K254" i="2" l="1"/>
  <c r="K351" i="3"/>
  <c r="K313" i="3" s="1"/>
  <c r="L263" i="3"/>
  <c r="L258" i="3"/>
  <c r="K61" i="3"/>
  <c r="K99" i="3"/>
  <c r="K100" i="3" s="1"/>
  <c r="L354" i="3"/>
  <c r="L358" i="3" s="1"/>
  <c r="L267" i="3"/>
  <c r="K349" i="3"/>
  <c r="K305" i="3"/>
  <c r="L261" i="3"/>
  <c r="L256" i="3"/>
  <c r="L44" i="3"/>
  <c r="L14" i="3"/>
  <c r="L15" i="3" s="1"/>
  <c r="L18" i="3" s="1"/>
  <c r="L333" i="3"/>
  <c r="L283" i="3"/>
  <c r="L342" i="3" s="1"/>
  <c r="L272" i="3"/>
  <c r="L287" i="3"/>
  <c r="L253" i="3"/>
  <c r="L159" i="3"/>
  <c r="L160" i="3" s="1"/>
  <c r="K311" i="2"/>
  <c r="K285" i="2"/>
  <c r="K284" i="2" s="1"/>
  <c r="K233" i="2"/>
  <c r="K59" i="2"/>
  <c r="K91" i="2"/>
  <c r="K98" i="2" s="1"/>
  <c r="K246" i="2"/>
  <c r="K55" i="2"/>
  <c r="K92" i="2"/>
  <c r="K295" i="2"/>
  <c r="K265" i="2" s="1"/>
  <c r="L14" i="2"/>
  <c r="L15" i="2" s="1"/>
  <c r="L18" i="2" s="1"/>
  <c r="L211" i="2"/>
  <c r="L216" i="2"/>
  <c r="K253" i="2"/>
  <c r="L48" i="3" l="1"/>
  <c r="L49" i="3" s="1"/>
  <c r="K311" i="3"/>
  <c r="K347" i="3"/>
  <c r="L294" i="3"/>
  <c r="L353" i="3"/>
  <c r="L266" i="3"/>
  <c r="L259" i="3"/>
  <c r="L366" i="3" s="1"/>
  <c r="L355" i="3"/>
  <c r="L359" i="3" s="1"/>
  <c r="L268" i="3"/>
  <c r="L344" i="3"/>
  <c r="L332" i="3"/>
  <c r="L293" i="3"/>
  <c r="L282" i="3"/>
  <c r="L341" i="3" s="1"/>
  <c r="L281" i="3"/>
  <c r="L271" i="3"/>
  <c r="L264" i="3"/>
  <c r="L145" i="3"/>
  <c r="L146" i="3" s="1"/>
  <c r="L252" i="3"/>
  <c r="L334" i="3"/>
  <c r="L289" i="3"/>
  <c r="L346" i="3" s="1"/>
  <c r="L273" i="3"/>
  <c r="L288" i="3"/>
  <c r="L345" i="3" s="1"/>
  <c r="L254" i="3"/>
  <c r="L171" i="3"/>
  <c r="L172" i="3" s="1"/>
  <c r="L25" i="3"/>
  <c r="L26" i="3" s="1"/>
  <c r="L24" i="3"/>
  <c r="L21" i="3"/>
  <c r="L20" i="3"/>
  <c r="L19" i="3"/>
  <c r="L299" i="2"/>
  <c r="L221" i="2"/>
  <c r="K58" i="2"/>
  <c r="K97" i="2" s="1"/>
  <c r="K95" i="2"/>
  <c r="K294" i="2"/>
  <c r="K264" i="2" s="1"/>
  <c r="L210" i="2"/>
  <c r="L279" i="2"/>
  <c r="L242" i="2"/>
  <c r="L291" i="2" s="1"/>
  <c r="L226" i="2"/>
  <c r="L206" i="2"/>
  <c r="L241" i="2"/>
  <c r="L290" i="2" s="1"/>
  <c r="L25" i="2"/>
  <c r="L26" i="2" s="1"/>
  <c r="L24" i="2"/>
  <c r="L21" i="2"/>
  <c r="L20" i="2"/>
  <c r="L19" i="2"/>
  <c r="K245" i="2"/>
  <c r="K252" i="2"/>
  <c r="K60" i="2" l="1"/>
  <c r="L22" i="3"/>
  <c r="L27" i="3"/>
  <c r="L295" i="3"/>
  <c r="L255" i="3"/>
  <c r="L340" i="3"/>
  <c r="L339" i="3" s="1"/>
  <c r="L280" i="3"/>
  <c r="L286" i="3"/>
  <c r="K364" i="3"/>
  <c r="K310" i="3"/>
  <c r="L93" i="3"/>
  <c r="L302" i="3" s="1"/>
  <c r="L343" i="3"/>
  <c r="L292" i="3"/>
  <c r="L357" i="3"/>
  <c r="L352" i="3"/>
  <c r="L356" i="3" s="1"/>
  <c r="L54" i="3"/>
  <c r="L94" i="3" s="1"/>
  <c r="L303" i="3" s="1"/>
  <c r="L53" i="3"/>
  <c r="L52" i="3"/>
  <c r="L55" i="3" s="1"/>
  <c r="L58" i="3" s="1"/>
  <c r="L51" i="3"/>
  <c r="L331" i="3"/>
  <c r="K293" i="2"/>
  <c r="K257" i="2"/>
  <c r="L209" i="2"/>
  <c r="L44" i="2"/>
  <c r="L298" i="2"/>
  <c r="L220" i="2"/>
  <c r="L22" i="2"/>
  <c r="L215" i="2"/>
  <c r="K61" i="2"/>
  <c r="K99" i="2"/>
  <c r="K100" i="2" s="1"/>
  <c r="L248" i="2"/>
  <c r="L351" i="3" l="1"/>
  <c r="L313" i="3" s="1"/>
  <c r="M263" i="3"/>
  <c r="M258" i="3"/>
  <c r="L350" i="3"/>
  <c r="L312" i="3" s="1"/>
  <c r="M257" i="3"/>
  <c r="M262" i="3"/>
  <c r="L367" i="3"/>
  <c r="L92" i="3"/>
  <c r="L301" i="3" s="1"/>
  <c r="L59" i="3"/>
  <c r="L60" i="3" s="1"/>
  <c r="L91" i="3"/>
  <c r="L98" i="3" s="1"/>
  <c r="L95" i="3"/>
  <c r="K292" i="2"/>
  <c r="K308" i="2" s="1"/>
  <c r="K263" i="2"/>
  <c r="K262" i="2" s="1"/>
  <c r="L297" i="2"/>
  <c r="L212" i="2"/>
  <c r="L310" i="2" s="1"/>
  <c r="L219" i="2"/>
  <c r="L278" i="2"/>
  <c r="L240" i="2"/>
  <c r="L236" i="2"/>
  <c r="L287" i="2" s="1"/>
  <c r="L247" i="2"/>
  <c r="L205" i="2"/>
  <c r="L225" i="2"/>
  <c r="L214" i="2"/>
  <c r="L48" i="2"/>
  <c r="L49" i="2" s="1"/>
  <c r="L27" i="2"/>
  <c r="L303" i="2"/>
  <c r="L302" i="2"/>
  <c r="L97" i="3" l="1"/>
  <c r="M355" i="3"/>
  <c r="M359" i="3" s="1"/>
  <c r="M268" i="3"/>
  <c r="L61" i="3"/>
  <c r="L99" i="3"/>
  <c r="L100" i="3" s="1"/>
  <c r="M333" i="3"/>
  <c r="M283" i="3"/>
  <c r="M342" i="3" s="1"/>
  <c r="M272" i="3"/>
  <c r="M287" i="3"/>
  <c r="M253" i="3"/>
  <c r="M159" i="3"/>
  <c r="M160" i="3" s="1"/>
  <c r="M334" i="3"/>
  <c r="M289" i="3"/>
  <c r="M346" i="3" s="1"/>
  <c r="M273" i="3"/>
  <c r="M288" i="3"/>
  <c r="M345" i="3" s="1"/>
  <c r="M254" i="3"/>
  <c r="M171" i="3"/>
  <c r="M172" i="3" s="1"/>
  <c r="L349" i="3"/>
  <c r="L305" i="3"/>
  <c r="M256" i="3"/>
  <c r="M44" i="3"/>
  <c r="M14" i="3"/>
  <c r="M15" i="3" s="1"/>
  <c r="M18" i="3" s="1"/>
  <c r="M354" i="3"/>
  <c r="M358" i="3" s="1"/>
  <c r="M267" i="3"/>
  <c r="L54" i="2"/>
  <c r="L94" i="2" s="1"/>
  <c r="L53" i="2"/>
  <c r="L93" i="2" s="1"/>
  <c r="L52" i="2"/>
  <c r="L51" i="2"/>
  <c r="L277" i="2"/>
  <c r="L276" i="2" s="1"/>
  <c r="L234" i="2"/>
  <c r="L224" i="2"/>
  <c r="L217" i="2"/>
  <c r="L204" i="2"/>
  <c r="L207" i="2" s="1"/>
  <c r="L235" i="2"/>
  <c r="L289" i="2"/>
  <c r="L288" i="2" s="1"/>
  <c r="L239" i="2"/>
  <c r="L301" i="2"/>
  <c r="L296" i="2"/>
  <c r="L300" i="2" s="1"/>
  <c r="M344" i="3" l="1"/>
  <c r="M343" i="3" s="1"/>
  <c r="M286" i="3"/>
  <c r="M48" i="3"/>
  <c r="M49" i="3" s="1"/>
  <c r="L311" i="3"/>
  <c r="L347" i="3"/>
  <c r="M295" i="3"/>
  <c r="M25" i="3"/>
  <c r="M26" i="3" s="1"/>
  <c r="M24" i="3"/>
  <c r="M21" i="3"/>
  <c r="M20" i="3"/>
  <c r="M19" i="3"/>
  <c r="M353" i="3"/>
  <c r="M266" i="3"/>
  <c r="M259" i="3"/>
  <c r="M366" i="3" s="1"/>
  <c r="M294" i="3"/>
  <c r="M261" i="3"/>
  <c r="L286" i="2"/>
  <c r="L254" i="2"/>
  <c r="L285" i="2"/>
  <c r="L233" i="2"/>
  <c r="L253" i="2"/>
  <c r="L246" i="2"/>
  <c r="L55" i="2"/>
  <c r="L92" i="2"/>
  <c r="L59" i="2"/>
  <c r="L91" i="2"/>
  <c r="L98" i="2" s="1"/>
  <c r="L284" i="2" l="1"/>
  <c r="L311" i="2" s="1"/>
  <c r="M332" i="3"/>
  <c r="M331" i="3" s="1"/>
  <c r="M293" i="3"/>
  <c r="M292" i="3" s="1"/>
  <c r="M282" i="3"/>
  <c r="M341" i="3" s="1"/>
  <c r="M281" i="3"/>
  <c r="M271" i="3"/>
  <c r="M264" i="3"/>
  <c r="M252" i="3"/>
  <c r="M255" i="3" s="1"/>
  <c r="M145" i="3"/>
  <c r="M146" i="3" s="1"/>
  <c r="M22" i="3"/>
  <c r="M27" i="3"/>
  <c r="M54" i="3"/>
  <c r="M94" i="3" s="1"/>
  <c r="M303" i="3" s="1"/>
  <c r="M53" i="3"/>
  <c r="M52" i="3"/>
  <c r="M55" i="3" s="1"/>
  <c r="M58" i="3" s="1"/>
  <c r="M51" i="3"/>
  <c r="M357" i="3"/>
  <c r="M352" i="3"/>
  <c r="M356" i="3" s="1"/>
  <c r="M93" i="3"/>
  <c r="M302" i="3" s="1"/>
  <c r="L364" i="3"/>
  <c r="L310" i="3"/>
  <c r="L58" i="2"/>
  <c r="L97" i="2" s="1"/>
  <c r="L95" i="2"/>
  <c r="L245" i="2"/>
  <c r="L252" i="2"/>
  <c r="L295" i="2"/>
  <c r="L265" i="2" s="1"/>
  <c r="M211" i="2"/>
  <c r="M14" i="2"/>
  <c r="M15" i="2" s="1"/>
  <c r="M18" i="2" s="1"/>
  <c r="L294" i="2"/>
  <c r="L264" i="2" s="1"/>
  <c r="M210" i="2"/>
  <c r="L60" i="2" l="1"/>
  <c r="M351" i="3"/>
  <c r="M313" i="3" s="1"/>
  <c r="N258" i="3"/>
  <c r="M97" i="3"/>
  <c r="M340" i="3"/>
  <c r="M339" i="3" s="1"/>
  <c r="M280" i="3"/>
  <c r="M92" i="3"/>
  <c r="M301" i="3" s="1"/>
  <c r="M59" i="3"/>
  <c r="M60" i="3" s="1"/>
  <c r="M91" i="3"/>
  <c r="M98" i="3" s="1"/>
  <c r="M350" i="3"/>
  <c r="M312" i="3" s="1"/>
  <c r="N257" i="3"/>
  <c r="N262" i="3" s="1"/>
  <c r="M367" i="3"/>
  <c r="M95" i="3"/>
  <c r="M298" i="2"/>
  <c r="M220" i="2"/>
  <c r="L293" i="2"/>
  <c r="L257" i="2"/>
  <c r="M209" i="2"/>
  <c r="M214" i="2" s="1"/>
  <c r="M44" i="2"/>
  <c r="M221" i="2"/>
  <c r="M299" i="2"/>
  <c r="M216" i="2"/>
  <c r="M24" i="2"/>
  <c r="M21" i="2"/>
  <c r="M19" i="2"/>
  <c r="M25" i="2"/>
  <c r="M26" i="2" s="1"/>
  <c r="M20" i="2"/>
  <c r="M215" i="2"/>
  <c r="L61" i="2"/>
  <c r="L99" i="2"/>
  <c r="L100" i="2" s="1"/>
  <c r="N333" i="3" l="1"/>
  <c r="N287" i="3"/>
  <c r="N283" i="3"/>
  <c r="N342" i="3" s="1"/>
  <c r="N272" i="3"/>
  <c r="N253" i="3"/>
  <c r="N159" i="3"/>
  <c r="N160" i="3" s="1"/>
  <c r="M349" i="3"/>
  <c r="M305" i="3"/>
  <c r="N256" i="3"/>
  <c r="N44" i="3"/>
  <c r="N14" i="3"/>
  <c r="N15" i="3" s="1"/>
  <c r="N18" i="3" s="1"/>
  <c r="N355" i="3"/>
  <c r="N359" i="3" s="1"/>
  <c r="N268" i="3"/>
  <c r="M61" i="3"/>
  <c r="M99" i="3"/>
  <c r="M100" i="3" s="1"/>
  <c r="N263" i="3"/>
  <c r="N354" i="3"/>
  <c r="N358" i="3" s="1"/>
  <c r="N267" i="3"/>
  <c r="M48" i="2"/>
  <c r="M49" i="2" s="1"/>
  <c r="L292" i="2"/>
  <c r="L308" i="2" s="1"/>
  <c r="L263" i="2"/>
  <c r="L262" i="2" s="1"/>
  <c r="M240" i="2"/>
  <c r="M236" i="2"/>
  <c r="M287" i="2" s="1"/>
  <c r="M278" i="2"/>
  <c r="M225" i="2"/>
  <c r="M205" i="2"/>
  <c r="M242" i="2"/>
  <c r="M291" i="2" s="1"/>
  <c r="M241" i="2"/>
  <c r="M290" i="2" s="1"/>
  <c r="M226" i="2"/>
  <c r="M206" i="2"/>
  <c r="M279" i="2"/>
  <c r="M219" i="2"/>
  <c r="M212" i="2"/>
  <c r="M310" i="2" s="1"/>
  <c r="M297" i="2"/>
  <c r="M22" i="2"/>
  <c r="M235" i="2"/>
  <c r="M286" i="2" s="1"/>
  <c r="M234" i="2"/>
  <c r="M224" i="2"/>
  <c r="M217" i="2"/>
  <c r="M204" i="2"/>
  <c r="M277" i="2"/>
  <c r="M303" i="2"/>
  <c r="M302" i="2"/>
  <c r="M247" i="2" l="1"/>
  <c r="M276" i="2"/>
  <c r="N353" i="3"/>
  <c r="N266" i="3"/>
  <c r="N259" i="3"/>
  <c r="N366" i="3" s="1"/>
  <c r="N344" i="3"/>
  <c r="N48" i="3"/>
  <c r="N49" i="3" s="1"/>
  <c r="M311" i="3"/>
  <c r="M347" i="3"/>
  <c r="N334" i="3"/>
  <c r="N289" i="3"/>
  <c r="N346" i="3" s="1"/>
  <c r="N288" i="3"/>
  <c r="N345" i="3" s="1"/>
  <c r="N273" i="3"/>
  <c r="N171" i="3"/>
  <c r="N172" i="3" s="1"/>
  <c r="N254" i="3"/>
  <c r="N261" i="3"/>
  <c r="N294" i="3"/>
  <c r="N25" i="3"/>
  <c r="N26" i="3" s="1"/>
  <c r="N24" i="3"/>
  <c r="N21" i="3"/>
  <c r="N20" i="3"/>
  <c r="N19" i="3"/>
  <c r="M53" i="2"/>
  <c r="M93" i="2" s="1"/>
  <c r="M253" i="2" s="1"/>
  <c r="M51" i="2"/>
  <c r="M54" i="2"/>
  <c r="M94" i="2" s="1"/>
  <c r="M52" i="2"/>
  <c r="M233" i="2"/>
  <c r="M285" i="2"/>
  <c r="M284" i="2" s="1"/>
  <c r="M239" i="2"/>
  <c r="M289" i="2"/>
  <c r="M288" i="2" s="1"/>
  <c r="M207" i="2"/>
  <c r="M301" i="2"/>
  <c r="M296" i="2"/>
  <c r="M300" i="2" s="1"/>
  <c r="M248" i="2"/>
  <c r="M246" i="2"/>
  <c r="M27" i="2"/>
  <c r="N343" i="3" l="1"/>
  <c r="N22" i="3"/>
  <c r="N27" i="3"/>
  <c r="N295" i="3"/>
  <c r="N54" i="3"/>
  <c r="N94" i="3" s="1"/>
  <c r="N303" i="3" s="1"/>
  <c r="N351" i="3" s="1"/>
  <c r="N313" i="3" s="1"/>
  <c r="N53" i="3"/>
  <c r="N52" i="3"/>
  <c r="N55" i="3" s="1"/>
  <c r="N58" i="3" s="1"/>
  <c r="N51" i="3"/>
  <c r="M364" i="3"/>
  <c r="M310" i="3"/>
  <c r="N93" i="3"/>
  <c r="N302" i="3" s="1"/>
  <c r="N350" i="3" s="1"/>
  <c r="N312" i="3" s="1"/>
  <c r="N332" i="3"/>
  <c r="N331" i="3" s="1"/>
  <c r="N282" i="3"/>
  <c r="N341" i="3" s="1"/>
  <c r="N281" i="3"/>
  <c r="N271" i="3"/>
  <c r="N264" i="3"/>
  <c r="N252" i="3"/>
  <c r="N255" i="3" s="1"/>
  <c r="N145" i="3"/>
  <c r="N146" i="3" s="1"/>
  <c r="N286" i="3"/>
  <c r="N357" i="3"/>
  <c r="N352" i="3"/>
  <c r="N356" i="3" s="1"/>
  <c r="N210" i="2"/>
  <c r="M294" i="2"/>
  <c r="M264" i="2" s="1"/>
  <c r="M59" i="2"/>
  <c r="M91" i="2"/>
  <c r="M98" i="2" s="1"/>
  <c r="M245" i="2"/>
  <c r="M311" i="2"/>
  <c r="M254" i="2"/>
  <c r="M55" i="2"/>
  <c r="M92" i="2"/>
  <c r="M252" i="2" s="1"/>
  <c r="N293" i="3" l="1"/>
  <c r="N292" i="3" s="1"/>
  <c r="N95" i="3"/>
  <c r="N97" i="3"/>
  <c r="N92" i="3"/>
  <c r="N301" i="3" s="1"/>
  <c r="N340" i="3"/>
  <c r="N339" i="3" s="1"/>
  <c r="N367" i="3" s="1"/>
  <c r="N280" i="3"/>
  <c r="N59" i="3"/>
  <c r="N60" i="3" s="1"/>
  <c r="N91" i="3"/>
  <c r="N98" i="3" s="1"/>
  <c r="M257" i="2"/>
  <c r="N209" i="2"/>
  <c r="M293" i="2"/>
  <c r="N44" i="2"/>
  <c r="M58" i="2"/>
  <c r="M97" i="2" s="1"/>
  <c r="M95" i="2"/>
  <c r="N298" i="2"/>
  <c r="N220" i="2"/>
  <c r="N216" i="2"/>
  <c r="N211" i="2"/>
  <c r="M295" i="2"/>
  <c r="M265" i="2" s="1"/>
  <c r="N14" i="2"/>
  <c r="N15" i="2" s="1"/>
  <c r="N18" i="2" s="1"/>
  <c r="N215" i="2"/>
  <c r="N61" i="3" l="1"/>
  <c r="N99" i="3"/>
  <c r="N100" i="3" s="1"/>
  <c r="N349" i="3"/>
  <c r="N305" i="3"/>
  <c r="N240" i="2"/>
  <c r="N236" i="2"/>
  <c r="N287" i="2" s="1"/>
  <c r="N278" i="2"/>
  <c r="N225" i="2"/>
  <c r="N205" i="2"/>
  <c r="N248" i="2"/>
  <c r="N242" i="2"/>
  <c r="N291" i="2" s="1"/>
  <c r="N241" i="2"/>
  <c r="N290" i="2" s="1"/>
  <c r="N226" i="2"/>
  <c r="N206" i="2"/>
  <c r="N279" i="2"/>
  <c r="N219" i="2"/>
  <c r="N212" i="2"/>
  <c r="N310" i="2" s="1"/>
  <c r="N297" i="2"/>
  <c r="M60" i="2"/>
  <c r="N221" i="2"/>
  <c r="N299" i="2"/>
  <c r="M292" i="2"/>
  <c r="M308" i="2" s="1"/>
  <c r="M263" i="2"/>
  <c r="M262" i="2" s="1"/>
  <c r="N19" i="2"/>
  <c r="N25" i="2"/>
  <c r="N26" i="2" s="1"/>
  <c r="N20" i="2"/>
  <c r="N24" i="2"/>
  <c r="N21" i="2"/>
  <c r="N214" i="2"/>
  <c r="N303" i="2"/>
  <c r="N302" i="2"/>
  <c r="N48" i="2"/>
  <c r="N49" i="2" s="1"/>
  <c r="N311" i="3" l="1"/>
  <c r="N347" i="3"/>
  <c r="N301" i="2"/>
  <c r="N296" i="2"/>
  <c r="N300" i="2" s="1"/>
  <c r="N235" i="2"/>
  <c r="N286" i="2" s="1"/>
  <c r="N234" i="2"/>
  <c r="N246" i="2" s="1"/>
  <c r="N224" i="2"/>
  <c r="N217" i="2"/>
  <c r="N204" i="2"/>
  <c r="N207" i="2" s="1"/>
  <c r="N277" i="2"/>
  <c r="N276" i="2" s="1"/>
  <c r="M61" i="2"/>
  <c r="M99" i="2"/>
  <c r="M100" i="2" s="1"/>
  <c r="N53" i="2"/>
  <c r="N93" i="2" s="1"/>
  <c r="N51" i="2"/>
  <c r="N54" i="2"/>
  <c r="N94" i="2" s="1"/>
  <c r="N254" i="2" s="1"/>
  <c r="N295" i="2" s="1"/>
  <c r="N265" i="2" s="1"/>
  <c r="N52" i="2"/>
  <c r="N27" i="2"/>
  <c r="N239" i="2"/>
  <c r="N289" i="2"/>
  <c r="N288" i="2" s="1"/>
  <c r="N92" i="2"/>
  <c r="N22" i="2"/>
  <c r="N247" i="2"/>
  <c r="N364" i="3" l="1"/>
  <c r="N310" i="3"/>
  <c r="N59" i="2"/>
  <c r="N91" i="2"/>
  <c r="N98" i="2" s="1"/>
  <c r="N245" i="2"/>
  <c r="N252" i="2"/>
  <c r="N55" i="2"/>
  <c r="N58" i="2" s="1"/>
  <c r="N253" i="2"/>
  <c r="N294" i="2" s="1"/>
  <c r="N264" i="2" s="1"/>
  <c r="N233" i="2"/>
  <c r="N285" i="2"/>
  <c r="N284" i="2" s="1"/>
  <c r="N311" i="2" s="1"/>
  <c r="N97" i="2" l="1"/>
  <c r="N60" i="2"/>
  <c r="N293" i="2"/>
  <c r="N257" i="2"/>
  <c r="N95" i="2"/>
  <c r="N61" i="2" l="1"/>
  <c r="N99" i="2"/>
  <c r="N100" i="2" s="1"/>
  <c r="N292" i="2"/>
  <c r="N308" i="2" s="1"/>
  <c r="N263" i="2"/>
  <c r="N262" i="2" s="1"/>
</calcChain>
</file>

<file path=xl/sharedStrings.xml><?xml version="1.0" encoding="utf-8"?>
<sst xmlns="http://schemas.openxmlformats.org/spreadsheetml/2006/main" count="1093" uniqueCount="237">
  <si>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</si>
  <si>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</si>
  <si>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</si>
  <si>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</si>
  <si>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</si>
  <si>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</si>
  <si>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</si>
  <si>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</si>
  <si>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</si>
  <si>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</si>
  <si>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</si>
  <si>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</si>
  <si>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</si>
  <si>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</si>
  <si>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</si>
  <si>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</si>
  <si>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</si>
  <si>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Acquisition - Paid Referral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</si>
  <si>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</si>
  <si>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</si>
  <si>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</si>
  <si>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</si>
  <si>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</si>
  <si>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</si>
  <si>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</si>
  <si>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</si>
  <si>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</si>
  <si>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</si>
  <si>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</si>
  <si>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</si>
  <si>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</si>
  <si>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</si>
  <si>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</si>
  <si>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</si>
  <si>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</si>
  <si>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</si>
  <si>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</si>
  <si>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</si>
  <si>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</si>
  <si>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</si>
  <si>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</si>
  <si>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</si>
  <si>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</si>
  <si>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</si>
  <si>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</si>
  <si>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</si>
  <si>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</si>
  <si>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</si>
  <si>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</si>
  <si>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</si>
  <si>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</si>
  <si>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</si>
  <si>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</si>
  <si>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</si>
  <si>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</si>
  <si>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</si>
  <si>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</si>
  <si>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</si>
  <si>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</si>
  <si>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</si>
  <si>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t>New</t>
  </si>
  <si>
    <t>Basic</t>
  </si>
  <si>
    <t>Professional</t>
  </si>
  <si>
    <t>Premium</t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</si>
  <si>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</si>
  <si>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</si>
  <si>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</si>
  <si>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</si>
  <si>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</si>
  <si>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</si>
  <si>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</si>
  <si>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</si>
  <si>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</si>
  <si>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t>Returning</t>
  </si>
  <si>
    <t>Churn Rate</t>
  </si>
  <si>
    <t>Retention Rate</t>
  </si>
  <si>
    <t>Plan Changes By Existing Customers During the Month</t>
  </si>
  <si>
    <t>UPGRADES</t>
  </si>
  <si>
    <t>All Upgrades</t>
  </si>
  <si>
    <t>DOWNGRADES</t>
  </si>
  <si>
    <t>All Downgrades</t>
  </si>
  <si>
    <t>Premium to Basic</t>
  </si>
  <si>
    <t>UNCHANGED</t>
  </si>
  <si>
    <t>All Plans</t>
  </si>
  <si>
    <t>New Revenue</t>
  </si>
  <si>
    <t>Returning Revenue</t>
  </si>
  <si>
    <t>Reactivated Revenue</t>
  </si>
  <si>
    <t>Expansion Revenue</t>
  </si>
  <si>
    <t>Contraction Revenue</t>
  </si>
  <si>
    <t>Total Revenue</t>
  </si>
  <si>
    <t>Churned Revenue</t>
  </si>
  <si>
    <t>Registered Users</t>
  </si>
  <si>
    <t>Customer Acquisition Cost</t>
  </si>
  <si>
    <t>Pro</t>
  </si>
  <si>
    <t>COGS</t>
  </si>
  <si>
    <t>Operating Profit</t>
  </si>
  <si>
    <t>#Existing Customers</t>
  </si>
  <si>
    <t>#Invitations Sent</t>
  </si>
  <si>
    <t>Cost of Invitation</t>
  </si>
  <si>
    <t>Leads and Customers</t>
  </si>
  <si>
    <t>Paid Customers-Basic</t>
  </si>
  <si>
    <t>Paid Customers-Pro</t>
  </si>
  <si>
    <t>Paid Customers-Premium</t>
  </si>
  <si>
    <t>Paid Customers-All</t>
  </si>
  <si>
    <t>Costs</t>
  </si>
  <si>
    <t>Cost Per Lead</t>
  </si>
  <si>
    <t>Total Cost To support Free Users</t>
  </si>
  <si>
    <t>Total Cost to aquire all paid customers</t>
  </si>
  <si>
    <t xml:space="preserve">#Existing Customers </t>
  </si>
  <si>
    <t>Referrer bonus</t>
  </si>
  <si>
    <t>Referreed User Bonus</t>
  </si>
  <si>
    <t>Cost Of Referral</t>
  </si>
  <si>
    <t>#Refferrers</t>
  </si>
  <si>
    <t>#Reffered Users(Free Tier)</t>
  </si>
  <si>
    <t>Paid Customers-All Plans</t>
  </si>
  <si>
    <t>Cost Per Lead (CPA)</t>
  </si>
  <si>
    <t>Total Referral bonuses</t>
  </si>
  <si>
    <t>Total cost to Support free users</t>
  </si>
  <si>
    <t>Total Cost To Acquire All Paid Customers</t>
  </si>
  <si>
    <t>Customer Acquition cost (CAC)</t>
  </si>
  <si>
    <t>clicks</t>
  </si>
  <si>
    <t>Impressions</t>
  </si>
  <si>
    <t>Free Users</t>
  </si>
  <si>
    <t>Paid Customers- All Plans</t>
  </si>
  <si>
    <t>Cost per Lead (cpl/cpa)</t>
  </si>
  <si>
    <t>Total Cost to acquire all paid customers</t>
  </si>
  <si>
    <t>Customer Acqusition Cost (CPA)</t>
  </si>
  <si>
    <t>Blended</t>
  </si>
  <si>
    <t>Paid Customerss-Premium</t>
  </si>
  <si>
    <t>Paid Customer-AllPlans</t>
  </si>
  <si>
    <t>Total Cost to support free users</t>
  </si>
  <si>
    <t>Total cost to acquire all paid customers</t>
  </si>
  <si>
    <t>CAC</t>
  </si>
  <si>
    <t>Free Tier Learners (Total)</t>
  </si>
  <si>
    <t>Upgrade (Free To Basic)</t>
  </si>
  <si>
    <t>Upgrade (Free To Pro)</t>
  </si>
  <si>
    <t>Upgrade(Free To Premium)</t>
  </si>
  <si>
    <t xml:space="preserve">New </t>
  </si>
  <si>
    <t>Upgrade Rate (Return as non paying user)</t>
  </si>
  <si>
    <t>Combined Return Rate (Return as either)</t>
  </si>
  <si>
    <t>TotalLearners</t>
  </si>
  <si>
    <t>Churned-Basic</t>
  </si>
  <si>
    <t>Churned- Pro</t>
  </si>
  <si>
    <t>Churned-Premium</t>
  </si>
  <si>
    <t>Churned-Total</t>
  </si>
  <si>
    <t>Returning User-Basic</t>
  </si>
  <si>
    <t>Returning User-Pro</t>
  </si>
  <si>
    <t>Returning User-Premium</t>
  </si>
  <si>
    <t>Returning User-Total</t>
  </si>
  <si>
    <t>Churn Rate- Basic%</t>
  </si>
  <si>
    <t>Churn Rate- Pro</t>
  </si>
  <si>
    <t>Churn Rate-Premium</t>
  </si>
  <si>
    <t>Retention Rate-Basic%</t>
  </si>
  <si>
    <t>Retention Rate-Pro%</t>
  </si>
  <si>
    <t>Retention Rate-Premium%</t>
  </si>
  <si>
    <t>Assumption- Plan upgrades happens only for the returning Customers</t>
  </si>
  <si>
    <t>Basic To Pro</t>
  </si>
  <si>
    <t>Basic To Premium</t>
  </si>
  <si>
    <t>Pro to Premium</t>
  </si>
  <si>
    <t>Pro To Basic</t>
  </si>
  <si>
    <t>Premium to Pro</t>
  </si>
  <si>
    <t>TotalPayingCustomers</t>
  </si>
  <si>
    <t>TotalCustomers(Free+Paid)</t>
  </si>
  <si>
    <t>Price Tiers</t>
  </si>
  <si>
    <t>Price- Basic Tier</t>
  </si>
  <si>
    <t>Price- Pro Tier</t>
  </si>
  <si>
    <t>Price- Premium Tier</t>
  </si>
  <si>
    <t>ˆ</t>
  </si>
  <si>
    <t>Pro to Basic</t>
  </si>
  <si>
    <t>Premium to basic</t>
  </si>
  <si>
    <t>Churn Rate %</t>
  </si>
  <si>
    <t>-</t>
  </si>
  <si>
    <t>Average sales Price</t>
  </si>
  <si>
    <t>Quick Ratio</t>
  </si>
  <si>
    <t>Net Dollar Retention</t>
  </si>
  <si>
    <t>Unit Economics For Paid Search</t>
  </si>
  <si>
    <t>Customer</t>
  </si>
  <si>
    <t>Registerd Users-Free Tier</t>
  </si>
  <si>
    <t>Customers-Basic Tier</t>
  </si>
  <si>
    <t>Customers-Pro Tier</t>
  </si>
  <si>
    <t>Customers-Premium Tier</t>
  </si>
  <si>
    <t>Customers-Total</t>
  </si>
  <si>
    <t>Revenue</t>
  </si>
  <si>
    <t>Free</t>
  </si>
  <si>
    <t>Average Sales Price</t>
  </si>
  <si>
    <t>Revenue-Basic Tier</t>
  </si>
  <si>
    <t>Revenue- Proffessional Tier</t>
  </si>
  <si>
    <t>Revenue- Premium Tier</t>
  </si>
  <si>
    <t>Revenue-Total</t>
  </si>
  <si>
    <t>COGS per Customer-Basic Tier</t>
  </si>
  <si>
    <t>COGS per Customer- Professional Tier</t>
  </si>
  <si>
    <t>COGS per Customer-Premium Tier</t>
  </si>
  <si>
    <t>Total COGS- Basic Tier</t>
  </si>
  <si>
    <t>Total CoOGS-Professional Tier</t>
  </si>
  <si>
    <t>Total COGS-Premium Tier</t>
  </si>
  <si>
    <t>Total COGS (Blended)</t>
  </si>
  <si>
    <t>COGS per Customer(blended)</t>
  </si>
  <si>
    <t>Gross Margin</t>
  </si>
  <si>
    <t>Gross Profit per customer(Blended)</t>
  </si>
  <si>
    <t>Gross Margin (Blended)</t>
  </si>
  <si>
    <t>Operating Expenses</t>
  </si>
  <si>
    <t>Total Support Cost - Free Users</t>
  </si>
  <si>
    <t>Total Support Cost - Basic Tier</t>
  </si>
  <si>
    <t>Total Support Cost - Pro Tier</t>
  </si>
  <si>
    <t>Total Support Cost - Premium tier</t>
  </si>
  <si>
    <t>Total Support Cost -All paid Customers</t>
  </si>
  <si>
    <t>Operating Expense-Total</t>
  </si>
  <si>
    <t>Acquisition cost Per Lead (Free Users)</t>
  </si>
  <si>
    <t>Support Cost Per Lead(Free Users)</t>
  </si>
  <si>
    <t>Support Cost Per Paid User</t>
  </si>
  <si>
    <t>Customer Acqusition Cost</t>
  </si>
  <si>
    <t>Operating Margin</t>
  </si>
  <si>
    <t>Operating Profit Per Customer (Blended)</t>
  </si>
  <si>
    <t>Operating Margin (Blended)</t>
  </si>
  <si>
    <t>Customer Lifetime Duration</t>
  </si>
  <si>
    <t>#Periods before Customer Churns (years)</t>
  </si>
  <si>
    <t>(Assumption: Not Given Anywhere)</t>
  </si>
  <si>
    <t>Lifetime Value Per Customer</t>
  </si>
  <si>
    <t>LTV:CAC Ratio</t>
  </si>
  <si>
    <t>Payback Period (months)</t>
  </si>
  <si>
    <t># Existing Customers</t>
  </si>
  <si>
    <r>
      <t xml:space="preserve">Paying Learners - Growth Accounting </t>
    </r>
    <r>
      <rPr>
        <sz val="14"/>
        <color rgb="FF0B5394"/>
        <rFont val="Times New Roman"/>
        <family val="1"/>
      </rPr>
      <t>(Start of Month)</t>
    </r>
  </si>
  <si>
    <r>
      <t xml:space="preserve">Paying Learners - Growth Accounting </t>
    </r>
    <r>
      <rPr>
        <sz val="14"/>
        <color rgb="FF0B5394"/>
        <rFont val="Times New Roman"/>
        <family val="1"/>
      </rPr>
      <t>(End of Month)</t>
    </r>
  </si>
  <si>
    <t># Invitations Sent</t>
  </si>
  <si>
    <t>Gross Profit</t>
  </si>
  <si>
    <t xml:space="preserve">Assumption: Only happens with the returning customers. </t>
  </si>
  <si>
    <t># Learners within the free price tier that reaach plan allowance</t>
  </si>
  <si>
    <t>#Leaners that purchase the overage</t>
  </si>
  <si>
    <t>averaage overage</t>
  </si>
  <si>
    <t># Learners within the basic price tier that reaach plan allowance</t>
  </si>
  <si>
    <t># Learners within the pro price tier that reaach plan allowance</t>
  </si>
  <si>
    <t># Learners within the premium price tier that reaach plan allowance</t>
  </si>
  <si>
    <t>Price- Free Tier</t>
  </si>
  <si>
    <t>Overage class Price - Free Tier</t>
  </si>
  <si>
    <t>Overage class Price -Basic Tier</t>
  </si>
  <si>
    <t>Overage class Price - Pro Tier</t>
  </si>
  <si>
    <t>Overage class Price - Premium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</si>
</sst>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mmm\ yyyy"/>
    <numFmt numFmtId="165" formatCode="&quot;$&quot;#,##0"/>
    <numFmt numFmtId="166" formatCode="&quot;$&quot;#,##0.00"/>
    <numFmt numFmtId="167" formatCode="0.0"/>
    <numFmt numFmtId="168" formatCode="_-* #,##0.00_-;\-* #,##0.00_-;_-* &quot;-&quot;??_-;_-@_-"/>
    <numFmt numFmtId="171" formatCode="_-&quot;$&quot;* #,##0.00_-;\-&quot;$&quot;* #,##0.00_-;_-&quot;$&quot;* &quot;-&quot;??_-;_-@_-"/>
  </numFmts>
  <fonts count="34" x14ac:knownFonts="1">
    <font>
      <sz val="10"/>
      <color rgb="FF000000"/>
      <name val="Arial"/>
    </font>
    <font>
      <b/>
      <sz val="14"/>
      <name val="Arial"/>
      <family val="2"/>
    </font>
    <font>
      <sz val="12"/>
      <color rgb="FF4F4F4F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3D85C6"/>
      <name val="Times New Roman"/>
      <family val="1"/>
    </font>
    <font>
      <b/>
      <sz val="14"/>
      <color rgb="FF0B5394"/>
      <name val="Times New Roman"/>
      <family val="1"/>
    </font>
    <font>
      <sz val="14"/>
      <color rgb="FF3D85C6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7F6000"/>
      <name val="Times New Roman"/>
      <family val="1"/>
    </font>
    <font>
      <sz val="10"/>
      <color theme="1"/>
      <name val="Times New Roman"/>
      <family val="1"/>
    </font>
    <font>
      <sz val="14"/>
      <color rgb="FF0B5394"/>
      <name val="Times New Roman"/>
      <family val="1"/>
    </font>
    <font>
      <i/>
      <sz val="12"/>
      <color rgb="FF3D85C6"/>
      <name val="Times New Roman"/>
      <family val="1"/>
    </font>
    <font>
      <i/>
      <sz val="12"/>
      <color rgb="FF7F6000"/>
      <name val="Times New Roman"/>
      <family val="1"/>
    </font>
    <font>
      <sz val="12"/>
      <color rgb="FF000000"/>
      <name val="Times New Roman"/>
      <family val="1"/>
    </font>
    <font>
      <sz val="14"/>
      <color rgb="FFFFFFFF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2"/>
      <color theme="1"/>
      <name val="Times New Roman"/>
      <family val="1"/>
    </font>
    <font>
      <i/>
      <sz val="14"/>
      <color rgb="FF3D85C6"/>
      <name val="Times New Roman"/>
      <family val="1"/>
    </font>
    <font>
      <sz val="14"/>
      <color theme="4"/>
      <name val="Times New Roman"/>
      <family val="1"/>
    </font>
    <font>
      <i/>
      <sz val="14"/>
      <color rgb="FF0000FF"/>
      <name val="Times New Roman"/>
      <family val="1"/>
    </font>
    <font>
      <sz val="14"/>
      <color rgb="FF7F6000"/>
      <name val="Times New Roman"/>
      <family val="1"/>
    </font>
    <font>
      <i/>
      <sz val="14"/>
      <color rgb="FF7F6000"/>
      <name val="Times New Roman"/>
      <family val="1"/>
    </font>
    <font>
      <sz val="14"/>
      <color rgb="FF4285F4"/>
      <name val="Times New Roman"/>
      <family val="1"/>
    </font>
    <font>
      <b/>
      <sz val="14"/>
      <color theme="1"/>
      <name val="Times New Roman"/>
      <family val="1"/>
    </font>
    <font>
      <sz val="10"/>
      <color theme="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B5394"/>
      <name val="Times New Roman"/>
      <family val="1"/>
    </font>
    <font>
      <sz val="12"/>
      <color rgb="FFFFFFFF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</cellStyleXfs>
  <cellXfs count="10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1" fontId="7" fillId="0" borderId="0" xfId="0" applyNumberFormat="1" applyFont="1" applyFill="1"/>
    <xf numFmtId="0" fontId="12" fillId="0" borderId="0" xfId="0" applyFont="1" applyFill="1"/>
    <xf numFmtId="0" fontId="15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7" fillId="0" borderId="0" xfId="0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16" fillId="0" borderId="0" xfId="0" applyFont="1" applyFill="1"/>
    <xf numFmtId="0" fontId="7" fillId="0" borderId="0" xfId="0" applyFont="1" applyFill="1" applyAlignment="1">
      <alignment vertical="center"/>
    </xf>
    <xf numFmtId="0" fontId="21" fillId="0" borderId="0" xfId="0" applyFont="1" applyFill="1" applyAlignment="1">
      <alignment horizontal="right"/>
    </xf>
    <xf numFmtId="0" fontId="23" fillId="0" borderId="0" xfId="0" applyFont="1" applyFill="1"/>
    <xf numFmtId="0" fontId="24" fillId="0" borderId="0" xfId="0" applyFont="1" applyFill="1"/>
    <xf numFmtId="0" fontId="25" fillId="0" borderId="0" xfId="0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6" fillId="0" borderId="0" xfId="0" applyFont="1" applyFill="1"/>
    <xf numFmtId="164" fontId="5" fillId="0" borderId="0" xfId="0" applyNumberFormat="1" applyFont="1" applyFill="1" applyAlignment="1">
      <alignment vertical="center"/>
    </xf>
    <xf numFmtId="9" fontId="5" fillId="0" borderId="0" xfId="0" applyNumberFormat="1" applyFont="1" applyFill="1"/>
    <xf numFmtId="0" fontId="5" fillId="0" borderId="0" xfId="0" applyFont="1" applyFill="1"/>
    <xf numFmtId="9" fontId="14" fillId="0" borderId="0" xfId="0" applyNumberFormat="1" applyFont="1" applyFill="1" applyAlignment="1">
      <alignment horizontal="left"/>
    </xf>
    <xf numFmtId="3" fontId="20" fillId="0" borderId="0" xfId="0" applyNumberFormat="1" applyFont="1" applyFill="1"/>
    <xf numFmtId="165" fontId="20" fillId="0" borderId="0" xfId="0" applyNumberFormat="1" applyFont="1" applyFill="1"/>
    <xf numFmtId="165" fontId="5" fillId="0" borderId="0" xfId="0" applyNumberFormat="1" applyFont="1" applyFill="1"/>
    <xf numFmtId="166" fontId="5" fillId="0" borderId="0" xfId="0" applyNumberFormat="1" applyFont="1" applyFill="1" applyAlignment="1">
      <alignment horizontal="right"/>
    </xf>
    <xf numFmtId="10" fontId="5" fillId="0" borderId="0" xfId="0" applyNumberFormat="1" applyFont="1" applyFill="1"/>
    <xf numFmtId="165" fontId="16" fillId="0" borderId="0" xfId="0" applyNumberFormat="1" applyFont="1" applyFill="1"/>
    <xf numFmtId="10" fontId="5" fillId="0" borderId="0" xfId="0" applyNumberFormat="1" applyFont="1" applyFill="1" applyAlignment="1">
      <alignment horizontal="right"/>
    </xf>
    <xf numFmtId="166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3" fontId="11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left"/>
    </xf>
    <xf numFmtId="0" fontId="20" fillId="0" borderId="0" xfId="0" applyFont="1" applyFill="1" applyAlignment="1">
      <alignment horizontal="left"/>
    </xf>
    <xf numFmtId="3" fontId="20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left"/>
    </xf>
    <xf numFmtId="3" fontId="16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3" fontId="30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3" fontId="9" fillId="0" borderId="0" xfId="0" applyNumberFormat="1" applyFont="1" applyFill="1" applyAlignment="1">
      <alignment horizontal="left"/>
    </xf>
    <xf numFmtId="3" fontId="12" fillId="0" borderId="0" xfId="0" applyNumberFormat="1" applyFont="1" applyFill="1"/>
    <xf numFmtId="3" fontId="12" fillId="0" borderId="0" xfId="0" applyNumberFormat="1" applyFont="1" applyFill="1" applyAlignment="1">
      <alignment horizontal="left"/>
    </xf>
    <xf numFmtId="44" fontId="11" fillId="0" borderId="0" xfId="0" applyNumberFormat="1" applyFont="1" applyFill="1" applyAlignment="1">
      <alignment horizontal="right"/>
    </xf>
    <xf numFmtId="0" fontId="31" fillId="0" borderId="0" xfId="0" applyFont="1" applyFill="1"/>
    <xf numFmtId="0" fontId="32" fillId="0" borderId="0" xfId="0" applyFont="1" applyFill="1"/>
    <xf numFmtId="0" fontId="28" fillId="0" borderId="0" xfId="0" applyFont="1" applyFill="1"/>
    <xf numFmtId="0" fontId="20" fillId="0" borderId="0" xfId="0" applyFont="1" applyFill="1" applyAlignment="1">
      <alignment horizontal="right"/>
    </xf>
    <xf numFmtId="165" fontId="20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6" fontId="20" fillId="0" borderId="0" xfId="0" applyNumberFormat="1" applyFont="1" applyFill="1"/>
    <xf numFmtId="0" fontId="33" fillId="0" borderId="0" xfId="0" applyFont="1" applyFill="1"/>
    <xf numFmtId="165" fontId="33" fillId="0" borderId="0" xfId="0" applyNumberFormat="1" applyFont="1" applyFill="1"/>
    <xf numFmtId="167" fontId="5" fillId="0" borderId="0" xfId="0" applyNumberFormat="1" applyFont="1" applyFill="1"/>
    <xf numFmtId="167" fontId="16" fillId="0" borderId="0" xfId="0" applyNumberFormat="1" applyFont="1" applyFill="1"/>
    <xf numFmtId="0" fontId="5" fillId="0" borderId="0" xfId="0" applyFont="1" applyFill="1" applyAlignment="1">
      <alignment horizontal="left"/>
    </xf>
    <xf numFmtId="3" fontId="33" fillId="0" borderId="0" xfId="0" applyNumberFormat="1" applyFont="1" applyFill="1"/>
    <xf numFmtId="3" fontId="9" fillId="0" borderId="0" xfId="0" applyNumberFormat="1" applyFont="1" applyFill="1"/>
    <xf numFmtId="0" fontId="8" fillId="0" borderId="0" xfId="0" applyFont="1" applyFill="1" applyAlignment="1">
      <alignment horizontal="right"/>
    </xf>
    <xf numFmtId="3" fontId="16" fillId="0" borderId="0" xfId="0" applyNumberFormat="1" applyFont="1" applyFill="1"/>
    <xf numFmtId="3" fontId="11" fillId="0" borderId="0" xfId="0" applyNumberFormat="1" applyFont="1" applyFill="1"/>
    <xf numFmtId="3" fontId="33" fillId="0" borderId="0" xfId="0" applyNumberFormat="1" applyFont="1" applyFill="1" applyAlignment="1">
      <alignment horizontal="left"/>
    </xf>
    <xf numFmtId="44" fontId="11" fillId="0" borderId="0" xfId="0" applyNumberFormat="1" applyFont="1" applyFill="1"/>
    <xf numFmtId="44" fontId="20" fillId="0" borderId="0" xfId="0" applyNumberFormat="1" applyFont="1" applyFill="1"/>
    <xf numFmtId="0" fontId="6" fillId="3" borderId="0" xfId="0" applyFont="1" applyFill="1"/>
    <xf numFmtId="0" fontId="5" fillId="3" borderId="0" xfId="0" applyFont="1" applyFill="1"/>
    <xf numFmtId="0" fontId="20" fillId="3" borderId="0" xfId="0" applyFont="1" applyFill="1"/>
    <xf numFmtId="0" fontId="6" fillId="4" borderId="0" xfId="0" applyFont="1" applyFill="1"/>
    <xf numFmtId="0" fontId="20" fillId="4" borderId="0" xfId="0" applyFont="1" applyFill="1"/>
    <xf numFmtId="0" fontId="33" fillId="4" borderId="0" xfId="0" applyFont="1" applyFill="1"/>
    <xf numFmtId="0" fontId="24" fillId="4" borderId="0" xfId="0" applyFont="1" applyFill="1"/>
    <xf numFmtId="3" fontId="20" fillId="4" borderId="0" xfId="0" applyNumberFormat="1" applyFont="1" applyFill="1"/>
    <xf numFmtId="3" fontId="33" fillId="4" borderId="0" xfId="0" applyNumberFormat="1" applyFont="1" applyFill="1"/>
    <xf numFmtId="0" fontId="26" fillId="4" borderId="0" xfId="0" applyFont="1" applyFill="1"/>
    <xf numFmtId="0" fontId="16" fillId="4" borderId="0" xfId="0" applyFont="1" applyFill="1"/>
    <xf numFmtId="0" fontId="6" fillId="4" borderId="0" xfId="0" applyFont="1" applyFill="1" applyAlignment="1">
      <alignment horizontal="left"/>
    </xf>
    <xf numFmtId="3" fontId="30" fillId="4" borderId="0" xfId="0" applyNumberFormat="1" applyFont="1" applyFill="1" applyAlignment="1">
      <alignment horizontal="left"/>
    </xf>
    <xf numFmtId="1" fontId="7" fillId="4" borderId="0" xfId="0" applyNumberFormat="1" applyFont="1" applyFill="1"/>
    <xf numFmtId="3" fontId="16" fillId="4" borderId="0" xfId="0" applyNumberFormat="1" applyFont="1" applyFill="1" applyAlignment="1">
      <alignment horizontal="right"/>
    </xf>
    <xf numFmtId="0" fontId="23" fillId="4" borderId="0" xfId="0" applyFont="1" applyFill="1"/>
    <xf numFmtId="0" fontId="5" fillId="4" borderId="0" xfId="0" applyFont="1" applyFill="1"/>
    <xf numFmtId="0" fontId="9" fillId="4" borderId="0" xfId="0" applyFont="1" applyFill="1"/>
    <xf numFmtId="0" fontId="29" fillId="4" borderId="0" xfId="0" applyFont="1" applyFill="1"/>
    <xf numFmtId="0" fontId="27" fillId="4" borderId="0" xfId="0" applyFont="1" applyFill="1"/>
    <xf numFmtId="0" fontId="12" fillId="4" borderId="0" xfId="0" applyFont="1" applyFill="1"/>
    <xf numFmtId="0" fontId="7" fillId="4" borderId="0" xfId="0" applyFont="1" applyFill="1"/>
    <xf numFmtId="0" fontId="22" fillId="4" borderId="0" xfId="0" applyFont="1" applyFill="1"/>
    <xf numFmtId="0" fontId="7" fillId="3" borderId="0" xfId="0" applyFont="1" applyFill="1"/>
    <xf numFmtId="0" fontId="16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6" fillId="3" borderId="0" xfId="0" applyFont="1" applyFill="1" applyAlignment="1">
      <alignment horizontal="left"/>
    </xf>
    <xf numFmtId="3" fontId="30" fillId="3" borderId="0" xfId="0" applyNumberFormat="1" applyFont="1" applyFill="1" applyAlignment="1">
      <alignment horizontal="left"/>
    </xf>
    <xf numFmtId="0" fontId="26" fillId="3" borderId="0" xfId="0" applyFont="1" applyFill="1"/>
  </cellXfs>
  <cellStyles count="5">
    <cellStyle name="Comma 2" xfId="2" xr:uid="{5D1E6A97-029B-4C77-B69D-AFA8C0A95D39}"/>
    <cellStyle name="Currency 2" xfId="4" xr:uid="{9D783D78-97F6-42FE-BE45-1E8B365C40BC}"/>
    <cellStyle name="Normal" xfId="0" builtinId="0"/>
    <cellStyle name="Normal 2" xfId="1" xr:uid="{C23E068D-BA61-4650-9636-5B0251EC80B4}"/>
    <cellStyle name="Percent 2" xfId="3" xr:uid="{BB16AB54-19B2-4DD2-824E-16F79397BB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outlinePr summaryBelow="0" summaryRight="0"/>
  </sheetPr>
  <dimension ref="A1:C13"/>
  <sheetViews>
    <sheetView workbookViewId="0"/>
  </sheetViews>
  <sheetFormatPr defaultColWidth="14.42578125" defaultRowHeight="15" customHeight="1" x14ac:dyDescent="0.2"/>
  <cols>
    <col min="1" max="1" width="9" customWidth="1"/>
    <col min="2" max="2" width="134.28515625" customWidth="1"/>
  </cols>
  <sheetData>
    <row r="1" spans="1:3" ht="15" customHeight="1" x14ac:dyDescent="0.25">
      <c r="A1" s="1" t="s">
        <v>0</v>
      </c>
    </row>
    <row r="3" spans="1:3" x14ac:dyDescent="0.2">
      <c r="B3" s="2" t="s">
        <v>1</v>
      </c>
      <c r="C3" s="3"/>
    </row>
    <row r="4" spans="1:3" x14ac:dyDescent="0.2">
      <c r="B4" s="2"/>
      <c r="C4" s="3"/>
    </row>
    <row r="5" spans="1:3" x14ac:dyDescent="0.2">
      <c r="B5" s="2" t="s">
        <v>2</v>
      </c>
      <c r="C5" s="3"/>
    </row>
    <row r="6" spans="1:3" x14ac:dyDescent="0.2">
      <c r="B6" s="2"/>
      <c r="C6" s="3"/>
    </row>
    <row r="7" spans="1:3" x14ac:dyDescent="0.2">
      <c r="B7" s="2" t="s">
        <v>3</v>
      </c>
      <c r="C7" s="3"/>
    </row>
    <row r="8" spans="1:3" x14ac:dyDescent="0.2">
      <c r="B8" s="2"/>
      <c r="C8" s="3"/>
    </row>
    <row r="9" spans="1:3" x14ac:dyDescent="0.2">
      <c r="B9" s="2" t="s">
        <v>4</v>
      </c>
      <c r="C9" s="3"/>
    </row>
    <row r="10" spans="1:3" x14ac:dyDescent="0.2">
      <c r="B10" s="2"/>
      <c r="C10" s="3"/>
    </row>
    <row r="11" spans="1:3" x14ac:dyDescent="0.2">
      <c r="B11" s="2" t="s">
        <v>5</v>
      </c>
      <c r="C11" s="3"/>
    </row>
    <row r="12" spans="1:3" x14ac:dyDescent="0.2">
      <c r="B12" s="2"/>
      <c r="C12" s="3"/>
    </row>
    <row r="13" spans="1:3" x14ac:dyDescent="0.2">
      <c r="B13" s="2" t="s">
        <v>6</v>
      </c>
      <c r="C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outlinePr summaryBelow="0" summaryRight="0"/>
  </sheetPr>
  <dimension ref="A1:AC1197"/>
  <sheetViews>
    <sheetView tabSelected="1" topLeftCell="G87" workbookViewId="0">
      <selection activeCell="A127" sqref="A127"/>
    </sheetView>
  </sheetViews>
  <sheetFormatPr defaultColWidth="14.42578125" defaultRowHeight="15" customHeight="1" x14ac:dyDescent="0.3"/>
  <cols>
    <col min="1" max="1" width="77.5703125" style="6" customWidth="1"/>
    <col min="2" max="2" width="14.42578125" style="19" customWidth="1"/>
    <col min="3" max="4" width="15.5703125" style="19" bestFit="1" customWidth="1"/>
    <col min="5" max="7" width="17.28515625" style="19" bestFit="1" customWidth="1"/>
    <col min="8" max="9" width="18.7109375" style="19" bestFit="1" customWidth="1"/>
    <col min="10" max="12" width="20" style="19" bestFit="1" customWidth="1"/>
    <col min="13" max="14" width="22" style="19" bestFit="1" customWidth="1"/>
    <col min="15" max="16384" width="14.42578125" style="7"/>
  </cols>
  <sheetData>
    <row r="1" spans="1:14" ht="28.5" customHeight="1" x14ac:dyDescent="0.2">
      <c r="A1" s="20"/>
      <c r="B1" s="28">
        <v>43435</v>
      </c>
      <c r="C1" s="28">
        <v>43466</v>
      </c>
      <c r="D1" s="28">
        <v>43497</v>
      </c>
      <c r="E1" s="28">
        <v>43525</v>
      </c>
      <c r="F1" s="28">
        <v>43556</v>
      </c>
      <c r="G1" s="28">
        <v>43586</v>
      </c>
      <c r="H1" s="28">
        <v>43617</v>
      </c>
      <c r="I1" s="28">
        <v>43647</v>
      </c>
      <c r="J1" s="28">
        <v>43678</v>
      </c>
      <c r="K1" s="28">
        <v>43709</v>
      </c>
      <c r="L1" s="28">
        <v>43739</v>
      </c>
      <c r="M1" s="28">
        <v>43770</v>
      </c>
      <c r="N1" s="28">
        <v>43800</v>
      </c>
    </row>
    <row r="2" spans="1:14" ht="15.75" customHeight="1" x14ac:dyDescent="0.3">
      <c r="A2" s="74" t="s">
        <v>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.75" customHeight="1" x14ac:dyDescent="0.3">
      <c r="A3" s="5" t="s">
        <v>8</v>
      </c>
      <c r="B3" s="29"/>
      <c r="C3" s="29">
        <v>0.45</v>
      </c>
      <c r="D3" s="29">
        <v>0.45</v>
      </c>
      <c r="E3" s="29">
        <v>0.45</v>
      </c>
      <c r="F3" s="29">
        <v>0.45</v>
      </c>
      <c r="G3" s="29">
        <v>0.45</v>
      </c>
      <c r="H3" s="29">
        <v>0.45</v>
      </c>
      <c r="I3" s="29">
        <v>0.45</v>
      </c>
      <c r="J3" s="29">
        <v>0.45</v>
      </c>
      <c r="K3" s="29">
        <v>0.45</v>
      </c>
      <c r="L3" s="29">
        <v>0.45</v>
      </c>
      <c r="M3" s="29">
        <v>0.45</v>
      </c>
      <c r="N3" s="29">
        <v>0.45</v>
      </c>
    </row>
    <row r="4" spans="1:14" ht="15.75" customHeight="1" x14ac:dyDescent="0.3">
      <c r="A4" s="5" t="s">
        <v>9</v>
      </c>
      <c r="B4" s="29"/>
      <c r="C4" s="29">
        <v>0.65</v>
      </c>
      <c r="D4" s="29">
        <v>0.65</v>
      </c>
      <c r="E4" s="29">
        <v>0.65</v>
      </c>
      <c r="F4" s="29">
        <v>0.65</v>
      </c>
      <c r="G4" s="29">
        <v>0.65</v>
      </c>
      <c r="H4" s="29">
        <v>0.65</v>
      </c>
      <c r="I4" s="29">
        <v>0.65</v>
      </c>
      <c r="J4" s="29">
        <v>0.65</v>
      </c>
      <c r="K4" s="29">
        <v>0.65</v>
      </c>
      <c r="L4" s="29">
        <v>0.65</v>
      </c>
      <c r="M4" s="29">
        <v>0.65</v>
      </c>
      <c r="N4" s="29">
        <v>0.65</v>
      </c>
    </row>
    <row r="5" spans="1:14" ht="15.75" customHeight="1" x14ac:dyDescent="0.3">
      <c r="A5" s="5" t="s">
        <v>10</v>
      </c>
      <c r="B5" s="30"/>
      <c r="C5" s="30">
        <v>3.3</v>
      </c>
      <c r="D5" s="30">
        <v>3.3</v>
      </c>
      <c r="E5" s="30">
        <v>3.3</v>
      </c>
      <c r="F5" s="30">
        <v>3.3</v>
      </c>
      <c r="G5" s="30">
        <v>3.3</v>
      </c>
      <c r="H5" s="30">
        <v>3.3</v>
      </c>
      <c r="I5" s="30">
        <v>3.3</v>
      </c>
      <c r="J5" s="30">
        <v>3.3</v>
      </c>
      <c r="K5" s="30">
        <v>3.3</v>
      </c>
      <c r="L5" s="30">
        <v>3.3</v>
      </c>
      <c r="M5" s="30">
        <v>3.3</v>
      </c>
      <c r="N5" s="30">
        <v>3.3</v>
      </c>
    </row>
    <row r="6" spans="1:14" ht="15.75" customHeight="1" x14ac:dyDescent="0.3">
      <c r="A6" s="5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5.75" customHeight="1" x14ac:dyDescent="0.3">
      <c r="A7" s="5" t="s">
        <v>11</v>
      </c>
      <c r="B7" s="29"/>
      <c r="C7" s="29">
        <v>0.77</v>
      </c>
      <c r="D7" s="29">
        <v>0.77</v>
      </c>
      <c r="E7" s="29">
        <v>0.77</v>
      </c>
      <c r="F7" s="29">
        <v>0.77</v>
      </c>
      <c r="G7" s="29">
        <v>0.77</v>
      </c>
      <c r="H7" s="29">
        <v>0.77</v>
      </c>
      <c r="I7" s="29">
        <v>0.77</v>
      </c>
      <c r="J7" s="29">
        <v>0.77</v>
      </c>
      <c r="K7" s="29">
        <v>0.77</v>
      </c>
      <c r="L7" s="29">
        <v>0.77</v>
      </c>
      <c r="M7" s="29">
        <v>0.77</v>
      </c>
      <c r="N7" s="29">
        <v>0.77</v>
      </c>
    </row>
    <row r="8" spans="1:14" ht="15.75" customHeight="1" x14ac:dyDescent="0.3">
      <c r="A8" s="5" t="s">
        <v>12</v>
      </c>
      <c r="B8" s="29"/>
      <c r="C8" s="29">
        <v>0.83</v>
      </c>
      <c r="D8" s="29">
        <v>0.83</v>
      </c>
      <c r="E8" s="29">
        <v>0.83</v>
      </c>
      <c r="F8" s="29">
        <v>0.83</v>
      </c>
      <c r="G8" s="29">
        <v>0.83</v>
      </c>
      <c r="H8" s="29">
        <v>0.83</v>
      </c>
      <c r="I8" s="29">
        <v>0.83</v>
      </c>
      <c r="J8" s="29">
        <v>0.83</v>
      </c>
      <c r="K8" s="29">
        <v>0.83</v>
      </c>
      <c r="L8" s="29">
        <v>0.83</v>
      </c>
      <c r="M8" s="29">
        <v>0.83</v>
      </c>
      <c r="N8" s="29">
        <v>0.83</v>
      </c>
    </row>
    <row r="9" spans="1:14" ht="15.75" customHeight="1" x14ac:dyDescent="0.3">
      <c r="A9" s="5" t="s">
        <v>13</v>
      </c>
      <c r="B9" s="29"/>
      <c r="C9" s="29">
        <v>0.6</v>
      </c>
      <c r="D9" s="29">
        <v>0.6</v>
      </c>
      <c r="E9" s="29">
        <v>0.6</v>
      </c>
      <c r="F9" s="29">
        <v>0.6</v>
      </c>
      <c r="G9" s="29">
        <v>0.6</v>
      </c>
      <c r="H9" s="29">
        <v>0.6</v>
      </c>
      <c r="I9" s="29">
        <v>0.6</v>
      </c>
      <c r="J9" s="29">
        <v>0.6</v>
      </c>
      <c r="K9" s="29">
        <v>0.6</v>
      </c>
      <c r="L9" s="29">
        <v>0.6</v>
      </c>
      <c r="M9" s="29">
        <v>0.6</v>
      </c>
      <c r="N9" s="29">
        <v>0.6</v>
      </c>
    </row>
    <row r="10" spans="1:14" ht="15.75" customHeight="1" x14ac:dyDescent="0.3">
      <c r="A10" s="21" t="s">
        <v>14</v>
      </c>
      <c r="B10" s="31"/>
      <c r="C10" s="31">
        <v>0.8</v>
      </c>
      <c r="D10" s="31">
        <v>0.8</v>
      </c>
      <c r="E10" s="31">
        <v>0.8</v>
      </c>
      <c r="F10" s="31">
        <v>0.8</v>
      </c>
      <c r="G10" s="31">
        <v>0.8</v>
      </c>
      <c r="H10" s="31">
        <v>0.8</v>
      </c>
      <c r="I10" s="31">
        <v>0.8</v>
      </c>
      <c r="J10" s="31">
        <v>0.8</v>
      </c>
      <c r="K10" s="31">
        <v>0.8</v>
      </c>
      <c r="L10" s="31">
        <v>0.8</v>
      </c>
      <c r="M10" s="31">
        <v>0.8</v>
      </c>
      <c r="N10" s="31">
        <v>0.8</v>
      </c>
    </row>
    <row r="11" spans="1:14" ht="15.75" customHeight="1" x14ac:dyDescent="0.3">
      <c r="A11" s="21" t="s">
        <v>15</v>
      </c>
      <c r="B11" s="31"/>
      <c r="C11" s="31">
        <v>0.18</v>
      </c>
      <c r="D11" s="31">
        <v>0.18</v>
      </c>
      <c r="E11" s="31">
        <v>0.18</v>
      </c>
      <c r="F11" s="31">
        <v>0.18</v>
      </c>
      <c r="G11" s="31">
        <v>0.18</v>
      </c>
      <c r="H11" s="31">
        <v>0.18</v>
      </c>
      <c r="I11" s="31">
        <v>0.18</v>
      </c>
      <c r="J11" s="31">
        <v>0.18</v>
      </c>
      <c r="K11" s="31">
        <v>0.18</v>
      </c>
      <c r="L11" s="31">
        <v>0.18</v>
      </c>
      <c r="M11" s="31">
        <v>0.18</v>
      </c>
      <c r="N11" s="31">
        <v>0.18</v>
      </c>
    </row>
    <row r="12" spans="1:14" ht="15.75" customHeight="1" x14ac:dyDescent="0.3">
      <c r="A12" s="21" t="s">
        <v>16</v>
      </c>
      <c r="B12" s="31"/>
      <c r="C12" s="31">
        <v>0.02</v>
      </c>
      <c r="D12" s="31">
        <v>0.02</v>
      </c>
      <c r="E12" s="31">
        <v>0.02</v>
      </c>
      <c r="F12" s="31">
        <v>0.02</v>
      </c>
      <c r="G12" s="31">
        <v>0.02</v>
      </c>
      <c r="H12" s="31">
        <v>0.02</v>
      </c>
      <c r="I12" s="31">
        <v>0.02</v>
      </c>
      <c r="J12" s="31">
        <v>0.02</v>
      </c>
      <c r="K12" s="31">
        <v>0.02</v>
      </c>
      <c r="L12" s="31">
        <v>0.02</v>
      </c>
      <c r="M12" s="31">
        <v>0.02</v>
      </c>
      <c r="N12" s="31">
        <v>0.02</v>
      </c>
    </row>
    <row r="13" spans="1:14" ht="15.75" customHeight="1" x14ac:dyDescent="0.3">
      <c r="A13" s="5"/>
    </row>
    <row r="14" spans="1:14" ht="15.75" customHeight="1" x14ac:dyDescent="0.3">
      <c r="A14" s="6" t="s">
        <v>220</v>
      </c>
      <c r="C14" s="32">
        <f t="shared" ref="C14:N14" si="0">B254</f>
        <v>893.39559864605678</v>
      </c>
      <c r="D14" s="32">
        <f t="shared" si="0"/>
        <v>3466.3053523102744</v>
      </c>
      <c r="E14" s="32">
        <f t="shared" si="0"/>
        <v>9016.6863944639008</v>
      </c>
      <c r="F14" s="32">
        <f t="shared" si="0"/>
        <v>23479.516771821502</v>
      </c>
      <c r="G14" s="32">
        <f t="shared" si="0"/>
        <v>57312.759559290746</v>
      </c>
      <c r="H14" s="32">
        <f t="shared" si="0"/>
        <v>136822.25248491511</v>
      </c>
      <c r="I14" s="32">
        <f t="shared" si="0"/>
        <v>322163.80451988068</v>
      </c>
      <c r="J14" s="32">
        <f t="shared" si="0"/>
        <v>756957.66444854741</v>
      </c>
      <c r="K14" s="32">
        <f t="shared" si="0"/>
        <v>1774982.8547624997</v>
      </c>
      <c r="L14" s="32">
        <f t="shared" si="0"/>
        <v>4157765.1200732384</v>
      </c>
      <c r="M14" s="32">
        <f t="shared" si="0"/>
        <v>9734805.4211560022</v>
      </c>
      <c r="N14" s="32">
        <f t="shared" si="0"/>
        <v>22787585.77030886</v>
      </c>
    </row>
    <row r="15" spans="1:14" ht="15.75" customHeight="1" x14ac:dyDescent="0.3">
      <c r="A15" s="6" t="s">
        <v>223</v>
      </c>
      <c r="C15" s="18">
        <f t="shared" ref="C15:N15" si="1">ROUND(C14*C3*C4,0)</f>
        <v>261</v>
      </c>
      <c r="D15" s="18">
        <f t="shared" si="1"/>
        <v>1014</v>
      </c>
      <c r="E15" s="18">
        <f t="shared" si="1"/>
        <v>2637</v>
      </c>
      <c r="F15" s="18">
        <f t="shared" si="1"/>
        <v>6868</v>
      </c>
      <c r="G15" s="18">
        <f t="shared" si="1"/>
        <v>16764</v>
      </c>
      <c r="H15" s="18">
        <f t="shared" si="1"/>
        <v>40021</v>
      </c>
      <c r="I15" s="18">
        <f t="shared" si="1"/>
        <v>94233</v>
      </c>
      <c r="J15" s="18">
        <f t="shared" si="1"/>
        <v>221410</v>
      </c>
      <c r="K15" s="18">
        <f t="shared" si="1"/>
        <v>519182</v>
      </c>
      <c r="L15" s="18">
        <f t="shared" si="1"/>
        <v>1216146</v>
      </c>
      <c r="M15" s="18">
        <f t="shared" si="1"/>
        <v>2847431</v>
      </c>
      <c r="N15" s="18">
        <f t="shared" si="1"/>
        <v>6665369</v>
      </c>
    </row>
    <row r="16" spans="1:14" ht="15.75" customHeight="1" x14ac:dyDescent="0.3">
      <c r="A16" s="6" t="s">
        <v>98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ht="15.75" customHeight="1" x14ac:dyDescent="0.3">
      <c r="A17" s="97" t="s">
        <v>99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 spans="1:14" ht="15.75" customHeight="1" x14ac:dyDescent="0.3">
      <c r="A18" s="6" t="s">
        <v>91</v>
      </c>
      <c r="C18" s="18">
        <f t="shared" ref="C18:N18" si="2">ROUND(C15*C5*C7*C8*C9,0)</f>
        <v>330</v>
      </c>
      <c r="D18" s="18">
        <f t="shared" si="2"/>
        <v>1283</v>
      </c>
      <c r="E18" s="18">
        <f t="shared" si="2"/>
        <v>3337</v>
      </c>
      <c r="F18" s="18">
        <f t="shared" si="2"/>
        <v>8691</v>
      </c>
      <c r="G18" s="18">
        <f t="shared" si="2"/>
        <v>21213</v>
      </c>
      <c r="H18" s="18">
        <f t="shared" si="2"/>
        <v>50643</v>
      </c>
      <c r="I18" s="18">
        <f t="shared" si="2"/>
        <v>119244</v>
      </c>
      <c r="J18" s="18">
        <f t="shared" si="2"/>
        <v>280176</v>
      </c>
      <c r="K18" s="18">
        <f t="shared" si="2"/>
        <v>656982</v>
      </c>
      <c r="L18" s="18">
        <f t="shared" si="2"/>
        <v>1538933</v>
      </c>
      <c r="M18" s="18">
        <f t="shared" si="2"/>
        <v>3603190</v>
      </c>
      <c r="N18" s="18">
        <f t="shared" si="2"/>
        <v>8434478</v>
      </c>
    </row>
    <row r="19" spans="1:14" ht="15.75" customHeight="1" x14ac:dyDescent="0.3">
      <c r="A19" s="6" t="s">
        <v>100</v>
      </c>
      <c r="C19" s="18">
        <f t="shared" ref="C19:N19" si="3">ROUND(C18*C10,0)</f>
        <v>264</v>
      </c>
      <c r="D19" s="18">
        <f t="shared" si="3"/>
        <v>1026</v>
      </c>
      <c r="E19" s="18">
        <f t="shared" si="3"/>
        <v>2670</v>
      </c>
      <c r="F19" s="18">
        <f t="shared" si="3"/>
        <v>6953</v>
      </c>
      <c r="G19" s="18">
        <f t="shared" si="3"/>
        <v>16970</v>
      </c>
      <c r="H19" s="18">
        <f t="shared" si="3"/>
        <v>40514</v>
      </c>
      <c r="I19" s="18">
        <f t="shared" si="3"/>
        <v>95395</v>
      </c>
      <c r="J19" s="18">
        <f t="shared" si="3"/>
        <v>224141</v>
      </c>
      <c r="K19" s="18">
        <f t="shared" si="3"/>
        <v>525586</v>
      </c>
      <c r="L19" s="18">
        <f t="shared" si="3"/>
        <v>1231146</v>
      </c>
      <c r="M19" s="18">
        <f t="shared" si="3"/>
        <v>2882552</v>
      </c>
      <c r="N19" s="18">
        <f t="shared" si="3"/>
        <v>6747582</v>
      </c>
    </row>
    <row r="20" spans="1:14" ht="15.75" customHeight="1" x14ac:dyDescent="0.3">
      <c r="A20" s="6" t="s">
        <v>101</v>
      </c>
      <c r="C20" s="18">
        <f t="shared" ref="C20:N20" si="4">ROUND(C18*C11,0)</f>
        <v>59</v>
      </c>
      <c r="D20" s="18">
        <f t="shared" si="4"/>
        <v>231</v>
      </c>
      <c r="E20" s="18">
        <f t="shared" si="4"/>
        <v>601</v>
      </c>
      <c r="F20" s="18">
        <f t="shared" si="4"/>
        <v>1564</v>
      </c>
      <c r="G20" s="18">
        <f t="shared" si="4"/>
        <v>3818</v>
      </c>
      <c r="H20" s="18">
        <f t="shared" si="4"/>
        <v>9116</v>
      </c>
      <c r="I20" s="18">
        <f t="shared" si="4"/>
        <v>21464</v>
      </c>
      <c r="J20" s="18">
        <f t="shared" si="4"/>
        <v>50432</v>
      </c>
      <c r="K20" s="18">
        <f t="shared" si="4"/>
        <v>118257</v>
      </c>
      <c r="L20" s="18">
        <f t="shared" si="4"/>
        <v>277008</v>
      </c>
      <c r="M20" s="18">
        <f t="shared" si="4"/>
        <v>648574</v>
      </c>
      <c r="N20" s="18">
        <f t="shared" si="4"/>
        <v>1518206</v>
      </c>
    </row>
    <row r="21" spans="1:14" ht="15.75" customHeight="1" x14ac:dyDescent="0.3">
      <c r="A21" s="6" t="s">
        <v>102</v>
      </c>
      <c r="C21" s="18">
        <f t="shared" ref="C21:N21" si="5">ROUND(C18*C12,0)</f>
        <v>7</v>
      </c>
      <c r="D21" s="18">
        <f t="shared" si="5"/>
        <v>26</v>
      </c>
      <c r="E21" s="18">
        <f t="shared" si="5"/>
        <v>67</v>
      </c>
      <c r="F21" s="18">
        <f t="shared" si="5"/>
        <v>174</v>
      </c>
      <c r="G21" s="18">
        <f t="shared" si="5"/>
        <v>424</v>
      </c>
      <c r="H21" s="18">
        <f t="shared" si="5"/>
        <v>1013</v>
      </c>
      <c r="I21" s="18">
        <f t="shared" si="5"/>
        <v>2385</v>
      </c>
      <c r="J21" s="18">
        <f t="shared" si="5"/>
        <v>5604</v>
      </c>
      <c r="K21" s="18">
        <f t="shared" si="5"/>
        <v>13140</v>
      </c>
      <c r="L21" s="18">
        <f t="shared" si="5"/>
        <v>30779</v>
      </c>
      <c r="M21" s="18">
        <f t="shared" si="5"/>
        <v>72064</v>
      </c>
      <c r="N21" s="18">
        <f t="shared" si="5"/>
        <v>168690</v>
      </c>
    </row>
    <row r="22" spans="1:14" ht="15.75" customHeight="1" x14ac:dyDescent="0.3">
      <c r="A22" s="6" t="s">
        <v>103</v>
      </c>
      <c r="C22" s="18">
        <f t="shared" ref="C22:N22" si="6">SUM(C19:C21)</f>
        <v>330</v>
      </c>
      <c r="D22" s="18">
        <f t="shared" si="6"/>
        <v>1283</v>
      </c>
      <c r="E22" s="18">
        <f t="shared" si="6"/>
        <v>3338</v>
      </c>
      <c r="F22" s="18">
        <f t="shared" si="6"/>
        <v>8691</v>
      </c>
      <c r="G22" s="18">
        <f t="shared" si="6"/>
        <v>21212</v>
      </c>
      <c r="H22" s="18">
        <f t="shared" si="6"/>
        <v>50643</v>
      </c>
      <c r="I22" s="18">
        <f t="shared" si="6"/>
        <v>119244</v>
      </c>
      <c r="J22" s="18">
        <f t="shared" si="6"/>
        <v>280177</v>
      </c>
      <c r="K22" s="18">
        <f t="shared" si="6"/>
        <v>656983</v>
      </c>
      <c r="L22" s="18">
        <f t="shared" si="6"/>
        <v>1538933</v>
      </c>
      <c r="M22" s="18">
        <f t="shared" si="6"/>
        <v>3603190</v>
      </c>
      <c r="N22" s="18">
        <f t="shared" si="6"/>
        <v>8434478</v>
      </c>
    </row>
    <row r="23" spans="1:14" ht="15.75" customHeight="1" x14ac:dyDescent="0.3">
      <c r="A23" s="97" t="s">
        <v>104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4" spans="1:14" ht="15.75" customHeight="1" x14ac:dyDescent="0.3">
      <c r="A24" s="6" t="s">
        <v>105</v>
      </c>
      <c r="C24" s="18">
        <f t="shared" ref="C24:N24" si="7">C16/C18</f>
        <v>0</v>
      </c>
      <c r="D24" s="18">
        <f t="shared" si="7"/>
        <v>0</v>
      </c>
      <c r="E24" s="18">
        <f t="shared" si="7"/>
        <v>0</v>
      </c>
      <c r="F24" s="18">
        <f t="shared" si="7"/>
        <v>0</v>
      </c>
      <c r="G24" s="18">
        <f t="shared" si="7"/>
        <v>0</v>
      </c>
      <c r="H24" s="18">
        <f t="shared" si="7"/>
        <v>0</v>
      </c>
      <c r="I24" s="18">
        <f t="shared" si="7"/>
        <v>0</v>
      </c>
      <c r="J24" s="18">
        <f t="shared" si="7"/>
        <v>0</v>
      </c>
      <c r="K24" s="18">
        <f t="shared" si="7"/>
        <v>0</v>
      </c>
      <c r="L24" s="18">
        <f t="shared" si="7"/>
        <v>0</v>
      </c>
      <c r="M24" s="18">
        <f t="shared" si="7"/>
        <v>0</v>
      </c>
      <c r="N24" s="18">
        <f t="shared" si="7"/>
        <v>0</v>
      </c>
    </row>
    <row r="25" spans="1:14" ht="15.75" customHeight="1" x14ac:dyDescent="0.3">
      <c r="A25" s="6" t="s">
        <v>106</v>
      </c>
      <c r="C25" s="18">
        <f>C18*C108*C112</f>
        <v>9790.11</v>
      </c>
      <c r="D25" s="18">
        <f>D18*D108*D112</f>
        <v>38062.761000000006</v>
      </c>
      <c r="E25" s="18">
        <f>E18*E108*E112</f>
        <v>98998.77900000001</v>
      </c>
      <c r="F25" s="18">
        <f>F18*F108*F112</f>
        <v>257835.897</v>
      </c>
      <c r="G25" s="18">
        <f>G18*G108*G112</f>
        <v>629326.071</v>
      </c>
      <c r="H25" s="18">
        <f>H18*H108*H112</f>
        <v>1502425.8810000001</v>
      </c>
      <c r="I25" s="18">
        <f>I18*I108*I112</f>
        <v>3537611.7480000001</v>
      </c>
      <c r="J25" s="18">
        <f>J18*J108*J112</f>
        <v>8311981.392</v>
      </c>
      <c r="K25" s="18">
        <f>K18*K108*K112</f>
        <v>19490684.994000003</v>
      </c>
      <c r="L25" s="18">
        <f>L18*L108*L112</f>
        <v>45655525.310999997</v>
      </c>
      <c r="M25" s="18">
        <f>M18*M108*M112</f>
        <v>106895837.72999999</v>
      </c>
      <c r="N25" s="18">
        <f>N18*N108*N112</f>
        <v>250225658.82600003</v>
      </c>
    </row>
    <row r="26" spans="1:14" ht="15.75" customHeight="1" x14ac:dyDescent="0.3">
      <c r="A26" s="6" t="s">
        <v>107</v>
      </c>
      <c r="C26" s="18">
        <f t="shared" ref="C26:N26" si="8">C25+C16</f>
        <v>9790.11</v>
      </c>
      <c r="D26" s="18">
        <f t="shared" si="8"/>
        <v>38062.761000000006</v>
      </c>
      <c r="E26" s="18">
        <f t="shared" si="8"/>
        <v>98998.77900000001</v>
      </c>
      <c r="F26" s="18">
        <f t="shared" si="8"/>
        <v>257835.897</v>
      </c>
      <c r="G26" s="18">
        <f t="shared" si="8"/>
        <v>629326.071</v>
      </c>
      <c r="H26" s="18">
        <f t="shared" si="8"/>
        <v>1502425.8810000001</v>
      </c>
      <c r="I26" s="18">
        <f t="shared" si="8"/>
        <v>3537611.7480000001</v>
      </c>
      <c r="J26" s="18">
        <f t="shared" si="8"/>
        <v>8311981.392</v>
      </c>
      <c r="K26" s="18">
        <f t="shared" si="8"/>
        <v>19490684.994000003</v>
      </c>
      <c r="L26" s="18">
        <f t="shared" si="8"/>
        <v>45655525.310999997</v>
      </c>
      <c r="M26" s="18">
        <f t="shared" si="8"/>
        <v>106895837.72999999</v>
      </c>
      <c r="N26" s="18">
        <f t="shared" si="8"/>
        <v>250225658.82600003</v>
      </c>
    </row>
    <row r="27" spans="1:14" ht="15.75" customHeight="1" x14ac:dyDescent="0.3">
      <c r="A27" s="6" t="s">
        <v>92</v>
      </c>
      <c r="C27" s="18">
        <f t="shared" ref="C27:N27" si="9">C26/C22</f>
        <v>29.667000000000002</v>
      </c>
      <c r="D27" s="18">
        <f t="shared" si="9"/>
        <v>29.667000000000005</v>
      </c>
      <c r="E27" s="18">
        <f t="shared" si="9"/>
        <v>29.658112342720194</v>
      </c>
      <c r="F27" s="18">
        <f t="shared" si="9"/>
        <v>29.666999999999998</v>
      </c>
      <c r="G27" s="18">
        <f t="shared" si="9"/>
        <v>29.668398595134828</v>
      </c>
      <c r="H27" s="18">
        <f t="shared" si="9"/>
        <v>29.667000000000002</v>
      </c>
      <c r="I27" s="18">
        <f t="shared" si="9"/>
        <v>29.667000000000002</v>
      </c>
      <c r="J27" s="18">
        <f t="shared" si="9"/>
        <v>29.666894113364052</v>
      </c>
      <c r="K27" s="18">
        <f t="shared" si="9"/>
        <v>29.666954843580431</v>
      </c>
      <c r="L27" s="18">
        <f t="shared" si="9"/>
        <v>29.666999999999998</v>
      </c>
      <c r="M27" s="18">
        <f t="shared" si="9"/>
        <v>29.666999999999998</v>
      </c>
      <c r="N27" s="18">
        <f t="shared" si="9"/>
        <v>29.667000000000005</v>
      </c>
    </row>
    <row r="28" spans="1:14" ht="15.75" customHeight="1" x14ac:dyDescent="0.3">
      <c r="A28" s="5"/>
    </row>
    <row r="29" spans="1:14" ht="15.75" customHeight="1" x14ac:dyDescent="0.3">
      <c r="A29" s="5"/>
    </row>
    <row r="30" spans="1:14" ht="15.75" customHeight="1" x14ac:dyDescent="0.3">
      <c r="A30" s="5"/>
    </row>
    <row r="31" spans="1:14" ht="15.75" customHeight="1" x14ac:dyDescent="0.3">
      <c r="A31" s="5"/>
    </row>
    <row r="32" spans="1:14" ht="15.75" customHeight="1" x14ac:dyDescent="0.3">
      <c r="A32" s="74" t="s">
        <v>17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</row>
    <row r="33" spans="1:14" ht="15.75" customHeight="1" x14ac:dyDescent="0.3">
      <c r="A33" s="5" t="s">
        <v>8</v>
      </c>
      <c r="B33" s="29"/>
      <c r="C33" s="29">
        <v>0.38</v>
      </c>
      <c r="D33" s="29">
        <v>0.38</v>
      </c>
      <c r="E33" s="29">
        <v>0.38</v>
      </c>
      <c r="F33" s="29">
        <v>0.38</v>
      </c>
      <c r="G33" s="29">
        <v>0.38</v>
      </c>
      <c r="H33" s="29">
        <v>0.38</v>
      </c>
      <c r="I33" s="29">
        <v>0.38</v>
      </c>
      <c r="J33" s="29">
        <v>0.38</v>
      </c>
      <c r="K33" s="29">
        <v>0.38</v>
      </c>
      <c r="L33" s="29">
        <v>0.38</v>
      </c>
      <c r="M33" s="29">
        <v>0.38</v>
      </c>
      <c r="N33" s="29">
        <v>0.38</v>
      </c>
    </row>
    <row r="34" spans="1:14" ht="15.75" customHeight="1" x14ac:dyDescent="0.3">
      <c r="A34" s="5" t="s">
        <v>9</v>
      </c>
      <c r="B34" s="29"/>
      <c r="C34" s="29">
        <v>0.85</v>
      </c>
      <c r="D34" s="29">
        <v>0.85</v>
      </c>
      <c r="E34" s="29">
        <v>0.85</v>
      </c>
      <c r="F34" s="29">
        <v>0.85</v>
      </c>
      <c r="G34" s="29">
        <v>0.85</v>
      </c>
      <c r="H34" s="29">
        <v>0.85</v>
      </c>
      <c r="I34" s="29">
        <v>0.85</v>
      </c>
      <c r="J34" s="29">
        <v>0.85</v>
      </c>
      <c r="K34" s="29">
        <v>0.85</v>
      </c>
      <c r="L34" s="29">
        <v>0.85</v>
      </c>
      <c r="M34" s="29">
        <v>0.85</v>
      </c>
      <c r="N34" s="29">
        <v>0.85</v>
      </c>
    </row>
    <row r="35" spans="1:14" ht="15.75" customHeight="1" x14ac:dyDescent="0.3">
      <c r="A35" s="5" t="s">
        <v>10</v>
      </c>
      <c r="B35" s="30"/>
      <c r="C35" s="30">
        <v>7.8</v>
      </c>
      <c r="D35" s="30">
        <v>7.8</v>
      </c>
      <c r="E35" s="30">
        <v>7.8</v>
      </c>
      <c r="F35" s="30">
        <v>7.8</v>
      </c>
      <c r="G35" s="30">
        <v>7.8</v>
      </c>
      <c r="H35" s="30">
        <v>7.8</v>
      </c>
      <c r="I35" s="30">
        <v>7.8</v>
      </c>
      <c r="J35" s="30">
        <v>7.8</v>
      </c>
      <c r="K35" s="30">
        <v>7.8</v>
      </c>
      <c r="L35" s="30">
        <v>7.8</v>
      </c>
      <c r="M35" s="30">
        <v>7.8</v>
      </c>
      <c r="N35" s="30">
        <v>7.8</v>
      </c>
    </row>
    <row r="36" spans="1:14" ht="15.75" customHeight="1" x14ac:dyDescent="0.3">
      <c r="A36" s="5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5.75" customHeight="1" x14ac:dyDescent="0.3">
      <c r="A37" s="5" t="s">
        <v>11</v>
      </c>
      <c r="B37" s="29"/>
      <c r="C37" s="29">
        <v>0.7</v>
      </c>
      <c r="D37" s="29">
        <v>0.7</v>
      </c>
      <c r="E37" s="29">
        <v>0.7</v>
      </c>
      <c r="F37" s="29">
        <v>0.7</v>
      </c>
      <c r="G37" s="29">
        <v>0.7</v>
      </c>
      <c r="H37" s="29">
        <v>0.7</v>
      </c>
      <c r="I37" s="29">
        <v>0.7</v>
      </c>
      <c r="J37" s="29">
        <v>0.7</v>
      </c>
      <c r="K37" s="29">
        <v>0.7</v>
      </c>
      <c r="L37" s="29">
        <v>0.7</v>
      </c>
      <c r="M37" s="29">
        <v>0.7</v>
      </c>
      <c r="N37" s="29">
        <v>0.7</v>
      </c>
    </row>
    <row r="38" spans="1:14" ht="15.75" customHeight="1" x14ac:dyDescent="0.3">
      <c r="A38" s="5" t="s">
        <v>12</v>
      </c>
      <c r="B38" s="29"/>
      <c r="C38" s="29">
        <v>0.6</v>
      </c>
      <c r="D38" s="29">
        <v>0.6</v>
      </c>
      <c r="E38" s="29">
        <v>0.6</v>
      </c>
      <c r="F38" s="29">
        <v>0.6</v>
      </c>
      <c r="G38" s="29">
        <v>0.6</v>
      </c>
      <c r="H38" s="29">
        <v>0.6</v>
      </c>
      <c r="I38" s="29">
        <v>0.6</v>
      </c>
      <c r="J38" s="29">
        <v>0.6</v>
      </c>
      <c r="K38" s="29">
        <v>0.6</v>
      </c>
      <c r="L38" s="29">
        <v>0.6</v>
      </c>
      <c r="M38" s="29">
        <v>0.6</v>
      </c>
      <c r="N38" s="29">
        <v>0.6</v>
      </c>
    </row>
    <row r="39" spans="1:14" ht="15.75" customHeight="1" x14ac:dyDescent="0.3">
      <c r="A39" s="5" t="s">
        <v>13</v>
      </c>
      <c r="B39" s="29"/>
      <c r="C39" s="29">
        <v>0.35</v>
      </c>
      <c r="D39" s="29">
        <v>0.35</v>
      </c>
      <c r="E39" s="29">
        <v>0.35</v>
      </c>
      <c r="F39" s="29">
        <v>0.35</v>
      </c>
      <c r="G39" s="29">
        <v>0.35</v>
      </c>
      <c r="H39" s="29">
        <v>0.35</v>
      </c>
      <c r="I39" s="29">
        <v>0.35</v>
      </c>
      <c r="J39" s="29">
        <v>0.35</v>
      </c>
      <c r="K39" s="29">
        <v>0.35</v>
      </c>
      <c r="L39" s="29">
        <v>0.35</v>
      </c>
      <c r="M39" s="29">
        <v>0.35</v>
      </c>
      <c r="N39" s="29">
        <v>0.35</v>
      </c>
    </row>
    <row r="40" spans="1:14" ht="15.75" customHeight="1" x14ac:dyDescent="0.3">
      <c r="A40" s="21" t="s">
        <v>14</v>
      </c>
      <c r="B40" s="31"/>
      <c r="C40" s="31">
        <v>0.8</v>
      </c>
      <c r="D40" s="31">
        <v>0.8</v>
      </c>
      <c r="E40" s="31">
        <v>0.8</v>
      </c>
      <c r="F40" s="31">
        <v>0.8</v>
      </c>
      <c r="G40" s="31">
        <v>0.8</v>
      </c>
      <c r="H40" s="31">
        <v>0.8</v>
      </c>
      <c r="I40" s="31">
        <v>0.8</v>
      </c>
      <c r="J40" s="31">
        <v>0.8</v>
      </c>
      <c r="K40" s="31">
        <v>0.8</v>
      </c>
      <c r="L40" s="31">
        <v>0.8</v>
      </c>
      <c r="M40" s="31">
        <v>0.8</v>
      </c>
      <c r="N40" s="31">
        <v>0.8</v>
      </c>
    </row>
    <row r="41" spans="1:14" ht="15.75" customHeight="1" x14ac:dyDescent="0.3">
      <c r="A41" s="21" t="s">
        <v>15</v>
      </c>
      <c r="B41" s="31"/>
      <c r="C41" s="31">
        <v>0.18</v>
      </c>
      <c r="D41" s="31">
        <v>0.18</v>
      </c>
      <c r="E41" s="31">
        <v>0.18</v>
      </c>
      <c r="F41" s="31">
        <v>0.18</v>
      </c>
      <c r="G41" s="31">
        <v>0.18</v>
      </c>
      <c r="H41" s="31">
        <v>0.18</v>
      </c>
      <c r="I41" s="31">
        <v>0.18</v>
      </c>
      <c r="J41" s="31">
        <v>0.18</v>
      </c>
      <c r="K41" s="31">
        <v>0.18</v>
      </c>
      <c r="L41" s="31">
        <v>0.18</v>
      </c>
      <c r="M41" s="31">
        <v>0.18</v>
      </c>
      <c r="N41" s="31">
        <v>0.18</v>
      </c>
    </row>
    <row r="42" spans="1:14" ht="15.75" customHeight="1" x14ac:dyDescent="0.3">
      <c r="A42" s="21" t="s">
        <v>16</v>
      </c>
      <c r="B42" s="31"/>
      <c r="C42" s="31">
        <v>0.02</v>
      </c>
      <c r="D42" s="31">
        <v>0.02</v>
      </c>
      <c r="E42" s="31">
        <v>0.02</v>
      </c>
      <c r="F42" s="31">
        <v>0.02</v>
      </c>
      <c r="G42" s="31">
        <v>0.02</v>
      </c>
      <c r="H42" s="31">
        <v>0.02</v>
      </c>
      <c r="I42" s="31">
        <v>0.02</v>
      </c>
      <c r="J42" s="31">
        <v>0.02</v>
      </c>
      <c r="K42" s="31">
        <v>0.02</v>
      </c>
      <c r="L42" s="31">
        <v>0.02</v>
      </c>
      <c r="M42" s="31">
        <v>0.02</v>
      </c>
      <c r="N42" s="31">
        <v>0.02</v>
      </c>
    </row>
    <row r="43" spans="1:14" ht="15.75" customHeight="1" x14ac:dyDescent="0.3">
      <c r="A43" s="5"/>
    </row>
    <row r="44" spans="1:14" ht="15.75" customHeight="1" x14ac:dyDescent="0.3">
      <c r="A44" s="6" t="s">
        <v>108</v>
      </c>
      <c r="C44" s="32">
        <f t="shared" ref="C44:N44" si="10">B178+B252+B253+B254</f>
        <v>34357.137124748915</v>
      </c>
      <c r="D44" s="32">
        <f t="shared" si="10"/>
        <v>183293.25650564302</v>
      </c>
      <c r="E44" s="32">
        <f t="shared" si="10"/>
        <v>531816.29866359581</v>
      </c>
      <c r="F44" s="32">
        <f t="shared" si="10"/>
        <v>1354715.9012164506</v>
      </c>
      <c r="G44" s="32">
        <f t="shared" si="10"/>
        <v>3291855.7602183786</v>
      </c>
      <c r="H44" s="32">
        <f t="shared" si="10"/>
        <v>7840167.2049860964</v>
      </c>
      <c r="I44" s="32">
        <f t="shared" si="10"/>
        <v>18502611.467344839</v>
      </c>
      <c r="J44" s="32">
        <f t="shared" si="10"/>
        <v>43478110.762342796</v>
      </c>
      <c r="K44" s="32">
        <f t="shared" si="10"/>
        <v>101955382.24986154</v>
      </c>
      <c r="L44" s="32">
        <f t="shared" si="10"/>
        <v>238843252.66537711</v>
      </c>
      <c r="M44" s="32">
        <f t="shared" si="10"/>
        <v>559245390.22320354</v>
      </c>
      <c r="N44" s="32">
        <f t="shared" si="10"/>
        <v>1309143806.3899891</v>
      </c>
    </row>
    <row r="45" spans="1:14" ht="15.75" customHeight="1" x14ac:dyDescent="0.3">
      <c r="A45" s="6" t="s">
        <v>109</v>
      </c>
      <c r="C45" s="33">
        <v>50</v>
      </c>
      <c r="D45" s="33">
        <v>50</v>
      </c>
      <c r="E45" s="33">
        <v>50</v>
      </c>
      <c r="F45" s="33">
        <v>50</v>
      </c>
      <c r="G45" s="33">
        <v>50</v>
      </c>
      <c r="H45" s="33">
        <v>50</v>
      </c>
      <c r="I45" s="33">
        <v>50</v>
      </c>
      <c r="J45" s="33">
        <v>50</v>
      </c>
      <c r="K45" s="33">
        <v>50</v>
      </c>
      <c r="L45" s="33">
        <v>50</v>
      </c>
      <c r="M45" s="33">
        <v>50</v>
      </c>
      <c r="N45" s="33">
        <v>50</v>
      </c>
    </row>
    <row r="46" spans="1:14" ht="15.75" customHeight="1" x14ac:dyDescent="0.3">
      <c r="A46" s="6" t="s">
        <v>110</v>
      </c>
      <c r="C46" s="33">
        <v>50</v>
      </c>
      <c r="D46" s="33">
        <v>50</v>
      </c>
      <c r="E46" s="33">
        <v>50</v>
      </c>
      <c r="F46" s="33">
        <v>50</v>
      </c>
      <c r="G46" s="33">
        <v>50</v>
      </c>
      <c r="H46" s="33">
        <v>50</v>
      </c>
      <c r="I46" s="33">
        <v>50</v>
      </c>
      <c r="J46" s="33">
        <v>50</v>
      </c>
      <c r="K46" s="33">
        <v>50</v>
      </c>
      <c r="L46" s="33">
        <v>50</v>
      </c>
      <c r="M46" s="33">
        <v>50</v>
      </c>
      <c r="N46" s="33">
        <v>50</v>
      </c>
    </row>
    <row r="47" spans="1:14" ht="15.75" customHeight="1" x14ac:dyDescent="0.3">
      <c r="A47" s="6" t="s">
        <v>111</v>
      </c>
      <c r="C47" s="33">
        <v>100</v>
      </c>
      <c r="D47" s="33">
        <v>100</v>
      </c>
      <c r="E47" s="33">
        <v>100</v>
      </c>
      <c r="F47" s="33">
        <v>100</v>
      </c>
      <c r="G47" s="33">
        <v>100</v>
      </c>
      <c r="H47" s="33">
        <v>100</v>
      </c>
      <c r="I47" s="33">
        <v>100</v>
      </c>
      <c r="J47" s="33">
        <v>100</v>
      </c>
      <c r="K47" s="33">
        <v>100</v>
      </c>
      <c r="L47" s="33">
        <v>100</v>
      </c>
      <c r="M47" s="33">
        <v>100</v>
      </c>
      <c r="N47" s="33">
        <v>100</v>
      </c>
    </row>
    <row r="48" spans="1:14" ht="15.75" customHeight="1" x14ac:dyDescent="0.3">
      <c r="A48" s="6" t="s">
        <v>112</v>
      </c>
      <c r="B48" s="30"/>
      <c r="C48" s="19">
        <f t="shared" ref="C48:N48" si="11">ROUND(C44*C33*C34,0)</f>
        <v>11097</v>
      </c>
      <c r="D48" s="19">
        <f t="shared" si="11"/>
        <v>59204</v>
      </c>
      <c r="E48" s="19">
        <f t="shared" si="11"/>
        <v>171777</v>
      </c>
      <c r="F48" s="19">
        <f t="shared" si="11"/>
        <v>437573</v>
      </c>
      <c r="G48" s="19">
        <f t="shared" si="11"/>
        <v>1063269</v>
      </c>
      <c r="H48" s="19">
        <f t="shared" si="11"/>
        <v>2532374</v>
      </c>
      <c r="I48" s="19">
        <f t="shared" si="11"/>
        <v>5976344</v>
      </c>
      <c r="J48" s="19">
        <f t="shared" si="11"/>
        <v>14043430</v>
      </c>
      <c r="K48" s="19">
        <f t="shared" si="11"/>
        <v>32931588</v>
      </c>
      <c r="L48" s="19">
        <f t="shared" si="11"/>
        <v>77146371</v>
      </c>
      <c r="M48" s="19">
        <f t="shared" si="11"/>
        <v>180636261</v>
      </c>
      <c r="N48" s="19">
        <f t="shared" si="11"/>
        <v>422853449</v>
      </c>
    </row>
    <row r="49" spans="1:14" ht="15.75" customHeight="1" x14ac:dyDescent="0.3">
      <c r="A49" s="6" t="s">
        <v>113</v>
      </c>
      <c r="B49" s="30"/>
      <c r="C49" s="19">
        <f t="shared" ref="C49:N49" si="12">ROUND(C48*C37*C38*C39*C35,0)</f>
        <v>12724</v>
      </c>
      <c r="D49" s="19">
        <f t="shared" si="12"/>
        <v>67883</v>
      </c>
      <c r="E49" s="19">
        <f t="shared" si="12"/>
        <v>196960</v>
      </c>
      <c r="F49" s="19">
        <f t="shared" si="12"/>
        <v>501721</v>
      </c>
      <c r="G49" s="19">
        <f t="shared" si="12"/>
        <v>1219144</v>
      </c>
      <c r="H49" s="19">
        <f t="shared" si="12"/>
        <v>2903620</v>
      </c>
      <c r="I49" s="19">
        <f t="shared" si="12"/>
        <v>6852476</v>
      </c>
      <c r="J49" s="19">
        <f t="shared" si="12"/>
        <v>16102197</v>
      </c>
      <c r="K49" s="19">
        <f t="shared" si="12"/>
        <v>37759359</v>
      </c>
      <c r="L49" s="19">
        <f t="shared" si="12"/>
        <v>88456029</v>
      </c>
      <c r="M49" s="19">
        <f t="shared" si="12"/>
        <v>207117537</v>
      </c>
      <c r="N49" s="19">
        <f t="shared" si="12"/>
        <v>484843765</v>
      </c>
    </row>
    <row r="50" spans="1:14" ht="15.75" customHeight="1" x14ac:dyDescent="0.3">
      <c r="A50" s="97" t="s">
        <v>99</v>
      </c>
      <c r="B50" s="75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</row>
    <row r="51" spans="1:14" ht="15.75" customHeight="1" x14ac:dyDescent="0.3">
      <c r="A51" s="6" t="s">
        <v>91</v>
      </c>
      <c r="B51" s="30"/>
      <c r="C51" s="19">
        <f t="shared" ref="C51:N51" si="13">C49</f>
        <v>12724</v>
      </c>
      <c r="D51" s="19">
        <f t="shared" si="13"/>
        <v>67883</v>
      </c>
      <c r="E51" s="19">
        <f t="shared" si="13"/>
        <v>196960</v>
      </c>
      <c r="F51" s="19">
        <f t="shared" si="13"/>
        <v>501721</v>
      </c>
      <c r="G51" s="19">
        <f t="shared" si="13"/>
        <v>1219144</v>
      </c>
      <c r="H51" s="19">
        <f t="shared" si="13"/>
        <v>2903620</v>
      </c>
      <c r="I51" s="19">
        <f t="shared" si="13"/>
        <v>6852476</v>
      </c>
      <c r="J51" s="19">
        <f t="shared" si="13"/>
        <v>16102197</v>
      </c>
      <c r="K51" s="19">
        <f t="shared" si="13"/>
        <v>37759359</v>
      </c>
      <c r="L51" s="19">
        <f t="shared" si="13"/>
        <v>88456029</v>
      </c>
      <c r="M51" s="19">
        <f t="shared" si="13"/>
        <v>207117537</v>
      </c>
      <c r="N51" s="19">
        <f t="shared" si="13"/>
        <v>484843765</v>
      </c>
    </row>
    <row r="52" spans="1:14" ht="15.75" customHeight="1" x14ac:dyDescent="0.3">
      <c r="A52" s="6" t="s">
        <v>100</v>
      </c>
      <c r="B52" s="30"/>
      <c r="C52" s="19">
        <f t="shared" ref="C52:N52" si="14">ROUND(C49*C40,0)</f>
        <v>10179</v>
      </c>
      <c r="D52" s="19">
        <f t="shared" si="14"/>
        <v>54306</v>
      </c>
      <c r="E52" s="19">
        <f t="shared" si="14"/>
        <v>157568</v>
      </c>
      <c r="F52" s="19">
        <f t="shared" si="14"/>
        <v>401377</v>
      </c>
      <c r="G52" s="19">
        <f t="shared" si="14"/>
        <v>975315</v>
      </c>
      <c r="H52" s="19">
        <f t="shared" si="14"/>
        <v>2322896</v>
      </c>
      <c r="I52" s="19">
        <f t="shared" si="14"/>
        <v>5481981</v>
      </c>
      <c r="J52" s="19">
        <f t="shared" si="14"/>
        <v>12881758</v>
      </c>
      <c r="K52" s="19">
        <f t="shared" si="14"/>
        <v>30207487</v>
      </c>
      <c r="L52" s="19">
        <f t="shared" si="14"/>
        <v>70764823</v>
      </c>
      <c r="M52" s="19">
        <f t="shared" si="14"/>
        <v>165694030</v>
      </c>
      <c r="N52" s="19">
        <f t="shared" si="14"/>
        <v>387875012</v>
      </c>
    </row>
    <row r="53" spans="1:14" ht="15.75" customHeight="1" x14ac:dyDescent="0.3">
      <c r="A53" s="6" t="s">
        <v>101</v>
      </c>
      <c r="B53" s="30"/>
      <c r="C53" s="19">
        <f t="shared" ref="C53:N53" si="15">ROUND(C49*C41,0)</f>
        <v>2290</v>
      </c>
      <c r="D53" s="19">
        <f t="shared" si="15"/>
        <v>12219</v>
      </c>
      <c r="E53" s="19">
        <f t="shared" si="15"/>
        <v>35453</v>
      </c>
      <c r="F53" s="19">
        <f t="shared" si="15"/>
        <v>90310</v>
      </c>
      <c r="G53" s="19">
        <f t="shared" si="15"/>
        <v>219446</v>
      </c>
      <c r="H53" s="19">
        <f t="shared" si="15"/>
        <v>522652</v>
      </c>
      <c r="I53" s="19">
        <f t="shared" si="15"/>
        <v>1233446</v>
      </c>
      <c r="J53" s="19">
        <f t="shared" si="15"/>
        <v>2898395</v>
      </c>
      <c r="K53" s="19">
        <f t="shared" si="15"/>
        <v>6796685</v>
      </c>
      <c r="L53" s="19">
        <f t="shared" si="15"/>
        <v>15922085</v>
      </c>
      <c r="M53" s="19">
        <f t="shared" si="15"/>
        <v>37281157</v>
      </c>
      <c r="N53" s="19">
        <f t="shared" si="15"/>
        <v>87271878</v>
      </c>
    </row>
    <row r="54" spans="1:14" ht="15.75" customHeight="1" x14ac:dyDescent="0.3">
      <c r="A54" s="6" t="s">
        <v>102</v>
      </c>
      <c r="B54" s="30"/>
      <c r="C54" s="19">
        <f t="shared" ref="C54:N54" si="16">ROUND(C49*C42,0)</f>
        <v>254</v>
      </c>
      <c r="D54" s="19">
        <f t="shared" si="16"/>
        <v>1358</v>
      </c>
      <c r="E54" s="19">
        <f t="shared" si="16"/>
        <v>3939</v>
      </c>
      <c r="F54" s="19">
        <f t="shared" si="16"/>
        <v>10034</v>
      </c>
      <c r="G54" s="19">
        <f t="shared" si="16"/>
        <v>24383</v>
      </c>
      <c r="H54" s="19">
        <f t="shared" si="16"/>
        <v>58072</v>
      </c>
      <c r="I54" s="19">
        <f t="shared" si="16"/>
        <v>137050</v>
      </c>
      <c r="J54" s="19">
        <f t="shared" si="16"/>
        <v>322044</v>
      </c>
      <c r="K54" s="19">
        <f t="shared" si="16"/>
        <v>755187</v>
      </c>
      <c r="L54" s="19">
        <f t="shared" si="16"/>
        <v>1769121</v>
      </c>
      <c r="M54" s="19">
        <f t="shared" si="16"/>
        <v>4142351</v>
      </c>
      <c r="N54" s="19">
        <f t="shared" si="16"/>
        <v>9696875</v>
      </c>
    </row>
    <row r="55" spans="1:14" ht="15.75" customHeight="1" x14ac:dyDescent="0.3">
      <c r="A55" s="6" t="s">
        <v>114</v>
      </c>
      <c r="B55" s="30"/>
      <c r="C55" s="19">
        <f t="shared" ref="C55:N55" si="17">SUM(C52:C54)</f>
        <v>12723</v>
      </c>
      <c r="D55" s="19">
        <f t="shared" si="17"/>
        <v>67883</v>
      </c>
      <c r="E55" s="19">
        <f t="shared" si="17"/>
        <v>196960</v>
      </c>
      <c r="F55" s="19">
        <f t="shared" si="17"/>
        <v>501721</v>
      </c>
      <c r="G55" s="19">
        <f t="shared" si="17"/>
        <v>1219144</v>
      </c>
      <c r="H55" s="19">
        <f t="shared" si="17"/>
        <v>2903620</v>
      </c>
      <c r="I55" s="19">
        <f t="shared" si="17"/>
        <v>6852477</v>
      </c>
      <c r="J55" s="19">
        <f t="shared" si="17"/>
        <v>16102197</v>
      </c>
      <c r="K55" s="19">
        <f t="shared" si="17"/>
        <v>37759359</v>
      </c>
      <c r="L55" s="19">
        <f t="shared" si="17"/>
        <v>88456029</v>
      </c>
      <c r="M55" s="19">
        <f t="shared" si="17"/>
        <v>207117538</v>
      </c>
      <c r="N55" s="19">
        <f t="shared" si="17"/>
        <v>484843765</v>
      </c>
    </row>
    <row r="56" spans="1:14" ht="15.75" customHeight="1" x14ac:dyDescent="0.3">
      <c r="A56" s="97" t="s">
        <v>104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</row>
    <row r="57" spans="1:14" ht="15.75" customHeight="1" x14ac:dyDescent="0.3">
      <c r="A57" s="6" t="s">
        <v>115</v>
      </c>
      <c r="B57" s="30"/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</row>
    <row r="58" spans="1:14" ht="15.75" customHeight="1" x14ac:dyDescent="0.3">
      <c r="A58" s="6" t="s">
        <v>116</v>
      </c>
      <c r="B58" s="30"/>
      <c r="C58" s="33">
        <f t="shared" ref="C58:N58" si="18">C55*C47</f>
        <v>1272300</v>
      </c>
      <c r="D58" s="33">
        <f t="shared" si="18"/>
        <v>6788300</v>
      </c>
      <c r="E58" s="33">
        <f t="shared" si="18"/>
        <v>19696000</v>
      </c>
      <c r="F58" s="33">
        <f t="shared" si="18"/>
        <v>50172100</v>
      </c>
      <c r="G58" s="33">
        <f t="shared" si="18"/>
        <v>121914400</v>
      </c>
      <c r="H58" s="33">
        <f t="shared" si="18"/>
        <v>290362000</v>
      </c>
      <c r="I58" s="33">
        <f t="shared" si="18"/>
        <v>685247700</v>
      </c>
      <c r="J58" s="33">
        <f t="shared" si="18"/>
        <v>1610219700</v>
      </c>
      <c r="K58" s="33">
        <f t="shared" si="18"/>
        <v>3775935900</v>
      </c>
      <c r="L58" s="33">
        <f t="shared" si="18"/>
        <v>8845602900</v>
      </c>
      <c r="M58" s="33">
        <f t="shared" si="18"/>
        <v>20711753800</v>
      </c>
      <c r="N58" s="33">
        <f t="shared" si="18"/>
        <v>48484376500</v>
      </c>
    </row>
    <row r="59" spans="1:14" ht="15.75" customHeight="1" x14ac:dyDescent="0.3">
      <c r="A59" s="6" t="s">
        <v>117</v>
      </c>
      <c r="B59" s="30"/>
      <c r="C59" s="18">
        <f>C51*C108*C112</f>
        <v>377482.908</v>
      </c>
      <c r="D59" s="18">
        <f>D51*D108*D112</f>
        <v>2013884.9610000001</v>
      </c>
      <c r="E59" s="18">
        <f>E51*E108*E112</f>
        <v>5843212.3200000003</v>
      </c>
      <c r="F59" s="18">
        <f>F51*F108*F112</f>
        <v>14884556.907000002</v>
      </c>
      <c r="G59" s="18">
        <f>G51*G108*G112</f>
        <v>36168345.048</v>
      </c>
      <c r="H59" s="18">
        <f>H51*H108*H112</f>
        <v>86141694.539999992</v>
      </c>
      <c r="I59" s="18">
        <f>I51*I108*I112</f>
        <v>203292405.49200001</v>
      </c>
      <c r="J59" s="18">
        <f>J51*J108*J112</f>
        <v>477703878.39900005</v>
      </c>
      <c r="K59" s="18">
        <f>K51*K108*K112</f>
        <v>1120206903.4529998</v>
      </c>
      <c r="L59" s="18">
        <f>L51*L108*L112</f>
        <v>2624225012.3429999</v>
      </c>
      <c r="M59" s="18">
        <f>M51*M108*M112</f>
        <v>6144555970.1789999</v>
      </c>
      <c r="N59" s="18">
        <f>N51*N108*N112</f>
        <v>14383859976.255001</v>
      </c>
    </row>
    <row r="60" spans="1:14" ht="15.75" customHeight="1" x14ac:dyDescent="0.3">
      <c r="A60" s="6" t="s">
        <v>118</v>
      </c>
      <c r="B60" s="30"/>
      <c r="C60" s="33">
        <f t="shared" ref="C60:N60" si="19">C59+C58</f>
        <v>1649782.9080000001</v>
      </c>
      <c r="D60" s="33">
        <f t="shared" si="19"/>
        <v>8802184.9609999992</v>
      </c>
      <c r="E60" s="33">
        <f t="shared" si="19"/>
        <v>25539212.32</v>
      </c>
      <c r="F60" s="33">
        <f t="shared" si="19"/>
        <v>65056656.907000005</v>
      </c>
      <c r="G60" s="33">
        <f t="shared" si="19"/>
        <v>158082745.04800001</v>
      </c>
      <c r="H60" s="33">
        <f t="shared" si="19"/>
        <v>376503694.53999996</v>
      </c>
      <c r="I60" s="33">
        <f t="shared" si="19"/>
        <v>888540105.49199998</v>
      </c>
      <c r="J60" s="33">
        <f t="shared" si="19"/>
        <v>2087923578.3990002</v>
      </c>
      <c r="K60" s="33">
        <f t="shared" si="19"/>
        <v>4896142803.4530001</v>
      </c>
      <c r="L60" s="33">
        <f t="shared" si="19"/>
        <v>11469827912.343</v>
      </c>
      <c r="M60" s="33">
        <f t="shared" si="19"/>
        <v>26856309770.179001</v>
      </c>
      <c r="N60" s="33">
        <f t="shared" si="19"/>
        <v>62868236476.255005</v>
      </c>
    </row>
    <row r="61" spans="1:14" ht="15.75" customHeight="1" x14ac:dyDescent="0.3">
      <c r="A61" s="6" t="s">
        <v>119</v>
      </c>
      <c r="B61" s="30"/>
      <c r="C61" s="33">
        <f t="shared" ref="C61:N61" si="20">C60/C55</f>
        <v>129.66933176137704</v>
      </c>
      <c r="D61" s="33">
        <f t="shared" si="20"/>
        <v>129.667</v>
      </c>
      <c r="E61" s="33">
        <f t="shared" si="20"/>
        <v>129.667</v>
      </c>
      <c r="F61" s="33">
        <f t="shared" si="20"/>
        <v>129.667</v>
      </c>
      <c r="G61" s="33">
        <f t="shared" si="20"/>
        <v>129.667</v>
      </c>
      <c r="H61" s="33">
        <f t="shared" si="20"/>
        <v>129.66699999999997</v>
      </c>
      <c r="I61" s="33">
        <f t="shared" si="20"/>
        <v>129.66699567061661</v>
      </c>
      <c r="J61" s="33">
        <f t="shared" si="20"/>
        <v>129.667</v>
      </c>
      <c r="K61" s="33">
        <f t="shared" si="20"/>
        <v>129.667</v>
      </c>
      <c r="L61" s="33">
        <f t="shared" si="20"/>
        <v>129.667</v>
      </c>
      <c r="M61" s="33">
        <f t="shared" si="20"/>
        <v>129.66699985676249</v>
      </c>
      <c r="N61" s="33">
        <f t="shared" si="20"/>
        <v>129.667</v>
      </c>
    </row>
    <row r="62" spans="1:14" ht="15.75" customHeight="1" x14ac:dyDescent="0.3">
      <c r="A62" s="5"/>
      <c r="B62" s="30"/>
    </row>
    <row r="63" spans="1:14" ht="15.75" customHeight="1" x14ac:dyDescent="0.3">
      <c r="A63" s="5"/>
    </row>
    <row r="64" spans="1:14" ht="15.75" customHeight="1" x14ac:dyDescent="0.3">
      <c r="A64" s="74" t="s">
        <v>18</v>
      </c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5.75" customHeight="1" x14ac:dyDescent="0.3">
      <c r="A65" s="5" t="s">
        <v>19</v>
      </c>
      <c r="B65" s="34"/>
      <c r="C65" s="34">
        <v>1000000</v>
      </c>
      <c r="D65" s="34">
        <v>1150000</v>
      </c>
      <c r="E65" s="34">
        <v>1322500</v>
      </c>
      <c r="F65" s="34">
        <v>1520874.9999999998</v>
      </c>
      <c r="G65" s="34">
        <v>1749006.2499999995</v>
      </c>
      <c r="H65" s="34">
        <v>2011357.1874999993</v>
      </c>
      <c r="I65" s="34">
        <v>2313060.7656249991</v>
      </c>
      <c r="J65" s="34">
        <v>2660019.8804687485</v>
      </c>
      <c r="K65" s="34">
        <v>3059022.8625390604</v>
      </c>
      <c r="L65" s="34">
        <v>3517876.2919199192</v>
      </c>
      <c r="M65" s="34">
        <v>4045557.7357079065</v>
      </c>
      <c r="N65" s="34">
        <v>4652391.3960640924</v>
      </c>
    </row>
    <row r="66" spans="1:14" ht="15.75" customHeight="1" x14ac:dyDescent="0.3">
      <c r="A66" s="5" t="s">
        <v>20</v>
      </c>
      <c r="B66" s="35"/>
      <c r="C66" s="35">
        <v>2.7</v>
      </c>
      <c r="D66" s="35">
        <v>2.7</v>
      </c>
      <c r="E66" s="35">
        <v>2.7</v>
      </c>
      <c r="F66" s="35">
        <v>2.7</v>
      </c>
      <c r="G66" s="35">
        <v>2.7</v>
      </c>
      <c r="H66" s="35">
        <v>2.7</v>
      </c>
      <c r="I66" s="35">
        <v>2.7</v>
      </c>
      <c r="J66" s="35">
        <v>2.7</v>
      </c>
      <c r="K66" s="35">
        <v>2.7</v>
      </c>
      <c r="L66" s="35">
        <v>2.7</v>
      </c>
      <c r="M66" s="35">
        <v>2.7</v>
      </c>
      <c r="N66" s="35">
        <v>2.7</v>
      </c>
    </row>
    <row r="67" spans="1:14" ht="15.75" customHeight="1" x14ac:dyDescent="0.3">
      <c r="A67" s="5" t="s">
        <v>21</v>
      </c>
      <c r="B67" s="36"/>
      <c r="C67" s="36">
        <v>3.1399999999999997E-2</v>
      </c>
      <c r="D67" s="36">
        <v>3.1399999999999997E-2</v>
      </c>
      <c r="E67" s="36">
        <v>3.1399999999999997E-2</v>
      </c>
      <c r="F67" s="36">
        <v>3.1399999999999997E-2</v>
      </c>
      <c r="G67" s="36">
        <v>3.1399999999999997E-2</v>
      </c>
      <c r="H67" s="36">
        <v>3.1399999999999997E-2</v>
      </c>
      <c r="I67" s="36">
        <v>3.1399999999999997E-2</v>
      </c>
      <c r="J67" s="36">
        <v>3.1399999999999997E-2</v>
      </c>
      <c r="K67" s="36">
        <v>3.1399999999999997E-2</v>
      </c>
      <c r="L67" s="36">
        <v>3.1399999999999997E-2</v>
      </c>
      <c r="M67" s="36">
        <v>3.1399999999999997E-2</v>
      </c>
      <c r="N67" s="36">
        <v>3.1399999999999997E-2</v>
      </c>
    </row>
    <row r="68" spans="1:14" ht="15.75" customHeight="1" x14ac:dyDescent="0.3">
      <c r="A68" s="5" t="s">
        <v>22</v>
      </c>
      <c r="B68" s="29"/>
      <c r="C68" s="29">
        <v>0.35</v>
      </c>
      <c r="D68" s="29">
        <v>0.35</v>
      </c>
      <c r="E68" s="29">
        <v>0.35</v>
      </c>
      <c r="F68" s="29">
        <v>0.35</v>
      </c>
      <c r="G68" s="29">
        <v>0.35</v>
      </c>
      <c r="H68" s="29">
        <v>0.35</v>
      </c>
      <c r="I68" s="29">
        <v>0.35</v>
      </c>
      <c r="J68" s="29">
        <v>0.35</v>
      </c>
      <c r="K68" s="29">
        <v>0.35</v>
      </c>
      <c r="L68" s="29">
        <v>0.35</v>
      </c>
      <c r="M68" s="29">
        <v>0.35</v>
      </c>
      <c r="N68" s="29">
        <v>0.35</v>
      </c>
    </row>
    <row r="69" spans="1:14" ht="15.75" customHeight="1" x14ac:dyDescent="0.3">
      <c r="A69" s="5" t="s">
        <v>23</v>
      </c>
      <c r="B69" s="29"/>
      <c r="C69" s="29">
        <v>0.75</v>
      </c>
      <c r="D69" s="29">
        <v>0.75</v>
      </c>
      <c r="E69" s="29">
        <v>0.75</v>
      </c>
      <c r="F69" s="29">
        <v>0.75</v>
      </c>
      <c r="G69" s="29">
        <v>0.75</v>
      </c>
      <c r="H69" s="29">
        <v>0.75</v>
      </c>
      <c r="I69" s="29">
        <v>0.75</v>
      </c>
      <c r="J69" s="29">
        <v>0.75</v>
      </c>
      <c r="K69" s="29">
        <v>0.75</v>
      </c>
      <c r="L69" s="29">
        <v>0.75</v>
      </c>
      <c r="M69" s="29">
        <v>0.75</v>
      </c>
      <c r="N69" s="29">
        <v>0.75</v>
      </c>
    </row>
    <row r="70" spans="1:14" ht="15.75" customHeight="1" x14ac:dyDescent="0.3">
      <c r="A70" s="21" t="s">
        <v>24</v>
      </c>
      <c r="B70" s="31"/>
      <c r="C70" s="31">
        <v>0.65</v>
      </c>
      <c r="D70" s="31">
        <v>0.65</v>
      </c>
      <c r="E70" s="31">
        <v>0.65</v>
      </c>
      <c r="F70" s="31">
        <v>0.65</v>
      </c>
      <c r="G70" s="31">
        <v>0.65</v>
      </c>
      <c r="H70" s="31">
        <v>0.65</v>
      </c>
      <c r="I70" s="31">
        <v>0.65</v>
      </c>
      <c r="J70" s="31">
        <v>0.65</v>
      </c>
      <c r="K70" s="31">
        <v>0.65</v>
      </c>
      <c r="L70" s="31">
        <v>0.65</v>
      </c>
      <c r="M70" s="31">
        <v>0.65</v>
      </c>
      <c r="N70" s="31">
        <v>0.65</v>
      </c>
    </row>
    <row r="71" spans="1:14" ht="15.75" customHeight="1" x14ac:dyDescent="0.3">
      <c r="A71" s="21" t="s">
        <v>14</v>
      </c>
      <c r="B71" s="31"/>
      <c r="C71" s="31">
        <v>0.25</v>
      </c>
      <c r="D71" s="31">
        <v>0.25</v>
      </c>
      <c r="E71" s="31">
        <v>0.25</v>
      </c>
      <c r="F71" s="31">
        <v>0.25</v>
      </c>
      <c r="G71" s="31">
        <v>0.25</v>
      </c>
      <c r="H71" s="31">
        <v>0.25</v>
      </c>
      <c r="I71" s="31">
        <v>0.25</v>
      </c>
      <c r="J71" s="31">
        <v>0.25</v>
      </c>
      <c r="K71" s="31">
        <v>0.25</v>
      </c>
      <c r="L71" s="31">
        <v>0.25</v>
      </c>
      <c r="M71" s="31">
        <v>0.25</v>
      </c>
      <c r="N71" s="31">
        <v>0.25</v>
      </c>
    </row>
    <row r="72" spans="1:14" ht="15.75" customHeight="1" x14ac:dyDescent="0.3">
      <c r="A72" s="21" t="s">
        <v>15</v>
      </c>
      <c r="B72" s="31"/>
      <c r="C72" s="31">
        <v>0.09</v>
      </c>
      <c r="D72" s="31">
        <v>0.09</v>
      </c>
      <c r="E72" s="31">
        <v>0.09</v>
      </c>
      <c r="F72" s="31">
        <v>0.09</v>
      </c>
      <c r="G72" s="31">
        <v>0.09</v>
      </c>
      <c r="H72" s="31">
        <v>0.09</v>
      </c>
      <c r="I72" s="31">
        <v>0.09</v>
      </c>
      <c r="J72" s="31">
        <v>0.09</v>
      </c>
      <c r="K72" s="31">
        <v>0.09</v>
      </c>
      <c r="L72" s="31">
        <v>0.09</v>
      </c>
      <c r="M72" s="31">
        <v>0.09</v>
      </c>
      <c r="N72" s="31">
        <v>0.09</v>
      </c>
    </row>
    <row r="73" spans="1:14" ht="15.75" customHeight="1" x14ac:dyDescent="0.3">
      <c r="A73" s="21" t="s">
        <v>16</v>
      </c>
      <c r="B73" s="31"/>
      <c r="C73" s="31">
        <v>0.01</v>
      </c>
      <c r="D73" s="31">
        <v>0.01</v>
      </c>
      <c r="E73" s="31">
        <v>0.01</v>
      </c>
      <c r="F73" s="31">
        <v>0.01</v>
      </c>
      <c r="G73" s="31">
        <v>0.01</v>
      </c>
      <c r="H73" s="31">
        <v>0.01</v>
      </c>
      <c r="I73" s="31">
        <v>0.01</v>
      </c>
      <c r="J73" s="31">
        <v>0.01</v>
      </c>
      <c r="K73" s="31">
        <v>0.01</v>
      </c>
      <c r="L73" s="31">
        <v>0.01</v>
      </c>
      <c r="M73" s="31">
        <v>0.01</v>
      </c>
      <c r="N73" s="31">
        <v>0.01</v>
      </c>
    </row>
    <row r="74" spans="1:14" ht="15.75" customHeight="1" x14ac:dyDescent="0.3">
      <c r="A74" s="6" t="s">
        <v>120</v>
      </c>
      <c r="B74" s="30"/>
      <c r="C74" s="18">
        <f t="shared" ref="C74:N74" si="21">ROUND(C65/C66,0)</f>
        <v>370370</v>
      </c>
      <c r="D74" s="18">
        <f t="shared" si="21"/>
        <v>425926</v>
      </c>
      <c r="E74" s="18">
        <f t="shared" si="21"/>
        <v>489815</v>
      </c>
      <c r="F74" s="18">
        <f t="shared" si="21"/>
        <v>563287</v>
      </c>
      <c r="G74" s="18">
        <f t="shared" si="21"/>
        <v>647780</v>
      </c>
      <c r="H74" s="18">
        <f t="shared" si="21"/>
        <v>744947</v>
      </c>
      <c r="I74" s="18">
        <f t="shared" si="21"/>
        <v>856689</v>
      </c>
      <c r="J74" s="18">
        <f t="shared" si="21"/>
        <v>985193</v>
      </c>
      <c r="K74" s="18">
        <f t="shared" si="21"/>
        <v>1132971</v>
      </c>
      <c r="L74" s="18">
        <f t="shared" si="21"/>
        <v>1302917</v>
      </c>
      <c r="M74" s="18">
        <f t="shared" si="21"/>
        <v>1498355</v>
      </c>
      <c r="N74" s="18">
        <f t="shared" si="21"/>
        <v>1723108</v>
      </c>
    </row>
    <row r="75" spans="1:14" ht="15.75" customHeight="1" x14ac:dyDescent="0.3">
      <c r="A75" s="6" t="s">
        <v>121</v>
      </c>
      <c r="B75" s="30"/>
      <c r="C75" s="19">
        <f t="shared" ref="C75:N75" si="22">ROUND(C74/C67,0)</f>
        <v>11795223</v>
      </c>
      <c r="D75" s="19">
        <f t="shared" si="22"/>
        <v>13564522</v>
      </c>
      <c r="E75" s="19">
        <f t="shared" si="22"/>
        <v>15599204</v>
      </c>
      <c r="F75" s="19">
        <f t="shared" si="22"/>
        <v>17939076</v>
      </c>
      <c r="G75" s="19">
        <f t="shared" si="22"/>
        <v>20629936</v>
      </c>
      <c r="H75" s="19">
        <f t="shared" si="22"/>
        <v>23724427</v>
      </c>
      <c r="I75" s="19">
        <f t="shared" si="22"/>
        <v>27283089</v>
      </c>
      <c r="J75" s="19">
        <f t="shared" si="22"/>
        <v>31375573</v>
      </c>
      <c r="K75" s="19">
        <f t="shared" si="22"/>
        <v>36081879</v>
      </c>
      <c r="L75" s="19">
        <f t="shared" si="22"/>
        <v>41494172</v>
      </c>
      <c r="M75" s="19">
        <f t="shared" si="22"/>
        <v>47718312</v>
      </c>
      <c r="N75" s="19">
        <f t="shared" si="22"/>
        <v>54876051</v>
      </c>
    </row>
    <row r="76" spans="1:14" ht="15.75" customHeight="1" x14ac:dyDescent="0.3">
      <c r="A76" s="99" t="s">
        <v>99</v>
      </c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</row>
    <row r="77" spans="1:14" ht="15.75" customHeight="1" x14ac:dyDescent="0.3">
      <c r="A77" s="6" t="s">
        <v>91</v>
      </c>
      <c r="B77" s="30"/>
      <c r="C77" s="19">
        <f t="shared" ref="C77:N77" si="23">ROUND(C74*C68*C69,0)</f>
        <v>97222</v>
      </c>
      <c r="D77" s="19">
        <f t="shared" si="23"/>
        <v>111806</v>
      </c>
      <c r="E77" s="19">
        <f t="shared" si="23"/>
        <v>128576</v>
      </c>
      <c r="F77" s="19">
        <f t="shared" si="23"/>
        <v>147863</v>
      </c>
      <c r="G77" s="19">
        <f t="shared" si="23"/>
        <v>170042</v>
      </c>
      <c r="H77" s="19">
        <f t="shared" si="23"/>
        <v>195549</v>
      </c>
      <c r="I77" s="19">
        <f t="shared" si="23"/>
        <v>224881</v>
      </c>
      <c r="J77" s="19">
        <f t="shared" si="23"/>
        <v>258613</v>
      </c>
      <c r="K77" s="19">
        <f t="shared" si="23"/>
        <v>297405</v>
      </c>
      <c r="L77" s="19">
        <f t="shared" si="23"/>
        <v>342016</v>
      </c>
      <c r="M77" s="19">
        <f t="shared" si="23"/>
        <v>393318</v>
      </c>
      <c r="N77" s="19">
        <f t="shared" si="23"/>
        <v>452316</v>
      </c>
    </row>
    <row r="78" spans="1:14" ht="15.75" customHeight="1" x14ac:dyDescent="0.3">
      <c r="A78" s="6" t="s">
        <v>122</v>
      </c>
      <c r="B78" s="30"/>
      <c r="C78" s="19">
        <f t="shared" ref="C78:N78" si="24">ROUND(C77*C70,0)</f>
        <v>63194</v>
      </c>
      <c r="D78" s="19">
        <f t="shared" si="24"/>
        <v>72674</v>
      </c>
      <c r="E78" s="19">
        <f t="shared" si="24"/>
        <v>83574</v>
      </c>
      <c r="F78" s="19">
        <f t="shared" si="24"/>
        <v>96111</v>
      </c>
      <c r="G78" s="19">
        <f t="shared" si="24"/>
        <v>110527</v>
      </c>
      <c r="H78" s="19">
        <f t="shared" si="24"/>
        <v>127107</v>
      </c>
      <c r="I78" s="19">
        <f t="shared" si="24"/>
        <v>146173</v>
      </c>
      <c r="J78" s="19">
        <f t="shared" si="24"/>
        <v>168098</v>
      </c>
      <c r="K78" s="19">
        <f t="shared" si="24"/>
        <v>193313</v>
      </c>
      <c r="L78" s="19">
        <f t="shared" si="24"/>
        <v>222310</v>
      </c>
      <c r="M78" s="19">
        <f t="shared" si="24"/>
        <v>255657</v>
      </c>
      <c r="N78" s="19">
        <f t="shared" si="24"/>
        <v>294005</v>
      </c>
    </row>
    <row r="79" spans="1:14" ht="15.75" customHeight="1" x14ac:dyDescent="0.3">
      <c r="A79" s="6" t="s">
        <v>100</v>
      </c>
      <c r="B79" s="30"/>
      <c r="C79" s="19">
        <f t="shared" ref="C79:N79" si="25">C77*C71</f>
        <v>24305.5</v>
      </c>
      <c r="D79" s="19">
        <f t="shared" si="25"/>
        <v>27951.5</v>
      </c>
      <c r="E79" s="19">
        <f t="shared" si="25"/>
        <v>32144</v>
      </c>
      <c r="F79" s="19">
        <f t="shared" si="25"/>
        <v>36965.75</v>
      </c>
      <c r="G79" s="19">
        <f t="shared" si="25"/>
        <v>42510.5</v>
      </c>
      <c r="H79" s="19">
        <f t="shared" si="25"/>
        <v>48887.25</v>
      </c>
      <c r="I79" s="19">
        <f t="shared" si="25"/>
        <v>56220.25</v>
      </c>
      <c r="J79" s="19">
        <f t="shared" si="25"/>
        <v>64653.25</v>
      </c>
      <c r="K79" s="19">
        <f t="shared" si="25"/>
        <v>74351.25</v>
      </c>
      <c r="L79" s="19">
        <f t="shared" si="25"/>
        <v>85504</v>
      </c>
      <c r="M79" s="19">
        <f t="shared" si="25"/>
        <v>98329.5</v>
      </c>
      <c r="N79" s="19">
        <f t="shared" si="25"/>
        <v>113079</v>
      </c>
    </row>
    <row r="80" spans="1:14" ht="15.75" customHeight="1" x14ac:dyDescent="0.3">
      <c r="A80" s="6" t="s">
        <v>101</v>
      </c>
      <c r="B80" s="30"/>
      <c r="C80" s="19">
        <f t="shared" ref="C80:N80" si="26">C77*C72</f>
        <v>8749.98</v>
      </c>
      <c r="D80" s="19">
        <f t="shared" si="26"/>
        <v>10062.539999999999</v>
      </c>
      <c r="E80" s="19">
        <f t="shared" si="26"/>
        <v>11571.84</v>
      </c>
      <c r="F80" s="19">
        <f t="shared" si="26"/>
        <v>13307.67</v>
      </c>
      <c r="G80" s="19">
        <f t="shared" si="26"/>
        <v>15303.779999999999</v>
      </c>
      <c r="H80" s="19">
        <f t="shared" si="26"/>
        <v>17599.41</v>
      </c>
      <c r="I80" s="19">
        <f t="shared" si="26"/>
        <v>20239.29</v>
      </c>
      <c r="J80" s="19">
        <f t="shared" si="26"/>
        <v>23275.17</v>
      </c>
      <c r="K80" s="19">
        <f t="shared" si="26"/>
        <v>26766.45</v>
      </c>
      <c r="L80" s="19">
        <f t="shared" si="26"/>
        <v>30781.439999999999</v>
      </c>
      <c r="M80" s="19">
        <f t="shared" si="26"/>
        <v>35398.619999999995</v>
      </c>
      <c r="N80" s="19">
        <f t="shared" si="26"/>
        <v>40708.439999999995</v>
      </c>
    </row>
    <row r="81" spans="1:14" ht="15.75" customHeight="1" x14ac:dyDescent="0.3">
      <c r="A81" s="6" t="s">
        <v>102</v>
      </c>
      <c r="B81" s="30"/>
      <c r="C81" s="19">
        <f t="shared" ref="C81:N81" si="27">C77*C73</f>
        <v>972.22</v>
      </c>
      <c r="D81" s="19">
        <f t="shared" si="27"/>
        <v>1118.06</v>
      </c>
      <c r="E81" s="19">
        <f t="shared" si="27"/>
        <v>1285.76</v>
      </c>
      <c r="F81" s="19">
        <f t="shared" si="27"/>
        <v>1478.63</v>
      </c>
      <c r="G81" s="19">
        <f t="shared" si="27"/>
        <v>1700.42</v>
      </c>
      <c r="H81" s="19">
        <f t="shared" si="27"/>
        <v>1955.49</v>
      </c>
      <c r="I81" s="19">
        <f t="shared" si="27"/>
        <v>2248.81</v>
      </c>
      <c r="J81" s="19">
        <f t="shared" si="27"/>
        <v>2586.13</v>
      </c>
      <c r="K81" s="19">
        <f t="shared" si="27"/>
        <v>2974.05</v>
      </c>
      <c r="L81" s="19">
        <f t="shared" si="27"/>
        <v>3420.16</v>
      </c>
      <c r="M81" s="19">
        <f t="shared" si="27"/>
        <v>3933.1800000000003</v>
      </c>
      <c r="N81" s="19">
        <f t="shared" si="27"/>
        <v>4523.16</v>
      </c>
    </row>
    <row r="82" spans="1:14" ht="15.75" customHeight="1" x14ac:dyDescent="0.3">
      <c r="A82" s="6" t="s">
        <v>123</v>
      </c>
      <c r="B82" s="30"/>
      <c r="C82" s="19">
        <f t="shared" ref="C82:N82" si="28">SUM(C79:C81)</f>
        <v>34027.699999999997</v>
      </c>
      <c r="D82" s="19">
        <f t="shared" si="28"/>
        <v>39132.1</v>
      </c>
      <c r="E82" s="19">
        <f t="shared" si="28"/>
        <v>45001.599999999999</v>
      </c>
      <c r="F82" s="19">
        <f t="shared" si="28"/>
        <v>51752.049999999996</v>
      </c>
      <c r="G82" s="19">
        <f t="shared" si="28"/>
        <v>59514.7</v>
      </c>
      <c r="H82" s="19">
        <f t="shared" si="28"/>
        <v>68442.150000000009</v>
      </c>
      <c r="I82" s="19">
        <f t="shared" si="28"/>
        <v>78708.350000000006</v>
      </c>
      <c r="J82" s="19">
        <f t="shared" si="28"/>
        <v>90514.55</v>
      </c>
      <c r="K82" s="19">
        <f t="shared" si="28"/>
        <v>104091.75</v>
      </c>
      <c r="L82" s="19">
        <f t="shared" si="28"/>
        <v>119705.60000000001</v>
      </c>
      <c r="M82" s="19">
        <f t="shared" si="28"/>
        <v>137661.29999999999</v>
      </c>
      <c r="N82" s="19">
        <f t="shared" si="28"/>
        <v>158310.6</v>
      </c>
    </row>
    <row r="83" spans="1:14" ht="15.75" customHeight="1" x14ac:dyDescent="0.3">
      <c r="A83" s="5" t="s">
        <v>104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1:14" ht="15.75" customHeight="1" x14ac:dyDescent="0.3">
      <c r="A84" s="6" t="s">
        <v>124</v>
      </c>
      <c r="B84" s="30"/>
      <c r="C84" s="19">
        <f t="shared" ref="C84:N84" si="29">ROUND(C65/C77,0)</f>
        <v>10</v>
      </c>
      <c r="D84" s="19">
        <f t="shared" si="29"/>
        <v>10</v>
      </c>
      <c r="E84" s="19">
        <f t="shared" si="29"/>
        <v>10</v>
      </c>
      <c r="F84" s="19">
        <f t="shared" si="29"/>
        <v>10</v>
      </c>
      <c r="G84" s="19">
        <f t="shared" si="29"/>
        <v>10</v>
      </c>
      <c r="H84" s="19">
        <f t="shared" si="29"/>
        <v>10</v>
      </c>
      <c r="I84" s="19">
        <f t="shared" si="29"/>
        <v>10</v>
      </c>
      <c r="J84" s="19">
        <f t="shared" si="29"/>
        <v>10</v>
      </c>
      <c r="K84" s="19">
        <f t="shared" si="29"/>
        <v>10</v>
      </c>
      <c r="L84" s="19">
        <f t="shared" si="29"/>
        <v>10</v>
      </c>
      <c r="M84" s="19">
        <f t="shared" si="29"/>
        <v>10</v>
      </c>
      <c r="N84" s="19">
        <f t="shared" si="29"/>
        <v>10</v>
      </c>
    </row>
    <row r="85" spans="1:14" ht="15.75" customHeight="1" x14ac:dyDescent="0.3">
      <c r="A85" s="6" t="s">
        <v>106</v>
      </c>
      <c r="B85" s="30"/>
      <c r="C85" s="19">
        <f>ROUND((C78*C108*C112),0)</f>
        <v>1874776</v>
      </c>
      <c r="D85" s="19">
        <f>ROUND((D78*D108*D112),0)</f>
        <v>2156020</v>
      </c>
      <c r="E85" s="19">
        <f>ROUND((E78*E108*E112),0)</f>
        <v>2479390</v>
      </c>
      <c r="F85" s="19">
        <f>ROUND((F78*F108*F112),0)</f>
        <v>2851325</v>
      </c>
      <c r="G85" s="19">
        <f>ROUND((G78*G108*G112),0)</f>
        <v>3279005</v>
      </c>
      <c r="H85" s="19">
        <f>ROUND((H78*H108*H112),0)</f>
        <v>3770883</v>
      </c>
      <c r="I85" s="19">
        <f>ROUND((I78*I108*I112),0)</f>
        <v>4336514</v>
      </c>
      <c r="J85" s="19">
        <f>ROUND((J78*J108*J112),0)</f>
        <v>4986963</v>
      </c>
      <c r="K85" s="19">
        <f>ROUND((K78*K108*K112),0)</f>
        <v>5735017</v>
      </c>
      <c r="L85" s="19">
        <f>ROUND((L78*L108*L112),0)</f>
        <v>6595271</v>
      </c>
      <c r="M85" s="19">
        <f>ROUND((M78*M108*M112),0)</f>
        <v>7584576</v>
      </c>
      <c r="N85" s="19">
        <f>ROUND((N78*N108*N112),0)</f>
        <v>8722246</v>
      </c>
    </row>
    <row r="86" spans="1:14" ht="15.75" customHeight="1" x14ac:dyDescent="0.3">
      <c r="A86" s="6" t="s">
        <v>125</v>
      </c>
      <c r="B86" s="30"/>
      <c r="C86" s="37">
        <f t="shared" ref="C86:N86" si="30">C65+C85</f>
        <v>2874776</v>
      </c>
      <c r="D86" s="37">
        <f t="shared" si="30"/>
        <v>3306020</v>
      </c>
      <c r="E86" s="37">
        <f t="shared" si="30"/>
        <v>3801890</v>
      </c>
      <c r="F86" s="37">
        <f t="shared" si="30"/>
        <v>4372200</v>
      </c>
      <c r="G86" s="37">
        <f t="shared" si="30"/>
        <v>5028011.25</v>
      </c>
      <c r="H86" s="37">
        <f t="shared" si="30"/>
        <v>5782240.1874999991</v>
      </c>
      <c r="I86" s="37">
        <f t="shared" si="30"/>
        <v>6649574.7656249991</v>
      </c>
      <c r="J86" s="37">
        <f t="shared" si="30"/>
        <v>7646982.8804687485</v>
      </c>
      <c r="K86" s="37">
        <f t="shared" si="30"/>
        <v>8794039.8625390604</v>
      </c>
      <c r="L86" s="37">
        <f t="shared" si="30"/>
        <v>10113147.291919919</v>
      </c>
      <c r="M86" s="37">
        <f t="shared" si="30"/>
        <v>11630133.735707907</v>
      </c>
      <c r="N86" s="37">
        <f t="shared" si="30"/>
        <v>13374637.396064091</v>
      </c>
    </row>
    <row r="87" spans="1:14" ht="15.75" customHeight="1" x14ac:dyDescent="0.3">
      <c r="A87" s="6" t="s">
        <v>126</v>
      </c>
      <c r="B87" s="30"/>
      <c r="C87" s="19">
        <f t="shared" ref="C87:N87" si="31">(C65+C85)/C82</f>
        <v>84.483406166152875</v>
      </c>
      <c r="D87" s="19">
        <f t="shared" si="31"/>
        <v>84.483582531987807</v>
      </c>
      <c r="E87" s="19">
        <f t="shared" si="31"/>
        <v>84.483440588779075</v>
      </c>
      <c r="F87" s="19">
        <f t="shared" si="31"/>
        <v>84.483609828016483</v>
      </c>
      <c r="G87" s="19">
        <f t="shared" si="31"/>
        <v>84.483518357649459</v>
      </c>
      <c r="H87" s="19">
        <f t="shared" si="31"/>
        <v>84.48361408138112</v>
      </c>
      <c r="I87" s="19">
        <f t="shared" si="31"/>
        <v>84.483727147437321</v>
      </c>
      <c r="J87" s="19">
        <f t="shared" si="31"/>
        <v>84.483465702130189</v>
      </c>
      <c r="K87" s="19">
        <f t="shared" si="31"/>
        <v>84.483543244676554</v>
      </c>
      <c r="L87" s="19">
        <f t="shared" si="31"/>
        <v>84.483493603640255</v>
      </c>
      <c r="M87" s="19">
        <f t="shared" si="31"/>
        <v>84.483683763758648</v>
      </c>
      <c r="N87" s="19">
        <f t="shared" si="31"/>
        <v>84.483524135870184</v>
      </c>
    </row>
    <row r="88" spans="1:14" ht="15.75" customHeight="1" x14ac:dyDescent="0.3">
      <c r="A88" s="5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1:14" ht="15.75" customHeight="1" x14ac:dyDescent="0.3">
      <c r="A89" s="97" t="s">
        <v>127</v>
      </c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</row>
    <row r="90" spans="1:14" ht="15.75" customHeight="1" x14ac:dyDescent="0.3">
      <c r="A90" s="97" t="s">
        <v>99</v>
      </c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</row>
    <row r="91" spans="1:14" ht="15.75" customHeight="1" x14ac:dyDescent="0.3">
      <c r="A91" s="6" t="s">
        <v>91</v>
      </c>
      <c r="B91" s="30"/>
      <c r="C91" s="19">
        <f t="shared" ref="C91:N91" si="32">C77+C51+C18</f>
        <v>110276</v>
      </c>
      <c r="D91" s="19">
        <f t="shared" si="32"/>
        <v>180972</v>
      </c>
      <c r="E91" s="19">
        <f t="shared" si="32"/>
        <v>328873</v>
      </c>
      <c r="F91" s="19">
        <f t="shared" si="32"/>
        <v>658275</v>
      </c>
      <c r="G91" s="19">
        <f t="shared" si="32"/>
        <v>1410399</v>
      </c>
      <c r="H91" s="19">
        <f t="shared" si="32"/>
        <v>3149812</v>
      </c>
      <c r="I91" s="19">
        <f t="shared" si="32"/>
        <v>7196601</v>
      </c>
      <c r="J91" s="19">
        <f t="shared" si="32"/>
        <v>16640986</v>
      </c>
      <c r="K91" s="19">
        <f t="shared" si="32"/>
        <v>38713746</v>
      </c>
      <c r="L91" s="19">
        <f t="shared" si="32"/>
        <v>90336978</v>
      </c>
      <c r="M91" s="19">
        <f t="shared" si="32"/>
        <v>211114045</v>
      </c>
      <c r="N91" s="19">
        <f t="shared" si="32"/>
        <v>493730559</v>
      </c>
    </row>
    <row r="92" spans="1:14" ht="15.75" customHeight="1" x14ac:dyDescent="0.3">
      <c r="A92" s="6" t="s">
        <v>100</v>
      </c>
      <c r="B92" s="30"/>
      <c r="C92" s="19">
        <f t="shared" ref="C92:N95" si="33">C19+C52+C79</f>
        <v>34748.5</v>
      </c>
      <c r="D92" s="19">
        <f t="shared" si="33"/>
        <v>83283.5</v>
      </c>
      <c r="E92" s="19">
        <f t="shared" si="33"/>
        <v>192382</v>
      </c>
      <c r="F92" s="19">
        <f t="shared" si="33"/>
        <v>445295.75</v>
      </c>
      <c r="G92" s="19">
        <f t="shared" si="33"/>
        <v>1034795.5</v>
      </c>
      <c r="H92" s="19">
        <f t="shared" si="33"/>
        <v>2412297.25</v>
      </c>
      <c r="I92" s="19">
        <f t="shared" si="33"/>
        <v>5633596.25</v>
      </c>
      <c r="J92" s="19">
        <f t="shared" si="33"/>
        <v>13170552.25</v>
      </c>
      <c r="K92" s="19">
        <f t="shared" si="33"/>
        <v>30807424.25</v>
      </c>
      <c r="L92" s="19">
        <f t="shared" si="33"/>
        <v>72081473</v>
      </c>
      <c r="M92" s="19">
        <f t="shared" si="33"/>
        <v>168674911.5</v>
      </c>
      <c r="N92" s="19">
        <f t="shared" si="33"/>
        <v>394735673</v>
      </c>
    </row>
    <row r="93" spans="1:14" ht="15.75" customHeight="1" x14ac:dyDescent="0.3">
      <c r="A93" s="6" t="s">
        <v>101</v>
      </c>
      <c r="B93" s="30"/>
      <c r="C93" s="19">
        <f t="shared" si="33"/>
        <v>11098.98</v>
      </c>
      <c r="D93" s="19">
        <f t="shared" si="33"/>
        <v>22512.54</v>
      </c>
      <c r="E93" s="19">
        <f t="shared" si="33"/>
        <v>47625.84</v>
      </c>
      <c r="F93" s="19">
        <f t="shared" si="33"/>
        <v>105181.67</v>
      </c>
      <c r="G93" s="19">
        <f t="shared" si="33"/>
        <v>238567.78</v>
      </c>
      <c r="H93" s="19">
        <f t="shared" si="33"/>
        <v>549367.41</v>
      </c>
      <c r="I93" s="19">
        <f t="shared" si="33"/>
        <v>1275149.29</v>
      </c>
      <c r="J93" s="19">
        <f t="shared" si="33"/>
        <v>2972102.17</v>
      </c>
      <c r="K93" s="19">
        <f t="shared" si="33"/>
        <v>6941708.4500000002</v>
      </c>
      <c r="L93" s="19">
        <f t="shared" si="33"/>
        <v>16229874.439999999</v>
      </c>
      <c r="M93" s="19">
        <f t="shared" si="33"/>
        <v>37965129.619999997</v>
      </c>
      <c r="N93" s="19">
        <f t="shared" si="33"/>
        <v>88830792.439999998</v>
      </c>
    </row>
    <row r="94" spans="1:14" ht="15.75" customHeight="1" x14ac:dyDescent="0.3">
      <c r="A94" s="6" t="s">
        <v>128</v>
      </c>
      <c r="B94" s="30"/>
      <c r="C94" s="19">
        <f t="shared" si="33"/>
        <v>1233.22</v>
      </c>
      <c r="D94" s="19">
        <f t="shared" si="33"/>
        <v>2502.06</v>
      </c>
      <c r="E94" s="19">
        <f t="shared" si="33"/>
        <v>5291.76</v>
      </c>
      <c r="F94" s="19">
        <f t="shared" si="33"/>
        <v>11686.630000000001</v>
      </c>
      <c r="G94" s="19">
        <f t="shared" si="33"/>
        <v>26507.42</v>
      </c>
      <c r="H94" s="19">
        <f t="shared" si="33"/>
        <v>61040.49</v>
      </c>
      <c r="I94" s="19">
        <f t="shared" si="33"/>
        <v>141683.81</v>
      </c>
      <c r="J94" s="19">
        <f t="shared" si="33"/>
        <v>330234.13</v>
      </c>
      <c r="K94" s="19">
        <f t="shared" si="33"/>
        <v>771301.05</v>
      </c>
      <c r="L94" s="19">
        <f t="shared" si="33"/>
        <v>1803320.16</v>
      </c>
      <c r="M94" s="19">
        <f t="shared" si="33"/>
        <v>4218348.18</v>
      </c>
      <c r="N94" s="19">
        <f t="shared" si="33"/>
        <v>9870088.1600000001</v>
      </c>
    </row>
    <row r="95" spans="1:14" ht="15.75" customHeight="1" x14ac:dyDescent="0.3">
      <c r="A95" s="6" t="s">
        <v>129</v>
      </c>
      <c r="B95" s="30"/>
      <c r="C95" s="19">
        <f t="shared" si="33"/>
        <v>47080.7</v>
      </c>
      <c r="D95" s="19">
        <f t="shared" si="33"/>
        <v>108298.1</v>
      </c>
      <c r="E95" s="19">
        <f t="shared" si="33"/>
        <v>245299.6</v>
      </c>
      <c r="F95" s="19">
        <f t="shared" si="33"/>
        <v>562164.05000000005</v>
      </c>
      <c r="G95" s="19">
        <f t="shared" si="33"/>
        <v>1299870.7</v>
      </c>
      <c r="H95" s="19">
        <f t="shared" si="33"/>
        <v>3022705.15</v>
      </c>
      <c r="I95" s="19">
        <f t="shared" si="33"/>
        <v>7050429.3499999996</v>
      </c>
      <c r="J95" s="19">
        <f t="shared" si="33"/>
        <v>16472888.550000001</v>
      </c>
      <c r="K95" s="19">
        <f t="shared" si="33"/>
        <v>38520433.75</v>
      </c>
      <c r="L95" s="19">
        <f t="shared" si="33"/>
        <v>90114667.599999994</v>
      </c>
      <c r="M95" s="19">
        <f t="shared" si="33"/>
        <v>210858389.30000001</v>
      </c>
      <c r="N95" s="19">
        <f t="shared" si="33"/>
        <v>493436553.60000002</v>
      </c>
    </row>
    <row r="96" spans="1:14" ht="15.75" customHeight="1" x14ac:dyDescent="0.3">
      <c r="A96" s="97" t="s">
        <v>104</v>
      </c>
      <c r="B96" s="75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</row>
    <row r="97" spans="1:14" ht="15.75" customHeight="1" x14ac:dyDescent="0.3">
      <c r="A97" s="6" t="s">
        <v>105</v>
      </c>
      <c r="B97" s="30"/>
      <c r="C97" s="19">
        <f t="shared" ref="C97:N97" si="34">(C65+C58)/C91</f>
        <v>20.605571475207661</v>
      </c>
      <c r="D97" s="19">
        <f t="shared" si="34"/>
        <v>43.864796764140308</v>
      </c>
      <c r="E97" s="19">
        <f t="shared" si="34"/>
        <v>63.910688928552965</v>
      </c>
      <c r="F97" s="19">
        <f t="shared" si="34"/>
        <v>78.527932854809919</v>
      </c>
      <c r="G97" s="19">
        <f t="shared" si="34"/>
        <v>87.679731941103185</v>
      </c>
      <c r="H97" s="19">
        <f t="shared" si="34"/>
        <v>92.822478670949252</v>
      </c>
      <c r="I97" s="19">
        <f t="shared" si="34"/>
        <v>95.539652784088631</v>
      </c>
      <c r="J97" s="19">
        <f t="shared" si="34"/>
        <v>96.92212467941917</v>
      </c>
      <c r="K97" s="19">
        <f t="shared" si="34"/>
        <v>97.613775811375604</v>
      </c>
      <c r="L97" s="19">
        <f t="shared" si="34"/>
        <v>97.956794351610029</v>
      </c>
      <c r="M97" s="19">
        <f t="shared" si="34"/>
        <v>98.126106947246001</v>
      </c>
      <c r="N97" s="19">
        <f t="shared" si="34"/>
        <v>98.209495052535459</v>
      </c>
    </row>
    <row r="98" spans="1:14" ht="15.75" customHeight="1" x14ac:dyDescent="0.3">
      <c r="A98" s="6" t="s">
        <v>130</v>
      </c>
      <c r="B98" s="30"/>
      <c r="C98" s="19">
        <f>C91*C108*C112</f>
        <v>3271558.0919999997</v>
      </c>
      <c r="D98" s="19">
        <f>D91*D108*D112</f>
        <v>5368896.324</v>
      </c>
      <c r="E98" s="19">
        <f>E91*E108*E112</f>
        <v>9756675.2910000011</v>
      </c>
      <c r="F98" s="19">
        <f>F91*F108*F112</f>
        <v>19529044.425000001</v>
      </c>
      <c r="G98" s="19">
        <f>G91*G108*G112</f>
        <v>41842307.133000001</v>
      </c>
      <c r="H98" s="19">
        <f>H91*H108*H112</f>
        <v>93445472.604000002</v>
      </c>
      <c r="I98" s="19">
        <f>I91*I108*I112</f>
        <v>213501561.86700001</v>
      </c>
      <c r="J98" s="19">
        <f>J91*J108*J112</f>
        <v>493688131.662</v>
      </c>
      <c r="K98" s="19">
        <f>K91*K108*K112</f>
        <v>1148520702.582</v>
      </c>
      <c r="L98" s="19">
        <f>L91*L108*L112</f>
        <v>2680027126.3260002</v>
      </c>
      <c r="M98" s="19">
        <f>M91*M108*M112</f>
        <v>6263120373.0150003</v>
      </c>
      <c r="N98" s="19">
        <f>N91*N108*N112</f>
        <v>14647504493.852999</v>
      </c>
    </row>
    <row r="99" spans="1:14" ht="15.75" customHeight="1" x14ac:dyDescent="0.3">
      <c r="A99" s="6" t="s">
        <v>131</v>
      </c>
      <c r="B99" s="30"/>
      <c r="C99" s="37">
        <f t="shared" ref="C99:N99" si="35">ROUND(C86+C60+C26,0)</f>
        <v>4534349</v>
      </c>
      <c r="D99" s="37">
        <f t="shared" si="35"/>
        <v>12146268</v>
      </c>
      <c r="E99" s="37">
        <f t="shared" si="35"/>
        <v>29440101</v>
      </c>
      <c r="F99" s="37">
        <f t="shared" si="35"/>
        <v>69686693</v>
      </c>
      <c r="G99" s="37">
        <f t="shared" si="35"/>
        <v>163740082</v>
      </c>
      <c r="H99" s="37">
        <f t="shared" si="35"/>
        <v>383788361</v>
      </c>
      <c r="I99" s="37">
        <f t="shared" si="35"/>
        <v>898727292</v>
      </c>
      <c r="J99" s="37">
        <f t="shared" si="35"/>
        <v>2103882543</v>
      </c>
      <c r="K99" s="37">
        <f t="shared" si="35"/>
        <v>4924427528</v>
      </c>
      <c r="L99" s="37">
        <f t="shared" si="35"/>
        <v>11525596585</v>
      </c>
      <c r="M99" s="37">
        <f t="shared" si="35"/>
        <v>26974835742</v>
      </c>
      <c r="N99" s="37">
        <f t="shared" si="35"/>
        <v>63131836772</v>
      </c>
    </row>
    <row r="100" spans="1:14" ht="15.75" customHeight="1" x14ac:dyDescent="0.3">
      <c r="A100" s="6" t="s">
        <v>132</v>
      </c>
      <c r="B100" s="30"/>
      <c r="C100" s="19">
        <f t="shared" ref="C100:N100" si="36">C99/C95</f>
        <v>96.310144071774644</v>
      </c>
      <c r="D100" s="19">
        <f t="shared" si="36"/>
        <v>112.15587346407739</v>
      </c>
      <c r="E100" s="19">
        <f t="shared" si="36"/>
        <v>120.01691401045905</v>
      </c>
      <c r="F100" s="19">
        <f t="shared" si="36"/>
        <v>123.96148953317096</v>
      </c>
      <c r="G100" s="19">
        <f t="shared" si="36"/>
        <v>125.96643804649186</v>
      </c>
      <c r="H100" s="19">
        <f t="shared" si="36"/>
        <v>126.96850733191758</v>
      </c>
      <c r="I100" s="19">
        <f t="shared" si="36"/>
        <v>127.47128541895113</v>
      </c>
      <c r="J100" s="19">
        <f t="shared" si="36"/>
        <v>127.71788849381852</v>
      </c>
      <c r="K100" s="19">
        <f t="shared" si="36"/>
        <v>127.83935819518128</v>
      </c>
      <c r="L100" s="19">
        <f t="shared" si="36"/>
        <v>127.89922985855857</v>
      </c>
      <c r="M100" s="19">
        <f t="shared" si="36"/>
        <v>127.92868157416015</v>
      </c>
      <c r="N100" s="19">
        <f t="shared" si="36"/>
        <v>127.94316981870229</v>
      </c>
    </row>
    <row r="101" spans="1:14" ht="15.75" customHeight="1" x14ac:dyDescent="0.3">
      <c r="A101" s="5"/>
      <c r="B101" s="30"/>
      <c r="C101" s="30"/>
    </row>
    <row r="102" spans="1:14" ht="15.75" customHeight="1" x14ac:dyDescent="0.3">
      <c r="A102" s="5"/>
      <c r="B102" s="30"/>
      <c r="C102" s="30"/>
    </row>
    <row r="103" spans="1:14" ht="15.75" customHeight="1" x14ac:dyDescent="0.3">
      <c r="A103" s="74" t="s">
        <v>25</v>
      </c>
      <c r="B103" s="75"/>
      <c r="C103" s="75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</row>
    <row r="104" spans="1:14" ht="15.75" customHeight="1" x14ac:dyDescent="0.3">
      <c r="A104" s="5" t="s">
        <v>26</v>
      </c>
      <c r="B104" s="38"/>
      <c r="C104" s="38">
        <v>2.9000000000000001E-2</v>
      </c>
      <c r="D104" s="38">
        <v>2.9000000000000001E-2</v>
      </c>
      <c r="E104" s="38">
        <v>2.9000000000000001E-2</v>
      </c>
      <c r="F104" s="38">
        <v>2.9000000000000001E-2</v>
      </c>
      <c r="G104" s="38">
        <v>2.9000000000000001E-2</v>
      </c>
      <c r="H104" s="38">
        <v>2.9000000000000001E-2</v>
      </c>
      <c r="I104" s="38">
        <v>2.9000000000000001E-2</v>
      </c>
      <c r="J104" s="38">
        <v>2.9000000000000001E-2</v>
      </c>
      <c r="K104" s="38">
        <v>2.9000000000000001E-2</v>
      </c>
      <c r="L104" s="38">
        <v>2.9000000000000001E-2</v>
      </c>
      <c r="M104" s="38">
        <v>2.9000000000000001E-2</v>
      </c>
      <c r="N104" s="38">
        <v>2.9000000000000001E-2</v>
      </c>
    </row>
    <row r="105" spans="1:14" ht="15.75" customHeight="1" x14ac:dyDescent="0.3">
      <c r="A105" s="5" t="s">
        <v>27</v>
      </c>
      <c r="B105" s="35"/>
      <c r="C105" s="35">
        <v>0.3</v>
      </c>
      <c r="D105" s="35">
        <v>0.3</v>
      </c>
      <c r="E105" s="35">
        <v>0.3</v>
      </c>
      <c r="F105" s="35">
        <v>0.3</v>
      </c>
      <c r="G105" s="35">
        <v>0.3</v>
      </c>
      <c r="H105" s="35">
        <v>0.3</v>
      </c>
      <c r="I105" s="35">
        <v>0.3</v>
      </c>
      <c r="J105" s="35">
        <v>0.3</v>
      </c>
      <c r="K105" s="35">
        <v>0.3</v>
      </c>
      <c r="L105" s="35">
        <v>0.3</v>
      </c>
      <c r="M105" s="35">
        <v>0.3</v>
      </c>
      <c r="N105" s="35">
        <v>0.3</v>
      </c>
    </row>
    <row r="106" spans="1:14" ht="15.75" customHeight="1" x14ac:dyDescent="0.3">
      <c r="A106" s="5"/>
      <c r="B106" s="30"/>
      <c r="C106" s="30"/>
    </row>
    <row r="107" spans="1:14" ht="15.75" customHeight="1" x14ac:dyDescent="0.3">
      <c r="A107" s="74" t="s">
        <v>28</v>
      </c>
      <c r="B107" s="75"/>
      <c r="C107" s="75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ht="15.75" customHeight="1" x14ac:dyDescent="0.3">
      <c r="A108" s="5" t="s">
        <v>29</v>
      </c>
      <c r="B108" s="39"/>
      <c r="C108" s="39">
        <v>0.31</v>
      </c>
      <c r="D108" s="39">
        <v>0.31</v>
      </c>
      <c r="E108" s="39">
        <v>0.31</v>
      </c>
      <c r="F108" s="39">
        <v>0.31</v>
      </c>
      <c r="G108" s="39">
        <v>0.31</v>
      </c>
      <c r="H108" s="39">
        <v>0.31</v>
      </c>
      <c r="I108" s="39">
        <v>0.31</v>
      </c>
      <c r="J108" s="39">
        <v>0.31</v>
      </c>
      <c r="K108" s="39">
        <v>0.31</v>
      </c>
      <c r="L108" s="39">
        <v>0.31</v>
      </c>
      <c r="M108" s="39">
        <v>0.31</v>
      </c>
      <c r="N108" s="39">
        <v>0.31</v>
      </c>
    </row>
    <row r="109" spans="1:14" ht="15.75" customHeight="1" x14ac:dyDescent="0.3">
      <c r="A109" s="5" t="s">
        <v>30</v>
      </c>
      <c r="B109" s="39"/>
      <c r="C109" s="39">
        <v>0.33</v>
      </c>
      <c r="D109" s="39">
        <v>0.33</v>
      </c>
      <c r="E109" s="39">
        <v>0.33</v>
      </c>
      <c r="F109" s="39">
        <v>0.33</v>
      </c>
      <c r="G109" s="39">
        <v>0.33</v>
      </c>
      <c r="H109" s="39">
        <v>0.33</v>
      </c>
      <c r="I109" s="39">
        <v>0.33</v>
      </c>
      <c r="J109" s="39">
        <v>0.33</v>
      </c>
      <c r="K109" s="39">
        <v>0.33</v>
      </c>
      <c r="L109" s="39">
        <v>0.33</v>
      </c>
      <c r="M109" s="39">
        <v>0.33</v>
      </c>
      <c r="N109" s="39">
        <v>0.33</v>
      </c>
    </row>
    <row r="110" spans="1:14" ht="15.75" customHeight="1" x14ac:dyDescent="0.3">
      <c r="A110" s="5" t="s">
        <v>31</v>
      </c>
      <c r="B110" s="39"/>
      <c r="C110" s="39">
        <v>0.34</v>
      </c>
      <c r="D110" s="39">
        <v>0.34</v>
      </c>
      <c r="E110" s="39">
        <v>0.34</v>
      </c>
      <c r="F110" s="39">
        <v>0.34</v>
      </c>
      <c r="G110" s="39">
        <v>0.34</v>
      </c>
      <c r="H110" s="39">
        <v>0.34</v>
      </c>
      <c r="I110" s="39">
        <v>0.34</v>
      </c>
      <c r="J110" s="39">
        <v>0.34</v>
      </c>
      <c r="K110" s="39">
        <v>0.34</v>
      </c>
      <c r="L110" s="39">
        <v>0.34</v>
      </c>
      <c r="M110" s="39">
        <v>0.34</v>
      </c>
      <c r="N110" s="39">
        <v>0.34</v>
      </c>
    </row>
    <row r="111" spans="1:14" ht="15.75" customHeight="1" x14ac:dyDescent="0.3">
      <c r="A111" s="5" t="s">
        <v>32</v>
      </c>
      <c r="B111" s="39"/>
      <c r="C111" s="39">
        <v>0.35</v>
      </c>
      <c r="D111" s="39">
        <v>0.35</v>
      </c>
      <c r="E111" s="39">
        <v>0.35</v>
      </c>
      <c r="F111" s="39">
        <v>0.35</v>
      </c>
      <c r="G111" s="39">
        <v>0.35</v>
      </c>
      <c r="H111" s="39">
        <v>0.35</v>
      </c>
      <c r="I111" s="39">
        <v>0.35</v>
      </c>
      <c r="J111" s="39">
        <v>0.35</v>
      </c>
      <c r="K111" s="39">
        <v>0.35</v>
      </c>
      <c r="L111" s="39">
        <v>0.35</v>
      </c>
      <c r="M111" s="39">
        <v>0.35</v>
      </c>
      <c r="N111" s="39">
        <v>0.35</v>
      </c>
    </row>
    <row r="112" spans="1:14" ht="15.75" customHeight="1" x14ac:dyDescent="0.3">
      <c r="A112" s="5" t="s">
        <v>33</v>
      </c>
      <c r="B112" s="30"/>
      <c r="C112" s="30">
        <v>95.7</v>
      </c>
      <c r="D112" s="30">
        <v>95.7</v>
      </c>
      <c r="E112" s="30">
        <v>95.7</v>
      </c>
      <c r="F112" s="30">
        <v>95.7</v>
      </c>
      <c r="G112" s="30">
        <v>95.7</v>
      </c>
      <c r="H112" s="30">
        <v>95.7</v>
      </c>
      <c r="I112" s="30">
        <v>95.7</v>
      </c>
      <c r="J112" s="30">
        <v>95.7</v>
      </c>
      <c r="K112" s="30">
        <v>95.7</v>
      </c>
      <c r="L112" s="30">
        <v>95.7</v>
      </c>
      <c r="M112" s="30">
        <v>95.7</v>
      </c>
      <c r="N112" s="30">
        <v>95.7</v>
      </c>
    </row>
    <row r="113" spans="1:14" ht="15.75" customHeight="1" x14ac:dyDescent="0.3">
      <c r="A113" s="5" t="s">
        <v>34</v>
      </c>
      <c r="B113" s="30"/>
      <c r="C113" s="30">
        <v>23.1</v>
      </c>
      <c r="D113" s="30">
        <v>23.1</v>
      </c>
      <c r="E113" s="30">
        <v>23.1</v>
      </c>
      <c r="F113" s="30">
        <v>23.1</v>
      </c>
      <c r="G113" s="30">
        <v>23.1</v>
      </c>
      <c r="H113" s="30">
        <v>23.1</v>
      </c>
      <c r="I113" s="30">
        <v>23.1</v>
      </c>
      <c r="J113" s="30">
        <v>23.1</v>
      </c>
      <c r="K113" s="30">
        <v>23.1</v>
      </c>
      <c r="L113" s="30">
        <v>23.1</v>
      </c>
      <c r="M113" s="30">
        <v>23.1</v>
      </c>
      <c r="N113" s="30">
        <v>23.1</v>
      </c>
    </row>
    <row r="114" spans="1:14" ht="15.75" customHeight="1" x14ac:dyDescent="0.3">
      <c r="A114" s="5" t="s">
        <v>35</v>
      </c>
      <c r="B114" s="30"/>
      <c r="C114" s="30">
        <v>313.39999999999998</v>
      </c>
      <c r="D114" s="30">
        <v>313.39999999999998</v>
      </c>
      <c r="E114" s="30">
        <v>313.39999999999998</v>
      </c>
      <c r="F114" s="30">
        <v>313.39999999999998</v>
      </c>
      <c r="G114" s="30">
        <v>313.39999999999998</v>
      </c>
      <c r="H114" s="30">
        <v>313.39999999999998</v>
      </c>
      <c r="I114" s="30">
        <v>313.39999999999998</v>
      </c>
      <c r="J114" s="30">
        <v>313.39999999999998</v>
      </c>
      <c r="K114" s="30">
        <v>313.39999999999998</v>
      </c>
      <c r="L114" s="30">
        <v>313.39999999999998</v>
      </c>
      <c r="M114" s="30">
        <v>313.39999999999998</v>
      </c>
      <c r="N114" s="30">
        <v>313.39999999999998</v>
      </c>
    </row>
    <row r="115" spans="1:14" ht="15.75" customHeight="1" x14ac:dyDescent="0.3">
      <c r="A115" s="5" t="s">
        <v>36</v>
      </c>
      <c r="B115" s="30"/>
      <c r="C115" s="30">
        <v>227.5</v>
      </c>
      <c r="D115" s="30">
        <v>227.5</v>
      </c>
      <c r="E115" s="30">
        <v>227.5</v>
      </c>
      <c r="F115" s="30">
        <v>227.5</v>
      </c>
      <c r="G115" s="30">
        <v>227.5</v>
      </c>
      <c r="H115" s="30">
        <v>227.5</v>
      </c>
      <c r="I115" s="30">
        <v>227.5</v>
      </c>
      <c r="J115" s="30">
        <v>227.5</v>
      </c>
      <c r="K115" s="30">
        <v>227.5</v>
      </c>
      <c r="L115" s="30">
        <v>227.5</v>
      </c>
      <c r="M115" s="30">
        <v>227.5</v>
      </c>
      <c r="N115" s="30">
        <v>227.5</v>
      </c>
    </row>
    <row r="116" spans="1:14" ht="15.75" customHeight="1" x14ac:dyDescent="0.3">
      <c r="B116" s="30"/>
      <c r="C116" s="30"/>
    </row>
    <row r="117" spans="1:14" ht="15.75" customHeight="1" x14ac:dyDescent="0.3">
      <c r="A117" s="74" t="s">
        <v>37</v>
      </c>
      <c r="B117" s="75"/>
      <c r="C117" s="75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5.75" customHeight="1" x14ac:dyDescent="0.3">
      <c r="A118" s="5" t="s">
        <v>38</v>
      </c>
      <c r="B118" s="30"/>
      <c r="C118" s="30">
        <v>1.1000000000000001</v>
      </c>
      <c r="D118" s="30">
        <v>1.1000000000000001</v>
      </c>
      <c r="E118" s="30">
        <v>1.1000000000000001</v>
      </c>
      <c r="F118" s="30">
        <v>1.1000000000000001</v>
      </c>
      <c r="G118" s="30">
        <v>1.1000000000000001</v>
      </c>
      <c r="H118" s="30">
        <v>1.1000000000000001</v>
      </c>
      <c r="I118" s="30">
        <v>1.1000000000000001</v>
      </c>
      <c r="J118" s="30">
        <v>1.1000000000000001</v>
      </c>
      <c r="K118" s="30">
        <v>1.1000000000000001</v>
      </c>
      <c r="L118" s="30">
        <v>1.1000000000000001</v>
      </c>
      <c r="M118" s="30">
        <v>1.1000000000000001</v>
      </c>
      <c r="N118" s="30">
        <v>1.1000000000000001</v>
      </c>
    </row>
    <row r="119" spans="1:14" ht="15.75" customHeight="1" x14ac:dyDescent="0.3">
      <c r="A119" s="5" t="s">
        <v>39</v>
      </c>
      <c r="B119" s="30"/>
      <c r="C119" s="30">
        <v>3.9</v>
      </c>
      <c r="D119" s="30">
        <v>3.9</v>
      </c>
      <c r="E119" s="30">
        <v>3.9</v>
      </c>
      <c r="F119" s="30">
        <v>3.9</v>
      </c>
      <c r="G119" s="30">
        <v>3.9</v>
      </c>
      <c r="H119" s="30">
        <v>3.9</v>
      </c>
      <c r="I119" s="30">
        <v>3.9</v>
      </c>
      <c r="J119" s="30">
        <v>3.9</v>
      </c>
      <c r="K119" s="30">
        <v>3.9</v>
      </c>
      <c r="L119" s="30">
        <v>3.9</v>
      </c>
      <c r="M119" s="30">
        <v>3.9</v>
      </c>
      <c r="N119" s="30">
        <v>3.9</v>
      </c>
    </row>
    <row r="120" spans="1:14" ht="15.75" customHeight="1" x14ac:dyDescent="0.3">
      <c r="A120" s="5" t="s">
        <v>40</v>
      </c>
      <c r="B120" s="30"/>
      <c r="C120" s="30">
        <v>2.9</v>
      </c>
      <c r="D120" s="30">
        <v>2.9</v>
      </c>
      <c r="E120" s="30">
        <v>2.9</v>
      </c>
      <c r="F120" s="30">
        <v>2.9</v>
      </c>
      <c r="G120" s="30">
        <v>2.9</v>
      </c>
      <c r="H120" s="30">
        <v>2.9</v>
      </c>
      <c r="I120" s="30">
        <v>2.9</v>
      </c>
      <c r="J120" s="30">
        <v>2.9</v>
      </c>
      <c r="K120" s="30">
        <v>2.9</v>
      </c>
      <c r="L120" s="30">
        <v>2.9</v>
      </c>
      <c r="M120" s="30">
        <v>2.9</v>
      </c>
      <c r="N120" s="30">
        <v>2.9</v>
      </c>
    </row>
    <row r="121" spans="1:14" ht="15.75" customHeight="1" x14ac:dyDescent="0.3">
      <c r="B121" s="30"/>
      <c r="C121" s="30"/>
    </row>
    <row r="122" spans="1:14" ht="15.75" customHeight="1" x14ac:dyDescent="0.3">
      <c r="A122" s="74" t="s">
        <v>41</v>
      </c>
      <c r="B122" s="75"/>
      <c r="C122" s="75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</row>
    <row r="123" spans="1:14" ht="15.75" customHeight="1" x14ac:dyDescent="0.3">
      <c r="A123" s="100" t="s">
        <v>42</v>
      </c>
      <c r="B123" s="75"/>
      <c r="C123" s="75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14" ht="15.75" customHeight="1" x14ac:dyDescent="0.3">
      <c r="A124" s="5" t="s">
        <v>43</v>
      </c>
      <c r="B124" s="29"/>
      <c r="C124" s="29">
        <v>1</v>
      </c>
      <c r="D124" s="29">
        <v>1</v>
      </c>
      <c r="E124" s="29">
        <v>1</v>
      </c>
      <c r="F124" s="29">
        <v>1</v>
      </c>
      <c r="G124" s="29">
        <v>1</v>
      </c>
      <c r="H124" s="29">
        <v>1</v>
      </c>
      <c r="I124" s="29">
        <v>1</v>
      </c>
      <c r="J124" s="29">
        <v>1</v>
      </c>
      <c r="K124" s="29">
        <v>1</v>
      </c>
      <c r="L124" s="29">
        <v>1</v>
      </c>
      <c r="M124" s="29">
        <v>1</v>
      </c>
      <c r="N124" s="29">
        <v>1</v>
      </c>
    </row>
    <row r="125" spans="1:14" ht="15.75" customHeight="1" x14ac:dyDescent="0.3">
      <c r="A125" s="5" t="s">
        <v>44</v>
      </c>
      <c r="B125" s="29"/>
      <c r="C125" s="29">
        <v>0.45</v>
      </c>
      <c r="D125" s="29">
        <v>0.45</v>
      </c>
      <c r="E125" s="29">
        <v>0.45</v>
      </c>
      <c r="F125" s="29">
        <v>0.45</v>
      </c>
      <c r="G125" s="29">
        <v>0.45</v>
      </c>
      <c r="H125" s="29">
        <v>0.45</v>
      </c>
      <c r="I125" s="29">
        <v>0.45</v>
      </c>
      <c r="J125" s="29">
        <v>0.45</v>
      </c>
      <c r="K125" s="29">
        <v>0.45</v>
      </c>
      <c r="L125" s="29">
        <v>0.45</v>
      </c>
      <c r="M125" s="29">
        <v>0.45</v>
      </c>
      <c r="N125" s="29">
        <v>0.45</v>
      </c>
    </row>
    <row r="126" spans="1:14" ht="15.75" customHeight="1" x14ac:dyDescent="0.3">
      <c r="A126" s="21" t="s">
        <v>14</v>
      </c>
      <c r="B126" s="31"/>
      <c r="C126" s="31">
        <v>0.8</v>
      </c>
      <c r="D126" s="31">
        <v>0.8</v>
      </c>
      <c r="E126" s="31">
        <v>0.8</v>
      </c>
      <c r="F126" s="31">
        <v>0.8</v>
      </c>
      <c r="G126" s="31">
        <v>0.8</v>
      </c>
      <c r="H126" s="31">
        <v>0.8</v>
      </c>
      <c r="I126" s="31">
        <v>0.8</v>
      </c>
      <c r="J126" s="31">
        <v>0.8</v>
      </c>
      <c r="K126" s="31">
        <v>0.8</v>
      </c>
      <c r="L126" s="31">
        <v>0.8</v>
      </c>
      <c r="M126" s="31">
        <v>0.8</v>
      </c>
      <c r="N126" s="31">
        <v>0.8</v>
      </c>
    </row>
    <row r="127" spans="1:14" ht="15.75" customHeight="1" x14ac:dyDescent="0.3">
      <c r="A127" s="21" t="s">
        <v>15</v>
      </c>
      <c r="B127" s="31"/>
      <c r="C127" s="31">
        <v>0.18</v>
      </c>
      <c r="D127" s="31">
        <v>0.18</v>
      </c>
      <c r="E127" s="31">
        <v>0.18</v>
      </c>
      <c r="F127" s="31">
        <v>0.18</v>
      </c>
      <c r="G127" s="31">
        <v>0.18</v>
      </c>
      <c r="H127" s="31">
        <v>0.18</v>
      </c>
      <c r="I127" s="31">
        <v>0.18</v>
      </c>
      <c r="J127" s="31">
        <v>0.18</v>
      </c>
      <c r="K127" s="31">
        <v>0.18</v>
      </c>
      <c r="L127" s="31">
        <v>0.18</v>
      </c>
      <c r="M127" s="31">
        <v>0.18</v>
      </c>
      <c r="N127" s="31">
        <v>0.18</v>
      </c>
    </row>
    <row r="128" spans="1:14" ht="15.75" customHeight="1" x14ac:dyDescent="0.3">
      <c r="A128" s="21" t="s">
        <v>16</v>
      </c>
      <c r="B128" s="31"/>
      <c r="C128" s="31">
        <v>0.02</v>
      </c>
      <c r="D128" s="31">
        <v>0.02</v>
      </c>
      <c r="E128" s="31">
        <v>0.02</v>
      </c>
      <c r="F128" s="31">
        <v>0.02</v>
      </c>
      <c r="G128" s="31">
        <v>0.02</v>
      </c>
      <c r="H128" s="31">
        <v>0.02</v>
      </c>
      <c r="I128" s="31">
        <v>0.02</v>
      </c>
      <c r="J128" s="31">
        <v>0.02</v>
      </c>
      <c r="K128" s="31">
        <v>0.02</v>
      </c>
      <c r="L128" s="31">
        <v>0.02</v>
      </c>
      <c r="M128" s="31">
        <v>0.02</v>
      </c>
      <c r="N128" s="31">
        <v>0.02</v>
      </c>
    </row>
    <row r="129" spans="1:14" ht="15.75" customHeight="1" x14ac:dyDescent="0.3">
      <c r="A129" s="6" t="s">
        <v>133</v>
      </c>
      <c r="B129" s="30"/>
      <c r="C129" s="19">
        <f>ROUND(C78*C124*C125,0)</f>
        <v>28437</v>
      </c>
      <c r="D129" s="19">
        <f>ROUND(D78*D124*D125,0)</f>
        <v>32703</v>
      </c>
      <c r="E129" s="19">
        <f>ROUND(E78*E124*E125,0)</f>
        <v>37608</v>
      </c>
      <c r="F129" s="19">
        <f>ROUND(F78*F124*F125,0)</f>
        <v>43250</v>
      </c>
      <c r="G129" s="19">
        <f>ROUND(G78*G124*G125,0)</f>
        <v>49737</v>
      </c>
      <c r="H129" s="19">
        <f>ROUND(H78*H124*H125,0)</f>
        <v>57198</v>
      </c>
      <c r="I129" s="19">
        <f>ROUND(I78*I124*I125,0)</f>
        <v>65778</v>
      </c>
      <c r="J129" s="19">
        <f>ROUND(J78*J124*J125,0)</f>
        <v>75644</v>
      </c>
      <c r="K129" s="19">
        <f>ROUND(K78*K124*K125,0)</f>
        <v>86991</v>
      </c>
      <c r="L129" s="19">
        <f>ROUND(L78*L124*L125,0)</f>
        <v>100040</v>
      </c>
      <c r="M129" s="19">
        <f>ROUND(M78*M124*M125,0)</f>
        <v>115046</v>
      </c>
      <c r="N129" s="19">
        <f>ROUND(N78*N124*N125,0)</f>
        <v>132302</v>
      </c>
    </row>
    <row r="130" spans="1:14" ht="15.75" customHeight="1" x14ac:dyDescent="0.3">
      <c r="A130" s="6" t="s">
        <v>134</v>
      </c>
      <c r="B130" s="30"/>
      <c r="C130" s="19">
        <f t="shared" ref="C130:N130" si="37">ROUND(C129*C126,0)</f>
        <v>22750</v>
      </c>
      <c r="D130" s="19">
        <f t="shared" si="37"/>
        <v>26162</v>
      </c>
      <c r="E130" s="19">
        <f t="shared" si="37"/>
        <v>30086</v>
      </c>
      <c r="F130" s="19">
        <f t="shared" si="37"/>
        <v>34600</v>
      </c>
      <c r="G130" s="19">
        <f t="shared" si="37"/>
        <v>39790</v>
      </c>
      <c r="H130" s="19">
        <f t="shared" si="37"/>
        <v>45758</v>
      </c>
      <c r="I130" s="19">
        <f t="shared" si="37"/>
        <v>52622</v>
      </c>
      <c r="J130" s="19">
        <f t="shared" si="37"/>
        <v>60515</v>
      </c>
      <c r="K130" s="19">
        <f t="shared" si="37"/>
        <v>69593</v>
      </c>
      <c r="L130" s="19">
        <f t="shared" si="37"/>
        <v>80032</v>
      </c>
      <c r="M130" s="19">
        <f t="shared" si="37"/>
        <v>92037</v>
      </c>
      <c r="N130" s="19">
        <f t="shared" si="37"/>
        <v>105842</v>
      </c>
    </row>
    <row r="131" spans="1:14" ht="15.75" customHeight="1" x14ac:dyDescent="0.3">
      <c r="A131" s="6" t="s">
        <v>135</v>
      </c>
      <c r="B131" s="30"/>
      <c r="C131" s="19">
        <f t="shared" ref="C131:N131" si="38">ROUND(C129*C127,0)</f>
        <v>5119</v>
      </c>
      <c r="D131" s="19">
        <f t="shared" si="38"/>
        <v>5887</v>
      </c>
      <c r="E131" s="19">
        <f t="shared" si="38"/>
        <v>6769</v>
      </c>
      <c r="F131" s="19">
        <f t="shared" si="38"/>
        <v>7785</v>
      </c>
      <c r="G131" s="19">
        <f t="shared" si="38"/>
        <v>8953</v>
      </c>
      <c r="H131" s="19">
        <f t="shared" si="38"/>
        <v>10296</v>
      </c>
      <c r="I131" s="19">
        <f t="shared" si="38"/>
        <v>11840</v>
      </c>
      <c r="J131" s="19">
        <f t="shared" si="38"/>
        <v>13616</v>
      </c>
      <c r="K131" s="19">
        <f t="shared" si="38"/>
        <v>15658</v>
      </c>
      <c r="L131" s="19">
        <f t="shared" si="38"/>
        <v>18007</v>
      </c>
      <c r="M131" s="19">
        <f t="shared" si="38"/>
        <v>20708</v>
      </c>
      <c r="N131" s="19">
        <f t="shared" si="38"/>
        <v>23814</v>
      </c>
    </row>
    <row r="132" spans="1:14" ht="15.75" customHeight="1" x14ac:dyDescent="0.3">
      <c r="A132" s="6" t="s">
        <v>136</v>
      </c>
      <c r="B132" s="30"/>
      <c r="C132" s="19">
        <f t="shared" ref="C132:N132" si="39">ROUND(C129*C128,0)</f>
        <v>569</v>
      </c>
      <c r="D132" s="19">
        <f t="shared" si="39"/>
        <v>654</v>
      </c>
      <c r="E132" s="19">
        <f t="shared" si="39"/>
        <v>752</v>
      </c>
      <c r="F132" s="19">
        <f t="shared" si="39"/>
        <v>865</v>
      </c>
      <c r="G132" s="19">
        <f t="shared" si="39"/>
        <v>995</v>
      </c>
      <c r="H132" s="19">
        <f t="shared" si="39"/>
        <v>1144</v>
      </c>
      <c r="I132" s="19">
        <f t="shared" si="39"/>
        <v>1316</v>
      </c>
      <c r="J132" s="19">
        <f t="shared" si="39"/>
        <v>1513</v>
      </c>
      <c r="K132" s="19">
        <f t="shared" si="39"/>
        <v>1740</v>
      </c>
      <c r="L132" s="19">
        <f t="shared" si="39"/>
        <v>2001</v>
      </c>
      <c r="M132" s="19">
        <f t="shared" si="39"/>
        <v>2301</v>
      </c>
      <c r="N132" s="19">
        <f t="shared" si="39"/>
        <v>2646</v>
      </c>
    </row>
    <row r="133" spans="1:14" ht="15.75" customHeight="1" x14ac:dyDescent="0.3">
      <c r="A133" s="22"/>
      <c r="B133" s="30"/>
      <c r="C133" s="30"/>
    </row>
    <row r="134" spans="1:14" ht="15.75" customHeight="1" x14ac:dyDescent="0.3">
      <c r="A134" s="22" t="s">
        <v>38</v>
      </c>
      <c r="B134" s="30"/>
      <c r="C134" s="30"/>
    </row>
    <row r="135" spans="1:14" ht="15.75" customHeight="1" x14ac:dyDescent="0.3">
      <c r="A135" s="5" t="s">
        <v>43</v>
      </c>
      <c r="B135" s="29"/>
      <c r="C135" s="29">
        <v>1</v>
      </c>
      <c r="D135" s="29">
        <v>1</v>
      </c>
      <c r="E135" s="29">
        <v>1</v>
      </c>
      <c r="F135" s="29">
        <v>1</v>
      </c>
      <c r="G135" s="29">
        <v>1</v>
      </c>
      <c r="H135" s="29">
        <v>1</v>
      </c>
      <c r="I135" s="29">
        <v>1</v>
      </c>
      <c r="J135" s="29">
        <v>1</v>
      </c>
      <c r="K135" s="29">
        <v>1</v>
      </c>
      <c r="L135" s="29">
        <v>1</v>
      </c>
      <c r="M135" s="29">
        <v>1</v>
      </c>
      <c r="N135" s="29">
        <v>1</v>
      </c>
    </row>
    <row r="136" spans="1:14" ht="15.75" customHeight="1" x14ac:dyDescent="0.3">
      <c r="A136" s="5" t="s">
        <v>44</v>
      </c>
      <c r="B136" s="29"/>
      <c r="C136" s="29">
        <v>0.77</v>
      </c>
      <c r="D136" s="29">
        <v>0.77</v>
      </c>
      <c r="E136" s="29">
        <v>0.77</v>
      </c>
      <c r="F136" s="29">
        <v>0.77</v>
      </c>
      <c r="G136" s="29">
        <v>0.77</v>
      </c>
      <c r="H136" s="29">
        <v>0.77</v>
      </c>
      <c r="I136" s="29">
        <v>0.77</v>
      </c>
      <c r="J136" s="29">
        <v>0.77</v>
      </c>
      <c r="K136" s="29">
        <v>0.77</v>
      </c>
      <c r="L136" s="29">
        <v>0.77</v>
      </c>
      <c r="M136" s="29">
        <v>0.77</v>
      </c>
      <c r="N136" s="29">
        <v>0.77</v>
      </c>
    </row>
    <row r="137" spans="1:14" ht="15.75" customHeight="1" x14ac:dyDescent="0.3">
      <c r="A137" s="21" t="s">
        <v>15</v>
      </c>
      <c r="B137" s="31"/>
      <c r="C137" s="31">
        <v>0.95</v>
      </c>
      <c r="D137" s="31">
        <v>0.95</v>
      </c>
      <c r="E137" s="31">
        <v>0.95</v>
      </c>
      <c r="F137" s="31">
        <v>0.95</v>
      </c>
      <c r="G137" s="31">
        <v>0.95</v>
      </c>
      <c r="H137" s="31">
        <v>0.95</v>
      </c>
      <c r="I137" s="31">
        <v>0.95</v>
      </c>
      <c r="J137" s="31">
        <v>0.95</v>
      </c>
      <c r="K137" s="31">
        <v>0.95</v>
      </c>
      <c r="L137" s="31">
        <v>0.95</v>
      </c>
      <c r="M137" s="31">
        <v>0.95</v>
      </c>
      <c r="N137" s="31">
        <v>0.95</v>
      </c>
    </row>
    <row r="138" spans="1:14" ht="15.75" customHeight="1" x14ac:dyDescent="0.3">
      <c r="A138" s="21" t="s">
        <v>16</v>
      </c>
      <c r="B138" s="31"/>
      <c r="C138" s="31">
        <v>0.05</v>
      </c>
      <c r="D138" s="31">
        <v>0.05</v>
      </c>
      <c r="E138" s="31">
        <v>0.05</v>
      </c>
      <c r="F138" s="31">
        <v>0.05</v>
      </c>
      <c r="G138" s="31">
        <v>0.05</v>
      </c>
      <c r="H138" s="31">
        <v>0.05</v>
      </c>
      <c r="I138" s="31">
        <v>0.05</v>
      </c>
      <c r="J138" s="31">
        <v>0.05</v>
      </c>
      <c r="K138" s="31">
        <v>0.05</v>
      </c>
      <c r="L138" s="31">
        <v>0.05</v>
      </c>
      <c r="M138" s="31">
        <v>0.05</v>
      </c>
      <c r="N138" s="31">
        <v>0.05</v>
      </c>
    </row>
    <row r="139" spans="1:14" ht="15.75" customHeight="1" x14ac:dyDescent="0.3">
      <c r="A139" s="22" t="s">
        <v>39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1:14" ht="15.75" customHeight="1" x14ac:dyDescent="0.3">
      <c r="A140" s="5" t="s">
        <v>43</v>
      </c>
      <c r="B140" s="29"/>
      <c r="C140" s="29">
        <v>1</v>
      </c>
      <c r="D140" s="29">
        <v>1</v>
      </c>
      <c r="E140" s="29">
        <v>1</v>
      </c>
      <c r="F140" s="29">
        <v>1</v>
      </c>
      <c r="G140" s="29">
        <v>1</v>
      </c>
      <c r="H140" s="29">
        <v>1</v>
      </c>
      <c r="I140" s="29">
        <v>1</v>
      </c>
      <c r="J140" s="29">
        <v>1</v>
      </c>
      <c r="K140" s="29">
        <v>1</v>
      </c>
      <c r="L140" s="29">
        <v>1</v>
      </c>
      <c r="M140" s="29">
        <v>1</v>
      </c>
      <c r="N140" s="29">
        <v>1</v>
      </c>
    </row>
    <row r="141" spans="1:14" ht="15.75" customHeight="1" x14ac:dyDescent="0.3">
      <c r="A141" s="5" t="s">
        <v>45</v>
      </c>
      <c r="B141" s="29"/>
      <c r="C141" s="29">
        <v>0.02</v>
      </c>
      <c r="D141" s="29">
        <v>0.02</v>
      </c>
      <c r="E141" s="29">
        <v>0.02</v>
      </c>
      <c r="F141" s="29">
        <v>0.02</v>
      </c>
      <c r="G141" s="29">
        <v>0.02</v>
      </c>
      <c r="H141" s="29">
        <v>0.02</v>
      </c>
      <c r="I141" s="29">
        <v>0.02</v>
      </c>
      <c r="J141" s="29">
        <v>0.02</v>
      </c>
      <c r="K141" s="29">
        <v>0.02</v>
      </c>
      <c r="L141" s="29">
        <v>0.02</v>
      </c>
      <c r="M141" s="29">
        <v>0.02</v>
      </c>
      <c r="N141" s="29">
        <v>0.02</v>
      </c>
    </row>
    <row r="142" spans="1:14" ht="15.75" customHeight="1" x14ac:dyDescent="0.3">
      <c r="B142" s="30"/>
      <c r="C142" s="30"/>
    </row>
    <row r="143" spans="1:14" ht="15.75" customHeight="1" x14ac:dyDescent="0.3">
      <c r="B143" s="30"/>
      <c r="C143" s="30"/>
    </row>
    <row r="144" spans="1:14" ht="15.75" customHeight="1" x14ac:dyDescent="0.3">
      <c r="B144" s="30"/>
      <c r="C144" s="30"/>
    </row>
    <row r="145" spans="1:14" ht="15.75" customHeight="1" x14ac:dyDescent="0.3">
      <c r="B145" s="30"/>
      <c r="C145" s="30"/>
    </row>
    <row r="146" spans="1:14" ht="15.75" customHeight="1" x14ac:dyDescent="0.3">
      <c r="B146" s="30"/>
      <c r="C146" s="30"/>
    </row>
    <row r="147" spans="1:14" ht="15.75" customHeight="1" x14ac:dyDescent="0.3">
      <c r="B147" s="30"/>
      <c r="C147" s="30"/>
    </row>
    <row r="148" spans="1:14" ht="15.75" customHeight="1" x14ac:dyDescent="0.3">
      <c r="A148" s="4" t="s">
        <v>46</v>
      </c>
      <c r="B148" s="30"/>
      <c r="C148" s="30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</row>
    <row r="149" spans="1:14" ht="15.75" customHeight="1" x14ac:dyDescent="0.3">
      <c r="A149" s="22" t="s">
        <v>39</v>
      </c>
      <c r="B149" s="30"/>
      <c r="C149" s="30"/>
    </row>
    <row r="150" spans="1:14" ht="15.75" customHeight="1" x14ac:dyDescent="0.3">
      <c r="A150" s="5" t="s">
        <v>47</v>
      </c>
      <c r="B150" s="29"/>
      <c r="C150" s="29">
        <v>0.04</v>
      </c>
      <c r="D150" s="29">
        <v>0.04</v>
      </c>
      <c r="E150" s="29">
        <v>0.04</v>
      </c>
      <c r="F150" s="29">
        <v>0.04</v>
      </c>
      <c r="G150" s="29">
        <v>0.04</v>
      </c>
      <c r="H150" s="29">
        <v>0.04</v>
      </c>
      <c r="I150" s="29">
        <v>0.04</v>
      </c>
      <c r="J150" s="29">
        <v>0.04</v>
      </c>
      <c r="K150" s="29">
        <v>0.04</v>
      </c>
      <c r="L150" s="29">
        <v>0.04</v>
      </c>
      <c r="M150" s="29">
        <v>0.04</v>
      </c>
      <c r="N150" s="29">
        <v>0.04</v>
      </c>
    </row>
    <row r="151" spans="1:14" ht="15.75" customHeight="1" x14ac:dyDescent="0.3">
      <c r="A151" s="5" t="s">
        <v>48</v>
      </c>
      <c r="B151" s="29"/>
      <c r="C151" s="29">
        <v>0.3</v>
      </c>
      <c r="D151" s="29">
        <v>0.3</v>
      </c>
      <c r="E151" s="29">
        <v>0.3</v>
      </c>
      <c r="F151" s="29">
        <v>0.3</v>
      </c>
      <c r="G151" s="29">
        <v>0.3</v>
      </c>
      <c r="H151" s="29">
        <v>0.3</v>
      </c>
      <c r="I151" s="29">
        <v>0.3</v>
      </c>
      <c r="J151" s="29">
        <v>0.3</v>
      </c>
      <c r="K151" s="29">
        <v>0.3</v>
      </c>
      <c r="L151" s="29">
        <v>0.3</v>
      </c>
      <c r="M151" s="29">
        <v>0.3</v>
      </c>
      <c r="N151" s="29">
        <v>0.3</v>
      </c>
    </row>
    <row r="152" spans="1:14" ht="15.75" customHeight="1" x14ac:dyDescent="0.3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53" spans="1:14" ht="15.75" customHeight="1" x14ac:dyDescent="0.3">
      <c r="A153" s="22" t="s">
        <v>40</v>
      </c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</row>
    <row r="154" spans="1:14" ht="15.75" customHeight="1" x14ac:dyDescent="0.3">
      <c r="A154" s="5" t="s">
        <v>47</v>
      </c>
      <c r="B154" s="29"/>
      <c r="C154" s="29">
        <v>0.82</v>
      </c>
      <c r="D154" s="29">
        <v>0.82</v>
      </c>
      <c r="E154" s="29">
        <v>0.82</v>
      </c>
      <c r="F154" s="29">
        <v>0.82</v>
      </c>
      <c r="G154" s="29">
        <v>0.82</v>
      </c>
      <c r="H154" s="29">
        <v>0.82</v>
      </c>
      <c r="I154" s="29">
        <v>0.82</v>
      </c>
      <c r="J154" s="29">
        <v>0.82</v>
      </c>
      <c r="K154" s="29">
        <v>0.82</v>
      </c>
      <c r="L154" s="29">
        <v>0.82</v>
      </c>
      <c r="M154" s="29">
        <v>0.82</v>
      </c>
      <c r="N154" s="29">
        <v>0.82</v>
      </c>
    </row>
    <row r="155" spans="1:14" ht="15.75" customHeight="1" x14ac:dyDescent="0.3">
      <c r="A155" s="5" t="s">
        <v>49</v>
      </c>
      <c r="B155" s="29"/>
      <c r="C155" s="29">
        <v>0.95</v>
      </c>
      <c r="D155" s="29">
        <v>0.95</v>
      </c>
      <c r="E155" s="29">
        <v>0.95</v>
      </c>
      <c r="F155" s="29">
        <v>0.95</v>
      </c>
      <c r="G155" s="29">
        <v>0.95</v>
      </c>
      <c r="H155" s="29">
        <v>0.95</v>
      </c>
      <c r="I155" s="29">
        <v>0.95</v>
      </c>
      <c r="J155" s="29">
        <v>0.95</v>
      </c>
      <c r="K155" s="29">
        <v>0.95</v>
      </c>
      <c r="L155" s="29">
        <v>0.95</v>
      </c>
      <c r="M155" s="29">
        <v>0.95</v>
      </c>
      <c r="N155" s="29">
        <v>0.95</v>
      </c>
    </row>
    <row r="156" spans="1:14" ht="15.75" customHeight="1" x14ac:dyDescent="0.3">
      <c r="A156" s="21" t="s">
        <v>14</v>
      </c>
      <c r="B156" s="31"/>
      <c r="C156" s="31">
        <v>0.1</v>
      </c>
      <c r="D156" s="31">
        <v>0.1</v>
      </c>
      <c r="E156" s="31">
        <v>0.1</v>
      </c>
      <c r="F156" s="31">
        <v>0.1</v>
      </c>
      <c r="G156" s="31">
        <v>0.1</v>
      </c>
      <c r="H156" s="31">
        <v>0.1</v>
      </c>
      <c r="I156" s="31">
        <v>0.1</v>
      </c>
      <c r="J156" s="31">
        <v>0.1</v>
      </c>
      <c r="K156" s="31">
        <v>0.1</v>
      </c>
      <c r="L156" s="31">
        <v>0.1</v>
      </c>
      <c r="M156" s="31">
        <v>0.1</v>
      </c>
      <c r="N156" s="31">
        <v>0.1</v>
      </c>
    </row>
    <row r="157" spans="1:14" ht="15.75" customHeight="1" x14ac:dyDescent="0.3">
      <c r="A157" s="21" t="s">
        <v>15</v>
      </c>
      <c r="B157" s="31"/>
      <c r="C157" s="31">
        <v>0.9</v>
      </c>
      <c r="D157" s="31">
        <v>0.9</v>
      </c>
      <c r="E157" s="31">
        <v>0.9</v>
      </c>
      <c r="F157" s="31">
        <v>0.9</v>
      </c>
      <c r="G157" s="31">
        <v>0.9</v>
      </c>
      <c r="H157" s="31">
        <v>0.9</v>
      </c>
      <c r="I157" s="31">
        <v>0.9</v>
      </c>
      <c r="J157" s="31">
        <v>0.9</v>
      </c>
      <c r="K157" s="31">
        <v>0.9</v>
      </c>
      <c r="L157" s="31">
        <v>0.9</v>
      </c>
      <c r="M157" s="31">
        <v>0.9</v>
      </c>
      <c r="N157" s="31">
        <v>0.9</v>
      </c>
    </row>
    <row r="158" spans="1:14" ht="15.75" customHeight="1" x14ac:dyDescent="0.3">
      <c r="B158" s="30"/>
      <c r="C158" s="30"/>
    </row>
    <row r="159" spans="1:14" ht="15.75" customHeight="1" x14ac:dyDescent="0.3">
      <c r="A159" s="4" t="s">
        <v>50</v>
      </c>
      <c r="B159" s="30"/>
      <c r="C159" s="30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</row>
    <row r="160" spans="1:14" ht="15.75" customHeight="1" x14ac:dyDescent="0.3">
      <c r="A160" s="22" t="s">
        <v>38</v>
      </c>
      <c r="B160" s="30"/>
      <c r="C160" s="30"/>
    </row>
    <row r="161" spans="1:14" ht="15.75" customHeight="1" x14ac:dyDescent="0.3">
      <c r="A161" s="5" t="s">
        <v>51</v>
      </c>
      <c r="B161" s="29"/>
      <c r="C161" s="29">
        <v>0.12</v>
      </c>
      <c r="D161" s="29">
        <v>0.12</v>
      </c>
      <c r="E161" s="29">
        <v>0.12</v>
      </c>
      <c r="F161" s="29">
        <v>0.12</v>
      </c>
      <c r="G161" s="29">
        <v>0.12</v>
      </c>
      <c r="H161" s="29">
        <v>0.12</v>
      </c>
      <c r="I161" s="29">
        <v>0.12</v>
      </c>
      <c r="J161" s="29">
        <v>0.12</v>
      </c>
      <c r="K161" s="29">
        <v>0.12</v>
      </c>
      <c r="L161" s="29">
        <v>0.12</v>
      </c>
      <c r="M161" s="29">
        <v>0.12</v>
      </c>
      <c r="N161" s="29">
        <v>0.12</v>
      </c>
    </row>
    <row r="162" spans="1:14" ht="15.75" customHeight="1" x14ac:dyDescent="0.3">
      <c r="A162" s="5" t="s">
        <v>52</v>
      </c>
      <c r="B162" s="29"/>
      <c r="C162" s="29">
        <v>0.6</v>
      </c>
      <c r="D162" s="29">
        <v>0.6</v>
      </c>
      <c r="E162" s="29">
        <v>0.6</v>
      </c>
      <c r="F162" s="29">
        <v>0.6</v>
      </c>
      <c r="G162" s="29">
        <v>0.6</v>
      </c>
      <c r="H162" s="29">
        <v>0.6</v>
      </c>
      <c r="I162" s="29">
        <v>0.6</v>
      </c>
      <c r="J162" s="29">
        <v>0.6</v>
      </c>
      <c r="K162" s="29">
        <v>0.6</v>
      </c>
      <c r="L162" s="29">
        <v>0.6</v>
      </c>
      <c r="M162" s="29">
        <v>0.6</v>
      </c>
      <c r="N162" s="29">
        <v>0.6</v>
      </c>
    </row>
    <row r="163" spans="1:14" ht="15.75" customHeight="1" x14ac:dyDescent="0.3">
      <c r="A163" s="5" t="s">
        <v>53</v>
      </c>
      <c r="B163" s="29"/>
      <c r="C163" s="29">
        <v>0.4</v>
      </c>
      <c r="D163" s="29">
        <v>0.4</v>
      </c>
      <c r="E163" s="29">
        <v>0.4</v>
      </c>
      <c r="F163" s="29">
        <v>0.4</v>
      </c>
      <c r="G163" s="29">
        <v>0.4</v>
      </c>
      <c r="H163" s="29">
        <v>0.4</v>
      </c>
      <c r="I163" s="29">
        <v>0.4</v>
      </c>
      <c r="J163" s="29">
        <v>0.4</v>
      </c>
      <c r="K163" s="29">
        <v>0.4</v>
      </c>
      <c r="L163" s="29">
        <v>0.4</v>
      </c>
      <c r="M163" s="29">
        <v>0.4</v>
      </c>
      <c r="N163" s="29">
        <v>0.4</v>
      </c>
    </row>
    <row r="164" spans="1:14" ht="15.75" customHeight="1" x14ac:dyDescent="0.3">
      <c r="A164" s="5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</row>
    <row r="165" spans="1:14" ht="15.75" customHeight="1" x14ac:dyDescent="0.3">
      <c r="A165" s="22" t="s">
        <v>39</v>
      </c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</row>
    <row r="166" spans="1:14" ht="15.75" customHeight="1" x14ac:dyDescent="0.3">
      <c r="A166" s="5" t="s">
        <v>51</v>
      </c>
      <c r="B166" s="29"/>
      <c r="C166" s="29">
        <v>0.13</v>
      </c>
      <c r="D166" s="29">
        <v>0.13</v>
      </c>
      <c r="E166" s="29">
        <v>0.13</v>
      </c>
      <c r="F166" s="29">
        <v>0.13</v>
      </c>
      <c r="G166" s="29">
        <v>0.13</v>
      </c>
      <c r="H166" s="29">
        <v>0.13</v>
      </c>
      <c r="I166" s="29">
        <v>0.13</v>
      </c>
      <c r="J166" s="29">
        <v>0.13</v>
      </c>
      <c r="K166" s="29">
        <v>0.13</v>
      </c>
      <c r="L166" s="29">
        <v>0.13</v>
      </c>
      <c r="M166" s="29">
        <v>0.13</v>
      </c>
      <c r="N166" s="29">
        <v>0.13</v>
      </c>
    </row>
    <row r="167" spans="1:14" ht="15.75" customHeight="1" x14ac:dyDescent="0.3">
      <c r="A167" s="5" t="s">
        <v>52</v>
      </c>
      <c r="B167" s="29"/>
      <c r="C167" s="29">
        <v>0.9</v>
      </c>
      <c r="D167" s="29">
        <v>0.9</v>
      </c>
      <c r="E167" s="29">
        <v>0.9</v>
      </c>
      <c r="F167" s="29">
        <v>0.9</v>
      </c>
      <c r="G167" s="29">
        <v>0.9</v>
      </c>
      <c r="H167" s="29">
        <v>0.9</v>
      </c>
      <c r="I167" s="29">
        <v>0.9</v>
      </c>
      <c r="J167" s="29">
        <v>0.9</v>
      </c>
      <c r="K167" s="29">
        <v>0.9</v>
      </c>
      <c r="L167" s="29">
        <v>0.9</v>
      </c>
      <c r="M167" s="29">
        <v>0.9</v>
      </c>
      <c r="N167" s="29">
        <v>0.9</v>
      </c>
    </row>
    <row r="168" spans="1:14" ht="15.75" customHeight="1" x14ac:dyDescent="0.3">
      <c r="A168" s="5" t="s">
        <v>53</v>
      </c>
      <c r="B168" s="29"/>
      <c r="C168" s="29">
        <v>0.1</v>
      </c>
      <c r="D168" s="29">
        <v>0.1</v>
      </c>
      <c r="E168" s="29">
        <v>0.1</v>
      </c>
      <c r="F168" s="29">
        <v>0.1</v>
      </c>
      <c r="G168" s="29">
        <v>0.1</v>
      </c>
      <c r="H168" s="29">
        <v>0.1</v>
      </c>
      <c r="I168" s="29">
        <v>0.1</v>
      </c>
      <c r="J168" s="29">
        <v>0.1</v>
      </c>
      <c r="K168" s="29">
        <v>0.1</v>
      </c>
      <c r="L168" s="29">
        <v>0.1</v>
      </c>
      <c r="M168" s="29">
        <v>0.1</v>
      </c>
      <c r="N168" s="29">
        <v>0.1</v>
      </c>
    </row>
    <row r="169" spans="1:14" ht="15.75" customHeight="1" x14ac:dyDescent="0.3">
      <c r="A169" s="5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</row>
    <row r="170" spans="1:14" ht="15.75" customHeight="1" x14ac:dyDescent="0.3">
      <c r="A170" s="22" t="s">
        <v>40</v>
      </c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</row>
    <row r="171" spans="1:14" ht="15.75" customHeight="1" x14ac:dyDescent="0.3">
      <c r="A171" s="5" t="s">
        <v>51</v>
      </c>
      <c r="B171" s="29"/>
      <c r="C171" s="29">
        <v>0.15</v>
      </c>
      <c r="D171" s="29">
        <v>0.15</v>
      </c>
      <c r="E171" s="29">
        <v>0.15</v>
      </c>
      <c r="F171" s="29">
        <v>0.15</v>
      </c>
      <c r="G171" s="29">
        <v>0.15</v>
      </c>
      <c r="H171" s="29">
        <v>0.15</v>
      </c>
      <c r="I171" s="29">
        <v>0.15</v>
      </c>
      <c r="J171" s="29">
        <v>0.15</v>
      </c>
      <c r="K171" s="29">
        <v>0.15</v>
      </c>
      <c r="L171" s="29">
        <v>0.15</v>
      </c>
      <c r="M171" s="29">
        <v>0.15</v>
      </c>
      <c r="N171" s="29">
        <v>0.15</v>
      </c>
    </row>
    <row r="172" spans="1:14" ht="15.75" customHeight="1" x14ac:dyDescent="0.3">
      <c r="A172" s="5" t="s">
        <v>52</v>
      </c>
      <c r="B172" s="29"/>
      <c r="C172" s="29">
        <v>0.2</v>
      </c>
      <c r="D172" s="29">
        <v>0.2</v>
      </c>
      <c r="E172" s="29">
        <v>0.2</v>
      </c>
      <c r="F172" s="29">
        <v>0.2</v>
      </c>
      <c r="G172" s="29">
        <v>0.2</v>
      </c>
      <c r="H172" s="29">
        <v>0.2</v>
      </c>
      <c r="I172" s="29">
        <v>0.2</v>
      </c>
      <c r="J172" s="29">
        <v>0.2</v>
      </c>
      <c r="K172" s="29">
        <v>0.2</v>
      </c>
      <c r="L172" s="29">
        <v>0.2</v>
      </c>
      <c r="M172" s="29">
        <v>0.2</v>
      </c>
      <c r="N172" s="29">
        <v>0.2</v>
      </c>
    </row>
    <row r="173" spans="1:14" ht="15.75" customHeight="1" x14ac:dyDescent="0.3">
      <c r="A173" s="5" t="s">
        <v>53</v>
      </c>
      <c r="B173" s="29"/>
      <c r="C173" s="29">
        <v>0.8</v>
      </c>
      <c r="D173" s="29">
        <v>0.8</v>
      </c>
      <c r="E173" s="29">
        <v>0.8</v>
      </c>
      <c r="F173" s="29">
        <v>0.8</v>
      </c>
      <c r="G173" s="29">
        <v>0.8</v>
      </c>
      <c r="H173" s="29">
        <v>0.8</v>
      </c>
      <c r="I173" s="29">
        <v>0.8</v>
      </c>
      <c r="J173" s="29">
        <v>0.8</v>
      </c>
      <c r="K173" s="29">
        <v>0.8</v>
      </c>
      <c r="L173" s="29">
        <v>0.8</v>
      </c>
      <c r="M173" s="29">
        <v>0.8</v>
      </c>
      <c r="N173" s="29">
        <v>0.8</v>
      </c>
    </row>
    <row r="174" spans="1:14" ht="15.75" customHeight="1" x14ac:dyDescent="0.3">
      <c r="B174" s="30"/>
      <c r="C174" s="30"/>
    </row>
    <row r="175" spans="1:14" ht="15.75" customHeight="1" x14ac:dyDescent="0.3">
      <c r="A175" s="4" t="s">
        <v>54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</row>
    <row r="176" spans="1:14" ht="15.75" customHeight="1" x14ac:dyDescent="0.3">
      <c r="A176" s="8" t="s">
        <v>55</v>
      </c>
      <c r="B176" s="32"/>
      <c r="C176" s="40">
        <v>448.74976968691357</v>
      </c>
      <c r="D176" s="40">
        <v>447.03233229675374</v>
      </c>
      <c r="E176" s="40">
        <v>445.24788224602179</v>
      </c>
      <c r="F176" s="40">
        <v>442.54829975009937</v>
      </c>
      <c r="G176" s="40">
        <v>440.50047679926666</v>
      </c>
      <c r="H176" s="40">
        <v>438.34463617893061</v>
      </c>
      <c r="I176" s="40">
        <v>436.06750672461487</v>
      </c>
      <c r="J176" s="40">
        <v>433.928413530863</v>
      </c>
      <c r="K176" s="40">
        <v>431.75959205863808</v>
      </c>
      <c r="L176" s="40">
        <v>429.58663747344832</v>
      </c>
      <c r="M176" s="40">
        <v>427.44782374289457</v>
      </c>
      <c r="N176" s="40">
        <v>425.30920700534062</v>
      </c>
    </row>
    <row r="177" spans="1:14" ht="15.75" customHeight="1" x14ac:dyDescent="0.3">
      <c r="A177" s="8" t="s">
        <v>56</v>
      </c>
      <c r="B177" s="32"/>
      <c r="C177" s="40">
        <v>6410.3337990956625</v>
      </c>
      <c r="D177" s="40">
        <v>28466.1085299308</v>
      </c>
      <c r="E177" s="40">
        <v>44005.886679820811</v>
      </c>
      <c r="F177" s="40">
        <v>57930.763544931433</v>
      </c>
      <c r="G177" s="40">
        <v>71371.440681274995</v>
      </c>
      <c r="H177" s="40">
        <v>85151.035938034081</v>
      </c>
      <c r="I177" s="40">
        <v>99904.11618009262</v>
      </c>
      <c r="J177" s="40">
        <v>116157.29657913034</v>
      </c>
      <c r="K177" s="40">
        <v>134383.83499547694</v>
      </c>
      <c r="L177" s="40">
        <v>155041.52387375888</v>
      </c>
      <c r="M177" s="40">
        <v>178600.53250200374</v>
      </c>
      <c r="N177" s="40">
        <v>205564.85623841194</v>
      </c>
    </row>
    <row r="178" spans="1:14" ht="15.75" customHeight="1" x14ac:dyDescent="0.3">
      <c r="A178" s="23" t="s">
        <v>57</v>
      </c>
      <c r="B178" s="41">
        <v>24566.302027294198</v>
      </c>
      <c r="C178" s="32">
        <f t="shared" ref="C178:N178" si="40">C176+C182+C183</f>
        <v>81798.717997885455</v>
      </c>
      <c r="D178" s="32">
        <f t="shared" si="40"/>
        <v>126453.64180025141</v>
      </c>
      <c r="E178" s="32">
        <f t="shared" si="40"/>
        <v>166467.00300267665</v>
      </c>
      <c r="F178" s="32">
        <f t="shared" si="40"/>
        <v>205089.7877574953</v>
      </c>
      <c r="G178" s="32">
        <f t="shared" si="40"/>
        <v>244685.84755301959</v>
      </c>
      <c r="H178" s="32">
        <f t="shared" si="40"/>
        <v>287080.15625116444</v>
      </c>
      <c r="I178" s="32">
        <f t="shared" si="40"/>
        <v>333785.10757779644</v>
      </c>
      <c r="J178" s="32">
        <f t="shared" si="40"/>
        <v>386159.73941219697</v>
      </c>
      <c r="K178" s="32">
        <f t="shared" si="40"/>
        <v>445520.66400877864</v>
      </c>
      <c r="L178" s="32">
        <f t="shared" si="40"/>
        <v>513218.72677249322</v>
      </c>
      <c r="M178" s="32">
        <f t="shared" si="40"/>
        <v>590702.64209423237</v>
      </c>
      <c r="N178" s="32">
        <f t="shared" si="40"/>
        <v>679568.09506282583</v>
      </c>
    </row>
    <row r="179" spans="1:14" ht="15.75" customHeight="1" x14ac:dyDescent="0.3">
      <c r="A179" s="23" t="s">
        <v>58</v>
      </c>
      <c r="B179" s="41">
        <v>2143.4221356043981</v>
      </c>
      <c r="C179" s="18">
        <f t="shared" ref="C179:N179" si="41">C129</f>
        <v>28437</v>
      </c>
      <c r="D179" s="18">
        <f t="shared" si="41"/>
        <v>32703</v>
      </c>
      <c r="E179" s="18">
        <f t="shared" si="41"/>
        <v>37608</v>
      </c>
      <c r="F179" s="18">
        <f t="shared" si="41"/>
        <v>43250</v>
      </c>
      <c r="G179" s="18">
        <f t="shared" si="41"/>
        <v>49737</v>
      </c>
      <c r="H179" s="18">
        <f t="shared" si="41"/>
        <v>57198</v>
      </c>
      <c r="I179" s="18">
        <f t="shared" si="41"/>
        <v>65778</v>
      </c>
      <c r="J179" s="18">
        <f t="shared" si="41"/>
        <v>75644</v>
      </c>
      <c r="K179" s="18">
        <f t="shared" si="41"/>
        <v>86991</v>
      </c>
      <c r="L179" s="18">
        <f t="shared" si="41"/>
        <v>100040</v>
      </c>
      <c r="M179" s="18">
        <f t="shared" si="41"/>
        <v>115046</v>
      </c>
      <c r="N179" s="18">
        <f t="shared" si="41"/>
        <v>132302</v>
      </c>
    </row>
    <row r="180" spans="1:14" ht="15.75" customHeight="1" x14ac:dyDescent="0.3">
      <c r="A180" s="23" t="s">
        <v>59</v>
      </c>
      <c r="B180" s="41">
        <v>26709.724162898594</v>
      </c>
      <c r="C180" s="32">
        <f t="shared" ref="C180:N180" si="42">C178+C179</f>
        <v>110235.71799788545</v>
      </c>
      <c r="D180" s="32">
        <f t="shared" si="42"/>
        <v>159156.64180025141</v>
      </c>
      <c r="E180" s="32">
        <f t="shared" si="42"/>
        <v>204075.00300267665</v>
      </c>
      <c r="F180" s="32">
        <f t="shared" si="42"/>
        <v>248339.7877574953</v>
      </c>
      <c r="G180" s="32">
        <f t="shared" si="42"/>
        <v>294422.84755301959</v>
      </c>
      <c r="H180" s="32">
        <f t="shared" si="42"/>
        <v>344278.15625116444</v>
      </c>
      <c r="I180" s="32">
        <f t="shared" si="42"/>
        <v>399563.10757779644</v>
      </c>
      <c r="J180" s="32">
        <f t="shared" si="42"/>
        <v>461803.73941219697</v>
      </c>
      <c r="K180" s="32">
        <f t="shared" si="42"/>
        <v>532511.66400877864</v>
      </c>
      <c r="L180" s="32">
        <f t="shared" si="42"/>
        <v>613258.72677249322</v>
      </c>
      <c r="M180" s="32">
        <f t="shared" si="42"/>
        <v>705748.64209423237</v>
      </c>
      <c r="N180" s="32">
        <f t="shared" si="42"/>
        <v>811870.09506282583</v>
      </c>
    </row>
    <row r="181" spans="1:14" ht="15.75" customHeight="1" x14ac:dyDescent="0.3">
      <c r="A181" s="16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</row>
    <row r="182" spans="1:14" ht="15.75" customHeight="1" x14ac:dyDescent="0.3">
      <c r="A182" s="16" t="s">
        <v>137</v>
      </c>
      <c r="B182" s="18"/>
      <c r="C182" s="18">
        <f>C78</f>
        <v>63194</v>
      </c>
      <c r="D182" s="18">
        <f>D78</f>
        <v>72674</v>
      </c>
      <c r="E182" s="18">
        <f>E78</f>
        <v>83574</v>
      </c>
      <c r="F182" s="18">
        <f>F78</f>
        <v>96111</v>
      </c>
      <c r="G182" s="18">
        <f>G78</f>
        <v>110527</v>
      </c>
      <c r="H182" s="18">
        <f>H78</f>
        <v>127107</v>
      </c>
      <c r="I182" s="18">
        <f>I78</f>
        <v>146173</v>
      </c>
      <c r="J182" s="18">
        <f>J78</f>
        <v>168098</v>
      </c>
      <c r="K182" s="18">
        <f>K78</f>
        <v>193313</v>
      </c>
      <c r="L182" s="18">
        <f>L78</f>
        <v>222310</v>
      </c>
      <c r="M182" s="18">
        <f>M78</f>
        <v>255657</v>
      </c>
      <c r="N182" s="18">
        <f>N78</f>
        <v>294005</v>
      </c>
    </row>
    <row r="183" spans="1:14" ht="15.75" customHeight="1" x14ac:dyDescent="0.3">
      <c r="A183" s="16" t="s">
        <v>73</v>
      </c>
      <c r="B183" s="18"/>
      <c r="C183" s="32">
        <f t="shared" ref="C183:N183" si="43">B178-C177</f>
        <v>18155.968228198537</v>
      </c>
      <c r="D183" s="32">
        <f t="shared" si="43"/>
        <v>53332.609467954651</v>
      </c>
      <c r="E183" s="32">
        <f t="shared" si="43"/>
        <v>82447.755120430607</v>
      </c>
      <c r="F183" s="32">
        <f t="shared" si="43"/>
        <v>108536.23945774522</v>
      </c>
      <c r="G183" s="32">
        <f t="shared" si="43"/>
        <v>133718.34707622032</v>
      </c>
      <c r="H183" s="32">
        <f t="shared" si="43"/>
        <v>159534.81161498552</v>
      </c>
      <c r="I183" s="32">
        <f t="shared" si="43"/>
        <v>187176.04007107182</v>
      </c>
      <c r="J183" s="32">
        <f t="shared" si="43"/>
        <v>217627.8109986661</v>
      </c>
      <c r="K183" s="32">
        <f t="shared" si="43"/>
        <v>251775.90441672003</v>
      </c>
      <c r="L183" s="32">
        <f t="shared" si="43"/>
        <v>290479.14013501978</v>
      </c>
      <c r="M183" s="32">
        <f t="shared" si="43"/>
        <v>334618.1942704895</v>
      </c>
      <c r="N183" s="32">
        <f t="shared" si="43"/>
        <v>385137.7858558204</v>
      </c>
    </row>
    <row r="184" spans="1:14" ht="15.75" customHeight="1" x14ac:dyDescent="0.3">
      <c r="A184" s="16" t="s">
        <v>74</v>
      </c>
      <c r="B184" s="18"/>
      <c r="C184" s="18">
        <f t="shared" ref="C184:N184" si="44">(C177/B180)*100</f>
        <v>24</v>
      </c>
      <c r="D184" s="18">
        <f t="shared" si="44"/>
        <v>25.822944728746482</v>
      </c>
      <c r="E184" s="18">
        <f t="shared" si="44"/>
        <v>27.649418951079742</v>
      </c>
      <c r="F184" s="18">
        <f t="shared" si="44"/>
        <v>28.386996296734889</v>
      </c>
      <c r="G184" s="18">
        <f t="shared" si="44"/>
        <v>28.739430489877627</v>
      </c>
      <c r="H184" s="18">
        <f t="shared" si="44"/>
        <v>28.921341073131256</v>
      </c>
      <c r="I184" s="18">
        <f t="shared" si="44"/>
        <v>29.018430117073311</v>
      </c>
      <c r="J184" s="18">
        <f t="shared" si="44"/>
        <v>29.071076477328202</v>
      </c>
      <c r="K184" s="18">
        <f t="shared" si="44"/>
        <v>29.099771943494062</v>
      </c>
      <c r="L184" s="18">
        <f t="shared" si="44"/>
        <v>29.115141386124261</v>
      </c>
      <c r="M184" s="18">
        <f t="shared" si="44"/>
        <v>29.123194616725119</v>
      </c>
      <c r="N184" s="18">
        <f t="shared" si="44"/>
        <v>29.127205350111701</v>
      </c>
    </row>
    <row r="185" spans="1:14" ht="15.75" customHeight="1" x14ac:dyDescent="0.3">
      <c r="A185" s="16" t="s">
        <v>75</v>
      </c>
      <c r="B185" s="18"/>
      <c r="C185" s="18">
        <f t="shared" ref="C185:N185" si="45">C183/B178*100</f>
        <v>73.905987999441223</v>
      </c>
      <c r="D185" s="18">
        <f t="shared" si="45"/>
        <v>65.19981091798202</v>
      </c>
      <c r="E185" s="18">
        <f t="shared" si="45"/>
        <v>65.199984711129673</v>
      </c>
      <c r="F185" s="18">
        <f t="shared" si="45"/>
        <v>65.199851922605973</v>
      </c>
      <c r="G185" s="18">
        <f t="shared" si="45"/>
        <v>65.199905143172302</v>
      </c>
      <c r="H185" s="18">
        <f t="shared" si="45"/>
        <v>65.199852468139511</v>
      </c>
      <c r="I185" s="18">
        <f t="shared" si="45"/>
        <v>65.199922737715383</v>
      </c>
      <c r="J185" s="18">
        <f t="shared" si="45"/>
        <v>65.199976289518204</v>
      </c>
      <c r="K185" s="18">
        <f t="shared" si="45"/>
        <v>65.199936378651813</v>
      </c>
      <c r="L185" s="18">
        <f t="shared" si="45"/>
        <v>65.199925301174389</v>
      </c>
      <c r="M185" s="18">
        <f t="shared" si="45"/>
        <v>65.199919023770107</v>
      </c>
      <c r="N185" s="18">
        <f t="shared" si="45"/>
        <v>65.199942984914045</v>
      </c>
    </row>
    <row r="186" spans="1:14" ht="15.75" customHeight="1" x14ac:dyDescent="0.3">
      <c r="A186" s="16" t="s">
        <v>138</v>
      </c>
      <c r="B186" s="18"/>
      <c r="C186" s="18">
        <f t="shared" ref="C186:N186" si="46">C129/C180*100</f>
        <v>25.7965390133763</v>
      </c>
      <c r="D186" s="18">
        <f t="shared" si="46"/>
        <v>20.547681598512053</v>
      </c>
      <c r="E186" s="18">
        <f t="shared" si="46"/>
        <v>18.428518655715386</v>
      </c>
      <c r="F186" s="18">
        <f t="shared" si="46"/>
        <v>17.415654732794479</v>
      </c>
      <c r="G186" s="18">
        <f t="shared" si="46"/>
        <v>16.893050391085353</v>
      </c>
      <c r="H186" s="18">
        <f t="shared" si="46"/>
        <v>16.613891692353498</v>
      </c>
      <c r="I186" s="18">
        <f t="shared" si="46"/>
        <v>16.462480832816322</v>
      </c>
      <c r="J186" s="18">
        <f t="shared" si="46"/>
        <v>16.380118553453645</v>
      </c>
      <c r="K186" s="18">
        <f t="shared" si="46"/>
        <v>16.335980200908036</v>
      </c>
      <c r="L186" s="18">
        <f t="shared" si="46"/>
        <v>16.312853879226221</v>
      </c>
      <c r="M186" s="18">
        <f t="shared" si="46"/>
        <v>16.301271180432384</v>
      </c>
      <c r="N186" s="18">
        <f t="shared" si="46"/>
        <v>16.295956804488767</v>
      </c>
    </row>
    <row r="187" spans="1:14" ht="15.75" customHeight="1" x14ac:dyDescent="0.3">
      <c r="A187" s="16" t="s">
        <v>139</v>
      </c>
      <c r="B187" s="18"/>
      <c r="C187" s="18">
        <f t="shared" ref="C187:N187" si="47">(C183+B179)/B180*100</f>
        <v>76.000000000000028</v>
      </c>
      <c r="D187" s="18">
        <f t="shared" si="47"/>
        <v>74.177055271253508</v>
      </c>
      <c r="E187" s="18">
        <f t="shared" si="47"/>
        <v>72.350581048920276</v>
      </c>
      <c r="F187" s="18">
        <f t="shared" si="47"/>
        <v>71.613003703265107</v>
      </c>
      <c r="G187" s="18">
        <f t="shared" si="47"/>
        <v>71.26056951012238</v>
      </c>
      <c r="H187" s="18">
        <f t="shared" si="47"/>
        <v>71.078658926868741</v>
      </c>
      <c r="I187" s="18">
        <f t="shared" si="47"/>
        <v>70.981569882926692</v>
      </c>
      <c r="J187" s="18">
        <f t="shared" si="47"/>
        <v>70.928923522671809</v>
      </c>
      <c r="K187" s="18">
        <f t="shared" si="47"/>
        <v>70.900228056505938</v>
      </c>
      <c r="L187" s="18">
        <f t="shared" si="47"/>
        <v>70.88485861387575</v>
      </c>
      <c r="M187" s="18">
        <f t="shared" si="47"/>
        <v>70.876805383274885</v>
      </c>
      <c r="N187" s="18">
        <f t="shared" si="47"/>
        <v>70.872794649888291</v>
      </c>
    </row>
    <row r="188" spans="1:14" ht="15.75" customHeight="1" x14ac:dyDescent="0.3">
      <c r="A188" s="16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spans="1:14" ht="15.75" customHeight="1" x14ac:dyDescent="0.3">
      <c r="A189" s="16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spans="1:14" ht="15.75" customHeight="1" x14ac:dyDescent="0.3">
      <c r="A190" s="16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spans="1:14" ht="15.75" customHeight="1" x14ac:dyDescent="0.3">
      <c r="A191" s="16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spans="1:14" ht="15.75" customHeight="1" x14ac:dyDescent="0.3">
      <c r="A192" s="4" t="s">
        <v>221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spans="1:29" ht="15.75" customHeight="1" x14ac:dyDescent="0.3">
      <c r="A193" s="8" t="s">
        <v>60</v>
      </c>
      <c r="B193" s="18"/>
      <c r="C193" s="32">
        <f t="shared" ref="C193:N193" si="48">SUM(C194:C196)</f>
        <v>36809.623099048455</v>
      </c>
      <c r="D193" s="32">
        <f t="shared" si="48"/>
        <v>56904.163810113125</v>
      </c>
      <c r="E193" s="32">
        <f t="shared" si="48"/>
        <v>74910.470101204439</v>
      </c>
      <c r="F193" s="32">
        <f t="shared" si="48"/>
        <v>92290.656053372848</v>
      </c>
      <c r="G193" s="32">
        <f t="shared" si="48"/>
        <v>110109.09819573376</v>
      </c>
      <c r="H193" s="32">
        <f t="shared" si="48"/>
        <v>129186.35712943014</v>
      </c>
      <c r="I193" s="32">
        <f t="shared" si="48"/>
        <v>150203.40074887546</v>
      </c>
      <c r="J193" s="32">
        <f t="shared" si="48"/>
        <v>173772.20042518573</v>
      </c>
      <c r="K193" s="32">
        <f t="shared" si="48"/>
        <v>200484.72914710199</v>
      </c>
      <c r="L193" s="32">
        <f t="shared" si="48"/>
        <v>230948.96444224622</v>
      </c>
      <c r="M193" s="32">
        <f t="shared" si="48"/>
        <v>265816.62444622238</v>
      </c>
      <c r="N193" s="32">
        <f t="shared" si="48"/>
        <v>305806.20860766195</v>
      </c>
    </row>
    <row r="194" spans="1:29" ht="15.75" customHeight="1" x14ac:dyDescent="0.3">
      <c r="A194" s="21" t="s">
        <v>61</v>
      </c>
      <c r="B194" s="32"/>
      <c r="C194" s="42">
        <v>26134.832400324402</v>
      </c>
      <c r="D194" s="42">
        <v>40515.764632800543</v>
      </c>
      <c r="E194" s="42">
        <v>53066.577019693228</v>
      </c>
      <c r="F194" s="42">
        <v>65164.586426165508</v>
      </c>
      <c r="G194" s="42">
        <v>77659.50652105824</v>
      </c>
      <c r="H194" s="42">
        <v>91509.827841688908</v>
      </c>
      <c r="I194" s="42">
        <v>106347.94906743948</v>
      </c>
      <c r="J194" s="42">
        <v>122897.17187973829</v>
      </c>
      <c r="K194" s="42">
        <v>141742.25955361692</v>
      </c>
      <c r="L194" s="42">
        <v>163322.7987740612</v>
      </c>
      <c r="M194" s="42">
        <v>188080.78848072846</v>
      </c>
      <c r="N194" s="42">
        <v>216327.02252862119</v>
      </c>
    </row>
    <row r="195" spans="1:29" ht="15.75" customHeight="1" x14ac:dyDescent="0.3">
      <c r="A195" s="21" t="s">
        <v>62</v>
      </c>
      <c r="B195" s="32"/>
      <c r="C195" s="42">
        <v>8907.9287899697265</v>
      </c>
      <c r="D195" s="42">
        <v>13679.760979951196</v>
      </c>
      <c r="E195" s="42">
        <v>18014.469849937646</v>
      </c>
      <c r="F195" s="42">
        <v>22387.49818280297</v>
      </c>
      <c r="G195" s="42">
        <v>26546.334614927284</v>
      </c>
      <c r="H195" s="42">
        <v>31173.887494542792</v>
      </c>
      <c r="I195" s="42">
        <v>36224.753628722487</v>
      </c>
      <c r="J195" s="42">
        <v>41935.679418786109</v>
      </c>
      <c r="K195" s="42">
        <v>48416.001989932513</v>
      </c>
      <c r="L195" s="42">
        <v>55723.009274590113</v>
      </c>
      <c r="M195" s="42">
        <v>64145.779489202221</v>
      </c>
      <c r="N195" s="42">
        <v>73796.297664053942</v>
      </c>
    </row>
    <row r="196" spans="1:29" ht="15.75" customHeight="1" x14ac:dyDescent="0.3">
      <c r="A196" s="21" t="s">
        <v>63</v>
      </c>
      <c r="B196" s="32"/>
      <c r="C196" s="42">
        <v>1766.8619087543275</v>
      </c>
      <c r="D196" s="42">
        <v>2708.6381973613898</v>
      </c>
      <c r="E196" s="42">
        <v>3829.4232315735758</v>
      </c>
      <c r="F196" s="42">
        <v>4738.5714444043706</v>
      </c>
      <c r="G196" s="42">
        <v>5903.2570597482363</v>
      </c>
      <c r="H196" s="42">
        <v>6502.6417931984388</v>
      </c>
      <c r="I196" s="42">
        <v>7630.6980527134956</v>
      </c>
      <c r="J196" s="42">
        <v>8939.3491266612982</v>
      </c>
      <c r="K196" s="42">
        <v>10326.46760355257</v>
      </c>
      <c r="L196" s="42">
        <v>11903.156393594898</v>
      </c>
      <c r="M196" s="42">
        <v>13590.056476291707</v>
      </c>
      <c r="N196" s="42">
        <v>15682.888414986854</v>
      </c>
    </row>
    <row r="197" spans="1:29" ht="15.75" customHeight="1" x14ac:dyDescent="0.3">
      <c r="A197" s="16"/>
      <c r="B197" s="18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</row>
    <row r="198" spans="1:29" ht="15.75" customHeight="1" x14ac:dyDescent="0.3">
      <c r="A198" s="8" t="s">
        <v>55</v>
      </c>
      <c r="B198" s="18"/>
      <c r="C198" s="44">
        <f t="shared" ref="C198:N198" si="49">SUM(C199:C201)</f>
        <v>54.847194072844992</v>
      </c>
      <c r="D198" s="44">
        <f t="shared" si="49"/>
        <v>54.637285058492125</v>
      </c>
      <c r="E198" s="44">
        <f t="shared" si="49"/>
        <v>54.419185607847112</v>
      </c>
      <c r="F198" s="44">
        <f t="shared" si="49"/>
        <v>54.089236636123267</v>
      </c>
      <c r="G198" s="44">
        <f t="shared" si="49"/>
        <v>53.838947164354821</v>
      </c>
      <c r="H198" s="44">
        <f t="shared" si="49"/>
        <v>53.575455532980413</v>
      </c>
      <c r="I198" s="44">
        <f t="shared" si="49"/>
        <v>53.297139710786276</v>
      </c>
      <c r="J198" s="44">
        <f t="shared" si="49"/>
        <v>53.035694987105487</v>
      </c>
      <c r="K198" s="44">
        <f t="shared" si="49"/>
        <v>52.770616807166881</v>
      </c>
      <c r="L198" s="44">
        <f t="shared" si="49"/>
        <v>52.505033468977032</v>
      </c>
      <c r="M198" s="44">
        <f t="shared" si="49"/>
        <v>52.243622901909347</v>
      </c>
      <c r="N198" s="44">
        <f t="shared" si="49"/>
        <v>51.982236411763857</v>
      </c>
    </row>
    <row r="199" spans="1:29" ht="15.75" customHeight="1" x14ac:dyDescent="0.3">
      <c r="A199" s="21" t="s">
        <v>61</v>
      </c>
      <c r="B199" s="32"/>
      <c r="C199" s="42">
        <v>43.658366481984615</v>
      </c>
      <c r="D199" s="42">
        <v>43.447569078512942</v>
      </c>
      <c r="E199" s="42">
        <v>43.439570719607879</v>
      </c>
      <c r="F199" s="42">
        <v>43.265331314395361</v>
      </c>
      <c r="G199" s="42">
        <v>42.95624388265626</v>
      </c>
      <c r="H199" s="42">
        <v>42.72314268363683</v>
      </c>
      <c r="I199" s="42">
        <v>42.516538802799523</v>
      </c>
      <c r="J199" s="42">
        <v>42.334775982666173</v>
      </c>
      <c r="K199" s="42">
        <v>42.123095161654739</v>
      </c>
      <c r="L199" s="42">
        <v>41.893689011576534</v>
      </c>
      <c r="M199" s="42">
        <v>41.685453978768237</v>
      </c>
      <c r="N199" s="42">
        <v>41.481741219924857</v>
      </c>
    </row>
    <row r="200" spans="1:29" ht="15.75" customHeight="1" x14ac:dyDescent="0.3">
      <c r="A200" s="21" t="s">
        <v>62</v>
      </c>
      <c r="B200" s="32"/>
      <c r="C200" s="42">
        <v>10.750050038277621</v>
      </c>
      <c r="D200" s="42">
        <v>10.785400070546348</v>
      </c>
      <c r="E200" s="42">
        <v>10.605210891257245</v>
      </c>
      <c r="F200" s="42">
        <v>10.453069515350638</v>
      </c>
      <c r="G200" s="42">
        <v>10.472062863886595</v>
      </c>
      <c r="H200" s="42">
        <v>10.458391811973584</v>
      </c>
      <c r="I200" s="42">
        <v>10.395626713936279</v>
      </c>
      <c r="J200" s="42">
        <v>10.319708951153892</v>
      </c>
      <c r="K200" s="42">
        <v>10.264968345535362</v>
      </c>
      <c r="L200" s="42">
        <v>10.226585771007171</v>
      </c>
      <c r="M200" s="42">
        <v>10.178451762312092</v>
      </c>
      <c r="N200" s="42">
        <v>10.123555704500863</v>
      </c>
    </row>
    <row r="201" spans="1:29" ht="15.75" customHeight="1" x14ac:dyDescent="0.3">
      <c r="A201" s="21" t="s">
        <v>63</v>
      </c>
      <c r="B201" s="32"/>
      <c r="C201" s="42">
        <v>0.43877755258275425</v>
      </c>
      <c r="D201" s="42">
        <v>0.40431590943283968</v>
      </c>
      <c r="E201" s="42">
        <v>0.37440399698198795</v>
      </c>
      <c r="F201" s="42">
        <v>0.37083580637726565</v>
      </c>
      <c r="G201" s="42">
        <v>0.41064041781196414</v>
      </c>
      <c r="H201" s="42">
        <v>0.39392103737000239</v>
      </c>
      <c r="I201" s="42">
        <v>0.38497419405047489</v>
      </c>
      <c r="J201" s="42">
        <v>0.38121005328542223</v>
      </c>
      <c r="K201" s="42">
        <v>0.38255329997678333</v>
      </c>
      <c r="L201" s="42">
        <v>0.38475868639332461</v>
      </c>
      <c r="M201" s="42">
        <v>0.37971716082901691</v>
      </c>
      <c r="N201" s="42">
        <v>0.37693948733814386</v>
      </c>
    </row>
    <row r="202" spans="1:29" ht="15.75" customHeight="1" x14ac:dyDescent="0.3">
      <c r="A202" s="2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</row>
    <row r="203" spans="1:29" ht="15.75" customHeight="1" x14ac:dyDescent="0.3">
      <c r="A203" s="23" t="s">
        <v>57</v>
      </c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</row>
    <row r="204" spans="1:29" ht="15.75" customHeight="1" x14ac:dyDescent="0.3">
      <c r="A204" s="24" t="s">
        <v>61</v>
      </c>
      <c r="B204" s="45">
        <v>6961.0981933200692</v>
      </c>
      <c r="C204" s="44">
        <f t="shared" ref="C204:N206" si="50">C194+C199+C214</f>
        <v>32730.900643055829</v>
      </c>
      <c r="D204" s="44">
        <f t="shared" si="50"/>
        <v>107905.07774619431</v>
      </c>
      <c r="E204" s="44">
        <f t="shared" si="50"/>
        <v>322212.3896248446</v>
      </c>
      <c r="F204" s="44">
        <f t="shared" si="50"/>
        <v>815478.83039901685</v>
      </c>
      <c r="G204" s="44">
        <f t="shared" si="50"/>
        <v>1961413.5190916723</v>
      </c>
      <c r="H204" s="44">
        <f t="shared" si="50"/>
        <v>4638611.0244344762</v>
      </c>
      <c r="I204" s="44">
        <f t="shared" si="50"/>
        <v>10901575.109183699</v>
      </c>
      <c r="J204" s="44">
        <f t="shared" si="50"/>
        <v>25559286.536969427</v>
      </c>
      <c r="K204" s="44">
        <f t="shared" si="50"/>
        <v>59866964.779408954</v>
      </c>
      <c r="L204" s="44">
        <f t="shared" si="50"/>
        <v>140164703.84695604</v>
      </c>
      <c r="M204" s="44">
        <f t="shared" si="50"/>
        <v>328097530.49119282</v>
      </c>
      <c r="N204" s="44">
        <f t="shared" si="50"/>
        <v>767937341.63635957</v>
      </c>
    </row>
    <row r="205" spans="1:29" ht="15.75" customHeight="1" x14ac:dyDescent="0.3">
      <c r="A205" s="24" t="s">
        <v>62</v>
      </c>
      <c r="B205" s="45">
        <v>2037.1103003635869</v>
      </c>
      <c r="C205" s="44">
        <f t="shared" si="50"/>
        <v>10907.144327161775</v>
      </c>
      <c r="D205" s="44">
        <f t="shared" si="50"/>
        <v>40622.596021003716</v>
      </c>
      <c r="E205" s="44">
        <f t="shared" si="50"/>
        <v>130222.70528232804</v>
      </c>
      <c r="F205" s="44">
        <f t="shared" si="50"/>
        <v>394170.8602321673</v>
      </c>
      <c r="G205" s="44">
        <f t="shared" si="50"/>
        <v>1063661.9885317425</v>
      </c>
      <c r="H205" s="44">
        <f t="shared" si="50"/>
        <v>2678651.1416138336</v>
      </c>
      <c r="I205" s="44">
        <f t="shared" si="50"/>
        <v>6504922.4462994989</v>
      </c>
      <c r="J205" s="44">
        <f t="shared" si="50"/>
        <v>15506771.357965421</v>
      </c>
      <c r="K205" s="44">
        <f t="shared" si="50"/>
        <v>36624381.719303668</v>
      </c>
      <c r="L205" s="44">
        <f t="shared" si="50"/>
        <v>86102133.336055219</v>
      </c>
      <c r="M205" s="44">
        <f t="shared" si="50"/>
        <v>201959655.31516841</v>
      </c>
      <c r="N205" s="44">
        <f t="shared" si="50"/>
        <v>473178363.75609225</v>
      </c>
    </row>
    <row r="206" spans="1:29" ht="15.75" customHeight="1" x14ac:dyDescent="0.3">
      <c r="A206" s="24" t="s">
        <v>63</v>
      </c>
      <c r="B206" s="45">
        <v>792.6266037710642</v>
      </c>
      <c r="C206" s="44">
        <f t="shared" si="50"/>
        <v>2553.4888131154403</v>
      </c>
      <c r="D206" s="44">
        <f t="shared" si="50"/>
        <v>5759.3912233038636</v>
      </c>
      <c r="E206" s="44">
        <f t="shared" si="50"/>
        <v>11764.48166269879</v>
      </c>
      <c r="F206" s="44">
        <f t="shared" si="50"/>
        <v>25400.917039413671</v>
      </c>
      <c r="G206" s="44">
        <f t="shared" si="50"/>
        <v>56338.896112341907</v>
      </c>
      <c r="H206" s="44">
        <f t="shared" si="50"/>
        <v>126906.61790096111</v>
      </c>
      <c r="I206" s="44">
        <f t="shared" si="50"/>
        <v>291135.23100440251</v>
      </c>
      <c r="J206" s="44">
        <f t="shared" si="50"/>
        <v>675062.47505143622</v>
      </c>
      <c r="K206" s="44">
        <f t="shared" si="50"/>
        <v>1572311.7623478523</v>
      </c>
      <c r="L206" s="44">
        <f t="shared" si="50"/>
        <v>3670736.8468167312</v>
      </c>
      <c r="M206" s="44">
        <f t="shared" si="50"/>
        <v>8580219.2068107352</v>
      </c>
      <c r="N206" s="44">
        <f t="shared" si="50"/>
        <v>20068758.743226271</v>
      </c>
    </row>
    <row r="207" spans="1:29" ht="15.75" customHeight="1" x14ac:dyDescent="0.3">
      <c r="A207" s="25" t="s">
        <v>140</v>
      </c>
      <c r="B207" s="46">
        <f t="shared" ref="B207:N207" si="51">SUM(B204:B206)</f>
        <v>9790.8350974547211</v>
      </c>
      <c r="C207" s="46">
        <f t="shared" si="51"/>
        <v>46191.533783333041</v>
      </c>
      <c r="D207" s="46">
        <f t="shared" si="51"/>
        <v>154287.06499050188</v>
      </c>
      <c r="E207" s="46">
        <f t="shared" si="51"/>
        <v>464199.57656987139</v>
      </c>
      <c r="F207" s="46">
        <f t="shared" si="51"/>
        <v>1235050.607670598</v>
      </c>
      <c r="G207" s="46">
        <f t="shared" si="51"/>
        <v>3081414.4037357564</v>
      </c>
      <c r="H207" s="46">
        <f t="shared" si="51"/>
        <v>7444168.7839492708</v>
      </c>
      <c r="I207" s="46">
        <f t="shared" si="51"/>
        <v>17697632.786487602</v>
      </c>
      <c r="J207" s="46">
        <f t="shared" si="51"/>
        <v>41741120.369986281</v>
      </c>
      <c r="K207" s="46">
        <f t="shared" si="51"/>
        <v>98063658.261060476</v>
      </c>
      <c r="L207" s="46">
        <f t="shared" si="51"/>
        <v>229937574.02982798</v>
      </c>
      <c r="M207" s="46">
        <f t="shared" si="51"/>
        <v>538637405.01317191</v>
      </c>
      <c r="N207" s="46">
        <f t="shared" si="51"/>
        <v>1261184464.1356781</v>
      </c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 x14ac:dyDescent="0.3">
      <c r="A208" s="2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</row>
    <row r="209" spans="1:29" ht="15.75" customHeight="1" x14ac:dyDescent="0.3">
      <c r="A209" s="25" t="s">
        <v>141</v>
      </c>
      <c r="B209" s="46"/>
      <c r="C209" s="46">
        <f t="shared" ref="C209:N209" si="52">B252*C161*C163</f>
        <v>330.37360720585434</v>
      </c>
      <c r="D209" s="46">
        <f t="shared" si="52"/>
        <v>3395.5898593772399</v>
      </c>
      <c r="E209" s="46">
        <f t="shared" si="52"/>
        <v>13568.186875685637</v>
      </c>
      <c r="F209" s="46">
        <f t="shared" si="52"/>
        <v>37828.788839069086</v>
      </c>
      <c r="G209" s="46">
        <f t="shared" si="52"/>
        <v>94977.028050087305</v>
      </c>
      <c r="H209" s="46">
        <f t="shared" si="52"/>
        <v>229263.45244286238</v>
      </c>
      <c r="I209" s="46">
        <f t="shared" si="52"/>
        <v>544295.02404592221</v>
      </c>
      <c r="J209" s="46">
        <f t="shared" si="52"/>
        <v>1282504.8922847249</v>
      </c>
      <c r="K209" s="46">
        <f t="shared" si="52"/>
        <v>3011353.6334500927</v>
      </c>
      <c r="L209" s="46">
        <f t="shared" si="52"/>
        <v>7058891.0498063685</v>
      </c>
      <c r="M209" s="46">
        <f t="shared" si="52"/>
        <v>16533247.46305503</v>
      </c>
      <c r="N209" s="46">
        <f t="shared" si="52"/>
        <v>38708620.494054943</v>
      </c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 x14ac:dyDescent="0.3">
      <c r="A210" s="25" t="s">
        <v>142</v>
      </c>
      <c r="B210" s="46"/>
      <c r="C210" s="46">
        <f t="shared" ref="C210:N210" si="53">B253*C166*C168</f>
        <v>26.190528199593757</v>
      </c>
      <c r="D210" s="46">
        <f t="shared" si="53"/>
        <v>354.72811077281222</v>
      </c>
      <c r="E210" s="46">
        <f t="shared" si="53"/>
        <v>1477.7803372639198</v>
      </c>
      <c r="F210" s="46">
        <f t="shared" si="53"/>
        <v>4896.7049814975044</v>
      </c>
      <c r="G210" s="46">
        <f t="shared" si="53"/>
        <v>13659.946670822057</v>
      </c>
      <c r="H210" s="46">
        <f t="shared" si="53"/>
        <v>34870.383327717551</v>
      </c>
      <c r="I210" s="46">
        <f t="shared" si="53"/>
        <v>85200.541906355444</v>
      </c>
      <c r="J210" s="46">
        <f t="shared" si="53"/>
        <v>203690.70888033425</v>
      </c>
      <c r="K210" s="46">
        <f t="shared" si="53"/>
        <v>481750.17313119565</v>
      </c>
      <c r="L210" s="46">
        <f t="shared" si="53"/>
        <v>1133336.5768009454</v>
      </c>
      <c r="M210" s="46">
        <f t="shared" si="53"/>
        <v>2659211.2377345054</v>
      </c>
      <c r="N210" s="46">
        <f t="shared" si="53"/>
        <v>6231367.0165687362</v>
      </c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 x14ac:dyDescent="0.3">
      <c r="A211" s="25" t="s">
        <v>143</v>
      </c>
      <c r="B211" s="46"/>
      <c r="C211" s="46">
        <f t="shared" ref="C211:N211" si="54">B254*C171*C173</f>
        <v>107.20747183752681</v>
      </c>
      <c r="D211" s="46">
        <f t="shared" si="54"/>
        <v>415.95664227723296</v>
      </c>
      <c r="E211" s="46">
        <f t="shared" si="54"/>
        <v>1082.0023673356679</v>
      </c>
      <c r="F211" s="46">
        <f t="shared" si="54"/>
        <v>2817.54201261858</v>
      </c>
      <c r="G211" s="46">
        <f t="shared" si="54"/>
        <v>6877.5311471148889</v>
      </c>
      <c r="H211" s="46">
        <f t="shared" si="54"/>
        <v>16418.670298189812</v>
      </c>
      <c r="I211" s="46">
        <f t="shared" si="54"/>
        <v>38659.656542385681</v>
      </c>
      <c r="J211" s="46">
        <f t="shared" si="54"/>
        <v>90834.919733825693</v>
      </c>
      <c r="K211" s="46">
        <f t="shared" si="54"/>
        <v>212997.94257149997</v>
      </c>
      <c r="L211" s="46">
        <f t="shared" si="54"/>
        <v>498931.81440878857</v>
      </c>
      <c r="M211" s="46">
        <f t="shared" si="54"/>
        <v>1168176.6505387202</v>
      </c>
      <c r="N211" s="46">
        <f t="shared" si="54"/>
        <v>2734510.2924370635</v>
      </c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 x14ac:dyDescent="0.3">
      <c r="A212" s="25" t="s">
        <v>144</v>
      </c>
      <c r="B212" s="46"/>
      <c r="C212" s="46">
        <f t="shared" ref="C212:N212" si="55">SUM(C209:C211)</f>
        <v>463.77160724297494</v>
      </c>
      <c r="D212" s="46">
        <f t="shared" si="55"/>
        <v>4166.2746124272853</v>
      </c>
      <c r="E212" s="46">
        <f t="shared" si="55"/>
        <v>16127.969580285224</v>
      </c>
      <c r="F212" s="46">
        <f t="shared" si="55"/>
        <v>45543.035833185168</v>
      </c>
      <c r="G212" s="46">
        <f t="shared" si="55"/>
        <v>115514.50586802425</v>
      </c>
      <c r="H212" s="46">
        <f t="shared" si="55"/>
        <v>280552.50606876973</v>
      </c>
      <c r="I212" s="46">
        <f t="shared" si="55"/>
        <v>668155.22249466332</v>
      </c>
      <c r="J212" s="46">
        <f t="shared" si="55"/>
        <v>1577030.5208988846</v>
      </c>
      <c r="K212" s="46">
        <f t="shared" si="55"/>
        <v>3706101.7491527884</v>
      </c>
      <c r="L212" s="46">
        <f t="shared" si="55"/>
        <v>8691159.4410161022</v>
      </c>
      <c r="M212" s="46">
        <f t="shared" si="55"/>
        <v>20360635.351328254</v>
      </c>
      <c r="N212" s="46">
        <f t="shared" si="55"/>
        <v>47674497.80306074</v>
      </c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 x14ac:dyDescent="0.3">
      <c r="A213" s="2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 x14ac:dyDescent="0.3">
      <c r="A214" s="25" t="s">
        <v>145</v>
      </c>
      <c r="B214" s="46"/>
      <c r="C214" s="46">
        <f t="shared" ref="C214:N216" si="56">B252-C209</f>
        <v>6552.4098762494432</v>
      </c>
      <c r="D214" s="46">
        <f t="shared" si="56"/>
        <v>67345.865544315253</v>
      </c>
      <c r="E214" s="46">
        <f t="shared" si="56"/>
        <v>269102.37303443177</v>
      </c>
      <c r="F214" s="46">
        <f t="shared" si="56"/>
        <v>750270.9786415369</v>
      </c>
      <c r="G214" s="46">
        <f t="shared" si="56"/>
        <v>1883711.0563267313</v>
      </c>
      <c r="H214" s="46">
        <f t="shared" si="56"/>
        <v>4547058.4734501038</v>
      </c>
      <c r="I214" s="46">
        <f t="shared" si="56"/>
        <v>10795184.643577456</v>
      </c>
      <c r="J214" s="46">
        <f t="shared" si="56"/>
        <v>25436347.030313708</v>
      </c>
      <c r="K214" s="46">
        <f t="shared" si="56"/>
        <v>59725180.396760173</v>
      </c>
      <c r="L214" s="46">
        <f t="shared" si="56"/>
        <v>140001339.15449297</v>
      </c>
      <c r="M214" s="46">
        <f t="shared" si="56"/>
        <v>327909408.01725811</v>
      </c>
      <c r="N214" s="46">
        <f t="shared" si="56"/>
        <v>767720973.13208973</v>
      </c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 x14ac:dyDescent="0.3">
      <c r="A215" s="25" t="s">
        <v>146</v>
      </c>
      <c r="B215" s="46"/>
      <c r="C215" s="46">
        <f t="shared" si="56"/>
        <v>1988.4654871537723</v>
      </c>
      <c r="D215" s="46">
        <f t="shared" si="56"/>
        <v>26932.049640981972</v>
      </c>
      <c r="E215" s="46">
        <f t="shared" si="56"/>
        <v>112197.63022149913</v>
      </c>
      <c r="F215" s="46">
        <f t="shared" si="56"/>
        <v>371772.90897984896</v>
      </c>
      <c r="G215" s="46">
        <f t="shared" si="56"/>
        <v>1037105.1818539514</v>
      </c>
      <c r="H215" s="46">
        <f t="shared" si="56"/>
        <v>2647466.7957274788</v>
      </c>
      <c r="I215" s="46">
        <f t="shared" si="56"/>
        <v>6468687.2970440621</v>
      </c>
      <c r="J215" s="46">
        <f t="shared" si="56"/>
        <v>15464825.358837683</v>
      </c>
      <c r="K215" s="46">
        <f t="shared" si="56"/>
        <v>36575955.452345386</v>
      </c>
      <c r="L215" s="46">
        <f t="shared" si="56"/>
        <v>86046400.100194857</v>
      </c>
      <c r="M215" s="46">
        <f t="shared" si="56"/>
        <v>201895499.35722744</v>
      </c>
      <c r="N215" s="46">
        <f t="shared" si="56"/>
        <v>473104557.33487248</v>
      </c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 x14ac:dyDescent="0.3">
      <c r="A216" s="25" t="s">
        <v>147</v>
      </c>
      <c r="B216" s="46"/>
      <c r="C216" s="46">
        <f t="shared" si="56"/>
        <v>786.18812680853</v>
      </c>
      <c r="D216" s="46">
        <f t="shared" si="56"/>
        <v>3050.3487100330412</v>
      </c>
      <c r="E216" s="46">
        <f t="shared" si="56"/>
        <v>7934.6840271282326</v>
      </c>
      <c r="F216" s="46">
        <f t="shared" si="56"/>
        <v>20661.974759202923</v>
      </c>
      <c r="G216" s="46">
        <f t="shared" si="56"/>
        <v>50435.228412175857</v>
      </c>
      <c r="H216" s="46">
        <f t="shared" si="56"/>
        <v>120403.5821867253</v>
      </c>
      <c r="I216" s="46">
        <f t="shared" si="56"/>
        <v>283504.14797749498</v>
      </c>
      <c r="J216" s="46">
        <f t="shared" si="56"/>
        <v>666122.74471472169</v>
      </c>
      <c r="K216" s="46">
        <f t="shared" si="56"/>
        <v>1561984.9121909998</v>
      </c>
      <c r="L216" s="46">
        <f t="shared" si="56"/>
        <v>3658833.3056644499</v>
      </c>
      <c r="M216" s="46">
        <f t="shared" si="56"/>
        <v>8566628.770617282</v>
      </c>
      <c r="N216" s="46">
        <f t="shared" si="56"/>
        <v>20053075.477871798</v>
      </c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 x14ac:dyDescent="0.3">
      <c r="A217" s="25" t="s">
        <v>148</v>
      </c>
      <c r="B217" s="46"/>
      <c r="C217" s="46">
        <f t="shared" ref="C217:N217" si="57">SUM(C214:C216)</f>
        <v>9327.0634902117454</v>
      </c>
      <c r="D217" s="46">
        <f t="shared" si="57"/>
        <v>97328.263895330267</v>
      </c>
      <c r="E217" s="46">
        <f t="shared" si="57"/>
        <v>389234.68728305912</v>
      </c>
      <c r="F217" s="46">
        <f t="shared" si="57"/>
        <v>1142705.8623805889</v>
      </c>
      <c r="G217" s="46">
        <f t="shared" si="57"/>
        <v>2971251.466592859</v>
      </c>
      <c r="H217" s="46">
        <f t="shared" si="57"/>
        <v>7314928.8513643071</v>
      </c>
      <c r="I217" s="46">
        <f t="shared" si="57"/>
        <v>17547376.088599011</v>
      </c>
      <c r="J217" s="46">
        <f t="shared" si="57"/>
        <v>41567295.133866116</v>
      </c>
      <c r="K217" s="46">
        <f t="shared" si="57"/>
        <v>97863120.76129657</v>
      </c>
      <c r="L217" s="46">
        <f t="shared" si="57"/>
        <v>229706572.5603523</v>
      </c>
      <c r="M217" s="46">
        <f t="shared" si="57"/>
        <v>538371536.14510286</v>
      </c>
      <c r="N217" s="46">
        <f t="shared" si="57"/>
        <v>1260878605.9448342</v>
      </c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 x14ac:dyDescent="0.3">
      <c r="A218" s="2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 x14ac:dyDescent="0.3">
      <c r="A219" s="25" t="s">
        <v>149</v>
      </c>
      <c r="B219" s="46"/>
      <c r="C219" s="46">
        <f t="shared" ref="C219:N221" si="58">C209/B252*100</f>
        <v>4.8000000000000007</v>
      </c>
      <c r="D219" s="46">
        <f t="shared" si="58"/>
        <v>4.8</v>
      </c>
      <c r="E219" s="46">
        <f t="shared" si="58"/>
        <v>4.8</v>
      </c>
      <c r="F219" s="46">
        <f t="shared" si="58"/>
        <v>4.8</v>
      </c>
      <c r="G219" s="46">
        <f t="shared" si="58"/>
        <v>4.8</v>
      </c>
      <c r="H219" s="46">
        <f t="shared" si="58"/>
        <v>4.8000000000000007</v>
      </c>
      <c r="I219" s="46">
        <f t="shared" si="58"/>
        <v>4.8000000000000007</v>
      </c>
      <c r="J219" s="46">
        <f t="shared" si="58"/>
        <v>4.8</v>
      </c>
      <c r="K219" s="46">
        <f t="shared" si="58"/>
        <v>4.8</v>
      </c>
      <c r="L219" s="46">
        <f t="shared" si="58"/>
        <v>4.8000000000000007</v>
      </c>
      <c r="M219" s="46">
        <f t="shared" si="58"/>
        <v>4.8</v>
      </c>
      <c r="N219" s="46">
        <f t="shared" si="58"/>
        <v>4.8</v>
      </c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3">
      <c r="A220" s="25" t="s">
        <v>150</v>
      </c>
      <c r="B220" s="46"/>
      <c r="C220" s="46">
        <f t="shared" si="58"/>
        <v>1.3</v>
      </c>
      <c r="D220" s="46">
        <f t="shared" si="58"/>
        <v>1.3</v>
      </c>
      <c r="E220" s="46">
        <f t="shared" si="58"/>
        <v>1.3</v>
      </c>
      <c r="F220" s="46">
        <f t="shared" si="58"/>
        <v>1.3</v>
      </c>
      <c r="G220" s="46">
        <f t="shared" si="58"/>
        <v>1.3</v>
      </c>
      <c r="H220" s="46">
        <f t="shared" si="58"/>
        <v>1.3</v>
      </c>
      <c r="I220" s="46">
        <f t="shared" si="58"/>
        <v>1.3</v>
      </c>
      <c r="J220" s="46">
        <f t="shared" si="58"/>
        <v>1.3</v>
      </c>
      <c r="K220" s="46">
        <f t="shared" si="58"/>
        <v>1.3</v>
      </c>
      <c r="L220" s="46">
        <f t="shared" si="58"/>
        <v>1.3</v>
      </c>
      <c r="M220" s="46">
        <f t="shared" si="58"/>
        <v>1.3</v>
      </c>
      <c r="N220" s="46">
        <f t="shared" si="58"/>
        <v>1.3</v>
      </c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3">
      <c r="A221" s="25" t="s">
        <v>151</v>
      </c>
      <c r="B221" s="46"/>
      <c r="C221" s="46">
        <f t="shared" si="58"/>
        <v>12</v>
      </c>
      <c r="D221" s="46">
        <f t="shared" si="58"/>
        <v>12.000000000000002</v>
      </c>
      <c r="E221" s="46">
        <f t="shared" si="58"/>
        <v>11.999999999999998</v>
      </c>
      <c r="F221" s="46">
        <f t="shared" si="58"/>
        <v>12</v>
      </c>
      <c r="G221" s="46">
        <f t="shared" si="58"/>
        <v>12</v>
      </c>
      <c r="H221" s="46">
        <f t="shared" si="58"/>
        <v>12</v>
      </c>
      <c r="I221" s="46">
        <f t="shared" si="58"/>
        <v>12</v>
      </c>
      <c r="J221" s="46">
        <f t="shared" si="58"/>
        <v>12.000000000000002</v>
      </c>
      <c r="K221" s="46">
        <f t="shared" si="58"/>
        <v>12.000000000000002</v>
      </c>
      <c r="L221" s="46">
        <f t="shared" si="58"/>
        <v>12</v>
      </c>
      <c r="M221" s="46">
        <f t="shared" si="58"/>
        <v>12</v>
      </c>
      <c r="N221" s="46">
        <f t="shared" si="58"/>
        <v>12.000000000000002</v>
      </c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3">
      <c r="A222" s="2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3">
      <c r="A223" s="2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3">
      <c r="A224" s="25" t="s">
        <v>152</v>
      </c>
      <c r="B224" s="46"/>
      <c r="C224" s="46">
        <f t="shared" ref="C224:N226" si="59">C214/B204*100</f>
        <v>94.128967790415501</v>
      </c>
      <c r="D224" s="46">
        <f t="shared" si="59"/>
        <v>205.75622491647908</v>
      </c>
      <c r="E224" s="46">
        <f t="shared" si="59"/>
        <v>249.38805351439797</v>
      </c>
      <c r="F224" s="46">
        <f t="shared" si="59"/>
        <v>232.84982291186429</v>
      </c>
      <c r="G224" s="46">
        <f t="shared" si="59"/>
        <v>230.99447663221673</v>
      </c>
      <c r="H224" s="46">
        <f t="shared" si="59"/>
        <v>231.82559053410827</v>
      </c>
      <c r="I224" s="46">
        <f t="shared" si="59"/>
        <v>232.72450711457466</v>
      </c>
      <c r="J224" s="46">
        <f t="shared" si="59"/>
        <v>233.32726487281303</v>
      </c>
      <c r="K224" s="46">
        <f t="shared" si="59"/>
        <v>233.67311255098051</v>
      </c>
      <c r="L224" s="46">
        <f t="shared" si="59"/>
        <v>233.8540790740839</v>
      </c>
      <c r="M224" s="46">
        <f t="shared" si="59"/>
        <v>233.94577879984536</v>
      </c>
      <c r="N224" s="46">
        <f t="shared" si="59"/>
        <v>233.99169508613471</v>
      </c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3">
      <c r="A225" s="25" t="s">
        <v>153</v>
      </c>
      <c r="B225" s="46"/>
      <c r="C225" s="46">
        <f t="shared" si="59"/>
        <v>97.612067780466646</v>
      </c>
      <c r="D225" s="46">
        <f t="shared" si="59"/>
        <v>246.92118150406972</v>
      </c>
      <c r="E225" s="46">
        <f t="shared" si="59"/>
        <v>276.19512589369697</v>
      </c>
      <c r="F225" s="46">
        <f t="shared" si="59"/>
        <v>285.4900826809199</v>
      </c>
      <c r="G225" s="46">
        <f t="shared" si="59"/>
        <v>263.11056612431844</v>
      </c>
      <c r="H225" s="46">
        <f t="shared" si="59"/>
        <v>248.90113816908962</v>
      </c>
      <c r="I225" s="46">
        <f t="shared" si="59"/>
        <v>241.49047244527736</v>
      </c>
      <c r="J225" s="46">
        <f t="shared" si="59"/>
        <v>237.74034950463192</v>
      </c>
      <c r="K225" s="46">
        <f t="shared" si="59"/>
        <v>235.8708631733148</v>
      </c>
      <c r="L225" s="46">
        <f t="shared" si="59"/>
        <v>234.9429425448628</v>
      </c>
      <c r="M225" s="46">
        <f t="shared" si="59"/>
        <v>234.48373638923977</v>
      </c>
      <c r="N225" s="46">
        <f t="shared" si="59"/>
        <v>234.25696414294652</v>
      </c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3">
      <c r="A226" s="25" t="s">
        <v>154</v>
      </c>
      <c r="B226" s="46"/>
      <c r="C226" s="46">
        <f t="shared" si="59"/>
        <v>99.187703651138889</v>
      </c>
      <c r="D226" s="46">
        <f t="shared" si="59"/>
        <v>119.4580800340925</v>
      </c>
      <c r="E226" s="46">
        <f t="shared" si="59"/>
        <v>137.76949193905457</v>
      </c>
      <c r="F226" s="46">
        <f t="shared" si="59"/>
        <v>175.63013273007249</v>
      </c>
      <c r="G226" s="46">
        <f t="shared" si="59"/>
        <v>198.55672271169328</v>
      </c>
      <c r="H226" s="46">
        <f t="shared" si="59"/>
        <v>213.71306591921143</v>
      </c>
      <c r="I226" s="46">
        <f t="shared" si="59"/>
        <v>223.39587380600102</v>
      </c>
      <c r="J226" s="46">
        <f t="shared" si="59"/>
        <v>228.80183288591707</v>
      </c>
      <c r="K226" s="46">
        <f t="shared" si="59"/>
        <v>231.38375630670106</v>
      </c>
      <c r="L226" s="46">
        <f t="shared" si="59"/>
        <v>232.70405992517044</v>
      </c>
      <c r="M226" s="46">
        <f t="shared" si="59"/>
        <v>233.3762709807508</v>
      </c>
      <c r="N226" s="46">
        <f t="shared" si="59"/>
        <v>233.7128573819447</v>
      </c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3">
      <c r="A227" s="2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3">
      <c r="A228" s="2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3">
      <c r="A229" s="12" t="s">
        <v>76</v>
      </c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5.75" customHeight="1" x14ac:dyDescent="0.3">
      <c r="A230" s="25" t="s">
        <v>155</v>
      </c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3">
      <c r="A231" s="26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ht="15.75" customHeight="1" x14ac:dyDescent="0.3">
      <c r="A232" s="26" t="s">
        <v>77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ht="15.75" customHeight="1" x14ac:dyDescent="0.3">
      <c r="A233" s="25" t="s">
        <v>78</v>
      </c>
      <c r="B233" s="46"/>
      <c r="C233" s="46">
        <f t="shared" ref="C233:N233" si="60">SUM(C234:C236)</f>
        <v>5085.1249144551466</v>
      </c>
      <c r="D233" s="46">
        <f t="shared" si="60"/>
        <v>52394.957461942373</v>
      </c>
      <c r="E233" s="46">
        <f t="shared" si="60"/>
        <v>209452.77984094244</v>
      </c>
      <c r="F233" s="46">
        <f t="shared" si="60"/>
        <v>585144.11173358024</v>
      </c>
      <c r="G233" s="46">
        <f t="shared" si="60"/>
        <v>1471199.6170086621</v>
      </c>
      <c r="H233" s="46">
        <f t="shared" si="60"/>
        <v>3554184.3604711294</v>
      </c>
      <c r="I233" s="46">
        <f t="shared" si="60"/>
        <v>8441665.9214955214</v>
      </c>
      <c r="J233" s="46">
        <f t="shared" si="60"/>
        <v>19895283.72051831</v>
      </c>
      <c r="K233" s="46">
        <f t="shared" si="60"/>
        <v>46719908.014552243</v>
      </c>
      <c r="L233" s="46">
        <f t="shared" si="60"/>
        <v>109521959.15096349</v>
      </c>
      <c r="M233" s="46">
        <f t="shared" si="60"/>
        <v>256528154.16043332</v>
      </c>
      <c r="N233" s="46">
        <f t="shared" si="60"/>
        <v>600607240.45840657</v>
      </c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3">
      <c r="A234" s="25" t="s">
        <v>156</v>
      </c>
      <c r="B234" s="11"/>
      <c r="C234" s="46">
        <f t="shared" ref="C234:N234" si="61">C214*C135*C136*C137</f>
        <v>4793.0878244764672</v>
      </c>
      <c r="D234" s="46">
        <f t="shared" si="61"/>
        <v>49263.500645666601</v>
      </c>
      <c r="E234" s="46">
        <f t="shared" si="61"/>
        <v>196848.38587468685</v>
      </c>
      <c r="F234" s="46">
        <f t="shared" si="61"/>
        <v>548823.22087628418</v>
      </c>
      <c r="G234" s="46">
        <f t="shared" si="61"/>
        <v>1377934.6377030038</v>
      </c>
      <c r="H234" s="46">
        <f t="shared" si="61"/>
        <v>3326173.2733287509</v>
      </c>
      <c r="I234" s="46">
        <f t="shared" si="61"/>
        <v>7896677.5667769089</v>
      </c>
      <c r="J234" s="46">
        <f t="shared" si="61"/>
        <v>18606687.852674477</v>
      </c>
      <c r="K234" s="46">
        <f t="shared" si="61"/>
        <v>43688969.460230067</v>
      </c>
      <c r="L234" s="46">
        <f t="shared" si="61"/>
        <v>102410979.59151161</v>
      </c>
      <c r="M234" s="46">
        <f t="shared" si="61"/>
        <v>239865731.96462432</v>
      </c>
      <c r="N234" s="46">
        <f t="shared" si="61"/>
        <v>561587891.8461237</v>
      </c>
      <c r="O234" s="50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3">
      <c r="A235" s="25" t="s">
        <v>157</v>
      </c>
      <c r="B235" s="11"/>
      <c r="C235" s="46">
        <f t="shared" ref="C235:N235" si="62">C214*C135*C136*C138</f>
        <v>252.26778023560357</v>
      </c>
      <c r="D235" s="46">
        <f t="shared" si="62"/>
        <v>2592.8158234561374</v>
      </c>
      <c r="E235" s="46">
        <f t="shared" si="62"/>
        <v>10360.441361825624</v>
      </c>
      <c r="F235" s="46">
        <f t="shared" si="62"/>
        <v>28885.432677699173</v>
      </c>
      <c r="G235" s="46">
        <f t="shared" si="62"/>
        <v>72522.87566857916</v>
      </c>
      <c r="H235" s="46">
        <f t="shared" si="62"/>
        <v>175061.75122782902</v>
      </c>
      <c r="I235" s="46">
        <f t="shared" si="62"/>
        <v>415614.60877773212</v>
      </c>
      <c r="J235" s="46">
        <f t="shared" si="62"/>
        <v>979299.36066707782</v>
      </c>
      <c r="K235" s="46">
        <f t="shared" si="62"/>
        <v>2299419.4452752671</v>
      </c>
      <c r="L235" s="46">
        <f t="shared" si="62"/>
        <v>5390051.5574479802</v>
      </c>
      <c r="M235" s="46">
        <f t="shared" si="62"/>
        <v>12624512.20866444</v>
      </c>
      <c r="N235" s="46">
        <f t="shared" si="62"/>
        <v>29557257.465585459</v>
      </c>
      <c r="O235" s="50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3">
      <c r="A236" s="25" t="s">
        <v>158</v>
      </c>
      <c r="B236" s="11"/>
      <c r="C236" s="46">
        <f t="shared" ref="C236:N236" si="63">C215*C140*C141</f>
        <v>39.769309743075446</v>
      </c>
      <c r="D236" s="46">
        <f t="shared" si="63"/>
        <v>538.64099281963945</v>
      </c>
      <c r="E236" s="46">
        <f t="shared" si="63"/>
        <v>2243.9526044299828</v>
      </c>
      <c r="F236" s="46">
        <f t="shared" si="63"/>
        <v>7435.4581795969789</v>
      </c>
      <c r="G236" s="46">
        <f t="shared" si="63"/>
        <v>20742.103637079028</v>
      </c>
      <c r="H236" s="46">
        <f t="shared" si="63"/>
        <v>52949.335914549578</v>
      </c>
      <c r="I236" s="46">
        <f t="shared" si="63"/>
        <v>129373.74594088124</v>
      </c>
      <c r="J236" s="46">
        <f t="shared" si="63"/>
        <v>309296.50717675366</v>
      </c>
      <c r="K236" s="46">
        <f t="shared" si="63"/>
        <v>731519.10904690775</v>
      </c>
      <c r="L236" s="46">
        <f t="shared" si="63"/>
        <v>1720928.0020038972</v>
      </c>
      <c r="M236" s="46">
        <f t="shared" si="63"/>
        <v>4037909.9871445489</v>
      </c>
      <c r="N236" s="46">
        <f t="shared" si="63"/>
        <v>9462091.1466974504</v>
      </c>
      <c r="O236" s="50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3">
      <c r="A237" s="25"/>
      <c r="B237" s="11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50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3">
      <c r="A238" s="25" t="s">
        <v>79</v>
      </c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t="15.75" customHeight="1" x14ac:dyDescent="0.3">
      <c r="A239" s="25" t="s">
        <v>80</v>
      </c>
      <c r="B239" s="46"/>
      <c r="C239" s="46">
        <f t="shared" ref="C239:N239" si="64">SUM(C240:C242)</f>
        <v>636.30213662969015</v>
      </c>
      <c r="D239" s="46">
        <f t="shared" si="64"/>
        <v>2699.4062408075224</v>
      </c>
      <c r="E239" s="46">
        <f t="shared" si="64"/>
        <v>7527.4904197908818</v>
      </c>
      <c r="F239" s="46">
        <f t="shared" si="64"/>
        <v>20556.953245177265</v>
      </c>
      <c r="G239" s="46">
        <f t="shared" si="64"/>
        <v>51734.305115332405</v>
      </c>
      <c r="H239" s="46">
        <f t="shared" si="64"/>
        <v>125563.99207218875</v>
      </c>
      <c r="I239" s="46">
        <f t="shared" si="64"/>
        <v>298473.97883899731</v>
      </c>
      <c r="J239" s="46">
        <f t="shared" si="64"/>
        <v>704487.52243882045</v>
      </c>
      <c r="K239" s="46">
        <f t="shared" si="64"/>
        <v>1655697.7120249334</v>
      </c>
      <c r="L239" s="46">
        <f t="shared" si="64"/>
        <v>3882787.9463149444</v>
      </c>
      <c r="M239" s="46">
        <f t="shared" si="64"/>
        <v>9096149.804597592</v>
      </c>
      <c r="N239" s="46">
        <f t="shared" si="64"/>
        <v>21298600.485280599</v>
      </c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3">
      <c r="A240" s="25" t="s">
        <v>159</v>
      </c>
      <c r="B240" s="46"/>
      <c r="C240" s="46">
        <f t="shared" ref="C240:N240" si="65">C215*C150*C151</f>
        <v>23.861585845845266</v>
      </c>
      <c r="D240" s="46">
        <f t="shared" si="65"/>
        <v>323.18459569178367</v>
      </c>
      <c r="E240" s="46">
        <f t="shared" si="65"/>
        <v>1346.3715626579897</v>
      </c>
      <c r="F240" s="46">
        <f t="shared" si="65"/>
        <v>4461.2749077581875</v>
      </c>
      <c r="G240" s="46">
        <f t="shared" si="65"/>
        <v>12445.262182247416</v>
      </c>
      <c r="H240" s="46">
        <f t="shared" si="65"/>
        <v>31769.601548729745</v>
      </c>
      <c r="I240" s="46">
        <f t="shared" si="65"/>
        <v>77624.247564528749</v>
      </c>
      <c r="J240" s="46">
        <f t="shared" si="65"/>
        <v>185577.90430605219</v>
      </c>
      <c r="K240" s="46">
        <f t="shared" si="65"/>
        <v>438911.46542814461</v>
      </c>
      <c r="L240" s="46">
        <f t="shared" si="65"/>
        <v>1032556.8012023383</v>
      </c>
      <c r="M240" s="46">
        <f t="shared" si="65"/>
        <v>2422745.9922867292</v>
      </c>
      <c r="N240" s="46">
        <f t="shared" si="65"/>
        <v>5677254.6880184701</v>
      </c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3">
      <c r="A241" s="25" t="s">
        <v>160</v>
      </c>
      <c r="B241" s="46"/>
      <c r="C241" s="46">
        <f t="shared" ref="C241:N241" si="66">C216*C154*C155*C157</f>
        <v>551.19649570546039</v>
      </c>
      <c r="D241" s="46">
        <f t="shared" si="66"/>
        <v>2138.5994806041649</v>
      </c>
      <c r="E241" s="46">
        <f t="shared" si="66"/>
        <v>5563.0069714196034</v>
      </c>
      <c r="F241" s="46">
        <f t="shared" si="66"/>
        <v>14486.110503677168</v>
      </c>
      <c r="G241" s="46">
        <f t="shared" si="66"/>
        <v>35360.138639776487</v>
      </c>
      <c r="H241" s="46">
        <f t="shared" si="66"/>
        <v>84414.951471113105</v>
      </c>
      <c r="I241" s="46">
        <f t="shared" si="66"/>
        <v>198764.7581470217</v>
      </c>
      <c r="J241" s="46">
        <f t="shared" si="66"/>
        <v>467018.65631949139</v>
      </c>
      <c r="K241" s="46">
        <f t="shared" si="66"/>
        <v>1095107.6219371099</v>
      </c>
      <c r="L241" s="46">
        <f t="shared" si="66"/>
        <v>2565208.0306013455</v>
      </c>
      <c r="M241" s="46">
        <f t="shared" si="66"/>
        <v>6006063.431079776</v>
      </c>
      <c r="N241" s="46">
        <f t="shared" si="66"/>
        <v>14059211.217535917</v>
      </c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3">
      <c r="A242" s="25" t="s">
        <v>81</v>
      </c>
      <c r="B242" s="46"/>
      <c r="C242" s="46">
        <f t="shared" ref="C242:N242" si="67">C216*C154*C155*C156</f>
        <v>61.244055078384491</v>
      </c>
      <c r="D242" s="46">
        <f t="shared" si="67"/>
        <v>237.62216451157389</v>
      </c>
      <c r="E242" s="46">
        <f t="shared" si="67"/>
        <v>618.11188571328921</v>
      </c>
      <c r="F242" s="46">
        <f t="shared" si="67"/>
        <v>1609.5678337419076</v>
      </c>
      <c r="G242" s="46">
        <f t="shared" si="67"/>
        <v>3928.9042933084988</v>
      </c>
      <c r="H242" s="46">
        <f t="shared" si="67"/>
        <v>9379.4390523459006</v>
      </c>
      <c r="I242" s="46">
        <f t="shared" si="67"/>
        <v>22084.973127446858</v>
      </c>
      <c r="J242" s="46">
        <f t="shared" si="67"/>
        <v>51890.961813276823</v>
      </c>
      <c r="K242" s="46">
        <f t="shared" si="67"/>
        <v>121678.62465967888</v>
      </c>
      <c r="L242" s="46">
        <f t="shared" si="67"/>
        <v>285023.11451126065</v>
      </c>
      <c r="M242" s="46">
        <f t="shared" si="67"/>
        <v>667340.38123108633</v>
      </c>
      <c r="N242" s="46">
        <f t="shared" si="67"/>
        <v>1562134.5797262129</v>
      </c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 x14ac:dyDescent="0.3">
      <c r="A243" s="2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 x14ac:dyDescent="0.3">
      <c r="A244" s="25" t="s">
        <v>82</v>
      </c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t="15.75" customHeight="1" x14ac:dyDescent="0.3">
      <c r="A245" s="25" t="s">
        <v>83</v>
      </c>
      <c r="B245" s="46"/>
      <c r="C245" s="46">
        <f t="shared" ref="C245:N245" si="68">SUM(C246:C248)</f>
        <v>3605.6364391269094</v>
      </c>
      <c r="D245" s="46">
        <f t="shared" si="68"/>
        <v>42233.900192580368</v>
      </c>
      <c r="E245" s="46">
        <f t="shared" si="68"/>
        <v>172254.41702232577</v>
      </c>
      <c r="F245" s="46">
        <f t="shared" si="68"/>
        <v>537004.79740183125</v>
      </c>
      <c r="G245" s="46">
        <f t="shared" si="68"/>
        <v>1448317.5444688641</v>
      </c>
      <c r="H245" s="46">
        <f t="shared" si="68"/>
        <v>3635180.4988209894</v>
      </c>
      <c r="I245" s="46">
        <f t="shared" si="68"/>
        <v>8807236.1882644948</v>
      </c>
      <c r="J245" s="46">
        <f t="shared" si="68"/>
        <v>20967523.890908983</v>
      </c>
      <c r="K245" s="46">
        <f t="shared" si="68"/>
        <v>49487515.034719385</v>
      </c>
      <c r="L245" s="46">
        <f t="shared" si="68"/>
        <v>116301825.46307385</v>
      </c>
      <c r="M245" s="46">
        <f t="shared" si="68"/>
        <v>272747232.18007195</v>
      </c>
      <c r="N245" s="46">
        <f t="shared" si="68"/>
        <v>638972765.00114679</v>
      </c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 x14ac:dyDescent="0.3">
      <c r="A246" s="25" t="s">
        <v>61</v>
      </c>
      <c r="B246" s="46"/>
      <c r="C246" s="46">
        <f t="shared" ref="C246:N246" si="69">C214-C234-C235</f>
        <v>1507.0542715373724</v>
      </c>
      <c r="D246" s="46">
        <f t="shared" si="69"/>
        <v>15489.549075192514</v>
      </c>
      <c r="E246" s="46">
        <f t="shared" si="69"/>
        <v>61893.545797919302</v>
      </c>
      <c r="F246" s="46">
        <f t="shared" si="69"/>
        <v>172562.32508755356</v>
      </c>
      <c r="G246" s="46">
        <f t="shared" si="69"/>
        <v>433253.54295514838</v>
      </c>
      <c r="H246" s="46">
        <f t="shared" si="69"/>
        <v>1045823.4488935239</v>
      </c>
      <c r="I246" s="46">
        <f t="shared" si="69"/>
        <v>2482892.4680228154</v>
      </c>
      <c r="J246" s="46">
        <f t="shared" si="69"/>
        <v>5850359.8169721533</v>
      </c>
      <c r="K246" s="46">
        <f t="shared" si="69"/>
        <v>13736791.491254838</v>
      </c>
      <c r="L246" s="46">
        <f t="shared" si="69"/>
        <v>32200308.005533386</v>
      </c>
      <c r="M246" s="46">
        <f t="shared" si="69"/>
        <v>75419163.843969345</v>
      </c>
      <c r="N246" s="46">
        <f t="shared" si="69"/>
        <v>176575823.82038057</v>
      </c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 x14ac:dyDescent="0.3">
      <c r="A247" s="25" t="s">
        <v>93</v>
      </c>
      <c r="B247" s="46"/>
      <c r="C247" s="46">
        <f t="shared" ref="C247:N247" si="70">C215-C236-C240</f>
        <v>1924.8345915648517</v>
      </c>
      <c r="D247" s="46">
        <f t="shared" si="70"/>
        <v>26070.224052470548</v>
      </c>
      <c r="E247" s="46">
        <f t="shared" si="70"/>
        <v>108607.30605441115</v>
      </c>
      <c r="F247" s="46">
        <f t="shared" si="70"/>
        <v>359876.1758924938</v>
      </c>
      <c r="G247" s="46">
        <f t="shared" si="70"/>
        <v>1003917.8160346251</v>
      </c>
      <c r="H247" s="46">
        <f t="shared" si="70"/>
        <v>2562747.8582641995</v>
      </c>
      <c r="I247" s="46">
        <f t="shared" si="70"/>
        <v>6261689.3035386521</v>
      </c>
      <c r="J247" s="46">
        <f t="shared" si="70"/>
        <v>14969950.947354877</v>
      </c>
      <c r="K247" s="46">
        <f t="shared" si="70"/>
        <v>35405524.877870336</v>
      </c>
      <c r="L247" s="46">
        <f t="shared" si="70"/>
        <v>83292915.296988621</v>
      </c>
      <c r="M247" s="46">
        <f t="shared" si="70"/>
        <v>195434843.37779614</v>
      </c>
      <c r="N247" s="46">
        <f t="shared" si="70"/>
        <v>457965211.50015658</v>
      </c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 x14ac:dyDescent="0.3">
      <c r="A248" s="25" t="s">
        <v>63</v>
      </c>
      <c r="B248" s="46"/>
      <c r="C248" s="46">
        <f t="shared" ref="C248:N248" si="71">C216-C241-C242</f>
        <v>173.74757602468512</v>
      </c>
      <c r="D248" s="46">
        <f t="shared" si="71"/>
        <v>674.1270649173025</v>
      </c>
      <c r="E248" s="46">
        <f t="shared" si="71"/>
        <v>1753.5651699953401</v>
      </c>
      <c r="F248" s="46">
        <f t="shared" si="71"/>
        <v>4566.296421783848</v>
      </c>
      <c r="G248" s="46">
        <f t="shared" si="71"/>
        <v>11146.185479090871</v>
      </c>
      <c r="H248" s="46">
        <f t="shared" si="71"/>
        <v>26609.191663266291</v>
      </c>
      <c r="I248" s="46">
        <f t="shared" si="71"/>
        <v>62654.416703026429</v>
      </c>
      <c r="J248" s="46">
        <f t="shared" si="71"/>
        <v>147213.12658195349</v>
      </c>
      <c r="K248" s="46">
        <f t="shared" si="71"/>
        <v>345198.66559421108</v>
      </c>
      <c r="L248" s="46">
        <f t="shared" si="71"/>
        <v>808602.16055184382</v>
      </c>
      <c r="M248" s="46">
        <f t="shared" si="71"/>
        <v>1893224.9583064197</v>
      </c>
      <c r="N248" s="46">
        <f t="shared" si="71"/>
        <v>4431729.6806096686</v>
      </c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 x14ac:dyDescent="0.3">
      <c r="A249" s="2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</row>
    <row r="250" spans="1:29" ht="15.75" customHeight="1" x14ac:dyDescent="0.3">
      <c r="A250" s="4" t="s">
        <v>222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 spans="1:29" ht="15.75" customHeight="1" x14ac:dyDescent="0.3">
      <c r="A251" s="23" t="s">
        <v>57</v>
      </c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</row>
    <row r="252" spans="1:29" ht="15.75" customHeight="1" x14ac:dyDescent="0.3">
      <c r="A252" s="24" t="s">
        <v>61</v>
      </c>
      <c r="B252" s="45">
        <v>6882.7834834552978</v>
      </c>
      <c r="C252" s="44">
        <f>C44+C199+C246+C240+C242+C92</f>
        <v>70741.455403692496</v>
      </c>
      <c r="D252" s="44">
        <f>D44+D199+D246+D240+D242+D92</f>
        <v>282670.55991011742</v>
      </c>
      <c r="E252" s="44">
        <f>E44+E199+E246+E240+E242+E92</f>
        <v>788099.76748060598</v>
      </c>
      <c r="F252" s="44">
        <f>F44+F199+F246+F240+F242+F92</f>
        <v>1978688.0843768187</v>
      </c>
      <c r="G252" s="44">
        <f>G44+G199+G246+G240+G242+G92</f>
        <v>4776321.9258929659</v>
      </c>
      <c r="H252" s="44">
        <f>H44+H199+H246+H240+H242+H92</f>
        <v>11339479.667623378</v>
      </c>
      <c r="I252" s="44">
        <f>I44+I199+I246+I240+I242+I92</f>
        <v>26718851.922598433</v>
      </c>
      <c r="J252" s="44">
        <f>J44+J199+J246+J240+J242+J92</f>
        <v>62736534.030210264</v>
      </c>
      <c r="K252" s="44">
        <f>K44+K199+K246+K240+K242+K92</f>
        <v>147060230.20429933</v>
      </c>
      <c r="L252" s="44">
        <f>L44+L199+L246+L240+L242+L92</f>
        <v>344442655.48031312</v>
      </c>
      <c r="M252" s="44">
        <f>M44+M199+M246+M240+M242+M92</f>
        <v>806429593.62614465</v>
      </c>
      <c r="N252" s="44">
        <f>N44+N199+N246+N240+N242+N92</f>
        <v>1887694733.9598558</v>
      </c>
    </row>
    <row r="253" spans="1:29" ht="15.75" customHeight="1" x14ac:dyDescent="0.3">
      <c r="A253" s="24" t="s">
        <v>62</v>
      </c>
      <c r="B253" s="45">
        <v>2014.656015353366</v>
      </c>
      <c r="C253" s="44">
        <f>C195+C200+C247+C241+C234+C93</f>
        <v>27286.777751754784</v>
      </c>
      <c r="D253" s="44">
        <f>D195+D200+D247+D241+D234+D93</f>
        <v>113675.41055876305</v>
      </c>
      <c r="E253" s="44">
        <f>E195+E200+E247+E241+E234+E93</f>
        <v>376669.61396134645</v>
      </c>
      <c r="F253" s="44">
        <f>F195+F200+F247+F241+F234+F93</f>
        <v>1050765.1285247735</v>
      </c>
      <c r="G253" s="44">
        <f>G195+G200+G247+G241+G234+G93</f>
        <v>2682337.1790551962</v>
      </c>
      <c r="H253" s="44">
        <f>H195+H200+H247+H241+H234+H93</f>
        <v>6553887.8389504179</v>
      </c>
      <c r="I253" s="44">
        <f>I195+I200+I247+I241+I234+I93</f>
        <v>15668516.067718018</v>
      </c>
      <c r="J253" s="44">
        <f>J195+J200+J247+J241+J234+J93</f>
        <v>37057705.625476584</v>
      </c>
      <c r="K253" s="44">
        <f>K195+K200+K247+K241+K234+K93</f>
        <v>87179736.676995799</v>
      </c>
      <c r="L253" s="44">
        <f>L195+L200+L247+L241+L234+L93</f>
        <v>204554710.59496194</v>
      </c>
      <c r="M253" s="44">
        <f>M195+M200+M247+M241+M234+M93</f>
        <v>479335924.3514412</v>
      </c>
      <c r="N253" s="44">
        <f>N195+N200+N247+N241+N234+N93</f>
        <v>1122516913.425036</v>
      </c>
    </row>
    <row r="254" spans="1:29" ht="15.75" customHeight="1" x14ac:dyDescent="0.3">
      <c r="A254" s="24" t="s">
        <v>63</v>
      </c>
      <c r="B254" s="45">
        <v>893.39559864605678</v>
      </c>
      <c r="C254" s="44">
        <f>C196+C201+C248+C235+C236+C94</f>
        <v>3466.3053523102744</v>
      </c>
      <c r="D254" s="44">
        <f>D196+D201+D248+D235+D236+D94</f>
        <v>9016.6863944639008</v>
      </c>
      <c r="E254" s="44">
        <f>E196+E201+E248+E235+E236+E94</f>
        <v>23479.516771821502</v>
      </c>
      <c r="F254" s="44">
        <f>F196+F201+F248+F235+F236+F94</f>
        <v>57312.759559290746</v>
      </c>
      <c r="G254" s="44">
        <f>G196+G201+G248+G235+G236+G94</f>
        <v>136822.25248491511</v>
      </c>
      <c r="H254" s="44">
        <f>H196+H201+H248+H235+H236+H94</f>
        <v>322163.80451988068</v>
      </c>
      <c r="I254" s="44">
        <f>I196+I201+I248+I235+I236+I94</f>
        <v>756957.66444854741</v>
      </c>
      <c r="J254" s="44">
        <f>J196+J201+J248+J235+J236+J94</f>
        <v>1774982.8547624997</v>
      </c>
      <c r="K254" s="44">
        <f>K196+K201+K248+K235+K236+K94</f>
        <v>4157765.1200732384</v>
      </c>
      <c r="L254" s="44">
        <f>L196+L201+L248+L235+L236+L94</f>
        <v>9734805.4211560022</v>
      </c>
      <c r="M254" s="44">
        <f>M196+M201+M248+M235+M236+M94</f>
        <v>22787585.77030886</v>
      </c>
      <c r="N254" s="44">
        <f>N196+N201+N248+N235+N236+N94</f>
        <v>53336849.718247041</v>
      </c>
    </row>
    <row r="255" spans="1:29" ht="15.75" customHeight="1" x14ac:dyDescent="0.3">
      <c r="A255" s="25"/>
      <c r="B255" s="11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50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3">
      <c r="A256" s="24"/>
      <c r="B256" s="10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51"/>
    </row>
    <row r="257" spans="1:29" ht="15.75" customHeight="1" x14ac:dyDescent="0.3">
      <c r="A257" s="25" t="s">
        <v>161</v>
      </c>
      <c r="B257" s="46">
        <f t="shared" ref="B257:N257" si="72">SUM(B252:B254)</f>
        <v>9790.8350974547211</v>
      </c>
      <c r="C257" s="44">
        <f t="shared" si="72"/>
        <v>101494.53850775755</v>
      </c>
      <c r="D257" s="44">
        <f t="shared" si="72"/>
        <v>405362.65686334437</v>
      </c>
      <c r="E257" s="44">
        <f t="shared" si="72"/>
        <v>1188248.898213774</v>
      </c>
      <c r="F257" s="44">
        <f t="shared" si="72"/>
        <v>3086765.9724608832</v>
      </c>
      <c r="G257" s="44">
        <f t="shared" si="72"/>
        <v>7595481.3574330769</v>
      </c>
      <c r="H257" s="44">
        <f t="shared" si="72"/>
        <v>18215531.311093677</v>
      </c>
      <c r="I257" s="44">
        <f t="shared" si="72"/>
        <v>43144325.654764995</v>
      </c>
      <c r="J257" s="44">
        <f t="shared" si="72"/>
        <v>101569222.51044935</v>
      </c>
      <c r="K257" s="44">
        <f t="shared" si="72"/>
        <v>238397732.00136837</v>
      </c>
      <c r="L257" s="44">
        <f t="shared" si="72"/>
        <v>558732171.49643111</v>
      </c>
      <c r="M257" s="44">
        <f t="shared" si="72"/>
        <v>1308553103.7478948</v>
      </c>
      <c r="N257" s="44">
        <f t="shared" si="72"/>
        <v>3063548497.1031384</v>
      </c>
      <c r="O257" s="52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spans="1:29" ht="15.75" customHeight="1" x14ac:dyDescent="0.3">
      <c r="A258" s="25" t="s">
        <v>162</v>
      </c>
      <c r="B258" s="46">
        <f>B178+B257</f>
        <v>34357.137124748915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52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spans="1:29" ht="15.75" customHeight="1" x14ac:dyDescent="0.3">
      <c r="A259" s="24"/>
      <c r="B259" s="10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51"/>
    </row>
    <row r="260" spans="1:29" ht="15.75" customHeight="1" x14ac:dyDescent="0.3">
      <c r="A260" s="24"/>
      <c r="B260" s="10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51"/>
    </row>
    <row r="261" spans="1:29" ht="15.75" customHeight="1" x14ac:dyDescent="0.3">
      <c r="A261" s="4" t="s">
        <v>64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 spans="1:29" ht="15.75" customHeight="1" x14ac:dyDescent="0.3">
      <c r="A262" s="23" t="s">
        <v>57</v>
      </c>
      <c r="B262" s="53">
        <v>3277280.3030137992</v>
      </c>
      <c r="C262" s="32">
        <f t="shared" ref="C262:N262" si="73">SUM(C263:C265)</f>
        <v>99658127.644328684</v>
      </c>
      <c r="D262" s="32">
        <f t="shared" si="73"/>
        <v>394972406.12722921</v>
      </c>
      <c r="E262" s="32">
        <f t="shared" si="73"/>
        <v>1270158313.6257439</v>
      </c>
      <c r="F262" s="32">
        <f t="shared" si="73"/>
        <v>3490592093.4827447</v>
      </c>
      <c r="G262" s="32">
        <f t="shared" si="73"/>
        <v>8847373099.2321796</v>
      </c>
      <c r="H262" s="32">
        <f t="shared" si="73"/>
        <v>21538594732.097729</v>
      </c>
      <c r="I262" s="32">
        <f t="shared" si="73"/>
        <v>51403695881.841972</v>
      </c>
      <c r="J262" s="32">
        <f t="shared" si="73"/>
        <v>121471748032.41563</v>
      </c>
      <c r="K262" s="32">
        <f t="shared" si="73"/>
        <v>285646377720.54053</v>
      </c>
      <c r="L262" s="32">
        <f t="shared" si="73"/>
        <v>670088343458.72107</v>
      </c>
      <c r="M262" s="32">
        <f t="shared" si="73"/>
        <v>1570065632507.5164</v>
      </c>
      <c r="N262" s="32">
        <f t="shared" si="73"/>
        <v>3676620629523.3135</v>
      </c>
    </row>
    <row r="263" spans="1:29" ht="15.75" customHeight="1" x14ac:dyDescent="0.3">
      <c r="A263" s="24" t="s">
        <v>61</v>
      </c>
      <c r="B263" s="53">
        <v>1376556.6966910595</v>
      </c>
      <c r="C263" s="32">
        <f t="shared" ref="C263:N265" si="74">C293</f>
        <v>7781560.0944061754</v>
      </c>
      <c r="D263" s="32">
        <f t="shared" si="74"/>
        <v>31093761.590112921</v>
      </c>
      <c r="E263" s="32">
        <f t="shared" si="74"/>
        <v>86690974.422866672</v>
      </c>
      <c r="F263" s="32">
        <f t="shared" si="74"/>
        <v>217655689.28145009</v>
      </c>
      <c r="G263" s="32">
        <f t="shared" si="74"/>
        <v>525395411.84822631</v>
      </c>
      <c r="H263" s="32">
        <f t="shared" si="74"/>
        <v>1247342763.4385719</v>
      </c>
      <c r="I263" s="32">
        <f t="shared" si="74"/>
        <v>2939073711.4858279</v>
      </c>
      <c r="J263" s="32">
        <f t="shared" si="74"/>
        <v>6901018743.3231297</v>
      </c>
      <c r="K263" s="32">
        <f t="shared" si="74"/>
        <v>16176625322.472929</v>
      </c>
      <c r="L263" s="32">
        <f t="shared" si="74"/>
        <v>37888692102.834442</v>
      </c>
      <c r="M263" s="32">
        <f t="shared" si="74"/>
        <v>88707255298.875931</v>
      </c>
      <c r="N263" s="32">
        <f t="shared" si="74"/>
        <v>207646420735.58414</v>
      </c>
    </row>
    <row r="264" spans="1:29" ht="15.75" customHeight="1" x14ac:dyDescent="0.3">
      <c r="A264" s="24" t="s">
        <v>62</v>
      </c>
      <c r="B264" s="53">
        <v>1007328.007676683</v>
      </c>
      <c r="C264" s="32">
        <f t="shared" si="74"/>
        <v>79813824.923882753</v>
      </c>
      <c r="D264" s="32">
        <f t="shared" si="74"/>
        <v>332500575.88438189</v>
      </c>
      <c r="E264" s="32">
        <f t="shared" si="74"/>
        <v>1101758620.8369384</v>
      </c>
      <c r="F264" s="32">
        <f t="shared" si="74"/>
        <v>3073488000.9349627</v>
      </c>
      <c r="G264" s="32">
        <f t="shared" si="74"/>
        <v>7845836248.7364483</v>
      </c>
      <c r="H264" s="32">
        <f t="shared" si="74"/>
        <v>19170121928.929974</v>
      </c>
      <c r="I264" s="32">
        <f t="shared" si="74"/>
        <v>45830409498.075203</v>
      </c>
      <c r="J264" s="32">
        <f t="shared" si="74"/>
        <v>108393788954.519</v>
      </c>
      <c r="K264" s="32">
        <f t="shared" si="74"/>
        <v>255000729780.21271</v>
      </c>
      <c r="L264" s="32">
        <f t="shared" si="74"/>
        <v>598322528490.26367</v>
      </c>
      <c r="M264" s="32">
        <f t="shared" si="74"/>
        <v>1402057578727.9656</v>
      </c>
      <c r="N264" s="32">
        <f t="shared" si="74"/>
        <v>3283361971768.23</v>
      </c>
    </row>
    <row r="265" spans="1:29" ht="15.75" customHeight="1" x14ac:dyDescent="0.3">
      <c r="A265" s="24" t="s">
        <v>63</v>
      </c>
      <c r="B265" s="53">
        <v>893395.59864605684</v>
      </c>
      <c r="C265" s="32">
        <f t="shared" si="74"/>
        <v>12062742.626039755</v>
      </c>
      <c r="D265" s="32">
        <f t="shared" si="74"/>
        <v>31378068.652734373</v>
      </c>
      <c r="E265" s="32">
        <f t="shared" si="74"/>
        <v>81708718.365938827</v>
      </c>
      <c r="F265" s="32">
        <f t="shared" si="74"/>
        <v>199448403.26633179</v>
      </c>
      <c r="G265" s="32">
        <f t="shared" si="74"/>
        <v>476141438.64750457</v>
      </c>
      <c r="H265" s="32">
        <f t="shared" si="74"/>
        <v>1121130039.7291846</v>
      </c>
      <c r="I265" s="32">
        <f t="shared" si="74"/>
        <v>2634212672.2809448</v>
      </c>
      <c r="J265" s="32">
        <f t="shared" si="74"/>
        <v>6176940334.5734987</v>
      </c>
      <c r="K265" s="32">
        <f t="shared" si="74"/>
        <v>14469022617.854868</v>
      </c>
      <c r="L265" s="32">
        <f t="shared" si="74"/>
        <v>33877122865.622887</v>
      </c>
      <c r="M265" s="32">
        <f t="shared" si="74"/>
        <v>79300798480.674835</v>
      </c>
      <c r="N265" s="32">
        <f t="shared" si="74"/>
        <v>185612237019.49969</v>
      </c>
    </row>
    <row r="266" spans="1:29" ht="15.75" customHeight="1" x14ac:dyDescent="0.3">
      <c r="A266" s="14"/>
      <c r="B266" s="54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</row>
    <row r="267" spans="1:29" ht="15.75" customHeight="1" x14ac:dyDescent="0.3">
      <c r="A267" s="6" t="s">
        <v>163</v>
      </c>
    </row>
    <row r="268" spans="1:29" ht="15.75" customHeight="1" x14ac:dyDescent="0.3">
      <c r="A268" s="6" t="s">
        <v>164</v>
      </c>
      <c r="B268" s="37"/>
      <c r="C268" s="37">
        <v>100</v>
      </c>
      <c r="D268" s="37">
        <v>100</v>
      </c>
      <c r="E268" s="37">
        <v>100</v>
      </c>
      <c r="F268" s="37">
        <v>100</v>
      </c>
      <c r="G268" s="37">
        <v>100</v>
      </c>
      <c r="H268" s="37">
        <v>100</v>
      </c>
      <c r="I268" s="37">
        <v>100</v>
      </c>
      <c r="J268" s="37">
        <v>100</v>
      </c>
      <c r="K268" s="37">
        <v>100</v>
      </c>
      <c r="L268" s="37">
        <v>100</v>
      </c>
      <c r="M268" s="37">
        <v>100</v>
      </c>
      <c r="N268" s="37">
        <v>100</v>
      </c>
    </row>
    <row r="269" spans="1:29" ht="15.75" customHeight="1" x14ac:dyDescent="0.3">
      <c r="A269" s="6" t="s">
        <v>165</v>
      </c>
      <c r="B269" s="37"/>
      <c r="C269" s="37">
        <v>750</v>
      </c>
      <c r="D269" s="37">
        <v>750</v>
      </c>
      <c r="E269" s="37">
        <v>750</v>
      </c>
      <c r="F269" s="37">
        <v>750</v>
      </c>
      <c r="G269" s="37">
        <v>750</v>
      </c>
      <c r="H269" s="37">
        <v>750</v>
      </c>
      <c r="I269" s="37">
        <v>750</v>
      </c>
      <c r="J269" s="37">
        <v>750</v>
      </c>
      <c r="K269" s="37">
        <v>750</v>
      </c>
      <c r="L269" s="37">
        <v>750</v>
      </c>
      <c r="M269" s="37">
        <v>750</v>
      </c>
      <c r="N269" s="37">
        <v>750</v>
      </c>
    </row>
    <row r="270" spans="1:29" ht="15.75" customHeight="1" x14ac:dyDescent="0.3">
      <c r="A270" s="6" t="s">
        <v>166</v>
      </c>
      <c r="B270" s="37"/>
      <c r="C270" s="37">
        <v>1200</v>
      </c>
      <c r="D270" s="37">
        <v>1200</v>
      </c>
      <c r="E270" s="37">
        <v>1200</v>
      </c>
      <c r="F270" s="37">
        <v>1200</v>
      </c>
      <c r="G270" s="37">
        <v>1200</v>
      </c>
      <c r="H270" s="37">
        <v>1200</v>
      </c>
      <c r="I270" s="37">
        <v>1200</v>
      </c>
      <c r="J270" s="37">
        <v>1200</v>
      </c>
      <c r="K270" s="37">
        <v>1200</v>
      </c>
      <c r="L270" s="37">
        <v>1200</v>
      </c>
      <c r="M270" s="37">
        <v>1200</v>
      </c>
      <c r="N270" s="37">
        <v>1200</v>
      </c>
    </row>
    <row r="271" spans="1:29" ht="15.75" customHeight="1" x14ac:dyDescent="0.3">
      <c r="A271" s="14"/>
      <c r="B271" s="54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</row>
    <row r="272" spans="1:29" ht="15.75" customHeight="1" x14ac:dyDescent="0.3">
      <c r="A272" s="6" t="s">
        <v>84</v>
      </c>
      <c r="B272" s="54" t="s">
        <v>167</v>
      </c>
      <c r="C272" s="37">
        <f t="shared" ref="C272:N272" si="75">SUM(C273:C275)</f>
        <v>35079202.717162192</v>
      </c>
      <c r="D272" s="37">
        <f t="shared" si="75"/>
        <v>53896095.902782947</v>
      </c>
      <c r="E272" s="37">
        <f t="shared" si="75"/>
        <v>71856040.629109919</v>
      </c>
      <c r="F272" s="37">
        <f t="shared" si="75"/>
        <v>89141765.318104103</v>
      </c>
      <c r="G272" s="37">
        <f t="shared" si="75"/>
        <v>106733909.03390256</v>
      </c>
      <c r="H272" s="37">
        <f t="shared" si="75"/>
        <v>123878895.42445402</v>
      </c>
      <c r="I272" s="37">
        <f t="shared" si="75"/>
        <v>144210507.98487461</v>
      </c>
      <c r="J272" s="37">
        <f t="shared" si="75"/>
        <v>167289486.1675019</v>
      </c>
      <c r="K272" s="37">
        <f t="shared" si="75"/>
        <v>193144561.63181341</v>
      </c>
      <c r="L272" s="37">
        <f t="shared" si="75"/>
        <v>222378294.24303305</v>
      </c>
      <c r="M272" s="37">
        <f t="shared" si="75"/>
        <v>255608688.27629179</v>
      </c>
      <c r="N272" s="37">
        <f t="shared" si="75"/>
        <v>294226594.82966042</v>
      </c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</row>
    <row r="273" spans="1:29" ht="15.75" customHeight="1" x14ac:dyDescent="0.3">
      <c r="A273" s="15" t="s">
        <v>61</v>
      </c>
      <c r="B273" s="18"/>
      <c r="C273" s="33">
        <f t="shared" ref="C273:N275" si="76">C268*C194*C118</f>
        <v>2874831.5640356843</v>
      </c>
      <c r="D273" s="33">
        <f t="shared" si="76"/>
        <v>4456734.1096080597</v>
      </c>
      <c r="E273" s="33">
        <f t="shared" si="76"/>
        <v>5837323.4721662551</v>
      </c>
      <c r="F273" s="33">
        <f t="shared" si="76"/>
        <v>7168104.5068782065</v>
      </c>
      <c r="G273" s="33">
        <f t="shared" si="76"/>
        <v>8542545.7173164077</v>
      </c>
      <c r="H273" s="33">
        <f t="shared" si="76"/>
        <v>10066081.062585782</v>
      </c>
      <c r="I273" s="33">
        <f t="shared" si="76"/>
        <v>11698274.397418343</v>
      </c>
      <c r="J273" s="33">
        <f t="shared" si="76"/>
        <v>13518688.906771213</v>
      </c>
      <c r="K273" s="33">
        <f t="shared" si="76"/>
        <v>15591648.550897863</v>
      </c>
      <c r="L273" s="33">
        <f t="shared" si="76"/>
        <v>17965507.865146734</v>
      </c>
      <c r="M273" s="33">
        <f t="shared" si="76"/>
        <v>20688886.73288013</v>
      </c>
      <c r="N273" s="33">
        <f t="shared" si="76"/>
        <v>23795972.478148334</v>
      </c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customHeight="1" x14ac:dyDescent="0.3">
      <c r="A274" s="15" t="s">
        <v>93</v>
      </c>
      <c r="B274" s="57"/>
      <c r="C274" s="58">
        <f t="shared" si="76"/>
        <v>26055691.710661449</v>
      </c>
      <c r="D274" s="58">
        <f t="shared" si="76"/>
        <v>40013300.866357245</v>
      </c>
      <c r="E274" s="58">
        <f t="shared" si="76"/>
        <v>52692324.311067618</v>
      </c>
      <c r="F274" s="58">
        <f t="shared" si="76"/>
        <v>65483432.184698686</v>
      </c>
      <c r="G274" s="58">
        <f t="shared" si="76"/>
        <v>77648028.748662293</v>
      </c>
      <c r="H274" s="58">
        <f t="shared" si="76"/>
        <v>91183620.921537668</v>
      </c>
      <c r="I274" s="58">
        <f t="shared" si="76"/>
        <v>105957404.36401328</v>
      </c>
      <c r="J274" s="58">
        <f t="shared" si="76"/>
        <v>122661862.29994936</v>
      </c>
      <c r="K274" s="58">
        <f t="shared" si="76"/>
        <v>141616805.82055262</v>
      </c>
      <c r="L274" s="58">
        <f t="shared" si="76"/>
        <v>162989802.12817609</v>
      </c>
      <c r="M274" s="58">
        <f t="shared" si="76"/>
        <v>187626405.00591651</v>
      </c>
      <c r="N274" s="58">
        <f t="shared" si="76"/>
        <v>215854170.6673578</v>
      </c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</row>
    <row r="275" spans="1:29" ht="15.75" customHeight="1" x14ac:dyDescent="0.3">
      <c r="A275" s="15" t="s">
        <v>63</v>
      </c>
      <c r="B275" s="57"/>
      <c r="C275" s="58">
        <f t="shared" si="76"/>
        <v>6148679.4424650604</v>
      </c>
      <c r="D275" s="58">
        <f t="shared" si="76"/>
        <v>9426060.9268176369</v>
      </c>
      <c r="E275" s="58">
        <f t="shared" si="76"/>
        <v>13326392.845876044</v>
      </c>
      <c r="F275" s="58">
        <f t="shared" si="76"/>
        <v>16490228.626527209</v>
      </c>
      <c r="G275" s="58">
        <f t="shared" si="76"/>
        <v>20543334.567923862</v>
      </c>
      <c r="H275" s="58">
        <f t="shared" si="76"/>
        <v>22629193.440330565</v>
      </c>
      <c r="I275" s="58">
        <f t="shared" si="76"/>
        <v>26554829.223442964</v>
      </c>
      <c r="J275" s="58">
        <f t="shared" si="76"/>
        <v>31108934.960781317</v>
      </c>
      <c r="K275" s="58">
        <f t="shared" si="76"/>
        <v>35936107.260362938</v>
      </c>
      <c r="L275" s="58">
        <f t="shared" si="76"/>
        <v>41422984.249710247</v>
      </c>
      <c r="M275" s="58">
        <f t="shared" si="76"/>
        <v>47293396.537495136</v>
      </c>
      <c r="N275" s="58">
        <f t="shared" si="76"/>
        <v>54576451.68415425</v>
      </c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</row>
    <row r="276" spans="1:29" ht="15.75" customHeight="1" x14ac:dyDescent="0.3">
      <c r="A276" s="16" t="s">
        <v>85</v>
      </c>
      <c r="B276" s="18"/>
      <c r="C276" s="33">
        <f t="shared" ref="C276:N276" si="77">SUM(C277:C279)</f>
        <v>9272961.3176059052</v>
      </c>
      <c r="D276" s="33">
        <f t="shared" si="77"/>
        <v>96799503.920661926</v>
      </c>
      <c r="E276" s="33">
        <f t="shared" si="77"/>
        <v>385392029.84607863</v>
      </c>
      <c r="F276" s="33">
        <f t="shared" si="77"/>
        <v>1241869238.5786533</v>
      </c>
      <c r="G276" s="33">
        <f t="shared" si="77"/>
        <v>3416255467.9931207</v>
      </c>
      <c r="H276" s="33">
        <f t="shared" si="77"/>
        <v>8663021275.5921917</v>
      </c>
      <c r="I276" s="33">
        <f t="shared" si="77"/>
        <v>21094975089.609085</v>
      </c>
      <c r="J276" s="33">
        <f t="shared" si="77"/>
        <v>50350719499.541962</v>
      </c>
      <c r="K276" s="33">
        <f t="shared" si="77"/>
        <v>118990147036.17856</v>
      </c>
      <c r="L276" s="33">
        <f t="shared" si="77"/>
        <v>279818607503.77649</v>
      </c>
      <c r="M276" s="33">
        <f t="shared" si="77"/>
        <v>656426238623.53687</v>
      </c>
      <c r="N276" s="33">
        <f t="shared" si="77"/>
        <v>1538064839912.0256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customHeight="1" x14ac:dyDescent="0.3">
      <c r="A277" s="15" t="s">
        <v>61</v>
      </c>
      <c r="B277" s="57"/>
      <c r="C277" s="58">
        <f t="shared" ref="C277:N279" si="78">C268*C214*C118</f>
        <v>720765.08638743882</v>
      </c>
      <c r="D277" s="58">
        <f t="shared" si="78"/>
        <v>7408045.2098746784</v>
      </c>
      <c r="E277" s="58">
        <f t="shared" si="78"/>
        <v>29601261.0337875</v>
      </c>
      <c r="F277" s="58">
        <f t="shared" si="78"/>
        <v>82529807.650569052</v>
      </c>
      <c r="G277" s="58">
        <f t="shared" si="78"/>
        <v>207208216.19594046</v>
      </c>
      <c r="H277" s="58">
        <f t="shared" si="78"/>
        <v>500176432.07951146</v>
      </c>
      <c r="I277" s="58">
        <f t="shared" si="78"/>
        <v>1187470310.7935202</v>
      </c>
      <c r="J277" s="58">
        <f t="shared" si="78"/>
        <v>2797998173.3345079</v>
      </c>
      <c r="K277" s="58">
        <f t="shared" si="78"/>
        <v>6569769843.6436205</v>
      </c>
      <c r="L277" s="58">
        <f t="shared" si="78"/>
        <v>15400147306.994228</v>
      </c>
      <c r="M277" s="58">
        <f t="shared" si="78"/>
        <v>36070034881.898392</v>
      </c>
      <c r="N277" s="58">
        <f t="shared" si="78"/>
        <v>84449307044.529877</v>
      </c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</row>
    <row r="278" spans="1:29" ht="15.75" customHeight="1" x14ac:dyDescent="0.3">
      <c r="A278" s="15" t="s">
        <v>93</v>
      </c>
      <c r="B278" s="57"/>
      <c r="C278" s="58">
        <f t="shared" si="78"/>
        <v>5816261.5499247834</v>
      </c>
      <c r="D278" s="58">
        <f t="shared" si="78"/>
        <v>78776245.19987227</v>
      </c>
      <c r="E278" s="58">
        <f t="shared" si="78"/>
        <v>328178068.39788491</v>
      </c>
      <c r="F278" s="58">
        <f t="shared" si="78"/>
        <v>1087435758.7660582</v>
      </c>
      <c r="G278" s="58">
        <f t="shared" si="78"/>
        <v>3033532656.9228082</v>
      </c>
      <c r="H278" s="58">
        <f t="shared" si="78"/>
        <v>7743840377.5028753</v>
      </c>
      <c r="I278" s="58">
        <f t="shared" si="78"/>
        <v>18920910343.853882</v>
      </c>
      <c r="J278" s="58">
        <f t="shared" si="78"/>
        <v>45234614174.60022</v>
      </c>
      <c r="K278" s="58">
        <f t="shared" si="78"/>
        <v>106984669698.11026</v>
      </c>
      <c r="L278" s="58">
        <f t="shared" si="78"/>
        <v>251685720293.06995</v>
      </c>
      <c r="M278" s="58">
        <f t="shared" si="78"/>
        <v>590544335619.89026</v>
      </c>
      <c r="N278" s="58">
        <f t="shared" si="78"/>
        <v>1383830830204.502</v>
      </c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</row>
    <row r="279" spans="1:29" ht="15.75" customHeight="1" x14ac:dyDescent="0.3">
      <c r="A279" s="15" t="s">
        <v>63</v>
      </c>
      <c r="B279" s="57"/>
      <c r="C279" s="58">
        <f t="shared" si="78"/>
        <v>2735934.6812936841</v>
      </c>
      <c r="D279" s="58">
        <f t="shared" si="78"/>
        <v>10615213.510914983</v>
      </c>
      <c r="E279" s="58">
        <f t="shared" si="78"/>
        <v>27612700.414406247</v>
      </c>
      <c r="F279" s="58">
        <f t="shared" si="78"/>
        <v>71903672.162026167</v>
      </c>
      <c r="G279" s="58">
        <f t="shared" si="78"/>
        <v>175514594.87437198</v>
      </c>
      <c r="H279" s="58">
        <f t="shared" si="78"/>
        <v>419004466.00980401</v>
      </c>
      <c r="I279" s="58">
        <f t="shared" si="78"/>
        <v>986594434.96168256</v>
      </c>
      <c r="J279" s="58">
        <f t="shared" si="78"/>
        <v>2318107151.6072311</v>
      </c>
      <c r="K279" s="58">
        <f t="shared" si="78"/>
        <v>5435707494.4246788</v>
      </c>
      <c r="L279" s="58">
        <f t="shared" si="78"/>
        <v>12732739903.712286</v>
      </c>
      <c r="M279" s="58">
        <f t="shared" si="78"/>
        <v>29811868121.748138</v>
      </c>
      <c r="N279" s="58">
        <f t="shared" si="78"/>
        <v>69784702662.993866</v>
      </c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</row>
    <row r="280" spans="1:29" ht="15.75" customHeight="1" x14ac:dyDescent="0.3">
      <c r="A280" s="16" t="s">
        <v>86</v>
      </c>
      <c r="B280" s="18"/>
      <c r="C280" s="33">
        <f t="shared" ref="C280:N280" si="79">SUM(C281:C283)</f>
        <v>37773.262557968337</v>
      </c>
      <c r="D280" s="33">
        <f t="shared" si="79"/>
        <v>37733.547169810772</v>
      </c>
      <c r="E280" s="33">
        <f t="shared" si="79"/>
        <v>37101.520545581625</v>
      </c>
      <c r="F280" s="33">
        <f t="shared" si="79"/>
        <v>36624.923383176982</v>
      </c>
      <c r="G280" s="33">
        <f t="shared" si="79"/>
        <v>36784.999357946115</v>
      </c>
      <c r="H280" s="33">
        <f t="shared" si="79"/>
        <v>36661.186955270387</v>
      </c>
      <c r="I280" s="33">
        <f t="shared" si="79"/>
        <v>36423.737601867215</v>
      </c>
      <c r="J280" s="33">
        <f t="shared" si="79"/>
        <v>36168.585025651679</v>
      </c>
      <c r="K280" s="33">
        <f t="shared" si="79"/>
        <v>35989.858362392159</v>
      </c>
      <c r="L280" s="33">
        <f t="shared" si="79"/>
        <v>35860.029400118168</v>
      </c>
      <c r="M280" s="33">
        <f t="shared" si="79"/>
        <v>35678.787062112351</v>
      </c>
      <c r="N280" s="33">
        <f t="shared" si="79"/>
        <v>35486.141385793497</v>
      </c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customHeight="1" x14ac:dyDescent="0.3">
      <c r="A281" s="15" t="s">
        <v>61</v>
      </c>
      <c r="B281" s="57"/>
      <c r="C281" s="58">
        <f t="shared" ref="C281:N283" si="80">C268*C199*C118</f>
        <v>4802.4203130183078</v>
      </c>
      <c r="D281" s="58">
        <f t="shared" si="80"/>
        <v>4779.232598636424</v>
      </c>
      <c r="E281" s="58">
        <f t="shared" si="80"/>
        <v>4778.3527791568677</v>
      </c>
      <c r="F281" s="58">
        <f t="shared" si="80"/>
        <v>4759.1864445834899</v>
      </c>
      <c r="G281" s="58">
        <f t="shared" si="80"/>
        <v>4725.1868270921896</v>
      </c>
      <c r="H281" s="58">
        <f t="shared" si="80"/>
        <v>4699.5456952000523</v>
      </c>
      <c r="I281" s="58">
        <f t="shared" si="80"/>
        <v>4676.8192683079478</v>
      </c>
      <c r="J281" s="58">
        <f t="shared" si="80"/>
        <v>4656.8253580932787</v>
      </c>
      <c r="K281" s="58">
        <f t="shared" si="80"/>
        <v>4633.5404677820216</v>
      </c>
      <c r="L281" s="58">
        <f t="shared" si="80"/>
        <v>4608.3057912734193</v>
      </c>
      <c r="M281" s="58">
        <f t="shared" si="80"/>
        <v>4585.3999376645061</v>
      </c>
      <c r="N281" s="58">
        <f t="shared" si="80"/>
        <v>4562.9915341917349</v>
      </c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</row>
    <row r="282" spans="1:29" ht="15.75" customHeight="1" x14ac:dyDescent="0.3">
      <c r="A282" s="15" t="s">
        <v>93</v>
      </c>
      <c r="B282" s="57"/>
      <c r="C282" s="58">
        <f t="shared" si="80"/>
        <v>31443.896361962041</v>
      </c>
      <c r="D282" s="58">
        <f t="shared" si="80"/>
        <v>31547.29520634807</v>
      </c>
      <c r="E282" s="58">
        <f t="shared" si="80"/>
        <v>31020.241856927441</v>
      </c>
      <c r="F282" s="58">
        <f t="shared" si="80"/>
        <v>30575.228332400613</v>
      </c>
      <c r="G282" s="58">
        <f t="shared" si="80"/>
        <v>30630.783876868289</v>
      </c>
      <c r="H282" s="58">
        <f t="shared" si="80"/>
        <v>30590.796050022731</v>
      </c>
      <c r="I282" s="58">
        <f t="shared" si="80"/>
        <v>30407.208138263617</v>
      </c>
      <c r="J282" s="58">
        <f t="shared" si="80"/>
        <v>30185.148682125135</v>
      </c>
      <c r="K282" s="58">
        <f t="shared" si="80"/>
        <v>30025.032410690932</v>
      </c>
      <c r="L282" s="58">
        <f t="shared" si="80"/>
        <v>29912.763380195975</v>
      </c>
      <c r="M282" s="58">
        <f t="shared" si="80"/>
        <v>29771.971404762869</v>
      </c>
      <c r="N282" s="58">
        <f t="shared" si="80"/>
        <v>29611.400435665022</v>
      </c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</row>
    <row r="283" spans="1:29" ht="15.75" customHeight="1" x14ac:dyDescent="0.3">
      <c r="A283" s="15" t="s">
        <v>63</v>
      </c>
      <c r="B283" s="57"/>
      <c r="C283" s="58">
        <f t="shared" si="80"/>
        <v>1526.9458829879848</v>
      </c>
      <c r="D283" s="58">
        <f t="shared" si="80"/>
        <v>1407.0193648262821</v>
      </c>
      <c r="E283" s="58">
        <f t="shared" si="80"/>
        <v>1302.9259094973179</v>
      </c>
      <c r="F283" s="58">
        <f t="shared" si="80"/>
        <v>1290.5086061928844</v>
      </c>
      <c r="G283" s="58">
        <f t="shared" si="80"/>
        <v>1429.0286539856352</v>
      </c>
      <c r="H283" s="58">
        <f t="shared" si="80"/>
        <v>1370.8452100476084</v>
      </c>
      <c r="I283" s="58">
        <f t="shared" si="80"/>
        <v>1339.7101952956525</v>
      </c>
      <c r="J283" s="58">
        <f t="shared" si="80"/>
        <v>1326.6109854332694</v>
      </c>
      <c r="K283" s="58">
        <f t="shared" si="80"/>
        <v>1331.2854839192059</v>
      </c>
      <c r="L283" s="58">
        <f t="shared" si="80"/>
        <v>1338.9602286487695</v>
      </c>
      <c r="M283" s="58">
        <f t="shared" si="80"/>
        <v>1321.4157196849787</v>
      </c>
      <c r="N283" s="58">
        <f t="shared" si="80"/>
        <v>1311.7494159367407</v>
      </c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</row>
    <row r="284" spans="1:29" ht="15.75" customHeight="1" x14ac:dyDescent="0.3">
      <c r="A284" s="16" t="s">
        <v>87</v>
      </c>
      <c r="B284" s="18"/>
      <c r="C284" s="33">
        <f t="shared" ref="C284:N284" si="81">SUM(C285:C287)</f>
        <v>3410897.8335532518</v>
      </c>
      <c r="D284" s="33">
        <f t="shared" si="81"/>
        <v>35115761.272253878</v>
      </c>
      <c r="E284" s="33">
        <f t="shared" si="81"/>
        <v>140357714.98854813</v>
      </c>
      <c r="F284" s="33">
        <f t="shared" si="81"/>
        <v>391855025.69587243</v>
      </c>
      <c r="G284" s="33">
        <f t="shared" si="81"/>
        <v>984766624.37907517</v>
      </c>
      <c r="H284" s="33">
        <f t="shared" si="81"/>
        <v>2378407755.1758475</v>
      </c>
      <c r="I284" s="33">
        <f t="shared" si="81"/>
        <v>5648234673.7338924</v>
      </c>
      <c r="J284" s="33">
        <f t="shared" si="81"/>
        <v>13310759829.201735</v>
      </c>
      <c r="K284" s="33">
        <f t="shared" si="81"/>
        <v>31256375138.023449</v>
      </c>
      <c r="L284" s="33">
        <f t="shared" si="81"/>
        <v>73270611048.577072</v>
      </c>
      <c r="M284" s="33">
        <f t="shared" si="81"/>
        <v>171616748700.75174</v>
      </c>
      <c r="N284" s="33">
        <f t="shared" si="81"/>
        <v>401803053928.13824</v>
      </c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5.75" customHeight="1" x14ac:dyDescent="0.3">
      <c r="A285" s="15" t="s">
        <v>156</v>
      </c>
      <c r="B285" s="57"/>
      <c r="C285" s="58">
        <f t="shared" ref="C285:N285" si="82">(C269-C268)*C234</f>
        <v>3115507.0859097037</v>
      </c>
      <c r="D285" s="58">
        <f t="shared" si="82"/>
        <v>32021275.419683293</v>
      </c>
      <c r="E285" s="58">
        <f t="shared" si="82"/>
        <v>127951450.81854646</v>
      </c>
      <c r="F285" s="58">
        <f t="shared" si="82"/>
        <v>356735093.56958473</v>
      </c>
      <c r="G285" s="58">
        <f t="shared" si="82"/>
        <v>895657514.50695252</v>
      </c>
      <c r="H285" s="58">
        <f t="shared" si="82"/>
        <v>2162012627.6636882</v>
      </c>
      <c r="I285" s="58">
        <f t="shared" si="82"/>
        <v>5132840418.4049911</v>
      </c>
      <c r="J285" s="58">
        <f t="shared" si="82"/>
        <v>12094347104.238409</v>
      </c>
      <c r="K285" s="58">
        <f t="shared" si="82"/>
        <v>28397830149.149544</v>
      </c>
      <c r="L285" s="58">
        <f t="shared" si="82"/>
        <v>66567136734.482544</v>
      </c>
      <c r="M285" s="58">
        <f t="shared" si="82"/>
        <v>155912725777.0058</v>
      </c>
      <c r="N285" s="58">
        <f t="shared" si="82"/>
        <v>365032129699.98041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</row>
    <row r="286" spans="1:29" ht="15.75" customHeight="1" x14ac:dyDescent="0.3">
      <c r="A286" s="15" t="s">
        <v>157</v>
      </c>
      <c r="B286" s="57"/>
      <c r="C286" s="58">
        <f t="shared" ref="C286:N286" si="83">(C270-C268)*C235</f>
        <v>277494.55825916392</v>
      </c>
      <c r="D286" s="58">
        <f t="shared" si="83"/>
        <v>2852097.4058017512</v>
      </c>
      <c r="E286" s="58">
        <f t="shared" si="83"/>
        <v>11396485.498008186</v>
      </c>
      <c r="F286" s="58">
        <f t="shared" si="83"/>
        <v>31773975.945469089</v>
      </c>
      <c r="G286" s="58">
        <f t="shared" si="83"/>
        <v>79775163.23543708</v>
      </c>
      <c r="H286" s="58">
        <f t="shared" si="83"/>
        <v>192567926.35061193</v>
      </c>
      <c r="I286" s="58">
        <f t="shared" si="83"/>
        <v>457176069.65550536</v>
      </c>
      <c r="J286" s="58">
        <f t="shared" si="83"/>
        <v>1077229296.7337856</v>
      </c>
      <c r="K286" s="58">
        <f t="shared" si="83"/>
        <v>2529361389.802794</v>
      </c>
      <c r="L286" s="58">
        <f t="shared" si="83"/>
        <v>5929056713.1927786</v>
      </c>
      <c r="M286" s="58">
        <f t="shared" si="83"/>
        <v>13886963429.530884</v>
      </c>
      <c r="N286" s="58">
        <f t="shared" si="83"/>
        <v>32512983212.144005</v>
      </c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</row>
    <row r="287" spans="1:29" ht="15.75" customHeight="1" x14ac:dyDescent="0.3">
      <c r="A287" s="15" t="s">
        <v>158</v>
      </c>
      <c r="B287" s="57"/>
      <c r="C287" s="58">
        <f t="shared" ref="C287:N287" si="84">(C270-C269)*C236</f>
        <v>17896.18938438395</v>
      </c>
      <c r="D287" s="58">
        <f t="shared" si="84"/>
        <v>242388.44676883775</v>
      </c>
      <c r="E287" s="58">
        <f t="shared" si="84"/>
        <v>1009778.6719934923</v>
      </c>
      <c r="F287" s="58">
        <f t="shared" si="84"/>
        <v>3345956.1808186406</v>
      </c>
      <c r="G287" s="58">
        <f t="shared" si="84"/>
        <v>9333946.6366855633</v>
      </c>
      <c r="H287" s="58">
        <f t="shared" si="84"/>
        <v>23827201.161547311</v>
      </c>
      <c r="I287" s="58">
        <f t="shared" si="84"/>
        <v>58218185.673396558</v>
      </c>
      <c r="J287" s="58">
        <f t="shared" si="84"/>
        <v>139183428.22953916</v>
      </c>
      <c r="K287" s="58">
        <f t="shared" si="84"/>
        <v>329183599.07110846</v>
      </c>
      <c r="L287" s="58">
        <f t="shared" si="84"/>
        <v>774417600.90175378</v>
      </c>
      <c r="M287" s="58">
        <f t="shared" si="84"/>
        <v>1817059494.2150471</v>
      </c>
      <c r="N287" s="58">
        <f t="shared" si="84"/>
        <v>4257941016.0138526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</row>
    <row r="288" spans="1:29" ht="15.75" customHeight="1" x14ac:dyDescent="0.3">
      <c r="A288" s="16" t="s">
        <v>88</v>
      </c>
      <c r="B288" s="18"/>
      <c r="C288" s="33">
        <f t="shared" ref="C288:N288" si="85">SUM(C289:C291)</f>
        <v>-330916.91445347952</v>
      </c>
      <c r="D288" s="33">
        <f t="shared" si="85"/>
        <v>-1433824.1344342649</v>
      </c>
      <c r="E288" s="33">
        <f t="shared" si="85"/>
        <v>-4058417.7271511331</v>
      </c>
      <c r="F288" s="33">
        <f t="shared" si="85"/>
        <v>-11189103.033813644</v>
      </c>
      <c r="G288" s="33">
        <f t="shared" si="85"/>
        <v>-28323277.528999586</v>
      </c>
      <c r="H288" s="33">
        <f t="shared" si="85"/>
        <v>-68954352.126255721</v>
      </c>
      <c r="I288" s="33">
        <f t="shared" si="85"/>
        <v>-164193372.52329499</v>
      </c>
      <c r="J288" s="33">
        <f t="shared" si="85"/>
        <v>-387864091.13730961</v>
      </c>
      <c r="K288" s="33">
        <f t="shared" si="85"/>
        <v>-911937369.52564025</v>
      </c>
      <c r="L288" s="33">
        <f t="shared" si="85"/>
        <v>-2139030960.5145121</v>
      </c>
      <c r="M288" s="33">
        <f t="shared" si="85"/>
        <v>-5011587858.3264685</v>
      </c>
      <c r="N288" s="33">
        <f t="shared" si="85"/>
        <v>-11735208632.802002</v>
      </c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customHeight="1" x14ac:dyDescent="0.3">
      <c r="A289" s="15" t="s">
        <v>168</v>
      </c>
      <c r="B289" s="57"/>
      <c r="C289" s="58">
        <f t="shared" ref="C289:N290" si="86">(C268-C269)*C240</f>
        <v>-15510.030799799422</v>
      </c>
      <c r="D289" s="58">
        <f t="shared" si="86"/>
        <v>-210069.98719965937</v>
      </c>
      <c r="E289" s="58">
        <f t="shared" si="86"/>
        <v>-875141.51572769333</v>
      </c>
      <c r="F289" s="58">
        <f t="shared" si="86"/>
        <v>-2899828.6900428217</v>
      </c>
      <c r="G289" s="58">
        <f t="shared" si="86"/>
        <v>-8089420.4184608199</v>
      </c>
      <c r="H289" s="58">
        <f t="shared" si="86"/>
        <v>-20650241.006674334</v>
      </c>
      <c r="I289" s="58">
        <f t="shared" si="86"/>
        <v>-50455760.916943684</v>
      </c>
      <c r="J289" s="58">
        <f t="shared" si="86"/>
        <v>-120625637.79893392</v>
      </c>
      <c r="K289" s="58">
        <f t="shared" si="86"/>
        <v>-285292452.52829403</v>
      </c>
      <c r="L289" s="58">
        <f t="shared" si="86"/>
        <v>-671161920.78151989</v>
      </c>
      <c r="M289" s="58">
        <f t="shared" si="86"/>
        <v>-1574784894.9863739</v>
      </c>
      <c r="N289" s="58">
        <f t="shared" si="86"/>
        <v>-3690215547.2120056</v>
      </c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</row>
    <row r="290" spans="1:29" ht="15.75" customHeight="1" x14ac:dyDescent="0.3">
      <c r="A290" s="15" t="s">
        <v>160</v>
      </c>
      <c r="B290" s="57"/>
      <c r="C290" s="58">
        <f t="shared" si="86"/>
        <v>-248038.42306745719</v>
      </c>
      <c r="D290" s="58">
        <f t="shared" si="86"/>
        <v>-962369.76627187419</v>
      </c>
      <c r="E290" s="58">
        <f t="shared" si="86"/>
        <v>-2503353.1371388217</v>
      </c>
      <c r="F290" s="58">
        <f t="shared" si="86"/>
        <v>-6518749.7266547251</v>
      </c>
      <c r="G290" s="58">
        <f t="shared" si="86"/>
        <v>-15912062.387899419</v>
      </c>
      <c r="H290" s="58">
        <f t="shared" si="86"/>
        <v>-37986728.162000895</v>
      </c>
      <c r="I290" s="58">
        <f t="shared" si="86"/>
        <v>-89444141.166159764</v>
      </c>
      <c r="J290" s="58">
        <f t="shared" si="86"/>
        <v>-210158395.34377113</v>
      </c>
      <c r="K290" s="58">
        <f t="shared" si="86"/>
        <v>-492798429.87169945</v>
      </c>
      <c r="L290" s="58">
        <f t="shared" si="86"/>
        <v>-1154343613.7706056</v>
      </c>
      <c r="M290" s="58">
        <f t="shared" si="86"/>
        <v>-2702728543.9858994</v>
      </c>
      <c r="N290" s="58">
        <f t="shared" si="86"/>
        <v>-6326645047.8911629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</row>
    <row r="291" spans="1:29" ht="15.75" customHeight="1" x14ac:dyDescent="0.3">
      <c r="A291" s="15" t="s">
        <v>169</v>
      </c>
      <c r="B291" s="57"/>
      <c r="C291" s="58">
        <f t="shared" ref="C291:N291" si="87">(C268-C270)*C242</f>
        <v>-67368.460586222936</v>
      </c>
      <c r="D291" s="58">
        <f t="shared" si="87"/>
        <v>-261384.38096273129</v>
      </c>
      <c r="E291" s="58">
        <f t="shared" si="87"/>
        <v>-679923.07428461814</v>
      </c>
      <c r="F291" s="58">
        <f t="shared" si="87"/>
        <v>-1770524.6171160983</v>
      </c>
      <c r="G291" s="58">
        <f t="shared" si="87"/>
        <v>-4321794.7226393484</v>
      </c>
      <c r="H291" s="58">
        <f t="shared" si="87"/>
        <v>-10317382.95758049</v>
      </c>
      <c r="I291" s="58">
        <f t="shared" si="87"/>
        <v>-24293470.440191545</v>
      </c>
      <c r="J291" s="58">
        <f t="shared" si="87"/>
        <v>-57080057.994604506</v>
      </c>
      <c r="K291" s="58">
        <f t="shared" si="87"/>
        <v>-133846487.12564677</v>
      </c>
      <c r="L291" s="58">
        <f t="shared" si="87"/>
        <v>-313525425.96238673</v>
      </c>
      <c r="M291" s="58">
        <f t="shared" si="87"/>
        <v>-734074419.354195</v>
      </c>
      <c r="N291" s="58">
        <f t="shared" si="87"/>
        <v>-1718348037.6988342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</row>
    <row r="292" spans="1:29" ht="15.75" customHeight="1" x14ac:dyDescent="0.3">
      <c r="A292" s="16" t="s">
        <v>89</v>
      </c>
      <c r="B292" s="18"/>
      <c r="C292" s="33">
        <f t="shared" ref="C292:N292" si="88">SUM(C293:C295)</f>
        <v>99658127.644328684</v>
      </c>
      <c r="D292" s="33">
        <f t="shared" si="88"/>
        <v>394972406.12722921</v>
      </c>
      <c r="E292" s="33">
        <f t="shared" si="88"/>
        <v>1270158313.6257439</v>
      </c>
      <c r="F292" s="33">
        <f t="shared" si="88"/>
        <v>3490592093.4827447</v>
      </c>
      <c r="G292" s="33">
        <f t="shared" si="88"/>
        <v>8847373099.2321796</v>
      </c>
      <c r="H292" s="33">
        <f t="shared" si="88"/>
        <v>21538594732.097729</v>
      </c>
      <c r="I292" s="33">
        <f t="shared" si="88"/>
        <v>51403695881.841972</v>
      </c>
      <c r="J292" s="33">
        <f t="shared" si="88"/>
        <v>121471748032.41563</v>
      </c>
      <c r="K292" s="33">
        <f t="shared" si="88"/>
        <v>285646377720.54053</v>
      </c>
      <c r="L292" s="33">
        <f t="shared" si="88"/>
        <v>670088343458.72107</v>
      </c>
      <c r="M292" s="33">
        <f t="shared" si="88"/>
        <v>1570065632507.5164</v>
      </c>
      <c r="N292" s="33">
        <f t="shared" si="88"/>
        <v>3676620629523.3135</v>
      </c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customHeight="1" x14ac:dyDescent="0.3">
      <c r="A293" s="15" t="s">
        <v>61</v>
      </c>
      <c r="B293" s="57"/>
      <c r="C293" s="58">
        <f t="shared" ref="C293:N295" si="89">C268*C252*C118</f>
        <v>7781560.0944061754</v>
      </c>
      <c r="D293" s="58">
        <f t="shared" si="89"/>
        <v>31093761.590112921</v>
      </c>
      <c r="E293" s="58">
        <f t="shared" si="89"/>
        <v>86690974.422866672</v>
      </c>
      <c r="F293" s="58">
        <f t="shared" si="89"/>
        <v>217655689.28145009</v>
      </c>
      <c r="G293" s="58">
        <f t="shared" si="89"/>
        <v>525395411.84822631</v>
      </c>
      <c r="H293" s="58">
        <f t="shared" si="89"/>
        <v>1247342763.4385719</v>
      </c>
      <c r="I293" s="58">
        <f t="shared" si="89"/>
        <v>2939073711.4858279</v>
      </c>
      <c r="J293" s="58">
        <f t="shared" si="89"/>
        <v>6901018743.3231297</v>
      </c>
      <c r="K293" s="58">
        <f t="shared" si="89"/>
        <v>16176625322.472929</v>
      </c>
      <c r="L293" s="58">
        <f t="shared" si="89"/>
        <v>37888692102.834442</v>
      </c>
      <c r="M293" s="58">
        <f t="shared" si="89"/>
        <v>88707255298.875931</v>
      </c>
      <c r="N293" s="58">
        <f t="shared" si="89"/>
        <v>207646420735.58414</v>
      </c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</row>
    <row r="294" spans="1:29" ht="15.75" customHeight="1" x14ac:dyDescent="0.3">
      <c r="A294" s="15" t="s">
        <v>93</v>
      </c>
      <c r="B294" s="57"/>
      <c r="C294" s="58">
        <f t="shared" si="89"/>
        <v>79813824.923882753</v>
      </c>
      <c r="D294" s="58">
        <f t="shared" si="89"/>
        <v>332500575.88438189</v>
      </c>
      <c r="E294" s="58">
        <f t="shared" si="89"/>
        <v>1101758620.8369384</v>
      </c>
      <c r="F294" s="58">
        <f t="shared" si="89"/>
        <v>3073488000.9349627</v>
      </c>
      <c r="G294" s="58">
        <f t="shared" si="89"/>
        <v>7845836248.7364483</v>
      </c>
      <c r="H294" s="58">
        <f t="shared" si="89"/>
        <v>19170121928.929974</v>
      </c>
      <c r="I294" s="58">
        <f t="shared" si="89"/>
        <v>45830409498.075203</v>
      </c>
      <c r="J294" s="58">
        <f t="shared" si="89"/>
        <v>108393788954.519</v>
      </c>
      <c r="K294" s="58">
        <f t="shared" si="89"/>
        <v>255000729780.21271</v>
      </c>
      <c r="L294" s="58">
        <f t="shared" si="89"/>
        <v>598322528490.26367</v>
      </c>
      <c r="M294" s="58">
        <f t="shared" si="89"/>
        <v>1402057578727.9656</v>
      </c>
      <c r="N294" s="58">
        <f t="shared" si="89"/>
        <v>3283361971768.23</v>
      </c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</row>
    <row r="295" spans="1:29" ht="15.75" customHeight="1" x14ac:dyDescent="0.3">
      <c r="A295" s="15" t="s">
        <v>63</v>
      </c>
      <c r="B295" s="57"/>
      <c r="C295" s="58">
        <f t="shared" si="89"/>
        <v>12062742.626039755</v>
      </c>
      <c r="D295" s="58">
        <f t="shared" si="89"/>
        <v>31378068.652734373</v>
      </c>
      <c r="E295" s="58">
        <f t="shared" si="89"/>
        <v>81708718.365938827</v>
      </c>
      <c r="F295" s="58">
        <f t="shared" si="89"/>
        <v>199448403.26633179</v>
      </c>
      <c r="G295" s="58">
        <f t="shared" si="89"/>
        <v>476141438.64750457</v>
      </c>
      <c r="H295" s="58">
        <f t="shared" si="89"/>
        <v>1121130039.7291846</v>
      </c>
      <c r="I295" s="58">
        <f t="shared" si="89"/>
        <v>2634212672.2809448</v>
      </c>
      <c r="J295" s="58">
        <f t="shared" si="89"/>
        <v>6176940334.5734987</v>
      </c>
      <c r="K295" s="58">
        <f t="shared" si="89"/>
        <v>14469022617.854868</v>
      </c>
      <c r="L295" s="58">
        <f t="shared" si="89"/>
        <v>33877122865.622887</v>
      </c>
      <c r="M295" s="58">
        <f t="shared" si="89"/>
        <v>79300798480.674835</v>
      </c>
      <c r="N295" s="58">
        <f t="shared" si="89"/>
        <v>185612237019.49969</v>
      </c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</row>
    <row r="296" spans="1:29" ht="15.75" customHeight="1" x14ac:dyDescent="0.3">
      <c r="A296" s="16" t="s">
        <v>90</v>
      </c>
      <c r="B296" s="18"/>
      <c r="C296" s="33">
        <f t="shared" ref="C296:N296" si="90">SUM(C297:C299)</f>
        <v>486030.39377104898</v>
      </c>
      <c r="D296" s="33">
        <f t="shared" si="90"/>
        <v>2858623.7236667424</v>
      </c>
      <c r="E296" s="33">
        <f t="shared" si="90"/>
        <v>9580376.2811505087</v>
      </c>
      <c r="F296" s="33">
        <f t="shared" si="90"/>
        <v>28289075.047090456</v>
      </c>
      <c r="G296" s="33">
        <f t="shared" si="90"/>
        <v>74336625.489623934</v>
      </c>
      <c r="H296" s="33">
        <f t="shared" si="90"/>
        <v>184351823.63998926</v>
      </c>
      <c r="I296" s="33">
        <f t="shared" si="90"/>
        <v>443619642.48864329</v>
      </c>
      <c r="J296" s="33">
        <f t="shared" si="90"/>
        <v>1052976382.3000109</v>
      </c>
      <c r="K296" s="33">
        <f t="shared" si="90"/>
        <v>2481600996.2370772</v>
      </c>
      <c r="L296" s="33">
        <f t="shared" si="90"/>
        <v>5827770216.7640505</v>
      </c>
      <c r="M296" s="33">
        <f t="shared" si="90"/>
        <v>13662104835.184229</v>
      </c>
      <c r="N296" s="33">
        <f t="shared" si="90"/>
        <v>32000792595.490574</v>
      </c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customHeight="1" x14ac:dyDescent="0.3">
      <c r="A297" s="15" t="s">
        <v>61</v>
      </c>
      <c r="B297" s="57"/>
      <c r="C297" s="58">
        <f t="shared" ref="C297:N299" si="91">C268*C209*C118</f>
        <v>36341.096792643984</v>
      </c>
      <c r="D297" s="58">
        <f t="shared" si="91"/>
        <v>373514.88453149644</v>
      </c>
      <c r="E297" s="58">
        <f t="shared" si="91"/>
        <v>1492500.5563254203</v>
      </c>
      <c r="F297" s="58">
        <f t="shared" si="91"/>
        <v>4161166.7722975998</v>
      </c>
      <c r="G297" s="58">
        <f t="shared" si="91"/>
        <v>10447473.085509604</v>
      </c>
      <c r="H297" s="58">
        <f t="shared" si="91"/>
        <v>25218979.768714864</v>
      </c>
      <c r="I297" s="58">
        <f t="shared" si="91"/>
        <v>59872452.64505145</v>
      </c>
      <c r="J297" s="58">
        <f t="shared" si="91"/>
        <v>141075538.15131974</v>
      </c>
      <c r="K297" s="58">
        <f t="shared" si="91"/>
        <v>331248899.67951024</v>
      </c>
      <c r="L297" s="58">
        <f t="shared" si="91"/>
        <v>776478015.47870064</v>
      </c>
      <c r="M297" s="58">
        <f t="shared" si="91"/>
        <v>1818657220.9360533</v>
      </c>
      <c r="N297" s="58">
        <f t="shared" si="91"/>
        <v>4257948254.3460441</v>
      </c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</row>
    <row r="298" spans="1:29" ht="15.75" customHeight="1" x14ac:dyDescent="0.3">
      <c r="A298" s="15" t="s">
        <v>93</v>
      </c>
      <c r="B298" s="57"/>
      <c r="C298" s="58">
        <f t="shared" si="91"/>
        <v>76607.294983811735</v>
      </c>
      <c r="D298" s="58">
        <f t="shared" si="91"/>
        <v>1037579.7240104757</v>
      </c>
      <c r="E298" s="58">
        <f t="shared" si="91"/>
        <v>4322507.4864969654</v>
      </c>
      <c r="F298" s="58">
        <f t="shared" si="91"/>
        <v>14322862.070880201</v>
      </c>
      <c r="G298" s="58">
        <f t="shared" si="91"/>
        <v>39955344.012154512</v>
      </c>
      <c r="H298" s="58">
        <f t="shared" si="91"/>
        <v>101995871.23357384</v>
      </c>
      <c r="I298" s="58">
        <f t="shared" si="91"/>
        <v>249211585.07608965</v>
      </c>
      <c r="J298" s="58">
        <f t="shared" si="91"/>
        <v>595795323.47497773</v>
      </c>
      <c r="K298" s="58">
        <f t="shared" si="91"/>
        <v>1409119256.4087472</v>
      </c>
      <c r="L298" s="58">
        <f t="shared" si="91"/>
        <v>3315009487.1427655</v>
      </c>
      <c r="M298" s="58">
        <f t="shared" si="91"/>
        <v>7778192870.3734283</v>
      </c>
      <c r="N298" s="58">
        <f t="shared" si="91"/>
        <v>18226748523.463551</v>
      </c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</row>
    <row r="299" spans="1:29" ht="15.75" customHeight="1" x14ac:dyDescent="0.3">
      <c r="A299" s="15" t="s">
        <v>63</v>
      </c>
      <c r="B299" s="57"/>
      <c r="C299" s="58">
        <f t="shared" si="91"/>
        <v>373082.0019945933</v>
      </c>
      <c r="D299" s="58">
        <f t="shared" si="91"/>
        <v>1447529.1151247707</v>
      </c>
      <c r="E299" s="58">
        <f t="shared" si="91"/>
        <v>3765368.2383281244</v>
      </c>
      <c r="F299" s="58">
        <f t="shared" si="91"/>
        <v>9805046.2039126586</v>
      </c>
      <c r="G299" s="58">
        <f t="shared" si="91"/>
        <v>23933808.391959812</v>
      </c>
      <c r="H299" s="58">
        <f t="shared" si="91"/>
        <v>57136972.637700543</v>
      </c>
      <c r="I299" s="58">
        <f t="shared" si="91"/>
        <v>134535604.76750216</v>
      </c>
      <c r="J299" s="58">
        <f t="shared" si="91"/>
        <v>316105520.67371345</v>
      </c>
      <c r="K299" s="58">
        <f t="shared" si="91"/>
        <v>741232840.14881992</v>
      </c>
      <c r="L299" s="58">
        <f t="shared" si="91"/>
        <v>1736282714.1425843</v>
      </c>
      <c r="M299" s="58">
        <f t="shared" si="91"/>
        <v>4065254743.8747463</v>
      </c>
      <c r="N299" s="58">
        <f t="shared" si="91"/>
        <v>9516095817.6809807</v>
      </c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</row>
    <row r="300" spans="1:29" ht="15.75" customHeight="1" x14ac:dyDescent="0.3">
      <c r="A300" s="16" t="s">
        <v>170</v>
      </c>
      <c r="B300" s="18"/>
      <c r="C300" s="33">
        <f t="shared" ref="C300:N301" si="92">C296/B262*100</f>
        <v>14.830296734890014</v>
      </c>
      <c r="D300" s="33">
        <f t="shared" si="92"/>
        <v>2.8684300931971407</v>
      </c>
      <c r="E300" s="33">
        <f t="shared" si="92"/>
        <v>2.425581162767219</v>
      </c>
      <c r="F300" s="33">
        <f t="shared" si="92"/>
        <v>2.2272085883796313</v>
      </c>
      <c r="G300" s="33">
        <f t="shared" si="92"/>
        <v>2.1296279685162074</v>
      </c>
      <c r="H300" s="33">
        <f t="shared" si="92"/>
        <v>2.0836899447135133</v>
      </c>
      <c r="I300" s="33">
        <f t="shared" si="92"/>
        <v>2.0596498889852941</v>
      </c>
      <c r="J300" s="33">
        <f t="shared" si="92"/>
        <v>2.0484448914342908</v>
      </c>
      <c r="K300" s="33">
        <f t="shared" si="92"/>
        <v>2.0429449945635456</v>
      </c>
      <c r="L300" s="33">
        <f t="shared" si="92"/>
        <v>2.0402044875449445</v>
      </c>
      <c r="M300" s="33">
        <f t="shared" si="92"/>
        <v>2.0388512900651352</v>
      </c>
      <c r="N300" s="33">
        <f t="shared" si="92"/>
        <v>2.0381818398497669</v>
      </c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customHeight="1" x14ac:dyDescent="0.3">
      <c r="A301" s="15" t="s">
        <v>61</v>
      </c>
      <c r="B301" s="57"/>
      <c r="C301" s="58">
        <f t="shared" si="92"/>
        <v>2.640000000000001</v>
      </c>
      <c r="D301" s="58">
        <f t="shared" si="92"/>
        <v>4.8</v>
      </c>
      <c r="E301" s="58">
        <f t="shared" si="92"/>
        <v>4.8</v>
      </c>
      <c r="F301" s="58">
        <f t="shared" si="92"/>
        <v>4.8</v>
      </c>
      <c r="G301" s="58">
        <f t="shared" si="92"/>
        <v>4.8</v>
      </c>
      <c r="H301" s="58">
        <f t="shared" si="92"/>
        <v>4.8</v>
      </c>
      <c r="I301" s="58">
        <f t="shared" si="92"/>
        <v>4.8</v>
      </c>
      <c r="J301" s="58">
        <f t="shared" si="92"/>
        <v>4.8</v>
      </c>
      <c r="K301" s="58">
        <f t="shared" si="92"/>
        <v>4.8</v>
      </c>
      <c r="L301" s="58">
        <f t="shared" si="92"/>
        <v>4.8</v>
      </c>
      <c r="M301" s="58">
        <f t="shared" si="92"/>
        <v>4.8</v>
      </c>
      <c r="N301" s="58">
        <f t="shared" si="92"/>
        <v>4.8</v>
      </c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</row>
    <row r="302" spans="1:29" ht="15.75" customHeight="1" x14ac:dyDescent="0.3">
      <c r="A302" s="15" t="s">
        <v>93</v>
      </c>
      <c r="B302" s="57"/>
      <c r="C302" s="58">
        <f t="shared" ref="C302:N302" si="93">(C298/B264)*100</f>
        <v>7.6049999999999995</v>
      </c>
      <c r="D302" s="58">
        <f t="shared" si="93"/>
        <v>1.3</v>
      </c>
      <c r="E302" s="58">
        <f t="shared" si="93"/>
        <v>1.3000000000000003</v>
      </c>
      <c r="F302" s="58">
        <f t="shared" si="93"/>
        <v>1.3</v>
      </c>
      <c r="G302" s="58">
        <f t="shared" si="93"/>
        <v>1.3</v>
      </c>
      <c r="H302" s="58">
        <f t="shared" si="93"/>
        <v>1.3</v>
      </c>
      <c r="I302" s="58">
        <f t="shared" si="93"/>
        <v>1.3</v>
      </c>
      <c r="J302" s="58">
        <f t="shared" si="93"/>
        <v>1.3000000000000003</v>
      </c>
      <c r="K302" s="58">
        <f t="shared" si="93"/>
        <v>1.3000000000000003</v>
      </c>
      <c r="L302" s="58">
        <f t="shared" si="93"/>
        <v>1.3</v>
      </c>
      <c r="M302" s="58">
        <f t="shared" si="93"/>
        <v>1.3</v>
      </c>
      <c r="N302" s="58">
        <f t="shared" si="93"/>
        <v>1.3</v>
      </c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</row>
    <row r="303" spans="1:29" ht="15.75" customHeight="1" x14ac:dyDescent="0.3">
      <c r="A303" s="15" t="s">
        <v>63</v>
      </c>
      <c r="B303" s="57"/>
      <c r="C303" s="58">
        <f t="shared" ref="C303:N303" si="94">C298/B265*100</f>
        <v>8.5748458017825779</v>
      </c>
      <c r="D303" s="58">
        <f t="shared" si="94"/>
        <v>8.601524182159535</v>
      </c>
      <c r="E303" s="58">
        <f t="shared" si="94"/>
        <v>13.775568962942817</v>
      </c>
      <c r="F303" s="58">
        <f t="shared" si="94"/>
        <v>17.529172354330846</v>
      </c>
      <c r="G303" s="58">
        <f t="shared" si="94"/>
        <v>20.032922479103764</v>
      </c>
      <c r="H303" s="58">
        <f t="shared" si="94"/>
        <v>21.421338903687204</v>
      </c>
      <c r="I303" s="58">
        <f t="shared" si="94"/>
        <v>22.228606517071661</v>
      </c>
      <c r="J303" s="58">
        <f t="shared" si="94"/>
        <v>22.61758626189749</v>
      </c>
      <c r="K303" s="58">
        <f t="shared" si="94"/>
        <v>22.812576778856698</v>
      </c>
      <c r="L303" s="58">
        <f t="shared" si="94"/>
        <v>22.911080967224574</v>
      </c>
      <c r="M303" s="58">
        <f t="shared" si="94"/>
        <v>22.960016118329868</v>
      </c>
      <c r="N303" s="58">
        <f t="shared" si="94"/>
        <v>22.984319039240582</v>
      </c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</row>
    <row r="304" spans="1:29" ht="15.75" customHeight="1" x14ac:dyDescent="0.3">
      <c r="A304" s="16" t="s">
        <v>75</v>
      </c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5.75" customHeight="1" x14ac:dyDescent="0.3">
      <c r="A305" s="15" t="s">
        <v>61</v>
      </c>
      <c r="B305" s="57"/>
      <c r="C305" s="57" t="s">
        <v>171</v>
      </c>
      <c r="D305" s="57" t="s">
        <v>171</v>
      </c>
      <c r="E305" s="57" t="s">
        <v>171</v>
      </c>
      <c r="F305" s="57" t="s">
        <v>171</v>
      </c>
      <c r="G305" s="57" t="s">
        <v>171</v>
      </c>
      <c r="H305" s="57" t="s">
        <v>171</v>
      </c>
      <c r="I305" s="57" t="s">
        <v>171</v>
      </c>
      <c r="J305" s="57" t="s">
        <v>171</v>
      </c>
      <c r="K305" s="57" t="s">
        <v>171</v>
      </c>
      <c r="L305" s="57" t="s">
        <v>171</v>
      </c>
      <c r="M305" s="57" t="s">
        <v>171</v>
      </c>
      <c r="N305" s="57" t="s">
        <v>171</v>
      </c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</row>
    <row r="306" spans="1:29" ht="15.75" customHeight="1" x14ac:dyDescent="0.3">
      <c r="A306" s="15" t="s">
        <v>93</v>
      </c>
      <c r="B306" s="57"/>
      <c r="C306" s="57" t="s">
        <v>171</v>
      </c>
      <c r="D306" s="57" t="s">
        <v>171</v>
      </c>
      <c r="E306" s="57" t="s">
        <v>171</v>
      </c>
      <c r="F306" s="57" t="s">
        <v>171</v>
      </c>
      <c r="G306" s="57" t="s">
        <v>171</v>
      </c>
      <c r="H306" s="57" t="s">
        <v>171</v>
      </c>
      <c r="I306" s="57" t="s">
        <v>171</v>
      </c>
      <c r="J306" s="57" t="s">
        <v>171</v>
      </c>
      <c r="K306" s="57" t="s">
        <v>171</v>
      </c>
      <c r="L306" s="57" t="s">
        <v>171</v>
      </c>
      <c r="M306" s="57" t="s">
        <v>171</v>
      </c>
      <c r="N306" s="57" t="s">
        <v>171</v>
      </c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</row>
    <row r="307" spans="1:29" ht="15.75" customHeight="1" x14ac:dyDescent="0.3">
      <c r="A307" s="15" t="s">
        <v>63</v>
      </c>
      <c r="B307" s="57"/>
      <c r="C307" s="57" t="s">
        <v>171</v>
      </c>
      <c r="D307" s="57" t="s">
        <v>171</v>
      </c>
      <c r="E307" s="57" t="s">
        <v>171</v>
      </c>
      <c r="F307" s="57" t="s">
        <v>171</v>
      </c>
      <c r="G307" s="57" t="s">
        <v>171</v>
      </c>
      <c r="H307" s="57" t="s">
        <v>171</v>
      </c>
      <c r="I307" s="57" t="s">
        <v>171</v>
      </c>
      <c r="J307" s="57" t="s">
        <v>171</v>
      </c>
      <c r="K307" s="57" t="s">
        <v>171</v>
      </c>
      <c r="L307" s="57" t="s">
        <v>171</v>
      </c>
      <c r="M307" s="57" t="s">
        <v>171</v>
      </c>
      <c r="N307" s="57" t="s">
        <v>171</v>
      </c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</row>
    <row r="308" spans="1:29" ht="15.75" customHeight="1" x14ac:dyDescent="0.3">
      <c r="A308" s="16" t="s">
        <v>172</v>
      </c>
      <c r="B308" s="18"/>
      <c r="C308" s="33">
        <f t="shared" ref="C308:N308" si="95">C292/C257</f>
        <v>981.9063085518784</v>
      </c>
      <c r="D308" s="33">
        <f t="shared" si="95"/>
        <v>974.36801204996561</v>
      </c>
      <c r="E308" s="33">
        <f t="shared" si="95"/>
        <v>1068.9328772238709</v>
      </c>
      <c r="F308" s="33">
        <f t="shared" si="95"/>
        <v>1130.8249879079483</v>
      </c>
      <c r="G308" s="33">
        <f t="shared" si="95"/>
        <v>1164.8205930456243</v>
      </c>
      <c r="H308" s="33">
        <f t="shared" si="95"/>
        <v>1182.4302220040231</v>
      </c>
      <c r="I308" s="33">
        <f t="shared" si="95"/>
        <v>1191.4358400955743</v>
      </c>
      <c r="J308" s="33">
        <f t="shared" si="95"/>
        <v>1195.9503580911899</v>
      </c>
      <c r="K308" s="33">
        <f t="shared" si="95"/>
        <v>1198.1925135047047</v>
      </c>
      <c r="L308" s="33">
        <f t="shared" si="95"/>
        <v>1199.3015216289568</v>
      </c>
      <c r="M308" s="33">
        <f t="shared" si="95"/>
        <v>1199.8486175384171</v>
      </c>
      <c r="N308" s="33">
        <f t="shared" si="95"/>
        <v>1200.1183049655947</v>
      </c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5.75" customHeight="1" x14ac:dyDescent="0.3">
      <c r="A309" s="16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5.75" customHeight="1" x14ac:dyDescent="0.3">
      <c r="A310" s="16" t="s">
        <v>173</v>
      </c>
      <c r="B310" s="18"/>
      <c r="C310" s="18">
        <f t="shared" ref="C310:N310" si="96">(C193+C198)/C212</f>
        <v>79.488415671396638</v>
      </c>
      <c r="D310" s="18">
        <f t="shared" si="96"/>
        <v>13.671398645992571</v>
      </c>
      <c r="E310" s="18">
        <f t="shared" si="96"/>
        <v>4.6481293825385883</v>
      </c>
      <c r="F310" s="18">
        <f t="shared" si="96"/>
        <v>2.0276370162992405</v>
      </c>
      <c r="G310" s="18">
        <f t="shared" si="96"/>
        <v>0.95367189008071152</v>
      </c>
      <c r="H310" s="18">
        <f t="shared" si="96"/>
        <v>0.46066219259963942</v>
      </c>
      <c r="I310" s="18">
        <f t="shared" si="96"/>
        <v>0.22488292065963214</v>
      </c>
      <c r="J310" s="18">
        <f t="shared" si="96"/>
        <v>0.11022312746432768</v>
      </c>
      <c r="K310" s="18">
        <f t="shared" si="96"/>
        <v>5.4110090153286224E-2</v>
      </c>
      <c r="L310" s="18">
        <f t="shared" si="96"/>
        <v>2.6578901358724621E-2</v>
      </c>
      <c r="M310" s="18">
        <f t="shared" si="96"/>
        <v>1.3057984855653336E-2</v>
      </c>
      <c r="N310" s="18">
        <f t="shared" si="96"/>
        <v>6.4155513941132145E-3</v>
      </c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5.75" customHeight="1" x14ac:dyDescent="0.3">
      <c r="A311" s="16" t="s">
        <v>174</v>
      </c>
      <c r="B311" s="18"/>
      <c r="C311" s="18">
        <f t="shared" ref="C311:N311" si="97">(B262+C296+C288+C284)/B262</f>
        <v>2.0881007979669923</v>
      </c>
      <c r="D311" s="18">
        <f t="shared" si="97"/>
        <v>1.3666591147678038</v>
      </c>
      <c r="E311" s="18">
        <f t="shared" si="97"/>
        <v>1.3693414306404901</v>
      </c>
      <c r="F311" s="18">
        <f t="shared" si="97"/>
        <v>1.3219716733906677</v>
      </c>
      <c r="G311" s="18">
        <f t="shared" si="97"/>
        <v>1.2953023282967551</v>
      </c>
      <c r="H311" s="18">
        <f t="shared" si="97"/>
        <v>1.2818695672397955</v>
      </c>
      <c r="I311" s="18">
        <f t="shared" si="97"/>
        <v>1.2752111276259628</v>
      </c>
      <c r="J311" s="18">
        <f t="shared" si="97"/>
        <v>1.2718845771807885</v>
      </c>
      <c r="K311" s="18">
        <f t="shared" si="97"/>
        <v>1.2702359955828988</v>
      </c>
      <c r="L311" s="18">
        <f t="shared" si="97"/>
        <v>1.2694217616864691</v>
      </c>
      <c r="M311" s="18">
        <f t="shared" si="97"/>
        <v>1.2690201485182444</v>
      </c>
      <c r="N311" s="18">
        <f t="shared" si="97"/>
        <v>1.2688222894330541</v>
      </c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5.75" customHeight="1" x14ac:dyDescent="0.3">
      <c r="A312" s="16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5.75" customHeight="1" x14ac:dyDescent="0.3">
      <c r="A313" s="16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5.75" customHeight="1" x14ac:dyDescent="0.3">
      <c r="A314" s="16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5.75" customHeight="1" x14ac:dyDescent="0.3">
      <c r="A315" s="17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</row>
    <row r="316" spans="1:29" ht="15.75" customHeight="1" x14ac:dyDescent="0.3">
      <c r="A316" s="4" t="s">
        <v>175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5.75" customHeight="1" x14ac:dyDescent="0.3">
      <c r="A317" s="27" t="s">
        <v>176</v>
      </c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29" ht="15.75" customHeight="1" x14ac:dyDescent="0.3">
      <c r="A318" s="16" t="s">
        <v>177</v>
      </c>
      <c r="B318" s="18"/>
      <c r="C318" s="18">
        <f>C78</f>
        <v>63194</v>
      </c>
      <c r="D318" s="18">
        <f>D78</f>
        <v>72674</v>
      </c>
      <c r="E318" s="18">
        <f>E78</f>
        <v>83574</v>
      </c>
      <c r="F318" s="18">
        <f>F78</f>
        <v>96111</v>
      </c>
      <c r="G318" s="18">
        <f>G78</f>
        <v>110527</v>
      </c>
      <c r="H318" s="18">
        <f>H78</f>
        <v>127107</v>
      </c>
      <c r="I318" s="18">
        <f>I78</f>
        <v>146173</v>
      </c>
      <c r="J318" s="18">
        <f>J78</f>
        <v>168098</v>
      </c>
      <c r="K318" s="18">
        <f>K78</f>
        <v>193313</v>
      </c>
      <c r="L318" s="18">
        <f>L78</f>
        <v>222310</v>
      </c>
      <c r="M318" s="18">
        <f>M78</f>
        <v>255657</v>
      </c>
      <c r="N318" s="18">
        <f>N78</f>
        <v>294005</v>
      </c>
    </row>
    <row r="319" spans="1:29" ht="15.75" customHeight="1" x14ac:dyDescent="0.3">
      <c r="A319" s="16" t="s">
        <v>178</v>
      </c>
      <c r="B319" s="18"/>
      <c r="C319" s="18">
        <f>C79</f>
        <v>24305.5</v>
      </c>
      <c r="D319" s="18">
        <f>D79</f>
        <v>27951.5</v>
      </c>
      <c r="E319" s="18">
        <f>E79</f>
        <v>32144</v>
      </c>
      <c r="F319" s="18">
        <f>F79</f>
        <v>36965.75</v>
      </c>
      <c r="G319" s="18">
        <f>G79</f>
        <v>42510.5</v>
      </c>
      <c r="H319" s="18">
        <f>H79</f>
        <v>48887.25</v>
      </c>
      <c r="I319" s="18">
        <f>I79</f>
        <v>56220.25</v>
      </c>
      <c r="J319" s="18">
        <f>J79</f>
        <v>64653.25</v>
      </c>
      <c r="K319" s="18">
        <f>K79</f>
        <v>74351.25</v>
      </c>
      <c r="L319" s="18">
        <f>L79</f>
        <v>85504</v>
      </c>
      <c r="M319" s="18">
        <f>M79</f>
        <v>98329.5</v>
      </c>
      <c r="N319" s="18">
        <f>N79</f>
        <v>113079</v>
      </c>
    </row>
    <row r="320" spans="1:29" ht="15.75" customHeight="1" x14ac:dyDescent="0.3">
      <c r="A320" s="16" t="s">
        <v>179</v>
      </c>
      <c r="B320" s="18"/>
      <c r="C320" s="18">
        <f>C80</f>
        <v>8749.98</v>
      </c>
      <c r="D320" s="18">
        <f>D80</f>
        <v>10062.539999999999</v>
      </c>
      <c r="E320" s="18">
        <f>E80</f>
        <v>11571.84</v>
      </c>
      <c r="F320" s="18">
        <f>F80</f>
        <v>13307.67</v>
      </c>
      <c r="G320" s="18">
        <f>G80</f>
        <v>15303.779999999999</v>
      </c>
      <c r="H320" s="18">
        <f>H80</f>
        <v>17599.41</v>
      </c>
      <c r="I320" s="18">
        <f>I80</f>
        <v>20239.29</v>
      </c>
      <c r="J320" s="18">
        <f>J80</f>
        <v>23275.17</v>
      </c>
      <c r="K320" s="18">
        <f>K80</f>
        <v>26766.45</v>
      </c>
      <c r="L320" s="18">
        <f>L80</f>
        <v>30781.439999999999</v>
      </c>
      <c r="M320" s="18">
        <f>M80</f>
        <v>35398.619999999995</v>
      </c>
      <c r="N320" s="18">
        <f>N80</f>
        <v>40708.439999999995</v>
      </c>
    </row>
    <row r="321" spans="1:14" ht="15.75" customHeight="1" x14ac:dyDescent="0.3">
      <c r="A321" s="16" t="s">
        <v>180</v>
      </c>
      <c r="B321" s="18"/>
      <c r="C321" s="18">
        <f>C81</f>
        <v>972.22</v>
      </c>
      <c r="D321" s="18">
        <f>D81</f>
        <v>1118.06</v>
      </c>
      <c r="E321" s="18">
        <f>E81</f>
        <v>1285.76</v>
      </c>
      <c r="F321" s="18">
        <f>F81</f>
        <v>1478.63</v>
      </c>
      <c r="G321" s="18">
        <f>G81</f>
        <v>1700.42</v>
      </c>
      <c r="H321" s="18">
        <f>H81</f>
        <v>1955.49</v>
      </c>
      <c r="I321" s="18">
        <f>I81</f>
        <v>2248.81</v>
      </c>
      <c r="J321" s="18">
        <f>J81</f>
        <v>2586.13</v>
      </c>
      <c r="K321" s="18">
        <f>K81</f>
        <v>2974.05</v>
      </c>
      <c r="L321" s="18">
        <f>L81</f>
        <v>3420.16</v>
      </c>
      <c r="M321" s="18">
        <f>M81</f>
        <v>3933.1800000000003</v>
      </c>
      <c r="N321" s="18">
        <f>N81</f>
        <v>4523.16</v>
      </c>
    </row>
    <row r="322" spans="1:14" ht="15.75" customHeight="1" x14ac:dyDescent="0.3">
      <c r="A322" s="16" t="s">
        <v>181</v>
      </c>
      <c r="B322" s="18"/>
      <c r="C322" s="18">
        <f>C82</f>
        <v>34027.699999999997</v>
      </c>
      <c r="D322" s="18">
        <f>D82</f>
        <v>39132.1</v>
      </c>
      <c r="E322" s="18">
        <f>E82</f>
        <v>45001.599999999999</v>
      </c>
      <c r="F322" s="18">
        <f>F82</f>
        <v>51752.049999999996</v>
      </c>
      <c r="G322" s="18">
        <f>G82</f>
        <v>59514.7</v>
      </c>
      <c r="H322" s="18">
        <f>H82</f>
        <v>68442.150000000009</v>
      </c>
      <c r="I322" s="18">
        <f>I82</f>
        <v>78708.350000000006</v>
      </c>
      <c r="J322" s="18">
        <f>J82</f>
        <v>90514.55</v>
      </c>
      <c r="K322" s="18">
        <f>K82</f>
        <v>104091.75</v>
      </c>
      <c r="L322" s="18">
        <f>L82</f>
        <v>119705.60000000001</v>
      </c>
      <c r="M322" s="18">
        <f>M82</f>
        <v>137661.29999999999</v>
      </c>
      <c r="N322" s="18">
        <f>N82</f>
        <v>158310.6</v>
      </c>
    </row>
    <row r="323" spans="1:14" ht="15.75" customHeight="1" x14ac:dyDescent="0.3">
      <c r="A323" s="16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spans="1:14" ht="15.75" customHeight="1" x14ac:dyDescent="0.3">
      <c r="A324" s="27" t="s">
        <v>182</v>
      </c>
    </row>
    <row r="325" spans="1:14" ht="15.75" customHeight="1" x14ac:dyDescent="0.3">
      <c r="A325" s="16" t="s">
        <v>183</v>
      </c>
      <c r="B325" s="33"/>
      <c r="C325" s="33">
        <v>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</row>
    <row r="326" spans="1:14" ht="15.75" customHeight="1" x14ac:dyDescent="0.3">
      <c r="A326" s="16" t="s">
        <v>61</v>
      </c>
      <c r="B326" s="60"/>
      <c r="C326" s="33">
        <v>100</v>
      </c>
      <c r="D326" s="33">
        <v>100</v>
      </c>
      <c r="E326" s="33">
        <v>100</v>
      </c>
      <c r="F326" s="33">
        <v>100</v>
      </c>
      <c r="G326" s="33">
        <v>100</v>
      </c>
      <c r="H326" s="33">
        <v>100</v>
      </c>
      <c r="I326" s="33">
        <v>100</v>
      </c>
      <c r="J326" s="33">
        <v>100</v>
      </c>
      <c r="K326" s="33">
        <v>100</v>
      </c>
      <c r="L326" s="33">
        <v>100</v>
      </c>
      <c r="M326" s="33">
        <v>100</v>
      </c>
      <c r="N326" s="33">
        <v>100</v>
      </c>
    </row>
    <row r="327" spans="1:14" ht="15.75" customHeight="1" x14ac:dyDescent="0.3">
      <c r="A327" s="16" t="s">
        <v>93</v>
      </c>
      <c r="B327" s="33"/>
      <c r="C327" s="33">
        <v>750</v>
      </c>
      <c r="D327" s="33">
        <v>750</v>
      </c>
      <c r="E327" s="33">
        <v>750</v>
      </c>
      <c r="F327" s="33">
        <v>750</v>
      </c>
      <c r="G327" s="33">
        <v>750</v>
      </c>
      <c r="H327" s="33">
        <v>750</v>
      </c>
      <c r="I327" s="33">
        <v>750</v>
      </c>
      <c r="J327" s="33">
        <v>750</v>
      </c>
      <c r="K327" s="33">
        <v>750</v>
      </c>
      <c r="L327" s="33">
        <v>750</v>
      </c>
      <c r="M327" s="33">
        <v>750</v>
      </c>
      <c r="N327" s="33">
        <v>750</v>
      </c>
    </row>
    <row r="328" spans="1:14" ht="15.75" customHeight="1" x14ac:dyDescent="0.3">
      <c r="A328" s="16" t="s">
        <v>63</v>
      </c>
      <c r="B328" s="33"/>
      <c r="C328" s="33">
        <v>1200</v>
      </c>
      <c r="D328" s="33">
        <v>1200</v>
      </c>
      <c r="E328" s="33">
        <v>1200</v>
      </c>
      <c r="F328" s="33">
        <v>1200</v>
      </c>
      <c r="G328" s="33">
        <v>1200</v>
      </c>
      <c r="H328" s="33">
        <v>1200</v>
      </c>
      <c r="I328" s="33">
        <v>1200</v>
      </c>
      <c r="J328" s="33">
        <v>1200</v>
      </c>
      <c r="K328" s="33">
        <v>1200</v>
      </c>
      <c r="L328" s="33">
        <v>1200</v>
      </c>
      <c r="M328" s="33">
        <v>1200</v>
      </c>
      <c r="N328" s="33">
        <v>1200</v>
      </c>
    </row>
    <row r="329" spans="1:14" ht="15.75" customHeight="1" x14ac:dyDescent="0.3">
      <c r="A329" s="16" t="s">
        <v>184</v>
      </c>
      <c r="C329" s="33">
        <f t="shared" ref="C329:N329" si="98">(C319*C326+C320*C327+C321*C328)/C322</f>
        <v>298.57142857142861</v>
      </c>
      <c r="D329" s="33">
        <f t="shared" si="98"/>
        <v>298.57142857142856</v>
      </c>
      <c r="E329" s="33">
        <f t="shared" si="98"/>
        <v>298.57142857142856</v>
      </c>
      <c r="F329" s="33">
        <f t="shared" si="98"/>
        <v>298.57142857142861</v>
      </c>
      <c r="G329" s="33">
        <f t="shared" si="98"/>
        <v>298.57142857142861</v>
      </c>
      <c r="H329" s="33">
        <f t="shared" si="98"/>
        <v>298.57142857142856</v>
      </c>
      <c r="I329" s="33">
        <f t="shared" si="98"/>
        <v>298.57142857142856</v>
      </c>
      <c r="J329" s="33">
        <f t="shared" si="98"/>
        <v>298.57142857142856</v>
      </c>
      <c r="K329" s="33">
        <f t="shared" si="98"/>
        <v>298.57142857142856</v>
      </c>
      <c r="L329" s="33">
        <f t="shared" si="98"/>
        <v>298.57142857142856</v>
      </c>
      <c r="M329" s="33">
        <f t="shared" si="98"/>
        <v>298.57142857142861</v>
      </c>
      <c r="N329" s="33">
        <f t="shared" si="98"/>
        <v>298.57142857142856</v>
      </c>
    </row>
    <row r="330" spans="1:14" ht="15.75" customHeight="1" x14ac:dyDescent="0.3">
      <c r="A330" s="16" t="s">
        <v>185</v>
      </c>
      <c r="C330" s="33">
        <f t="shared" ref="C330:N332" si="99">C319*C326*C118</f>
        <v>2673605</v>
      </c>
      <c r="D330" s="33">
        <f t="shared" si="99"/>
        <v>3074665.0000000005</v>
      </c>
      <c r="E330" s="33">
        <f t="shared" si="99"/>
        <v>3535840.0000000005</v>
      </c>
      <c r="F330" s="33">
        <f t="shared" si="99"/>
        <v>4066232.5000000005</v>
      </c>
      <c r="G330" s="33">
        <f t="shared" si="99"/>
        <v>4676155</v>
      </c>
      <c r="H330" s="33">
        <f t="shared" si="99"/>
        <v>5377597.5</v>
      </c>
      <c r="I330" s="33">
        <f t="shared" si="99"/>
        <v>6184227.5000000009</v>
      </c>
      <c r="J330" s="33">
        <f t="shared" si="99"/>
        <v>7111857.5000000009</v>
      </c>
      <c r="K330" s="33">
        <f t="shared" si="99"/>
        <v>8178637.5000000009</v>
      </c>
      <c r="L330" s="33">
        <f t="shared" si="99"/>
        <v>9405440</v>
      </c>
      <c r="M330" s="33">
        <f t="shared" si="99"/>
        <v>10816245</v>
      </c>
      <c r="N330" s="33">
        <f t="shared" si="99"/>
        <v>12438690.000000002</v>
      </c>
    </row>
    <row r="331" spans="1:14" ht="15.75" customHeight="1" x14ac:dyDescent="0.3">
      <c r="A331" s="16" t="s">
        <v>186</v>
      </c>
      <c r="C331" s="33">
        <f t="shared" si="99"/>
        <v>25593691.5</v>
      </c>
      <c r="D331" s="33">
        <f t="shared" si="99"/>
        <v>29432929.499999996</v>
      </c>
      <c r="E331" s="33">
        <f t="shared" si="99"/>
        <v>33847632</v>
      </c>
      <c r="F331" s="33">
        <f t="shared" si="99"/>
        <v>38924934.75</v>
      </c>
      <c r="G331" s="33">
        <f t="shared" si="99"/>
        <v>44763556.5</v>
      </c>
      <c r="H331" s="33">
        <f t="shared" si="99"/>
        <v>51478274.25</v>
      </c>
      <c r="I331" s="33">
        <f t="shared" si="99"/>
        <v>59199923.25</v>
      </c>
      <c r="J331" s="33">
        <f t="shared" si="99"/>
        <v>68079872.25</v>
      </c>
      <c r="K331" s="33">
        <f t="shared" si="99"/>
        <v>78291866.25</v>
      </c>
      <c r="L331" s="33">
        <f t="shared" si="99"/>
        <v>90035712</v>
      </c>
      <c r="M331" s="33">
        <f t="shared" si="99"/>
        <v>103540963.49999999</v>
      </c>
      <c r="N331" s="33">
        <f t="shared" si="99"/>
        <v>119072186.99999999</v>
      </c>
    </row>
    <row r="332" spans="1:14" ht="15.75" customHeight="1" x14ac:dyDescent="0.3">
      <c r="A332" s="16" t="s">
        <v>187</v>
      </c>
      <c r="C332" s="33">
        <f t="shared" si="99"/>
        <v>3383325.6</v>
      </c>
      <c r="D332" s="33">
        <f t="shared" si="99"/>
        <v>3890848.8</v>
      </c>
      <c r="E332" s="33">
        <f t="shared" si="99"/>
        <v>4474444.8</v>
      </c>
      <c r="F332" s="33">
        <f t="shared" si="99"/>
        <v>5145632.4000000004</v>
      </c>
      <c r="G332" s="33">
        <f t="shared" si="99"/>
        <v>5917461.5999999996</v>
      </c>
      <c r="H332" s="33">
        <f t="shared" si="99"/>
        <v>6805105.2000000002</v>
      </c>
      <c r="I332" s="33">
        <f t="shared" si="99"/>
        <v>7825858.7999999998</v>
      </c>
      <c r="J332" s="33">
        <f t="shared" si="99"/>
        <v>8999732.4000000004</v>
      </c>
      <c r="K332" s="33">
        <f t="shared" si="99"/>
        <v>10349694</v>
      </c>
      <c r="L332" s="33">
        <f t="shared" si="99"/>
        <v>11902156.799999999</v>
      </c>
      <c r="M332" s="33">
        <f t="shared" si="99"/>
        <v>13687466.4</v>
      </c>
      <c r="N332" s="33">
        <f t="shared" si="99"/>
        <v>15740596.799999999</v>
      </c>
    </row>
    <row r="333" spans="1:14" ht="15.75" customHeight="1" x14ac:dyDescent="0.3">
      <c r="A333" s="16" t="s">
        <v>188</v>
      </c>
      <c r="C333" s="33">
        <f t="shared" ref="C333:N333" si="100">SUM(C330:C332)</f>
        <v>31650622.100000001</v>
      </c>
      <c r="D333" s="33">
        <f t="shared" si="100"/>
        <v>36398443.299999997</v>
      </c>
      <c r="E333" s="33">
        <f t="shared" si="100"/>
        <v>41857916.799999997</v>
      </c>
      <c r="F333" s="33">
        <f t="shared" si="100"/>
        <v>48136799.649999999</v>
      </c>
      <c r="G333" s="33">
        <f t="shared" si="100"/>
        <v>55357173.100000001</v>
      </c>
      <c r="H333" s="33">
        <f t="shared" si="100"/>
        <v>63660976.950000003</v>
      </c>
      <c r="I333" s="33">
        <f t="shared" si="100"/>
        <v>73210009.549999997</v>
      </c>
      <c r="J333" s="33">
        <f t="shared" si="100"/>
        <v>84191462.150000006</v>
      </c>
      <c r="K333" s="33">
        <f t="shared" si="100"/>
        <v>96820197.75</v>
      </c>
      <c r="L333" s="33">
        <f t="shared" si="100"/>
        <v>111343308.8</v>
      </c>
      <c r="M333" s="33">
        <f t="shared" si="100"/>
        <v>128044674.89999999</v>
      </c>
      <c r="N333" s="33">
        <f t="shared" si="100"/>
        <v>147251473.79999998</v>
      </c>
    </row>
    <row r="334" spans="1:14" ht="15.75" customHeight="1" x14ac:dyDescent="0.3">
      <c r="A334" s="16"/>
    </row>
    <row r="335" spans="1:14" ht="15.75" customHeight="1" x14ac:dyDescent="0.3">
      <c r="A335" s="27" t="s">
        <v>94</v>
      </c>
    </row>
    <row r="336" spans="1:14" ht="15.75" customHeight="1" x14ac:dyDescent="0.3">
      <c r="A336" s="5" t="s">
        <v>26</v>
      </c>
      <c r="B336" s="38"/>
      <c r="C336" s="38">
        <v>2.9000000000000001E-2</v>
      </c>
      <c r="D336" s="38">
        <v>2.9000000000000001E-2</v>
      </c>
      <c r="E336" s="38">
        <v>2.9000000000000001E-2</v>
      </c>
      <c r="F336" s="38">
        <v>2.9000000000000001E-2</v>
      </c>
      <c r="G336" s="38">
        <v>2.9000000000000001E-2</v>
      </c>
      <c r="H336" s="38">
        <v>2.9000000000000001E-2</v>
      </c>
      <c r="I336" s="38">
        <v>2.9000000000000001E-2</v>
      </c>
      <c r="J336" s="38">
        <v>2.9000000000000001E-2</v>
      </c>
      <c r="K336" s="38">
        <v>2.9000000000000001E-2</v>
      </c>
      <c r="L336" s="38">
        <v>2.9000000000000001E-2</v>
      </c>
      <c r="M336" s="38">
        <v>2.9000000000000001E-2</v>
      </c>
      <c r="N336" s="38">
        <v>2.9000000000000001E-2</v>
      </c>
    </row>
    <row r="337" spans="1:14" ht="15.75" customHeight="1" x14ac:dyDescent="0.3">
      <c r="A337" s="5" t="s">
        <v>27</v>
      </c>
      <c r="B337" s="35"/>
      <c r="C337" s="35">
        <v>0.3</v>
      </c>
      <c r="D337" s="35">
        <v>0.3</v>
      </c>
      <c r="E337" s="35">
        <v>0.3</v>
      </c>
      <c r="F337" s="35">
        <v>0.3</v>
      </c>
      <c r="G337" s="35">
        <v>0.3</v>
      </c>
      <c r="H337" s="35">
        <v>0.3</v>
      </c>
      <c r="I337" s="35">
        <v>0.3</v>
      </c>
      <c r="J337" s="35">
        <v>0.3</v>
      </c>
      <c r="K337" s="35">
        <v>0.3</v>
      </c>
      <c r="L337" s="35">
        <v>0.3</v>
      </c>
      <c r="M337" s="35">
        <v>0.3</v>
      </c>
      <c r="N337" s="35">
        <v>0.3</v>
      </c>
    </row>
    <row r="338" spans="1:14" ht="15.75" customHeight="1" x14ac:dyDescent="0.3">
      <c r="A338" s="16" t="s">
        <v>189</v>
      </c>
      <c r="C338" s="33">
        <f t="shared" ref="C338:N338" si="101">(C326*C336)+C337</f>
        <v>3.2</v>
      </c>
      <c r="D338" s="33">
        <f t="shared" si="101"/>
        <v>3.2</v>
      </c>
      <c r="E338" s="33">
        <f t="shared" si="101"/>
        <v>3.2</v>
      </c>
      <c r="F338" s="33">
        <f t="shared" si="101"/>
        <v>3.2</v>
      </c>
      <c r="G338" s="33">
        <f t="shared" si="101"/>
        <v>3.2</v>
      </c>
      <c r="H338" s="33">
        <f t="shared" si="101"/>
        <v>3.2</v>
      </c>
      <c r="I338" s="33">
        <f t="shared" si="101"/>
        <v>3.2</v>
      </c>
      <c r="J338" s="33">
        <f t="shared" si="101"/>
        <v>3.2</v>
      </c>
      <c r="K338" s="33">
        <f t="shared" si="101"/>
        <v>3.2</v>
      </c>
      <c r="L338" s="33">
        <f t="shared" si="101"/>
        <v>3.2</v>
      </c>
      <c r="M338" s="33">
        <f t="shared" si="101"/>
        <v>3.2</v>
      </c>
      <c r="N338" s="33">
        <f t="shared" si="101"/>
        <v>3.2</v>
      </c>
    </row>
    <row r="339" spans="1:14" ht="15.75" customHeight="1" x14ac:dyDescent="0.3">
      <c r="A339" s="16" t="s">
        <v>190</v>
      </c>
      <c r="C339" s="33">
        <f t="shared" ref="C339:N339" si="102">C327*C336+C337</f>
        <v>22.05</v>
      </c>
      <c r="D339" s="33">
        <f t="shared" si="102"/>
        <v>22.05</v>
      </c>
      <c r="E339" s="33">
        <f t="shared" si="102"/>
        <v>22.05</v>
      </c>
      <c r="F339" s="33">
        <f t="shared" si="102"/>
        <v>22.05</v>
      </c>
      <c r="G339" s="33">
        <f t="shared" si="102"/>
        <v>22.05</v>
      </c>
      <c r="H339" s="33">
        <f t="shared" si="102"/>
        <v>22.05</v>
      </c>
      <c r="I339" s="33">
        <f t="shared" si="102"/>
        <v>22.05</v>
      </c>
      <c r="J339" s="33">
        <f t="shared" si="102"/>
        <v>22.05</v>
      </c>
      <c r="K339" s="33">
        <f t="shared" si="102"/>
        <v>22.05</v>
      </c>
      <c r="L339" s="33">
        <f t="shared" si="102"/>
        <v>22.05</v>
      </c>
      <c r="M339" s="33">
        <f t="shared" si="102"/>
        <v>22.05</v>
      </c>
      <c r="N339" s="33">
        <f t="shared" si="102"/>
        <v>22.05</v>
      </c>
    </row>
    <row r="340" spans="1:14" ht="15.75" customHeight="1" x14ac:dyDescent="0.3">
      <c r="A340" s="16" t="s">
        <v>191</v>
      </c>
      <c r="C340" s="33">
        <f t="shared" ref="C340:N340" si="103">C328*C336+C337</f>
        <v>35.1</v>
      </c>
      <c r="D340" s="33">
        <f t="shared" si="103"/>
        <v>35.1</v>
      </c>
      <c r="E340" s="33">
        <f t="shared" si="103"/>
        <v>35.1</v>
      </c>
      <c r="F340" s="33">
        <f t="shared" si="103"/>
        <v>35.1</v>
      </c>
      <c r="G340" s="33">
        <f t="shared" si="103"/>
        <v>35.1</v>
      </c>
      <c r="H340" s="33">
        <f t="shared" si="103"/>
        <v>35.1</v>
      </c>
      <c r="I340" s="33">
        <f t="shared" si="103"/>
        <v>35.1</v>
      </c>
      <c r="J340" s="33">
        <f t="shared" si="103"/>
        <v>35.1</v>
      </c>
      <c r="K340" s="33">
        <f t="shared" si="103"/>
        <v>35.1</v>
      </c>
      <c r="L340" s="33">
        <f t="shared" si="103"/>
        <v>35.1</v>
      </c>
      <c r="M340" s="33">
        <f t="shared" si="103"/>
        <v>35.1</v>
      </c>
      <c r="N340" s="33">
        <f t="shared" si="103"/>
        <v>35.1</v>
      </c>
    </row>
    <row r="341" spans="1:14" ht="15.75" customHeight="1" x14ac:dyDescent="0.3">
      <c r="A341" s="16" t="s">
        <v>192</v>
      </c>
      <c r="C341" s="33">
        <f t="shared" ref="C341:N343" si="104">C338*C319</f>
        <v>77777.600000000006</v>
      </c>
      <c r="D341" s="33">
        <f t="shared" si="104"/>
        <v>89444.800000000003</v>
      </c>
      <c r="E341" s="33">
        <f t="shared" si="104"/>
        <v>102860.8</v>
      </c>
      <c r="F341" s="33">
        <f t="shared" si="104"/>
        <v>118290.40000000001</v>
      </c>
      <c r="G341" s="33">
        <f t="shared" si="104"/>
        <v>136033.60000000001</v>
      </c>
      <c r="H341" s="33">
        <f t="shared" si="104"/>
        <v>156439.20000000001</v>
      </c>
      <c r="I341" s="33">
        <f t="shared" si="104"/>
        <v>179904.80000000002</v>
      </c>
      <c r="J341" s="33">
        <f t="shared" si="104"/>
        <v>206890.40000000002</v>
      </c>
      <c r="K341" s="33">
        <f t="shared" si="104"/>
        <v>237924</v>
      </c>
      <c r="L341" s="33">
        <f t="shared" si="104"/>
        <v>273612.79999999999</v>
      </c>
      <c r="M341" s="33">
        <f t="shared" si="104"/>
        <v>314654.40000000002</v>
      </c>
      <c r="N341" s="33">
        <f t="shared" si="104"/>
        <v>361852.80000000005</v>
      </c>
    </row>
    <row r="342" spans="1:14" ht="15.75" customHeight="1" x14ac:dyDescent="0.3">
      <c r="A342" s="16" t="s">
        <v>193</v>
      </c>
      <c r="C342" s="33">
        <f t="shared" si="104"/>
        <v>192937.05900000001</v>
      </c>
      <c r="D342" s="33">
        <f t="shared" si="104"/>
        <v>221879.00699999998</v>
      </c>
      <c r="E342" s="33">
        <f t="shared" si="104"/>
        <v>255159.07200000001</v>
      </c>
      <c r="F342" s="33">
        <f t="shared" si="104"/>
        <v>293434.12349999999</v>
      </c>
      <c r="G342" s="33">
        <f t="shared" si="104"/>
        <v>337448.34899999999</v>
      </c>
      <c r="H342" s="33">
        <f t="shared" si="104"/>
        <v>388066.99050000001</v>
      </c>
      <c r="I342" s="33">
        <f t="shared" si="104"/>
        <v>446276.34450000001</v>
      </c>
      <c r="J342" s="33">
        <f t="shared" si="104"/>
        <v>513217.49849999999</v>
      </c>
      <c r="K342" s="33">
        <f t="shared" si="104"/>
        <v>590200.22250000003</v>
      </c>
      <c r="L342" s="33">
        <f t="shared" si="104"/>
        <v>678730.75199999998</v>
      </c>
      <c r="M342" s="33">
        <f t="shared" si="104"/>
        <v>780539.57099999988</v>
      </c>
      <c r="N342" s="33">
        <f t="shared" si="104"/>
        <v>897621.10199999996</v>
      </c>
    </row>
    <row r="343" spans="1:14" ht="15.75" customHeight="1" x14ac:dyDescent="0.3">
      <c r="A343" s="16" t="s">
        <v>194</v>
      </c>
      <c r="C343" s="33">
        <f t="shared" si="104"/>
        <v>34124.922000000006</v>
      </c>
      <c r="D343" s="33">
        <f t="shared" si="104"/>
        <v>39243.906000000003</v>
      </c>
      <c r="E343" s="33">
        <f t="shared" si="104"/>
        <v>45130.175999999999</v>
      </c>
      <c r="F343" s="33">
        <f t="shared" si="104"/>
        <v>51899.913000000008</v>
      </c>
      <c r="G343" s="33">
        <f t="shared" si="104"/>
        <v>59684.742000000006</v>
      </c>
      <c r="H343" s="33">
        <f t="shared" si="104"/>
        <v>68637.699000000008</v>
      </c>
      <c r="I343" s="33">
        <f t="shared" si="104"/>
        <v>78933.231</v>
      </c>
      <c r="J343" s="33">
        <f t="shared" si="104"/>
        <v>90773.163</v>
      </c>
      <c r="K343" s="33">
        <f t="shared" si="104"/>
        <v>104389.15500000001</v>
      </c>
      <c r="L343" s="33">
        <f t="shared" si="104"/>
        <v>120047.61599999999</v>
      </c>
      <c r="M343" s="33">
        <f t="shared" si="104"/>
        <v>138054.61800000002</v>
      </c>
      <c r="N343" s="33">
        <f t="shared" si="104"/>
        <v>158762.916</v>
      </c>
    </row>
    <row r="344" spans="1:14" ht="15.75" customHeight="1" x14ac:dyDescent="0.3">
      <c r="A344" s="16" t="s">
        <v>195</v>
      </c>
      <c r="C344" s="33">
        <f t="shared" ref="C344:N344" si="105">SUM(C341:C343)</f>
        <v>304839.58100000001</v>
      </c>
      <c r="D344" s="33">
        <f t="shared" si="105"/>
        <v>350567.71299999999</v>
      </c>
      <c r="E344" s="33">
        <f t="shared" si="105"/>
        <v>403150.04800000001</v>
      </c>
      <c r="F344" s="33">
        <f t="shared" si="105"/>
        <v>463624.43650000001</v>
      </c>
      <c r="G344" s="33">
        <f t="shared" si="105"/>
        <v>533166.69099999999</v>
      </c>
      <c r="H344" s="33">
        <f t="shared" si="105"/>
        <v>613143.88950000005</v>
      </c>
      <c r="I344" s="33">
        <f t="shared" si="105"/>
        <v>705114.37550000008</v>
      </c>
      <c r="J344" s="33">
        <f t="shared" si="105"/>
        <v>810881.06150000007</v>
      </c>
      <c r="K344" s="33">
        <f t="shared" si="105"/>
        <v>932513.37750000006</v>
      </c>
      <c r="L344" s="33">
        <f t="shared" si="105"/>
        <v>1072391.1679999998</v>
      </c>
      <c r="M344" s="33">
        <f t="shared" si="105"/>
        <v>1233248.5889999999</v>
      </c>
      <c r="N344" s="33">
        <f t="shared" si="105"/>
        <v>1418236.818</v>
      </c>
    </row>
    <row r="345" spans="1:14" ht="15.75" customHeight="1" x14ac:dyDescent="0.3">
      <c r="A345" s="16" t="s">
        <v>196</v>
      </c>
      <c r="C345" s="33">
        <f t="shared" ref="C345:N345" si="106">C343/C322</f>
        <v>1.0028571428571431</v>
      </c>
      <c r="D345" s="33">
        <f t="shared" si="106"/>
        <v>1.0028571428571429</v>
      </c>
      <c r="E345" s="33">
        <f t="shared" si="106"/>
        <v>1.0028571428571429</v>
      </c>
      <c r="F345" s="33">
        <f t="shared" si="106"/>
        <v>1.0028571428571431</v>
      </c>
      <c r="G345" s="33">
        <f t="shared" si="106"/>
        <v>1.0028571428571429</v>
      </c>
      <c r="H345" s="33">
        <f t="shared" si="106"/>
        <v>1.0028571428571429</v>
      </c>
      <c r="I345" s="33">
        <f t="shared" si="106"/>
        <v>1.0028571428571427</v>
      </c>
      <c r="J345" s="33">
        <f t="shared" si="106"/>
        <v>1.0028571428571429</v>
      </c>
      <c r="K345" s="33">
        <f t="shared" si="106"/>
        <v>1.0028571428571429</v>
      </c>
      <c r="L345" s="33">
        <f t="shared" si="106"/>
        <v>1.0028571428571427</v>
      </c>
      <c r="M345" s="33">
        <f t="shared" si="106"/>
        <v>1.0028571428571431</v>
      </c>
      <c r="N345" s="33">
        <f t="shared" si="106"/>
        <v>1.0028571428571429</v>
      </c>
    </row>
    <row r="346" spans="1:14" ht="15.75" customHeight="1" x14ac:dyDescent="0.3">
      <c r="A346" s="16"/>
    </row>
    <row r="347" spans="1:14" ht="15.75" customHeight="1" x14ac:dyDescent="0.3">
      <c r="A347" s="27" t="s">
        <v>197</v>
      </c>
    </row>
    <row r="348" spans="1:14" ht="15.75" customHeight="1" x14ac:dyDescent="0.3">
      <c r="A348" s="16" t="s">
        <v>224</v>
      </c>
      <c r="C348" s="33">
        <f t="shared" ref="C348:N348" si="107">C333-C344</f>
        <v>31345782.519000001</v>
      </c>
      <c r="D348" s="33">
        <f t="shared" si="107"/>
        <v>36047875.586999997</v>
      </c>
      <c r="E348" s="33">
        <f t="shared" si="107"/>
        <v>41454766.751999997</v>
      </c>
      <c r="F348" s="33">
        <f t="shared" si="107"/>
        <v>47673175.213500001</v>
      </c>
      <c r="G348" s="33">
        <f t="shared" si="107"/>
        <v>54824006.409000002</v>
      </c>
      <c r="H348" s="33">
        <f t="shared" si="107"/>
        <v>63047833.060500003</v>
      </c>
      <c r="I348" s="33">
        <f t="shared" si="107"/>
        <v>72504895.174500003</v>
      </c>
      <c r="J348" s="33">
        <f t="shared" si="107"/>
        <v>83380581.088500008</v>
      </c>
      <c r="K348" s="33">
        <f t="shared" si="107"/>
        <v>95887684.372500002</v>
      </c>
      <c r="L348" s="33">
        <f t="shared" si="107"/>
        <v>110270917.632</v>
      </c>
      <c r="M348" s="33">
        <f t="shared" si="107"/>
        <v>126811426.31099999</v>
      </c>
      <c r="N348" s="33">
        <f t="shared" si="107"/>
        <v>145833236.98199999</v>
      </c>
    </row>
    <row r="349" spans="1:14" ht="15.75" customHeight="1" x14ac:dyDescent="0.3">
      <c r="A349" s="16" t="s">
        <v>198</v>
      </c>
      <c r="C349" s="33">
        <f t="shared" ref="C349:N349" si="108">C348/C322</f>
        <v>921.18428571428581</v>
      </c>
      <c r="D349" s="33">
        <f t="shared" si="108"/>
        <v>921.18428571428569</v>
      </c>
      <c r="E349" s="33">
        <f t="shared" si="108"/>
        <v>921.18428571428569</v>
      </c>
      <c r="F349" s="33">
        <f t="shared" si="108"/>
        <v>921.18428571428581</v>
      </c>
      <c r="G349" s="33">
        <f t="shared" si="108"/>
        <v>921.18428571428581</v>
      </c>
      <c r="H349" s="33">
        <f t="shared" si="108"/>
        <v>921.18428571428569</v>
      </c>
      <c r="I349" s="33">
        <f t="shared" si="108"/>
        <v>921.18428571428569</v>
      </c>
      <c r="J349" s="33">
        <f t="shared" si="108"/>
        <v>921.18428571428581</v>
      </c>
      <c r="K349" s="33">
        <f t="shared" si="108"/>
        <v>921.18428571428569</v>
      </c>
      <c r="L349" s="33">
        <f t="shared" si="108"/>
        <v>921.18428571428569</v>
      </c>
      <c r="M349" s="33">
        <f t="shared" si="108"/>
        <v>921.18428571428569</v>
      </c>
      <c r="N349" s="33">
        <f t="shared" si="108"/>
        <v>921.18428571428569</v>
      </c>
    </row>
    <row r="350" spans="1:14" ht="15.75" customHeight="1" x14ac:dyDescent="0.3">
      <c r="A350" s="16" t="s">
        <v>199</v>
      </c>
      <c r="C350" s="18">
        <f t="shared" ref="C350:N350" si="109">(C348/C333)*100</f>
        <v>99.036860697281526</v>
      </c>
      <c r="D350" s="18">
        <f t="shared" si="109"/>
        <v>99.036860697281526</v>
      </c>
      <c r="E350" s="18">
        <f t="shared" si="109"/>
        <v>99.036860697281526</v>
      </c>
      <c r="F350" s="18">
        <f t="shared" si="109"/>
        <v>99.036860697281526</v>
      </c>
      <c r="G350" s="18">
        <f t="shared" si="109"/>
        <v>99.036860697281526</v>
      </c>
      <c r="H350" s="18">
        <f t="shared" si="109"/>
        <v>99.036860697281526</v>
      </c>
      <c r="I350" s="18">
        <f t="shared" si="109"/>
        <v>99.03686069728154</v>
      </c>
      <c r="J350" s="18">
        <f t="shared" si="109"/>
        <v>99.036860697281526</v>
      </c>
      <c r="K350" s="18">
        <f t="shared" si="109"/>
        <v>99.036860697281526</v>
      </c>
      <c r="L350" s="18">
        <f t="shared" si="109"/>
        <v>99.036860697281526</v>
      </c>
      <c r="M350" s="18">
        <f t="shared" si="109"/>
        <v>99.036860697281526</v>
      </c>
      <c r="N350" s="18">
        <f t="shared" si="109"/>
        <v>99.036860697281526</v>
      </c>
    </row>
    <row r="351" spans="1:14" ht="15.75" customHeight="1" x14ac:dyDescent="0.3"/>
    <row r="352" spans="1:14" ht="15.75" customHeight="1" x14ac:dyDescent="0.3">
      <c r="A352" s="27" t="s">
        <v>200</v>
      </c>
    </row>
    <row r="353" spans="1:14" ht="15.75" customHeight="1" x14ac:dyDescent="0.3">
      <c r="A353" s="5" t="s">
        <v>19</v>
      </c>
      <c r="B353" s="34"/>
      <c r="C353" s="34">
        <v>1000000</v>
      </c>
      <c r="D353" s="34">
        <v>1150000</v>
      </c>
      <c r="E353" s="34">
        <v>1322500</v>
      </c>
      <c r="F353" s="34">
        <v>1520874.9999999998</v>
      </c>
      <c r="G353" s="34">
        <v>1749006.2499999995</v>
      </c>
      <c r="H353" s="34">
        <v>2011357.1874999993</v>
      </c>
      <c r="I353" s="34">
        <v>2313060.7656249991</v>
      </c>
      <c r="J353" s="34">
        <v>2660019.8804687485</v>
      </c>
      <c r="K353" s="34">
        <v>3059022.8625390604</v>
      </c>
      <c r="L353" s="34">
        <v>3517876.2919199192</v>
      </c>
      <c r="M353" s="34">
        <v>4045557.7357079065</v>
      </c>
      <c r="N353" s="34">
        <v>4652391.3960640924</v>
      </c>
    </row>
    <row r="354" spans="1:14" ht="15.75" customHeight="1" x14ac:dyDescent="0.3">
      <c r="A354" s="5" t="s">
        <v>29</v>
      </c>
      <c r="B354" s="39"/>
      <c r="C354" s="39">
        <v>0.31</v>
      </c>
      <c r="D354" s="39">
        <v>0.31</v>
      </c>
      <c r="E354" s="39">
        <v>0.31</v>
      </c>
      <c r="F354" s="39">
        <v>0.31</v>
      </c>
      <c r="G354" s="39">
        <v>0.31</v>
      </c>
      <c r="H354" s="39">
        <v>0.31</v>
      </c>
      <c r="I354" s="39">
        <v>0.31</v>
      </c>
      <c r="J354" s="39">
        <v>0.31</v>
      </c>
      <c r="K354" s="39">
        <v>0.31</v>
      </c>
      <c r="L354" s="39">
        <v>0.31</v>
      </c>
      <c r="M354" s="39">
        <v>0.31</v>
      </c>
      <c r="N354" s="39">
        <v>0.31</v>
      </c>
    </row>
    <row r="355" spans="1:14" ht="15.75" customHeight="1" x14ac:dyDescent="0.3">
      <c r="A355" s="5" t="s">
        <v>30</v>
      </c>
      <c r="B355" s="39"/>
      <c r="C355" s="39">
        <v>0.33</v>
      </c>
      <c r="D355" s="39">
        <v>0.33</v>
      </c>
      <c r="E355" s="39">
        <v>0.33</v>
      </c>
      <c r="F355" s="39">
        <v>0.33</v>
      </c>
      <c r="G355" s="39">
        <v>0.33</v>
      </c>
      <c r="H355" s="39">
        <v>0.33</v>
      </c>
      <c r="I355" s="39">
        <v>0.33</v>
      </c>
      <c r="J355" s="39">
        <v>0.33</v>
      </c>
      <c r="K355" s="39">
        <v>0.33</v>
      </c>
      <c r="L355" s="39">
        <v>0.33</v>
      </c>
      <c r="M355" s="39">
        <v>0.33</v>
      </c>
      <c r="N355" s="39">
        <v>0.33</v>
      </c>
    </row>
    <row r="356" spans="1:14" ht="15.75" customHeight="1" x14ac:dyDescent="0.3">
      <c r="A356" s="5" t="s">
        <v>31</v>
      </c>
      <c r="B356" s="39"/>
      <c r="C356" s="39">
        <v>0.34</v>
      </c>
      <c r="D356" s="39">
        <v>0.34</v>
      </c>
      <c r="E356" s="39">
        <v>0.34</v>
      </c>
      <c r="F356" s="39">
        <v>0.34</v>
      </c>
      <c r="G356" s="39">
        <v>0.34</v>
      </c>
      <c r="H356" s="39">
        <v>0.34</v>
      </c>
      <c r="I356" s="39">
        <v>0.34</v>
      </c>
      <c r="J356" s="39">
        <v>0.34</v>
      </c>
      <c r="K356" s="39">
        <v>0.34</v>
      </c>
      <c r="L356" s="39">
        <v>0.34</v>
      </c>
      <c r="M356" s="39">
        <v>0.34</v>
      </c>
      <c r="N356" s="39">
        <v>0.34</v>
      </c>
    </row>
    <row r="357" spans="1:14" ht="15.75" customHeight="1" x14ac:dyDescent="0.3">
      <c r="A357" s="5" t="s">
        <v>32</v>
      </c>
      <c r="B357" s="39"/>
      <c r="C357" s="39">
        <v>0.35</v>
      </c>
      <c r="D357" s="39">
        <v>0.35</v>
      </c>
      <c r="E357" s="39">
        <v>0.35</v>
      </c>
      <c r="F357" s="39">
        <v>0.35</v>
      </c>
      <c r="G357" s="39">
        <v>0.35</v>
      </c>
      <c r="H357" s="39">
        <v>0.35</v>
      </c>
      <c r="I357" s="39">
        <v>0.35</v>
      </c>
      <c r="J357" s="39">
        <v>0.35</v>
      </c>
      <c r="K357" s="39">
        <v>0.35</v>
      </c>
      <c r="L357" s="39">
        <v>0.35</v>
      </c>
      <c r="M357" s="39">
        <v>0.35</v>
      </c>
      <c r="N357" s="39">
        <v>0.35</v>
      </c>
    </row>
    <row r="358" spans="1:14" ht="15.75" customHeight="1" x14ac:dyDescent="0.3">
      <c r="A358" s="5" t="s">
        <v>33</v>
      </c>
      <c r="B358" s="30"/>
      <c r="C358" s="30">
        <v>95.7</v>
      </c>
      <c r="D358" s="30">
        <v>95.7</v>
      </c>
      <c r="E358" s="30">
        <v>95.7</v>
      </c>
      <c r="F358" s="30">
        <v>95.7</v>
      </c>
      <c r="G358" s="30">
        <v>95.7</v>
      </c>
      <c r="H358" s="30">
        <v>95.7</v>
      </c>
      <c r="I358" s="30">
        <v>95.7</v>
      </c>
      <c r="J358" s="30">
        <v>95.7</v>
      </c>
      <c r="K358" s="30">
        <v>95.7</v>
      </c>
      <c r="L358" s="30">
        <v>95.7</v>
      </c>
      <c r="M358" s="30">
        <v>95.7</v>
      </c>
      <c r="N358" s="30">
        <v>95.7</v>
      </c>
    </row>
    <row r="359" spans="1:14" ht="15.75" customHeight="1" x14ac:dyDescent="0.3">
      <c r="A359" s="5" t="s">
        <v>34</v>
      </c>
      <c r="B359" s="30"/>
      <c r="C359" s="30">
        <v>23.1</v>
      </c>
      <c r="D359" s="30">
        <v>23.1</v>
      </c>
      <c r="E359" s="30">
        <v>23.1</v>
      </c>
      <c r="F359" s="30">
        <v>23.1</v>
      </c>
      <c r="G359" s="30">
        <v>23.1</v>
      </c>
      <c r="H359" s="30">
        <v>23.1</v>
      </c>
      <c r="I359" s="30">
        <v>23.1</v>
      </c>
      <c r="J359" s="30">
        <v>23.1</v>
      </c>
      <c r="K359" s="30">
        <v>23.1</v>
      </c>
      <c r="L359" s="30">
        <v>23.1</v>
      </c>
      <c r="M359" s="30">
        <v>23.1</v>
      </c>
      <c r="N359" s="30">
        <v>23.1</v>
      </c>
    </row>
    <row r="360" spans="1:14" ht="15.75" customHeight="1" x14ac:dyDescent="0.3">
      <c r="A360" s="5" t="s">
        <v>35</v>
      </c>
      <c r="B360" s="30"/>
      <c r="C360" s="30">
        <v>313.39999999999998</v>
      </c>
      <c r="D360" s="30">
        <v>313.39999999999998</v>
      </c>
      <c r="E360" s="30">
        <v>313.39999999999998</v>
      </c>
      <c r="F360" s="30">
        <v>313.39999999999998</v>
      </c>
      <c r="G360" s="30">
        <v>313.39999999999998</v>
      </c>
      <c r="H360" s="30">
        <v>313.39999999999998</v>
      </c>
      <c r="I360" s="30">
        <v>313.39999999999998</v>
      </c>
      <c r="J360" s="30">
        <v>313.39999999999998</v>
      </c>
      <c r="K360" s="30">
        <v>313.39999999999998</v>
      </c>
      <c r="L360" s="30">
        <v>313.39999999999998</v>
      </c>
      <c r="M360" s="30">
        <v>313.39999999999998</v>
      </c>
      <c r="N360" s="30">
        <v>313.39999999999998</v>
      </c>
    </row>
    <row r="361" spans="1:14" ht="15.75" customHeight="1" x14ac:dyDescent="0.3">
      <c r="A361" s="5" t="s">
        <v>36</v>
      </c>
      <c r="B361" s="30"/>
      <c r="C361" s="30">
        <v>227.5</v>
      </c>
      <c r="D361" s="30">
        <v>227.5</v>
      </c>
      <c r="E361" s="30">
        <v>227.5</v>
      </c>
      <c r="F361" s="30">
        <v>227.5</v>
      </c>
      <c r="G361" s="30">
        <v>227.5</v>
      </c>
      <c r="H361" s="30">
        <v>227.5</v>
      </c>
      <c r="I361" s="30">
        <v>227.5</v>
      </c>
      <c r="J361" s="30">
        <v>227.5</v>
      </c>
      <c r="K361" s="30">
        <v>227.5</v>
      </c>
      <c r="L361" s="30">
        <v>227.5</v>
      </c>
      <c r="M361" s="30">
        <v>227.5</v>
      </c>
      <c r="N361" s="30">
        <v>227.5</v>
      </c>
    </row>
    <row r="362" spans="1:14" ht="15.75" customHeight="1" x14ac:dyDescent="0.3">
      <c r="A362" s="16" t="s">
        <v>201</v>
      </c>
      <c r="C362" s="18">
        <f t="shared" ref="C362:N365" si="110">C318*C354*C358</f>
        <v>1874776.398</v>
      </c>
      <c r="D362" s="18">
        <f t="shared" si="110"/>
        <v>2156019.5579999997</v>
      </c>
      <c r="E362" s="18">
        <f t="shared" si="110"/>
        <v>2479389.858</v>
      </c>
      <c r="F362" s="18">
        <f t="shared" si="110"/>
        <v>2851325.037</v>
      </c>
      <c r="G362" s="18">
        <f t="shared" si="110"/>
        <v>3279004.5090000005</v>
      </c>
      <c r="H362" s="18">
        <f t="shared" si="110"/>
        <v>3770883.3689999999</v>
      </c>
      <c r="I362" s="18">
        <f t="shared" si="110"/>
        <v>4336514.3909999998</v>
      </c>
      <c r="J362" s="18">
        <f t="shared" si="110"/>
        <v>4986963.3659999995</v>
      </c>
      <c r="K362" s="18">
        <f t="shared" si="110"/>
        <v>5735016.7709999997</v>
      </c>
      <c r="L362" s="18">
        <f t="shared" si="110"/>
        <v>6595270.7700000005</v>
      </c>
      <c r="M362" s="18">
        <f t="shared" si="110"/>
        <v>7584576.2190000005</v>
      </c>
      <c r="N362" s="18">
        <f t="shared" si="110"/>
        <v>8722246.3350000009</v>
      </c>
    </row>
    <row r="363" spans="1:14" ht="15.75" customHeight="1" x14ac:dyDescent="0.3">
      <c r="A363" s="16" t="s">
        <v>202</v>
      </c>
      <c r="C363" s="18">
        <f t="shared" si="110"/>
        <v>185280.82650000002</v>
      </c>
      <c r="D363" s="18">
        <f t="shared" si="110"/>
        <v>213074.28450000004</v>
      </c>
      <c r="E363" s="18">
        <f t="shared" si="110"/>
        <v>245033.71200000003</v>
      </c>
      <c r="F363" s="18">
        <f t="shared" si="110"/>
        <v>281789.91224999999</v>
      </c>
      <c r="G363" s="18">
        <f t="shared" si="110"/>
        <v>324057.54150000005</v>
      </c>
      <c r="H363" s="18">
        <f t="shared" si="110"/>
        <v>372667.50675000006</v>
      </c>
      <c r="I363" s="18">
        <f t="shared" si="110"/>
        <v>428566.96575000009</v>
      </c>
      <c r="J363" s="18">
        <f t="shared" si="110"/>
        <v>492851.72475000005</v>
      </c>
      <c r="K363" s="18">
        <f t="shared" si="110"/>
        <v>566779.5787500001</v>
      </c>
      <c r="L363" s="18">
        <f t="shared" si="110"/>
        <v>651796.99200000009</v>
      </c>
      <c r="M363" s="18">
        <f t="shared" si="110"/>
        <v>749565.77850000001</v>
      </c>
      <c r="N363" s="18">
        <f t="shared" si="110"/>
        <v>862001.21700000006</v>
      </c>
    </row>
    <row r="364" spans="1:14" ht="15.75" customHeight="1" x14ac:dyDescent="0.3">
      <c r="A364" s="16" t="s">
        <v>203</v>
      </c>
      <c r="C364" s="18">
        <f t="shared" si="110"/>
        <v>932362.86887999985</v>
      </c>
      <c r="D364" s="18">
        <f t="shared" si="110"/>
        <v>1072224.0122399998</v>
      </c>
      <c r="E364" s="18">
        <f t="shared" si="110"/>
        <v>1233048.9830400001</v>
      </c>
      <c r="F364" s="18">
        <f t="shared" si="110"/>
        <v>1418012.08452</v>
      </c>
      <c r="G364" s="18">
        <f t="shared" si="110"/>
        <v>1630709.5816800001</v>
      </c>
      <c r="H364" s="18">
        <f t="shared" si="110"/>
        <v>1875322.73196</v>
      </c>
      <c r="I364" s="18">
        <f t="shared" si="110"/>
        <v>2156617.7852400001</v>
      </c>
      <c r="J364" s="18">
        <f t="shared" si="110"/>
        <v>2480109.0145199997</v>
      </c>
      <c r="K364" s="18">
        <f t="shared" si="110"/>
        <v>2852125.8462</v>
      </c>
      <c r="L364" s="18">
        <f t="shared" si="110"/>
        <v>3279947.1206399999</v>
      </c>
      <c r="M364" s="18">
        <f t="shared" si="110"/>
        <v>3771935.3527199994</v>
      </c>
      <c r="N364" s="18">
        <f t="shared" si="110"/>
        <v>4337728.5326399999</v>
      </c>
    </row>
    <row r="365" spans="1:14" ht="15.75" customHeight="1" x14ac:dyDescent="0.3">
      <c r="A365" s="16" t="s">
        <v>204</v>
      </c>
      <c r="C365" s="18">
        <f t="shared" si="110"/>
        <v>77413.017500000002</v>
      </c>
      <c r="D365" s="18">
        <f t="shared" si="110"/>
        <v>89025.527499999997</v>
      </c>
      <c r="E365" s="18">
        <f t="shared" si="110"/>
        <v>102378.63999999998</v>
      </c>
      <c r="F365" s="18">
        <f t="shared" si="110"/>
        <v>117735.91374999999</v>
      </c>
      <c r="G365" s="18">
        <f t="shared" si="110"/>
        <v>135395.94249999998</v>
      </c>
      <c r="H365" s="18">
        <f t="shared" si="110"/>
        <v>155705.89124999999</v>
      </c>
      <c r="I365" s="18">
        <f t="shared" si="110"/>
        <v>179061.49625</v>
      </c>
      <c r="J365" s="18">
        <f t="shared" si="110"/>
        <v>205920.60125000001</v>
      </c>
      <c r="K365" s="18">
        <f t="shared" si="110"/>
        <v>236808.73125000001</v>
      </c>
      <c r="L365" s="18">
        <f t="shared" si="110"/>
        <v>272330.23999999993</v>
      </c>
      <c r="M365" s="18">
        <f t="shared" si="110"/>
        <v>313179.45750000002</v>
      </c>
      <c r="N365" s="18">
        <f t="shared" si="110"/>
        <v>360156.61499999993</v>
      </c>
    </row>
    <row r="366" spans="1:14" ht="15.75" customHeight="1" x14ac:dyDescent="0.3">
      <c r="A366" s="16" t="s">
        <v>205</v>
      </c>
      <c r="C366" s="18">
        <f t="shared" ref="C366:N366" si="111">SUM(C363:C365)</f>
        <v>1195056.71288</v>
      </c>
      <c r="D366" s="18">
        <f t="shared" si="111"/>
        <v>1374323.82424</v>
      </c>
      <c r="E366" s="18">
        <f t="shared" si="111"/>
        <v>1580461.33504</v>
      </c>
      <c r="F366" s="18">
        <f t="shared" si="111"/>
        <v>1817537.9105200002</v>
      </c>
      <c r="G366" s="18">
        <f t="shared" si="111"/>
        <v>2090163.06568</v>
      </c>
      <c r="H366" s="18">
        <f t="shared" si="111"/>
        <v>2403696.12996</v>
      </c>
      <c r="I366" s="18">
        <f t="shared" si="111"/>
        <v>2764246.2472399999</v>
      </c>
      <c r="J366" s="18">
        <f t="shared" si="111"/>
        <v>3178881.3405199996</v>
      </c>
      <c r="K366" s="18">
        <f t="shared" si="111"/>
        <v>3655714.1562000001</v>
      </c>
      <c r="L366" s="18">
        <f t="shared" si="111"/>
        <v>4204074.3526400002</v>
      </c>
      <c r="M366" s="18">
        <f t="shared" si="111"/>
        <v>4834680.5887199994</v>
      </c>
      <c r="N366" s="18">
        <f t="shared" si="111"/>
        <v>5559886.3646400003</v>
      </c>
    </row>
    <row r="367" spans="1:14" ht="15.75" customHeight="1" x14ac:dyDescent="0.3">
      <c r="A367" s="16" t="s">
        <v>206</v>
      </c>
      <c r="C367" s="33">
        <f t="shared" ref="C367:N367" si="112">C353+C362+C366</f>
        <v>4069833.1108800001</v>
      </c>
      <c r="D367" s="33">
        <f t="shared" si="112"/>
        <v>4680343.3822399992</v>
      </c>
      <c r="E367" s="33">
        <f t="shared" si="112"/>
        <v>5382351.1930400003</v>
      </c>
      <c r="F367" s="33">
        <f t="shared" si="112"/>
        <v>6189737.9475199999</v>
      </c>
      <c r="G367" s="33">
        <f t="shared" si="112"/>
        <v>7118173.8246799996</v>
      </c>
      <c r="H367" s="33">
        <f t="shared" si="112"/>
        <v>8185936.6864599995</v>
      </c>
      <c r="I367" s="33">
        <f t="shared" si="112"/>
        <v>9413821.4038649984</v>
      </c>
      <c r="J367" s="33">
        <f t="shared" si="112"/>
        <v>10825864.586988747</v>
      </c>
      <c r="K367" s="33">
        <f t="shared" si="112"/>
        <v>12449753.789739061</v>
      </c>
      <c r="L367" s="33">
        <f t="shared" si="112"/>
        <v>14317221.414559919</v>
      </c>
      <c r="M367" s="33">
        <f t="shared" si="112"/>
        <v>16464814.543427907</v>
      </c>
      <c r="N367" s="33">
        <f t="shared" si="112"/>
        <v>18934524.095704094</v>
      </c>
    </row>
    <row r="368" spans="1:14" ht="15.75" customHeight="1" x14ac:dyDescent="0.3">
      <c r="A368" s="16" t="s">
        <v>207</v>
      </c>
      <c r="C368" s="18">
        <f t="shared" ref="C368:N368" si="113">C353/C318</f>
        <v>15.824287115865431</v>
      </c>
      <c r="D368" s="18">
        <f t="shared" si="113"/>
        <v>15.824091146765005</v>
      </c>
      <c r="E368" s="18">
        <f t="shared" si="113"/>
        <v>15.824299423265609</v>
      </c>
      <c r="F368" s="18">
        <f t="shared" si="113"/>
        <v>15.824151241793341</v>
      </c>
      <c r="G368" s="18">
        <f t="shared" si="113"/>
        <v>15.824244302297172</v>
      </c>
      <c r="H368" s="18">
        <f t="shared" si="113"/>
        <v>15.824126031611156</v>
      </c>
      <c r="I368" s="18">
        <f t="shared" si="113"/>
        <v>15.824131444418594</v>
      </c>
      <c r="J368" s="18">
        <f t="shared" si="113"/>
        <v>15.824220873947034</v>
      </c>
      <c r="K368" s="18">
        <f t="shared" si="113"/>
        <v>15.824196316538776</v>
      </c>
      <c r="L368" s="18">
        <f t="shared" si="113"/>
        <v>15.824192757500423</v>
      </c>
      <c r="M368" s="18">
        <f t="shared" si="113"/>
        <v>15.824161809408334</v>
      </c>
      <c r="N368" s="18">
        <f t="shared" si="113"/>
        <v>15.824191411928682</v>
      </c>
    </row>
    <row r="369" spans="1:14" ht="15.75" customHeight="1" x14ac:dyDescent="0.3">
      <c r="A369" s="16" t="s">
        <v>208</v>
      </c>
      <c r="C369" s="18">
        <f t="shared" ref="C369:N369" si="114">C362/C322</f>
        <v>55.095595588300128</v>
      </c>
      <c r="D369" s="18">
        <f t="shared" si="114"/>
        <v>55.095932955297563</v>
      </c>
      <c r="E369" s="18">
        <f t="shared" si="114"/>
        <v>55.095593445566379</v>
      </c>
      <c r="F369" s="18">
        <f t="shared" si="114"/>
        <v>55.095885805489836</v>
      </c>
      <c r="G369" s="18">
        <f t="shared" si="114"/>
        <v>55.095707598290858</v>
      </c>
      <c r="H369" s="18">
        <f t="shared" si="114"/>
        <v>55.095922162001038</v>
      </c>
      <c r="I369" s="18">
        <f t="shared" si="114"/>
        <v>55.095989065963138</v>
      </c>
      <c r="J369" s="18">
        <f t="shared" si="114"/>
        <v>55.095709651100286</v>
      </c>
      <c r="K369" s="18">
        <f t="shared" si="114"/>
        <v>55.095785890812671</v>
      </c>
      <c r="L369" s="18">
        <f t="shared" si="114"/>
        <v>55.095758009650346</v>
      </c>
      <c r="M369" s="18">
        <f t="shared" si="114"/>
        <v>55.095921795014291</v>
      </c>
      <c r="N369" s="18">
        <f t="shared" si="114"/>
        <v>55.09578218388409</v>
      </c>
    </row>
    <row r="370" spans="1:14" ht="15.75" customHeight="1" x14ac:dyDescent="0.3">
      <c r="A370" s="16" t="s">
        <v>209</v>
      </c>
      <c r="C370" s="18">
        <f t="shared" ref="C370:N370" si="115">C366/C322</f>
        <v>35.120114285714287</v>
      </c>
      <c r="D370" s="18">
        <f t="shared" si="115"/>
        <v>35.120114285714287</v>
      </c>
      <c r="E370" s="18">
        <f t="shared" si="115"/>
        <v>35.120114285714287</v>
      </c>
      <c r="F370" s="18">
        <f t="shared" si="115"/>
        <v>35.120114285714294</v>
      </c>
      <c r="G370" s="18">
        <f t="shared" si="115"/>
        <v>35.120114285714287</v>
      </c>
      <c r="H370" s="18">
        <f t="shared" si="115"/>
        <v>35.12011428571428</v>
      </c>
      <c r="I370" s="18">
        <f t="shared" si="115"/>
        <v>35.12011428571428</v>
      </c>
      <c r="J370" s="18">
        <f t="shared" si="115"/>
        <v>35.12011428571428</v>
      </c>
      <c r="K370" s="18">
        <f t="shared" si="115"/>
        <v>35.120114285714287</v>
      </c>
      <c r="L370" s="18">
        <f t="shared" si="115"/>
        <v>35.120114285714287</v>
      </c>
      <c r="M370" s="18">
        <f t="shared" si="115"/>
        <v>35.120114285714287</v>
      </c>
      <c r="N370" s="18">
        <f t="shared" si="115"/>
        <v>35.120114285714287</v>
      </c>
    </row>
    <row r="371" spans="1:14" ht="15.75" customHeight="1" x14ac:dyDescent="0.3">
      <c r="A371" s="16" t="s">
        <v>210</v>
      </c>
      <c r="C371" s="18">
        <f t="shared" ref="C371:N371" si="116">(C353+C362)/C322</f>
        <v>84.483417862506144</v>
      </c>
      <c r="D371" s="18">
        <f t="shared" si="116"/>
        <v>84.483571236912908</v>
      </c>
      <c r="E371" s="18">
        <f t="shared" si="116"/>
        <v>84.483437433335709</v>
      </c>
      <c r="F371" s="18">
        <f t="shared" si="116"/>
        <v>84.483610542964001</v>
      </c>
      <c r="G371" s="18">
        <f t="shared" si="116"/>
        <v>84.483510107586866</v>
      </c>
      <c r="H371" s="18">
        <f t="shared" si="116"/>
        <v>84.48361947279561</v>
      </c>
      <c r="I371" s="18">
        <f t="shared" si="116"/>
        <v>84.483732115144051</v>
      </c>
      <c r="J371" s="18">
        <f t="shared" si="116"/>
        <v>84.483469745678988</v>
      </c>
      <c r="K371" s="18">
        <f t="shared" si="116"/>
        <v>84.48354104469432</v>
      </c>
      <c r="L371" s="18">
        <f t="shared" si="116"/>
        <v>84.48349168225981</v>
      </c>
      <c r="M371" s="18">
        <f t="shared" si="116"/>
        <v>84.483685354619695</v>
      </c>
      <c r="N371" s="18">
        <f t="shared" si="116"/>
        <v>84.483526251963497</v>
      </c>
    </row>
    <row r="372" spans="1:14" ht="15.75" customHeight="1" x14ac:dyDescent="0.3">
      <c r="A372" s="27"/>
    </row>
    <row r="373" spans="1:14" ht="15.75" customHeight="1" x14ac:dyDescent="0.3">
      <c r="A373" s="27" t="s">
        <v>211</v>
      </c>
    </row>
    <row r="374" spans="1:14" ht="15.75" customHeight="1" x14ac:dyDescent="0.3">
      <c r="A374" s="16" t="s">
        <v>95</v>
      </c>
      <c r="C374" s="33">
        <f t="shared" ref="C374:N374" si="117">C348-C367</f>
        <v>27275949.408120003</v>
      </c>
      <c r="D374" s="33">
        <f t="shared" si="117"/>
        <v>31367532.20476</v>
      </c>
      <c r="E374" s="33">
        <f t="shared" si="117"/>
        <v>36072415.558959998</v>
      </c>
      <c r="F374" s="33">
        <f t="shared" si="117"/>
        <v>41483437.265979998</v>
      </c>
      <c r="G374" s="33">
        <f t="shared" si="117"/>
        <v>47705832.584320001</v>
      </c>
      <c r="H374" s="33">
        <f t="shared" si="117"/>
        <v>54861896.374040008</v>
      </c>
      <c r="I374" s="33">
        <f t="shared" si="117"/>
        <v>63091073.770635009</v>
      </c>
      <c r="J374" s="33">
        <f t="shared" si="117"/>
        <v>72554716.501511261</v>
      </c>
      <c r="K374" s="33">
        <f t="shared" si="117"/>
        <v>83437930.582760945</v>
      </c>
      <c r="L374" s="33">
        <f t="shared" si="117"/>
        <v>95953696.217440084</v>
      </c>
      <c r="M374" s="33">
        <f t="shared" si="117"/>
        <v>110346611.76757208</v>
      </c>
      <c r="N374" s="33">
        <f t="shared" si="117"/>
        <v>126898712.8862959</v>
      </c>
    </row>
    <row r="375" spans="1:14" ht="15.75" customHeight="1" x14ac:dyDescent="0.3">
      <c r="A375" s="16" t="s">
        <v>212</v>
      </c>
      <c r="C375" s="33">
        <f t="shared" ref="C375:N375" si="118">C374/C322</f>
        <v>801.58075356606548</v>
      </c>
      <c r="D375" s="33">
        <f t="shared" si="118"/>
        <v>801.5806001916585</v>
      </c>
      <c r="E375" s="33">
        <f t="shared" si="118"/>
        <v>801.58073399523573</v>
      </c>
      <c r="F375" s="33">
        <f t="shared" si="118"/>
        <v>801.5805608856075</v>
      </c>
      <c r="G375" s="33">
        <f t="shared" si="118"/>
        <v>801.58066132098463</v>
      </c>
      <c r="H375" s="33">
        <f t="shared" si="118"/>
        <v>801.58055195577583</v>
      </c>
      <c r="I375" s="33">
        <f t="shared" si="118"/>
        <v>801.58043931342741</v>
      </c>
      <c r="J375" s="33">
        <f t="shared" si="118"/>
        <v>801.58070168289248</v>
      </c>
      <c r="K375" s="33">
        <f t="shared" si="118"/>
        <v>801.58063038387718</v>
      </c>
      <c r="L375" s="33">
        <f t="shared" si="118"/>
        <v>801.5806797463116</v>
      </c>
      <c r="M375" s="33">
        <f t="shared" si="118"/>
        <v>801.58048607395165</v>
      </c>
      <c r="N375" s="33">
        <f t="shared" si="118"/>
        <v>801.58064517660785</v>
      </c>
    </row>
    <row r="376" spans="1:14" ht="15.75" customHeight="1" x14ac:dyDescent="0.3">
      <c r="A376" s="16" t="s">
        <v>213</v>
      </c>
      <c r="C376" s="18">
        <f t="shared" ref="C376:N376" si="119">(C374/C333)*100</f>
        <v>86.17824105302499</v>
      </c>
      <c r="D376" s="18">
        <f t="shared" si="119"/>
        <v>86.178224563686229</v>
      </c>
      <c r="E376" s="18">
        <f t="shared" si="119"/>
        <v>86.178238948957926</v>
      </c>
      <c r="F376" s="18">
        <f t="shared" si="119"/>
        <v>86.17822033787823</v>
      </c>
      <c r="G376" s="18">
        <f t="shared" si="119"/>
        <v>86.178231135722498</v>
      </c>
      <c r="H376" s="18">
        <f t="shared" si="119"/>
        <v>86.178219377828768</v>
      </c>
      <c r="I376" s="18">
        <f t="shared" si="119"/>
        <v>86.178207267608542</v>
      </c>
      <c r="J376" s="18">
        <f t="shared" si="119"/>
        <v>86.178235475046037</v>
      </c>
      <c r="K376" s="18">
        <f t="shared" si="119"/>
        <v>86.178227809662715</v>
      </c>
      <c r="L376" s="18">
        <f t="shared" si="119"/>
        <v>86.178233116636179</v>
      </c>
      <c r="M376" s="18">
        <f t="shared" si="119"/>
        <v>86.178212294849672</v>
      </c>
      <c r="N376" s="18">
        <f t="shared" si="119"/>
        <v>86.178229400034638</v>
      </c>
    </row>
    <row r="377" spans="1:14" ht="15.75" customHeight="1" x14ac:dyDescent="0.3"/>
    <row r="378" spans="1:14" ht="15.75" customHeight="1" x14ac:dyDescent="0.3">
      <c r="A378" s="27" t="s">
        <v>214</v>
      </c>
    </row>
    <row r="379" spans="1:14" ht="15.75" customHeight="1" x14ac:dyDescent="0.3">
      <c r="A379" s="16" t="s">
        <v>215</v>
      </c>
      <c r="B379" s="18" t="s">
        <v>216</v>
      </c>
      <c r="C379" s="18">
        <v>3</v>
      </c>
      <c r="D379" s="18">
        <v>3</v>
      </c>
      <c r="E379" s="18">
        <v>3</v>
      </c>
      <c r="F379" s="18">
        <v>3</v>
      </c>
      <c r="G379" s="18">
        <v>3</v>
      </c>
      <c r="H379" s="18">
        <v>3</v>
      </c>
      <c r="I379" s="18">
        <v>3</v>
      </c>
      <c r="J379" s="18">
        <v>3</v>
      </c>
      <c r="K379" s="18">
        <v>3</v>
      </c>
      <c r="L379" s="18">
        <v>3</v>
      </c>
      <c r="M379" s="18">
        <v>3</v>
      </c>
      <c r="N379" s="18">
        <v>3</v>
      </c>
    </row>
    <row r="380" spans="1:14" ht="15.75" customHeight="1" x14ac:dyDescent="0.3"/>
    <row r="381" spans="1:14" ht="15.75" customHeight="1" x14ac:dyDescent="0.3">
      <c r="A381" s="16" t="s">
        <v>92</v>
      </c>
      <c r="C381" s="18">
        <f t="shared" ref="C381:N381" si="120">C371</f>
        <v>84.483417862506144</v>
      </c>
      <c r="D381" s="18">
        <f t="shared" si="120"/>
        <v>84.483571236912908</v>
      </c>
      <c r="E381" s="18">
        <f t="shared" si="120"/>
        <v>84.483437433335709</v>
      </c>
      <c r="F381" s="18">
        <f t="shared" si="120"/>
        <v>84.483610542964001</v>
      </c>
      <c r="G381" s="18">
        <f t="shared" si="120"/>
        <v>84.483510107586866</v>
      </c>
      <c r="H381" s="18">
        <f t="shared" si="120"/>
        <v>84.48361947279561</v>
      </c>
      <c r="I381" s="18">
        <f t="shared" si="120"/>
        <v>84.483732115144051</v>
      </c>
      <c r="J381" s="18">
        <f t="shared" si="120"/>
        <v>84.483469745678988</v>
      </c>
      <c r="K381" s="18">
        <f t="shared" si="120"/>
        <v>84.48354104469432</v>
      </c>
      <c r="L381" s="18">
        <f t="shared" si="120"/>
        <v>84.48349168225981</v>
      </c>
      <c r="M381" s="18">
        <f t="shared" si="120"/>
        <v>84.483685354619695</v>
      </c>
      <c r="N381" s="18">
        <f t="shared" si="120"/>
        <v>84.483526251963497</v>
      </c>
    </row>
    <row r="382" spans="1:14" ht="15.75" customHeight="1" x14ac:dyDescent="0.3">
      <c r="A382" s="16" t="s">
        <v>217</v>
      </c>
      <c r="C382" s="33">
        <f t="shared" ref="C382:N382" si="121">C375*C379</f>
        <v>2404.7422606981963</v>
      </c>
      <c r="D382" s="33">
        <f t="shared" si="121"/>
        <v>2404.7418005749755</v>
      </c>
      <c r="E382" s="33">
        <f t="shared" si="121"/>
        <v>2404.7422019857072</v>
      </c>
      <c r="F382" s="33">
        <f t="shared" si="121"/>
        <v>2404.7416826568224</v>
      </c>
      <c r="G382" s="33">
        <f t="shared" si="121"/>
        <v>2404.7419839629538</v>
      </c>
      <c r="H382" s="33">
        <f t="shared" si="121"/>
        <v>2404.7416558673276</v>
      </c>
      <c r="I382" s="33">
        <f t="shared" si="121"/>
        <v>2404.741317940282</v>
      </c>
      <c r="J382" s="33">
        <f t="shared" si="121"/>
        <v>2404.7421050486773</v>
      </c>
      <c r="K382" s="33">
        <f t="shared" si="121"/>
        <v>2404.7418911516315</v>
      </c>
      <c r="L382" s="33">
        <f t="shared" si="121"/>
        <v>2404.7420392389349</v>
      </c>
      <c r="M382" s="33">
        <f t="shared" si="121"/>
        <v>2404.7414582218548</v>
      </c>
      <c r="N382" s="33">
        <f t="shared" si="121"/>
        <v>2404.7419355298234</v>
      </c>
    </row>
    <row r="383" spans="1:14" ht="15.75" customHeight="1" x14ac:dyDescent="0.3">
      <c r="A383" s="16" t="s">
        <v>218</v>
      </c>
      <c r="C383" s="33">
        <f t="shared" ref="C383:N383" si="122">C382/C381</f>
        <v>28.464074034171198</v>
      </c>
      <c r="D383" s="33">
        <f t="shared" si="122"/>
        <v>28.464016913199401</v>
      </c>
      <c r="E383" s="33">
        <f t="shared" si="122"/>
        <v>28.464066745428582</v>
      </c>
      <c r="F383" s="33">
        <f t="shared" si="122"/>
        <v>28.464002274546434</v>
      </c>
      <c r="G383" s="33">
        <f t="shared" si="122"/>
        <v>28.464039679466406</v>
      </c>
      <c r="H383" s="33">
        <f t="shared" si="122"/>
        <v>28.463998948833783</v>
      </c>
      <c r="I383" s="33">
        <f t="shared" si="122"/>
        <v>28.463956997813813</v>
      </c>
      <c r="J383" s="33">
        <f t="shared" si="122"/>
        <v>28.464054711385369</v>
      </c>
      <c r="K383" s="33">
        <f t="shared" si="122"/>
        <v>28.464028157620088</v>
      </c>
      <c r="L383" s="33">
        <f t="shared" si="122"/>
        <v>28.464046541578874</v>
      </c>
      <c r="M383" s="33">
        <f t="shared" si="122"/>
        <v>28.463974412668776</v>
      </c>
      <c r="N383" s="33">
        <f t="shared" si="122"/>
        <v>28.464033666846788</v>
      </c>
    </row>
    <row r="384" spans="1:14" ht="15.75" customHeight="1" x14ac:dyDescent="0.3">
      <c r="A384" s="16" t="s">
        <v>219</v>
      </c>
      <c r="C384" s="33">
        <f t="shared" ref="C384:N384" si="123">C371/C375*12</f>
        <v>1.2647521910174173</v>
      </c>
      <c r="D384" s="33">
        <f t="shared" si="123"/>
        <v>1.2647547290946837</v>
      </c>
      <c r="E384" s="33">
        <f t="shared" si="123"/>
        <v>1.2647525148802468</v>
      </c>
      <c r="F384" s="33">
        <f t="shared" si="123"/>
        <v>1.2647553795410047</v>
      </c>
      <c r="G384" s="33">
        <f t="shared" si="123"/>
        <v>1.2647537175115007</v>
      </c>
      <c r="H384" s="33">
        <f t="shared" si="123"/>
        <v>1.2647555273140909</v>
      </c>
      <c r="I384" s="33">
        <f t="shared" si="123"/>
        <v>1.2647573913481176</v>
      </c>
      <c r="J384" s="33">
        <f t="shared" si="123"/>
        <v>1.2647530495927664</v>
      </c>
      <c r="K384" s="33">
        <f t="shared" si="123"/>
        <v>1.2647542294663752</v>
      </c>
      <c r="L384" s="33">
        <f t="shared" si="123"/>
        <v>1.2647534126046689</v>
      </c>
      <c r="M384" s="33">
        <f t="shared" si="123"/>
        <v>1.2647566175430891</v>
      </c>
      <c r="N384" s="33">
        <f t="shared" si="123"/>
        <v>1.264753984672617</v>
      </c>
    </row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  <row r="1080" ht="15.75" customHeight="1" x14ac:dyDescent="0.3"/>
    <row r="1081" ht="15.75" customHeight="1" x14ac:dyDescent="0.3"/>
    <row r="1082" ht="15.75" customHeight="1" x14ac:dyDescent="0.3"/>
    <row r="1083" ht="15.75" customHeight="1" x14ac:dyDescent="0.3"/>
    <row r="1084" ht="15.75" customHeight="1" x14ac:dyDescent="0.3"/>
    <row r="1085" ht="15.75" customHeight="1" x14ac:dyDescent="0.3"/>
    <row r="1086" ht="15.75" customHeight="1" x14ac:dyDescent="0.3"/>
    <row r="1087" ht="15.75" customHeight="1" x14ac:dyDescent="0.3"/>
    <row r="1088" ht="15.75" customHeight="1" x14ac:dyDescent="0.3"/>
    <row r="1089" ht="15.75" customHeight="1" x14ac:dyDescent="0.3"/>
    <row r="1090" ht="15.75" customHeight="1" x14ac:dyDescent="0.3"/>
    <row r="1091" ht="15.75" customHeight="1" x14ac:dyDescent="0.3"/>
    <row r="1092" ht="15.75" customHeight="1" x14ac:dyDescent="0.3"/>
    <row r="1093" ht="15.75" customHeight="1" x14ac:dyDescent="0.3"/>
    <row r="1094" ht="15.75" customHeight="1" x14ac:dyDescent="0.3"/>
    <row r="1095" ht="15.75" customHeight="1" x14ac:dyDescent="0.3"/>
    <row r="1096" ht="15.75" customHeight="1" x14ac:dyDescent="0.3"/>
    <row r="1097" ht="15.75" customHeight="1" x14ac:dyDescent="0.3"/>
    <row r="1098" ht="15.75" customHeight="1" x14ac:dyDescent="0.3"/>
    <row r="1099" ht="15.75" customHeight="1" x14ac:dyDescent="0.3"/>
    <row r="1100" ht="15.75" customHeight="1" x14ac:dyDescent="0.3"/>
    <row r="1101" ht="15.75" customHeight="1" x14ac:dyDescent="0.3"/>
    <row r="1102" ht="15.75" customHeight="1" x14ac:dyDescent="0.3"/>
    <row r="1103" ht="15.75" customHeight="1" x14ac:dyDescent="0.3"/>
    <row r="1104" ht="15.75" customHeight="1" x14ac:dyDescent="0.3"/>
    <row r="1105" ht="15.75" customHeight="1" x14ac:dyDescent="0.3"/>
    <row r="1106" ht="15.75" customHeight="1" x14ac:dyDescent="0.3"/>
    <row r="1107" ht="15.75" customHeight="1" x14ac:dyDescent="0.3"/>
    <row r="1108" ht="15.75" customHeight="1" x14ac:dyDescent="0.3"/>
    <row r="1109" ht="15.75" customHeight="1" x14ac:dyDescent="0.3"/>
    <row r="1110" ht="15.75" customHeight="1" x14ac:dyDescent="0.3"/>
    <row r="1111" ht="15.75" customHeight="1" x14ac:dyDescent="0.3"/>
    <row r="1112" ht="15.75" customHeight="1" x14ac:dyDescent="0.3"/>
    <row r="1113" ht="15.75" customHeight="1" x14ac:dyDescent="0.3"/>
    <row r="1114" ht="15.75" customHeight="1" x14ac:dyDescent="0.3"/>
    <row r="1115" ht="15.75" customHeight="1" x14ac:dyDescent="0.3"/>
    <row r="1116" ht="15.75" customHeight="1" x14ac:dyDescent="0.3"/>
    <row r="1117" ht="15.75" customHeight="1" x14ac:dyDescent="0.3"/>
    <row r="1118" ht="15.75" customHeight="1" x14ac:dyDescent="0.3"/>
    <row r="1119" ht="15.75" customHeight="1" x14ac:dyDescent="0.3"/>
    <row r="1120" ht="15.75" customHeight="1" x14ac:dyDescent="0.3"/>
    <row r="1121" ht="15.75" customHeight="1" x14ac:dyDescent="0.3"/>
    <row r="1122" ht="15.75" customHeight="1" x14ac:dyDescent="0.3"/>
    <row r="1123" ht="15.75" customHeight="1" x14ac:dyDescent="0.3"/>
    <row r="1124" ht="15.75" customHeight="1" x14ac:dyDescent="0.3"/>
    <row r="1125" ht="15.75" customHeight="1" x14ac:dyDescent="0.3"/>
    <row r="1126" ht="15.75" customHeight="1" x14ac:dyDescent="0.3"/>
    <row r="1127" ht="15.75" customHeight="1" x14ac:dyDescent="0.3"/>
    <row r="1128" ht="15.75" customHeight="1" x14ac:dyDescent="0.3"/>
    <row r="1129" ht="15.75" customHeight="1" x14ac:dyDescent="0.3"/>
    <row r="1130" ht="15.75" customHeight="1" x14ac:dyDescent="0.3"/>
    <row r="1131" ht="15.75" customHeight="1" x14ac:dyDescent="0.3"/>
    <row r="1132" ht="15.75" customHeight="1" x14ac:dyDescent="0.3"/>
    <row r="1133" ht="15.75" customHeight="1" x14ac:dyDescent="0.3"/>
    <row r="1134" ht="15.75" customHeight="1" x14ac:dyDescent="0.3"/>
    <row r="1135" ht="15.75" customHeight="1" x14ac:dyDescent="0.3"/>
    <row r="1136" ht="15.75" customHeight="1" x14ac:dyDescent="0.3"/>
    <row r="1137" ht="15.75" customHeight="1" x14ac:dyDescent="0.3"/>
    <row r="1138" ht="15.75" customHeight="1" x14ac:dyDescent="0.3"/>
    <row r="1139" ht="15.75" customHeight="1" x14ac:dyDescent="0.3"/>
    <row r="1140" ht="15.75" customHeight="1" x14ac:dyDescent="0.3"/>
    <row r="1141" ht="15.75" customHeight="1" x14ac:dyDescent="0.3"/>
    <row r="1142" ht="15.75" customHeight="1" x14ac:dyDescent="0.3"/>
    <row r="1143" ht="15.75" customHeight="1" x14ac:dyDescent="0.3"/>
    <row r="1144" ht="15.75" customHeight="1" x14ac:dyDescent="0.3"/>
    <row r="1145" ht="15.75" customHeight="1" x14ac:dyDescent="0.3"/>
    <row r="1146" ht="15.75" customHeight="1" x14ac:dyDescent="0.3"/>
    <row r="1147" ht="15.75" customHeight="1" x14ac:dyDescent="0.3"/>
    <row r="1148" ht="15.75" customHeight="1" x14ac:dyDescent="0.3"/>
    <row r="1149" ht="15.75" customHeight="1" x14ac:dyDescent="0.3"/>
    <row r="1150" ht="15.75" customHeight="1" x14ac:dyDescent="0.3"/>
    <row r="1151" ht="15.75" customHeight="1" x14ac:dyDescent="0.3"/>
    <row r="1152" ht="15.75" customHeight="1" x14ac:dyDescent="0.3"/>
    <row r="1153" ht="15.75" customHeight="1" x14ac:dyDescent="0.3"/>
    <row r="1154" ht="15.75" customHeight="1" x14ac:dyDescent="0.3"/>
    <row r="1155" ht="15.75" customHeight="1" x14ac:dyDescent="0.3"/>
    <row r="1156" ht="15.75" customHeight="1" x14ac:dyDescent="0.3"/>
    <row r="1157" ht="15.75" customHeight="1" x14ac:dyDescent="0.3"/>
    <row r="1158" ht="15.75" customHeight="1" x14ac:dyDescent="0.3"/>
    <row r="1159" ht="15.75" customHeight="1" x14ac:dyDescent="0.3"/>
    <row r="1160" ht="15.75" customHeight="1" x14ac:dyDescent="0.3"/>
    <row r="1161" ht="15.75" customHeight="1" x14ac:dyDescent="0.3"/>
    <row r="1162" ht="15.75" customHeight="1" x14ac:dyDescent="0.3"/>
    <row r="1163" ht="15.75" customHeight="1" x14ac:dyDescent="0.3"/>
    <row r="1164" ht="15.75" customHeight="1" x14ac:dyDescent="0.3"/>
    <row r="1165" ht="15.75" customHeight="1" x14ac:dyDescent="0.3"/>
    <row r="1166" ht="15.75" customHeight="1" x14ac:dyDescent="0.3"/>
    <row r="1167" ht="15.75" customHeight="1" x14ac:dyDescent="0.3"/>
    <row r="1168" ht="15.75" customHeight="1" x14ac:dyDescent="0.3"/>
    <row r="1169" ht="15.75" customHeight="1" x14ac:dyDescent="0.3"/>
    <row r="1170" ht="15.75" customHeight="1" x14ac:dyDescent="0.3"/>
    <row r="1171" ht="15.75" customHeight="1" x14ac:dyDescent="0.3"/>
    <row r="1172" ht="15.75" customHeight="1" x14ac:dyDescent="0.3"/>
    <row r="1173" ht="15.75" customHeight="1" x14ac:dyDescent="0.3"/>
    <row r="1174" ht="15.75" customHeight="1" x14ac:dyDescent="0.3"/>
    <row r="1175" ht="15.75" customHeight="1" x14ac:dyDescent="0.3"/>
    <row r="1176" ht="15.75" customHeight="1" x14ac:dyDescent="0.3"/>
    <row r="1177" ht="15.75" customHeight="1" x14ac:dyDescent="0.3"/>
    <row r="1178" ht="15.75" customHeight="1" x14ac:dyDescent="0.3"/>
    <row r="1179" ht="15.75" customHeight="1" x14ac:dyDescent="0.3"/>
    <row r="1180" ht="15.75" customHeight="1" x14ac:dyDescent="0.3"/>
    <row r="1181" ht="15.75" customHeight="1" x14ac:dyDescent="0.3"/>
    <row r="1182" ht="15.75" customHeight="1" x14ac:dyDescent="0.3"/>
    <row r="1183" ht="15.75" customHeight="1" x14ac:dyDescent="0.3"/>
    <row r="1184" ht="15.75" customHeight="1" x14ac:dyDescent="0.3"/>
    <row r="1185" ht="15.75" customHeight="1" x14ac:dyDescent="0.3"/>
    <row r="1186" ht="15.75" customHeight="1" x14ac:dyDescent="0.3"/>
    <row r="1187" ht="15.75" customHeight="1" x14ac:dyDescent="0.3"/>
    <row r="1188" ht="15.75" customHeight="1" x14ac:dyDescent="0.3"/>
    <row r="1189" ht="15.75" customHeight="1" x14ac:dyDescent="0.3"/>
    <row r="1190" ht="15.75" customHeight="1" x14ac:dyDescent="0.3"/>
    <row r="1191" ht="15.75" customHeight="1" x14ac:dyDescent="0.3"/>
    <row r="1192" ht="15.75" customHeight="1" x14ac:dyDescent="0.3"/>
    <row r="1193" ht="15.75" customHeight="1" x14ac:dyDescent="0.3"/>
    <row r="1194" ht="15.75" customHeight="1" x14ac:dyDescent="0.3"/>
    <row r="1195" ht="15.75" customHeight="1" x14ac:dyDescent="0.3"/>
    <row r="1196" ht="15.75" customHeight="1" x14ac:dyDescent="0.3"/>
    <row r="1197" ht="15.75" customHeight="1" x14ac:dyDescent="0.3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40B0-3562-41E2-93CB-90A38C0E1617}">
  <sheetPr>
    <tabColor theme="8"/>
  </sheetPr>
  <dimension ref="A1:C384"/>
  <sheetViews>
    <sheetView workbookViewId="0">
      <selection activeCell="A392" sqref="A392"/>
    </sheetView>
  </sheetViews>
  <sheetFormatPr defaultColWidth="14.42578125" defaultRowHeight="18.75" x14ac:dyDescent="0.3"/>
  <cols>
    <col min="1" max="1" width="71.42578125" style="6" customWidth="1"/>
    <col min="2" max="2" width="21.42578125" style="19" customWidth="1"/>
    <col min="3" max="3" width="29.140625" style="19" customWidth="1"/>
    <col min="4" max="16384" width="14.42578125" style="7"/>
  </cols>
  <sheetData>
    <row r="1" spans="1:3" x14ac:dyDescent="0.2">
      <c r="A1" s="20"/>
      <c r="B1" s="28">
        <v>43435</v>
      </c>
      <c r="C1" s="28">
        <v>43466</v>
      </c>
    </row>
    <row r="2" spans="1:3" ht="15" customHeight="1" x14ac:dyDescent="0.3">
      <c r="A2" s="74" t="s">
        <v>7</v>
      </c>
      <c r="B2" s="76"/>
      <c r="C2" s="76"/>
    </row>
    <row r="3" spans="1:3" ht="15" customHeight="1" x14ac:dyDescent="0.3">
      <c r="A3" s="5" t="s">
        <v>8</v>
      </c>
      <c r="B3" s="29"/>
      <c r="C3" s="29">
        <v>0.45</v>
      </c>
    </row>
    <row r="4" spans="1:3" ht="15" customHeight="1" x14ac:dyDescent="0.3">
      <c r="A4" s="5" t="s">
        <v>9</v>
      </c>
      <c r="B4" s="29"/>
      <c r="C4" s="29">
        <v>0.65</v>
      </c>
    </row>
    <row r="5" spans="1:3" ht="15" customHeight="1" x14ac:dyDescent="0.3">
      <c r="A5" s="5" t="s">
        <v>10</v>
      </c>
      <c r="B5" s="30"/>
      <c r="C5" s="30">
        <v>3.3</v>
      </c>
    </row>
    <row r="6" spans="1:3" ht="15" customHeight="1" x14ac:dyDescent="0.3">
      <c r="A6" s="5"/>
      <c r="B6" s="30"/>
      <c r="C6" s="30"/>
    </row>
    <row r="7" spans="1:3" ht="15" customHeight="1" x14ac:dyDescent="0.3">
      <c r="A7" s="5" t="s">
        <v>11</v>
      </c>
      <c r="B7" s="29"/>
      <c r="C7" s="29">
        <v>0.77</v>
      </c>
    </row>
    <row r="8" spans="1:3" ht="15" customHeight="1" x14ac:dyDescent="0.3">
      <c r="A8" s="5" t="s">
        <v>12</v>
      </c>
      <c r="B8" s="29"/>
      <c r="C8" s="29">
        <v>0.83</v>
      </c>
    </row>
    <row r="9" spans="1:3" ht="15" customHeight="1" x14ac:dyDescent="0.3">
      <c r="A9" s="5" t="s">
        <v>13</v>
      </c>
      <c r="B9" s="29"/>
      <c r="C9" s="29">
        <v>0.6</v>
      </c>
    </row>
    <row r="10" spans="1:3" x14ac:dyDescent="0.3">
      <c r="A10" s="21" t="s">
        <v>14</v>
      </c>
      <c r="B10" s="31"/>
      <c r="C10" s="31">
        <v>0.8</v>
      </c>
    </row>
    <row r="11" spans="1:3" x14ac:dyDescent="0.3">
      <c r="A11" s="21" t="s">
        <v>15</v>
      </c>
      <c r="B11" s="31"/>
      <c r="C11" s="31">
        <v>0.18</v>
      </c>
    </row>
    <row r="12" spans="1:3" x14ac:dyDescent="0.3">
      <c r="A12" s="21" t="s">
        <v>16</v>
      </c>
      <c r="B12" s="31"/>
      <c r="C12" s="31">
        <v>0.02</v>
      </c>
    </row>
    <row r="13" spans="1:3" ht="15" customHeight="1" x14ac:dyDescent="0.3">
      <c r="A13" s="5"/>
    </row>
    <row r="14" spans="1:3" ht="15" customHeight="1" x14ac:dyDescent="0.3">
      <c r="A14" s="6" t="s">
        <v>96</v>
      </c>
      <c r="C14" s="32">
        <f>B254</f>
        <v>893.39559864605678</v>
      </c>
    </row>
    <row r="15" spans="1:3" ht="15" customHeight="1" x14ac:dyDescent="0.3">
      <c r="A15" s="6" t="s">
        <v>97</v>
      </c>
      <c r="C15" s="18">
        <f>ROUND(C14*C3*C4,0)</f>
        <v>261</v>
      </c>
    </row>
    <row r="16" spans="1:3" ht="15" customHeight="1" x14ac:dyDescent="0.3">
      <c r="A16" s="6" t="s">
        <v>98</v>
      </c>
      <c r="C16" s="18">
        <v>0</v>
      </c>
    </row>
    <row r="17" spans="1:3" x14ac:dyDescent="0.3">
      <c r="A17" s="97" t="s">
        <v>99</v>
      </c>
      <c r="B17" s="98"/>
      <c r="C17" s="98"/>
    </row>
    <row r="18" spans="1:3" ht="15" customHeight="1" x14ac:dyDescent="0.3">
      <c r="A18" s="6" t="s">
        <v>91</v>
      </c>
      <c r="C18" s="18">
        <f>ROUND(C15*C5*C7*C8*C9,0)</f>
        <v>330</v>
      </c>
    </row>
    <row r="19" spans="1:3" ht="15" customHeight="1" x14ac:dyDescent="0.3">
      <c r="A19" s="6" t="s">
        <v>100</v>
      </c>
      <c r="C19" s="18">
        <f>ROUND(C18*C10,0)</f>
        <v>264</v>
      </c>
    </row>
    <row r="20" spans="1:3" ht="15" customHeight="1" x14ac:dyDescent="0.3">
      <c r="A20" s="6" t="s">
        <v>101</v>
      </c>
      <c r="C20" s="18">
        <f>ROUND(C18*C11,0)</f>
        <v>59</v>
      </c>
    </row>
    <row r="21" spans="1:3" x14ac:dyDescent="0.3">
      <c r="A21" s="6" t="s">
        <v>102</v>
      </c>
      <c r="C21" s="18">
        <f>ROUND(C18*C12,0)</f>
        <v>7</v>
      </c>
    </row>
    <row r="22" spans="1:3" x14ac:dyDescent="0.3">
      <c r="A22" s="6" t="s">
        <v>103</v>
      </c>
      <c r="C22" s="18">
        <f>SUM(C19:C21)</f>
        <v>330</v>
      </c>
    </row>
    <row r="23" spans="1:3" x14ac:dyDescent="0.3">
      <c r="A23" s="97" t="s">
        <v>104</v>
      </c>
      <c r="B23" s="98"/>
      <c r="C23" s="98"/>
    </row>
    <row r="24" spans="1:3" x14ac:dyDescent="0.3">
      <c r="A24" s="6" t="s">
        <v>105</v>
      </c>
      <c r="C24" s="18">
        <f>C16/C18</f>
        <v>0</v>
      </c>
    </row>
    <row r="25" spans="1:3" x14ac:dyDescent="0.3">
      <c r="A25" s="6" t="s">
        <v>106</v>
      </c>
      <c r="C25" s="18">
        <f>C18*C108*C112</f>
        <v>9790.11</v>
      </c>
    </row>
    <row r="26" spans="1:3" x14ac:dyDescent="0.3">
      <c r="A26" s="6" t="s">
        <v>107</v>
      </c>
      <c r="C26" s="18">
        <f>C25+C16</f>
        <v>9790.11</v>
      </c>
    </row>
    <row r="27" spans="1:3" x14ac:dyDescent="0.3">
      <c r="A27" s="6" t="s">
        <v>92</v>
      </c>
      <c r="C27" s="18">
        <f>C26/C22</f>
        <v>29.667000000000002</v>
      </c>
    </row>
    <row r="28" spans="1:3" x14ac:dyDescent="0.3">
      <c r="A28" s="5"/>
    </row>
    <row r="29" spans="1:3" x14ac:dyDescent="0.3">
      <c r="A29" s="5"/>
    </row>
    <row r="30" spans="1:3" x14ac:dyDescent="0.3">
      <c r="A30" s="5"/>
    </row>
    <row r="31" spans="1:3" x14ac:dyDescent="0.3">
      <c r="A31" s="5"/>
    </row>
    <row r="32" spans="1:3" x14ac:dyDescent="0.3">
      <c r="A32" s="74" t="s">
        <v>17</v>
      </c>
      <c r="B32" s="76"/>
      <c r="C32" s="76"/>
    </row>
    <row r="33" spans="1:3" x14ac:dyDescent="0.3">
      <c r="A33" s="5" t="s">
        <v>8</v>
      </c>
      <c r="B33" s="29"/>
      <c r="C33" s="29">
        <v>0.4</v>
      </c>
    </row>
    <row r="34" spans="1:3" x14ac:dyDescent="0.3">
      <c r="A34" s="5" t="s">
        <v>9</v>
      </c>
      <c r="B34" s="29"/>
      <c r="C34" s="29">
        <v>0.85</v>
      </c>
    </row>
    <row r="35" spans="1:3" x14ac:dyDescent="0.3">
      <c r="A35" s="5" t="s">
        <v>10</v>
      </c>
      <c r="B35" s="30"/>
      <c r="C35" s="30">
        <v>7.8</v>
      </c>
    </row>
    <row r="36" spans="1:3" x14ac:dyDescent="0.3">
      <c r="A36" s="5"/>
      <c r="B36" s="30"/>
      <c r="C36" s="30"/>
    </row>
    <row r="37" spans="1:3" x14ac:dyDescent="0.3">
      <c r="A37" s="5" t="s">
        <v>11</v>
      </c>
      <c r="B37" s="29"/>
      <c r="C37" s="29">
        <v>0.7</v>
      </c>
    </row>
    <row r="38" spans="1:3" x14ac:dyDescent="0.3">
      <c r="A38" s="5" t="s">
        <v>12</v>
      </c>
      <c r="B38" s="29"/>
      <c r="C38" s="29">
        <v>0.6</v>
      </c>
    </row>
    <row r="39" spans="1:3" x14ac:dyDescent="0.3">
      <c r="A39" s="5" t="s">
        <v>13</v>
      </c>
      <c r="B39" s="29"/>
      <c r="C39" s="29">
        <v>0.35</v>
      </c>
    </row>
    <row r="40" spans="1:3" x14ac:dyDescent="0.3">
      <c r="A40" s="21" t="s">
        <v>14</v>
      </c>
      <c r="B40" s="31"/>
      <c r="C40" s="31">
        <v>0.8</v>
      </c>
    </row>
    <row r="41" spans="1:3" x14ac:dyDescent="0.3">
      <c r="A41" s="21" t="s">
        <v>15</v>
      </c>
      <c r="B41" s="31"/>
      <c r="C41" s="31">
        <v>0.18</v>
      </c>
    </row>
    <row r="42" spans="1:3" x14ac:dyDescent="0.3">
      <c r="A42" s="21" t="s">
        <v>16</v>
      </c>
      <c r="B42" s="31"/>
      <c r="C42" s="31">
        <v>0.02</v>
      </c>
    </row>
    <row r="43" spans="1:3" x14ac:dyDescent="0.3">
      <c r="A43" s="5"/>
    </row>
    <row r="44" spans="1:3" x14ac:dyDescent="0.3">
      <c r="A44" s="6" t="s">
        <v>108</v>
      </c>
      <c r="C44" s="32">
        <f>B178+B252+B253+B254</f>
        <v>34357.137124748915</v>
      </c>
    </row>
    <row r="45" spans="1:3" x14ac:dyDescent="0.3">
      <c r="A45" s="6" t="s">
        <v>109</v>
      </c>
      <c r="C45" s="33">
        <v>50</v>
      </c>
    </row>
    <row r="46" spans="1:3" x14ac:dyDescent="0.3">
      <c r="A46" s="6" t="s">
        <v>110</v>
      </c>
      <c r="C46" s="33">
        <v>50</v>
      </c>
    </row>
    <row r="47" spans="1:3" x14ac:dyDescent="0.3">
      <c r="A47" s="6" t="s">
        <v>111</v>
      </c>
      <c r="C47" s="33">
        <v>100</v>
      </c>
    </row>
    <row r="48" spans="1:3" x14ac:dyDescent="0.3">
      <c r="A48" s="6" t="s">
        <v>112</v>
      </c>
      <c r="B48" s="30"/>
      <c r="C48" s="19">
        <f>ROUND(C44*C33*C34,0)</f>
        <v>11681</v>
      </c>
    </row>
    <row r="49" spans="1:3" x14ac:dyDescent="0.3">
      <c r="A49" s="6" t="s">
        <v>113</v>
      </c>
      <c r="B49" s="30"/>
      <c r="C49" s="19">
        <f>ROUND(C48*C37*C38*C39*C35,0)</f>
        <v>13393</v>
      </c>
    </row>
    <row r="50" spans="1:3" x14ac:dyDescent="0.3">
      <c r="A50" s="97" t="s">
        <v>99</v>
      </c>
      <c r="B50" s="75"/>
      <c r="C50" s="98"/>
    </row>
    <row r="51" spans="1:3" x14ac:dyDescent="0.3">
      <c r="A51" s="6" t="s">
        <v>91</v>
      </c>
      <c r="B51" s="30"/>
      <c r="C51" s="19">
        <f>C49</f>
        <v>13393</v>
      </c>
    </row>
    <row r="52" spans="1:3" x14ac:dyDescent="0.3">
      <c r="A52" s="6" t="s">
        <v>100</v>
      </c>
      <c r="B52" s="30"/>
      <c r="C52" s="19">
        <f>ROUND(C49*C40,0)</f>
        <v>10714</v>
      </c>
    </row>
    <row r="53" spans="1:3" x14ac:dyDescent="0.3">
      <c r="A53" s="6" t="s">
        <v>101</v>
      </c>
      <c r="B53" s="30"/>
      <c r="C53" s="19">
        <f>ROUND(C49*C41,0)</f>
        <v>2411</v>
      </c>
    </row>
    <row r="54" spans="1:3" x14ac:dyDescent="0.3">
      <c r="A54" s="6" t="s">
        <v>102</v>
      </c>
      <c r="B54" s="30"/>
      <c r="C54" s="19">
        <f>ROUND(C49*C42,0)</f>
        <v>268</v>
      </c>
    </row>
    <row r="55" spans="1:3" x14ac:dyDescent="0.3">
      <c r="A55" s="6" t="s">
        <v>114</v>
      </c>
      <c r="B55" s="30"/>
      <c r="C55" s="19">
        <f>SUM(C52:C54)</f>
        <v>13393</v>
      </c>
    </row>
    <row r="56" spans="1:3" x14ac:dyDescent="0.3">
      <c r="A56" s="97" t="s">
        <v>104</v>
      </c>
      <c r="B56" s="75"/>
      <c r="C56" s="75"/>
    </row>
    <row r="57" spans="1:3" x14ac:dyDescent="0.3">
      <c r="A57" s="6" t="s">
        <v>115</v>
      </c>
      <c r="B57" s="30"/>
      <c r="C57" s="18">
        <v>0</v>
      </c>
    </row>
    <row r="58" spans="1:3" x14ac:dyDescent="0.3">
      <c r="A58" s="6" t="s">
        <v>116</v>
      </c>
      <c r="B58" s="30"/>
      <c r="C58" s="33">
        <f>C55*C47</f>
        <v>1339300</v>
      </c>
    </row>
    <row r="59" spans="1:3" x14ac:dyDescent="0.3">
      <c r="A59" s="6" t="s">
        <v>117</v>
      </c>
      <c r="B59" s="30"/>
      <c r="C59" s="18">
        <f>C51*C108*C112</f>
        <v>397330.13099999999</v>
      </c>
    </row>
    <row r="60" spans="1:3" x14ac:dyDescent="0.3">
      <c r="A60" s="6" t="s">
        <v>118</v>
      </c>
      <c r="B60" s="30"/>
      <c r="C60" s="33">
        <f>C59+C58</f>
        <v>1736630.1310000001</v>
      </c>
    </row>
    <row r="61" spans="1:3" x14ac:dyDescent="0.3">
      <c r="A61" s="6" t="s">
        <v>119</v>
      </c>
      <c r="B61" s="30"/>
      <c r="C61" s="33">
        <f>C60/C55</f>
        <v>129.667</v>
      </c>
    </row>
    <row r="62" spans="1:3" x14ac:dyDescent="0.3">
      <c r="A62" s="5"/>
      <c r="B62" s="30"/>
    </row>
    <row r="63" spans="1:3" x14ac:dyDescent="0.3">
      <c r="A63" s="5"/>
    </row>
    <row r="64" spans="1:3" x14ac:dyDescent="0.3">
      <c r="A64" s="74" t="s">
        <v>18</v>
      </c>
      <c r="B64" s="76"/>
      <c r="C64" s="76"/>
    </row>
    <row r="65" spans="1:3" x14ac:dyDescent="0.3">
      <c r="A65" s="5" t="s">
        <v>19</v>
      </c>
      <c r="B65" s="34"/>
      <c r="C65" s="34">
        <v>1000000</v>
      </c>
    </row>
    <row r="66" spans="1:3" x14ac:dyDescent="0.3">
      <c r="A66" s="5" t="s">
        <v>20</v>
      </c>
      <c r="B66" s="35"/>
      <c r="C66" s="35">
        <v>2.7</v>
      </c>
    </row>
    <row r="67" spans="1:3" x14ac:dyDescent="0.3">
      <c r="A67" s="5" t="s">
        <v>21</v>
      </c>
      <c r="B67" s="36"/>
      <c r="C67" s="36">
        <v>4.1399999999999999E-2</v>
      </c>
    </row>
    <row r="68" spans="1:3" x14ac:dyDescent="0.3">
      <c r="A68" s="5" t="s">
        <v>22</v>
      </c>
      <c r="B68" s="29"/>
      <c r="C68" s="29">
        <v>0.4</v>
      </c>
    </row>
    <row r="69" spans="1:3" x14ac:dyDescent="0.3">
      <c r="A69" s="5" t="s">
        <v>23</v>
      </c>
      <c r="B69" s="29"/>
      <c r="C69" s="29">
        <v>0.75</v>
      </c>
    </row>
    <row r="70" spans="1:3" x14ac:dyDescent="0.3">
      <c r="A70" s="21" t="s">
        <v>24</v>
      </c>
      <c r="B70" s="31"/>
      <c r="C70" s="31">
        <v>0.65</v>
      </c>
    </row>
    <row r="71" spans="1:3" x14ac:dyDescent="0.3">
      <c r="A71" s="21" t="s">
        <v>14</v>
      </c>
      <c r="B71" s="31"/>
      <c r="C71" s="31">
        <v>0.25</v>
      </c>
    </row>
    <row r="72" spans="1:3" x14ac:dyDescent="0.3">
      <c r="A72" s="21" t="s">
        <v>15</v>
      </c>
      <c r="B72" s="31"/>
      <c r="C72" s="31">
        <v>0.09</v>
      </c>
    </row>
    <row r="73" spans="1:3" x14ac:dyDescent="0.3">
      <c r="A73" s="21" t="s">
        <v>16</v>
      </c>
      <c r="B73" s="31"/>
      <c r="C73" s="31">
        <v>0.01</v>
      </c>
    </row>
    <row r="74" spans="1:3" x14ac:dyDescent="0.3">
      <c r="A74" s="6" t="s">
        <v>120</v>
      </c>
      <c r="B74" s="30"/>
      <c r="C74" s="18">
        <f>ROUND(C65/C66,0)</f>
        <v>370370</v>
      </c>
    </row>
    <row r="75" spans="1:3" x14ac:dyDescent="0.3">
      <c r="A75" s="6" t="s">
        <v>121</v>
      </c>
      <c r="B75" s="30"/>
      <c r="C75" s="19">
        <f>ROUND(C74/C67,0)</f>
        <v>8946135</v>
      </c>
    </row>
    <row r="76" spans="1:3" x14ac:dyDescent="0.3">
      <c r="A76" s="99" t="s">
        <v>99</v>
      </c>
      <c r="B76" s="75"/>
      <c r="C76" s="75"/>
    </row>
    <row r="77" spans="1:3" x14ac:dyDescent="0.3">
      <c r="A77" s="6" t="s">
        <v>91</v>
      </c>
      <c r="B77" s="30"/>
      <c r="C77" s="19">
        <f>ROUND(C74*C68*C69,0)</f>
        <v>111111</v>
      </c>
    </row>
    <row r="78" spans="1:3" x14ac:dyDescent="0.3">
      <c r="A78" s="6" t="s">
        <v>122</v>
      </c>
      <c r="B78" s="30"/>
      <c r="C78" s="19">
        <f>ROUND(C77*C70,0)</f>
        <v>72222</v>
      </c>
    </row>
    <row r="79" spans="1:3" x14ac:dyDescent="0.3">
      <c r="A79" s="6" t="s">
        <v>100</v>
      </c>
      <c r="B79" s="30"/>
      <c r="C79" s="19">
        <f>C77*C71</f>
        <v>27777.75</v>
      </c>
    </row>
    <row r="80" spans="1:3" x14ac:dyDescent="0.3">
      <c r="A80" s="6" t="s">
        <v>101</v>
      </c>
      <c r="B80" s="30"/>
      <c r="C80" s="19">
        <f>C77*C72</f>
        <v>9999.99</v>
      </c>
    </row>
    <row r="81" spans="1:3" x14ac:dyDescent="0.3">
      <c r="A81" s="6" t="s">
        <v>102</v>
      </c>
      <c r="B81" s="30"/>
      <c r="C81" s="19">
        <f>C77*C73</f>
        <v>1111.1100000000001</v>
      </c>
    </row>
    <row r="82" spans="1:3" x14ac:dyDescent="0.3">
      <c r="A82" s="6" t="s">
        <v>123</v>
      </c>
      <c r="B82" s="30"/>
      <c r="C82" s="19">
        <f>SUM(C79:C81)</f>
        <v>38888.85</v>
      </c>
    </row>
    <row r="83" spans="1:3" x14ac:dyDescent="0.3">
      <c r="A83" s="97" t="s">
        <v>104</v>
      </c>
      <c r="B83" s="75"/>
      <c r="C83" s="75"/>
    </row>
    <row r="84" spans="1:3" x14ac:dyDescent="0.3">
      <c r="A84" s="6" t="s">
        <v>124</v>
      </c>
      <c r="B84" s="30"/>
      <c r="C84" s="19">
        <f>ROUND(C65/C77,0)</f>
        <v>9</v>
      </c>
    </row>
    <row r="85" spans="1:3" x14ac:dyDescent="0.3">
      <c r="A85" s="6" t="s">
        <v>106</v>
      </c>
      <c r="B85" s="30"/>
      <c r="C85" s="19">
        <f>ROUND((C78*C108*C112),0)</f>
        <v>2142610</v>
      </c>
    </row>
    <row r="86" spans="1:3" x14ac:dyDescent="0.3">
      <c r="A86" s="6" t="s">
        <v>125</v>
      </c>
      <c r="B86" s="30"/>
      <c r="C86" s="37">
        <f>C65+C85</f>
        <v>3142610</v>
      </c>
    </row>
    <row r="87" spans="1:3" x14ac:dyDescent="0.3">
      <c r="A87" s="6" t="s">
        <v>126</v>
      </c>
      <c r="B87" s="30"/>
      <c r="C87" s="19">
        <f>(C65+C85)/C82</f>
        <v>80.810052238623669</v>
      </c>
    </row>
    <row r="88" spans="1:3" x14ac:dyDescent="0.3">
      <c r="A88" s="5"/>
      <c r="B88" s="30"/>
      <c r="C88" s="30"/>
    </row>
    <row r="89" spans="1:3" x14ac:dyDescent="0.3">
      <c r="A89" s="97" t="s">
        <v>127</v>
      </c>
      <c r="B89" s="75"/>
      <c r="C89" s="75"/>
    </row>
    <row r="90" spans="1:3" x14ac:dyDescent="0.3">
      <c r="A90" s="97" t="s">
        <v>99</v>
      </c>
      <c r="B90" s="75"/>
      <c r="C90" s="75"/>
    </row>
    <row r="91" spans="1:3" x14ac:dyDescent="0.3">
      <c r="A91" s="6" t="s">
        <v>91</v>
      </c>
      <c r="B91" s="30"/>
      <c r="C91" s="19">
        <f>C77+C51+C18</f>
        <v>124834</v>
      </c>
    </row>
    <row r="92" spans="1:3" x14ac:dyDescent="0.3">
      <c r="A92" s="6" t="s">
        <v>100</v>
      </c>
      <c r="B92" s="30"/>
      <c r="C92" s="19">
        <f t="shared" ref="C92:C95" si="0">C19+C52+C79</f>
        <v>38755.75</v>
      </c>
    </row>
    <row r="93" spans="1:3" x14ac:dyDescent="0.3">
      <c r="A93" s="6" t="s">
        <v>101</v>
      </c>
      <c r="B93" s="30"/>
      <c r="C93" s="19">
        <f t="shared" si="0"/>
        <v>12469.99</v>
      </c>
    </row>
    <row r="94" spans="1:3" x14ac:dyDescent="0.3">
      <c r="A94" s="6" t="s">
        <v>128</v>
      </c>
      <c r="B94" s="30"/>
      <c r="C94" s="19">
        <f t="shared" si="0"/>
        <v>1386.1100000000001</v>
      </c>
    </row>
    <row r="95" spans="1:3" x14ac:dyDescent="0.3">
      <c r="A95" s="6" t="s">
        <v>129</v>
      </c>
      <c r="B95" s="30"/>
      <c r="C95" s="19">
        <f t="shared" si="0"/>
        <v>52611.85</v>
      </c>
    </row>
    <row r="96" spans="1:3" x14ac:dyDescent="0.3">
      <c r="A96" s="97" t="s">
        <v>104</v>
      </c>
      <c r="B96" s="75"/>
      <c r="C96" s="98"/>
    </row>
    <row r="97" spans="1:3" x14ac:dyDescent="0.3">
      <c r="A97" s="6" t="s">
        <v>105</v>
      </c>
      <c r="B97" s="30"/>
      <c r="C97" s="19">
        <f>(C65+C58)/C91</f>
        <v>18.739285771504559</v>
      </c>
    </row>
    <row r="98" spans="1:3" x14ac:dyDescent="0.3">
      <c r="A98" s="6" t="s">
        <v>130</v>
      </c>
      <c r="B98" s="30"/>
      <c r="C98" s="19">
        <f>C91*C108*C112</f>
        <v>3703450.2780000004</v>
      </c>
    </row>
    <row r="99" spans="1:3" x14ac:dyDescent="0.3">
      <c r="A99" s="6" t="s">
        <v>131</v>
      </c>
      <c r="B99" s="30"/>
      <c r="C99" s="37">
        <f>ROUND(C86+C60+C26,0)</f>
        <v>4889030</v>
      </c>
    </row>
    <row r="100" spans="1:3" x14ac:dyDescent="0.3">
      <c r="A100" s="6" t="s">
        <v>132</v>
      </c>
      <c r="B100" s="30"/>
      <c r="C100" s="19">
        <f>C99/C95</f>
        <v>92.926403462337859</v>
      </c>
    </row>
    <row r="101" spans="1:3" x14ac:dyDescent="0.3">
      <c r="A101" s="5"/>
      <c r="B101" s="30"/>
      <c r="C101" s="30"/>
    </row>
    <row r="102" spans="1:3" x14ac:dyDescent="0.3">
      <c r="A102" s="5"/>
      <c r="B102" s="30"/>
      <c r="C102" s="30"/>
    </row>
    <row r="103" spans="1:3" x14ac:dyDescent="0.3">
      <c r="A103" s="74" t="s">
        <v>25</v>
      </c>
      <c r="B103" s="75"/>
      <c r="C103" s="75"/>
    </row>
    <row r="104" spans="1:3" x14ac:dyDescent="0.3">
      <c r="A104" s="5" t="s">
        <v>26</v>
      </c>
      <c r="B104" s="38"/>
      <c r="C104" s="38">
        <v>2.9000000000000001E-2</v>
      </c>
    </row>
    <row r="105" spans="1:3" x14ac:dyDescent="0.3">
      <c r="A105" s="5" t="s">
        <v>27</v>
      </c>
      <c r="B105" s="35"/>
      <c r="C105" s="35">
        <v>0.3</v>
      </c>
    </row>
    <row r="106" spans="1:3" x14ac:dyDescent="0.3">
      <c r="A106" s="5"/>
      <c r="B106" s="30"/>
      <c r="C106" s="30"/>
    </row>
    <row r="107" spans="1:3" x14ac:dyDescent="0.3">
      <c r="A107" s="74" t="s">
        <v>28</v>
      </c>
      <c r="B107" s="75"/>
      <c r="C107" s="75"/>
    </row>
    <row r="108" spans="1:3" x14ac:dyDescent="0.3">
      <c r="A108" s="5" t="s">
        <v>29</v>
      </c>
      <c r="B108" s="39"/>
      <c r="C108" s="39">
        <v>0.31</v>
      </c>
    </row>
    <row r="109" spans="1:3" x14ac:dyDescent="0.3">
      <c r="A109" s="5" t="s">
        <v>30</v>
      </c>
      <c r="B109" s="39"/>
      <c r="C109" s="39">
        <v>0.33</v>
      </c>
    </row>
    <row r="110" spans="1:3" x14ac:dyDescent="0.3">
      <c r="A110" s="5" t="s">
        <v>31</v>
      </c>
      <c r="B110" s="39"/>
      <c r="C110" s="39">
        <v>0.34</v>
      </c>
    </row>
    <row r="111" spans="1:3" x14ac:dyDescent="0.3">
      <c r="A111" s="5" t="s">
        <v>32</v>
      </c>
      <c r="B111" s="39"/>
      <c r="C111" s="39">
        <v>0.35</v>
      </c>
    </row>
    <row r="112" spans="1:3" x14ac:dyDescent="0.3">
      <c r="A112" s="5" t="s">
        <v>33</v>
      </c>
      <c r="B112" s="30"/>
      <c r="C112" s="30">
        <v>95.7</v>
      </c>
    </row>
    <row r="113" spans="1:3" x14ac:dyDescent="0.3">
      <c r="A113" s="5" t="s">
        <v>34</v>
      </c>
      <c r="B113" s="30"/>
      <c r="C113" s="30">
        <v>23.1</v>
      </c>
    </row>
    <row r="114" spans="1:3" x14ac:dyDescent="0.3">
      <c r="A114" s="5" t="s">
        <v>35</v>
      </c>
      <c r="B114" s="30"/>
      <c r="C114" s="30">
        <v>313.39999999999998</v>
      </c>
    </row>
    <row r="115" spans="1:3" x14ac:dyDescent="0.3">
      <c r="A115" s="5" t="s">
        <v>36</v>
      </c>
      <c r="B115" s="30"/>
      <c r="C115" s="30">
        <v>227.5</v>
      </c>
    </row>
    <row r="116" spans="1:3" x14ac:dyDescent="0.3">
      <c r="B116" s="30"/>
      <c r="C116" s="30"/>
    </row>
    <row r="117" spans="1:3" x14ac:dyDescent="0.3">
      <c r="A117" s="74" t="s">
        <v>37</v>
      </c>
      <c r="B117" s="75"/>
      <c r="C117" s="75"/>
    </row>
    <row r="118" spans="1:3" x14ac:dyDescent="0.3">
      <c r="A118" s="5" t="s">
        <v>38</v>
      </c>
      <c r="B118" s="30"/>
      <c r="C118" s="30">
        <v>1.1000000000000001</v>
      </c>
    </row>
    <row r="119" spans="1:3" x14ac:dyDescent="0.3">
      <c r="A119" s="5" t="s">
        <v>39</v>
      </c>
      <c r="B119" s="30"/>
      <c r="C119" s="30">
        <v>3.9</v>
      </c>
    </row>
    <row r="120" spans="1:3" x14ac:dyDescent="0.3">
      <c r="A120" s="5" t="s">
        <v>40</v>
      </c>
      <c r="B120" s="30"/>
      <c r="C120" s="30">
        <v>2.9</v>
      </c>
    </row>
    <row r="121" spans="1:3" x14ac:dyDescent="0.3">
      <c r="B121" s="30"/>
      <c r="C121" s="30"/>
    </row>
    <row r="122" spans="1:3" x14ac:dyDescent="0.3">
      <c r="A122" s="74" t="s">
        <v>41</v>
      </c>
      <c r="B122" s="75"/>
      <c r="C122" s="75"/>
    </row>
    <row r="123" spans="1:3" x14ac:dyDescent="0.3">
      <c r="A123" s="100" t="s">
        <v>42</v>
      </c>
      <c r="B123" s="75"/>
      <c r="C123" s="75"/>
    </row>
    <row r="124" spans="1:3" x14ac:dyDescent="0.3">
      <c r="A124" s="5" t="s">
        <v>43</v>
      </c>
      <c r="B124" s="29"/>
      <c r="C124" s="29">
        <v>1</v>
      </c>
    </row>
    <row r="125" spans="1:3" x14ac:dyDescent="0.3">
      <c r="A125" s="5" t="s">
        <v>44</v>
      </c>
      <c r="B125" s="29"/>
      <c r="C125" s="29">
        <v>0.48</v>
      </c>
    </row>
    <row r="126" spans="1:3" x14ac:dyDescent="0.3">
      <c r="A126" s="21" t="s">
        <v>14</v>
      </c>
      <c r="B126" s="31"/>
      <c r="C126" s="31">
        <v>0.8</v>
      </c>
    </row>
    <row r="127" spans="1:3" x14ac:dyDescent="0.3">
      <c r="A127" s="21" t="s">
        <v>15</v>
      </c>
      <c r="B127" s="31"/>
      <c r="C127" s="31">
        <v>0.18</v>
      </c>
    </row>
    <row r="128" spans="1:3" x14ac:dyDescent="0.3">
      <c r="A128" s="21" t="s">
        <v>16</v>
      </c>
      <c r="B128" s="31"/>
      <c r="C128" s="31">
        <v>0.02</v>
      </c>
    </row>
    <row r="129" spans="1:3" x14ac:dyDescent="0.3">
      <c r="A129" s="6" t="s">
        <v>133</v>
      </c>
      <c r="B129" s="30"/>
      <c r="C129" s="19">
        <f>ROUND(C78*C124*C125,0)</f>
        <v>34667</v>
      </c>
    </row>
    <row r="130" spans="1:3" x14ac:dyDescent="0.3">
      <c r="A130" s="6" t="s">
        <v>134</v>
      </c>
      <c r="B130" s="30"/>
      <c r="C130" s="19">
        <f>ROUND(C129*C126,0)</f>
        <v>27734</v>
      </c>
    </row>
    <row r="131" spans="1:3" x14ac:dyDescent="0.3">
      <c r="A131" s="6" t="s">
        <v>135</v>
      </c>
      <c r="B131" s="30"/>
      <c r="C131" s="19">
        <f>ROUND(C129*C127,0)</f>
        <v>6240</v>
      </c>
    </row>
    <row r="132" spans="1:3" x14ac:dyDescent="0.3">
      <c r="A132" s="6" t="s">
        <v>136</v>
      </c>
      <c r="B132" s="30"/>
      <c r="C132" s="19">
        <f>ROUND(C129*C128,0)</f>
        <v>693</v>
      </c>
    </row>
    <row r="133" spans="1:3" x14ac:dyDescent="0.3">
      <c r="A133" s="22"/>
      <c r="B133" s="30"/>
      <c r="C133" s="30"/>
    </row>
    <row r="134" spans="1:3" x14ac:dyDescent="0.3">
      <c r="A134" s="100" t="s">
        <v>38</v>
      </c>
      <c r="B134" s="75"/>
      <c r="C134" s="75"/>
    </row>
    <row r="135" spans="1:3" x14ac:dyDescent="0.3">
      <c r="A135" s="5" t="s">
        <v>43</v>
      </c>
      <c r="B135" s="29"/>
      <c r="C135" s="29">
        <v>1</v>
      </c>
    </row>
    <row r="136" spans="1:3" x14ac:dyDescent="0.3">
      <c r="A136" s="5" t="s">
        <v>44</v>
      </c>
      <c r="B136" s="29"/>
      <c r="C136" s="29">
        <v>0.77</v>
      </c>
    </row>
    <row r="137" spans="1:3" x14ac:dyDescent="0.3">
      <c r="A137" s="21" t="s">
        <v>15</v>
      </c>
      <c r="B137" s="31"/>
      <c r="C137" s="31">
        <v>0.95</v>
      </c>
    </row>
    <row r="138" spans="1:3" x14ac:dyDescent="0.3">
      <c r="A138" s="21" t="s">
        <v>16</v>
      </c>
      <c r="B138" s="31"/>
      <c r="C138" s="31">
        <v>0.05</v>
      </c>
    </row>
    <row r="139" spans="1:3" x14ac:dyDescent="0.3">
      <c r="A139" s="100" t="s">
        <v>39</v>
      </c>
      <c r="B139" s="75"/>
      <c r="C139" s="75"/>
    </row>
    <row r="140" spans="1:3" x14ac:dyDescent="0.3">
      <c r="A140" s="5" t="s">
        <v>43</v>
      </c>
      <c r="B140" s="29"/>
      <c r="C140" s="29">
        <v>1</v>
      </c>
    </row>
    <row r="141" spans="1:3" x14ac:dyDescent="0.3">
      <c r="A141" s="5" t="s">
        <v>45</v>
      </c>
      <c r="B141" s="29"/>
      <c r="C141" s="29">
        <v>0.02</v>
      </c>
    </row>
    <row r="142" spans="1:3" x14ac:dyDescent="0.3">
      <c r="B142" s="30"/>
      <c r="C142" s="30"/>
    </row>
    <row r="143" spans="1:3" x14ac:dyDescent="0.3">
      <c r="B143" s="30"/>
      <c r="C143" s="30"/>
    </row>
    <row r="144" spans="1:3" x14ac:dyDescent="0.3">
      <c r="B144" s="30"/>
      <c r="C144" s="30"/>
    </row>
    <row r="145" spans="1:3" x14ac:dyDescent="0.3">
      <c r="B145" s="30"/>
      <c r="C145" s="30"/>
    </row>
    <row r="146" spans="1:3" x14ac:dyDescent="0.3">
      <c r="B146" s="30"/>
      <c r="C146" s="30"/>
    </row>
    <row r="147" spans="1:3" x14ac:dyDescent="0.3">
      <c r="B147" s="30"/>
      <c r="C147" s="30"/>
    </row>
    <row r="148" spans="1:3" x14ac:dyDescent="0.3">
      <c r="A148" s="74" t="s">
        <v>46</v>
      </c>
      <c r="B148" s="75"/>
      <c r="C148" s="75"/>
    </row>
    <row r="149" spans="1:3" x14ac:dyDescent="0.3">
      <c r="A149" s="100" t="s">
        <v>39</v>
      </c>
      <c r="B149" s="75"/>
      <c r="C149" s="75"/>
    </row>
    <row r="150" spans="1:3" x14ac:dyDescent="0.3">
      <c r="A150" s="5" t="s">
        <v>47</v>
      </c>
      <c r="B150" s="29"/>
      <c r="C150" s="29">
        <v>0.04</v>
      </c>
    </row>
    <row r="151" spans="1:3" x14ac:dyDescent="0.3">
      <c r="A151" s="5" t="s">
        <v>48</v>
      </c>
      <c r="B151" s="29"/>
      <c r="C151" s="29">
        <v>0.3</v>
      </c>
    </row>
    <row r="152" spans="1:3" x14ac:dyDescent="0.3">
      <c r="B152" s="30"/>
      <c r="C152" s="30"/>
    </row>
    <row r="153" spans="1:3" x14ac:dyDescent="0.3">
      <c r="A153" s="100" t="s">
        <v>40</v>
      </c>
      <c r="B153" s="75"/>
      <c r="C153" s="75"/>
    </row>
    <row r="154" spans="1:3" x14ac:dyDescent="0.3">
      <c r="A154" s="5" t="s">
        <v>47</v>
      </c>
      <c r="B154" s="29"/>
      <c r="C154" s="29">
        <v>0.82</v>
      </c>
    </row>
    <row r="155" spans="1:3" x14ac:dyDescent="0.3">
      <c r="A155" s="5" t="s">
        <v>49</v>
      </c>
      <c r="B155" s="29"/>
      <c r="C155" s="29">
        <v>0.9</v>
      </c>
    </row>
    <row r="156" spans="1:3" x14ac:dyDescent="0.3">
      <c r="A156" s="21" t="s">
        <v>14</v>
      </c>
      <c r="B156" s="31"/>
      <c r="C156" s="31">
        <v>0.1</v>
      </c>
    </row>
    <row r="157" spans="1:3" x14ac:dyDescent="0.3">
      <c r="A157" s="21" t="s">
        <v>15</v>
      </c>
      <c r="B157" s="31"/>
      <c r="C157" s="31">
        <v>0.9</v>
      </c>
    </row>
    <row r="158" spans="1:3" x14ac:dyDescent="0.3">
      <c r="B158" s="30"/>
      <c r="C158" s="30"/>
    </row>
    <row r="159" spans="1:3" x14ac:dyDescent="0.3">
      <c r="A159" s="74" t="s">
        <v>50</v>
      </c>
      <c r="B159" s="75"/>
      <c r="C159" s="75"/>
    </row>
    <row r="160" spans="1:3" x14ac:dyDescent="0.3">
      <c r="A160" s="100" t="s">
        <v>38</v>
      </c>
      <c r="B160" s="75"/>
      <c r="C160" s="75"/>
    </row>
    <row r="161" spans="1:3" x14ac:dyDescent="0.3">
      <c r="A161" s="5" t="s">
        <v>51</v>
      </c>
      <c r="B161" s="29"/>
      <c r="C161" s="29">
        <v>0.12</v>
      </c>
    </row>
    <row r="162" spans="1:3" x14ac:dyDescent="0.3">
      <c r="A162" s="5" t="s">
        <v>52</v>
      </c>
      <c r="B162" s="29"/>
      <c r="C162" s="29">
        <v>0.61</v>
      </c>
    </row>
    <row r="163" spans="1:3" x14ac:dyDescent="0.3">
      <c r="A163" s="5" t="s">
        <v>53</v>
      </c>
      <c r="B163" s="29"/>
      <c r="C163" s="29">
        <v>0.39</v>
      </c>
    </row>
    <row r="164" spans="1:3" x14ac:dyDescent="0.3">
      <c r="A164" s="5"/>
      <c r="B164" s="30"/>
      <c r="C164" s="30"/>
    </row>
    <row r="165" spans="1:3" x14ac:dyDescent="0.3">
      <c r="A165" s="100" t="s">
        <v>39</v>
      </c>
      <c r="B165" s="75"/>
      <c r="C165" s="75"/>
    </row>
    <row r="166" spans="1:3" x14ac:dyDescent="0.3">
      <c r="A166" s="5" t="s">
        <v>51</v>
      </c>
      <c r="B166" s="29"/>
      <c r="C166" s="29">
        <v>0.13</v>
      </c>
    </row>
    <row r="167" spans="1:3" x14ac:dyDescent="0.3">
      <c r="A167" s="5" t="s">
        <v>52</v>
      </c>
      <c r="B167" s="29"/>
      <c r="C167" s="29">
        <v>0.91</v>
      </c>
    </row>
    <row r="168" spans="1:3" x14ac:dyDescent="0.3">
      <c r="A168" s="5" t="s">
        <v>53</v>
      </c>
      <c r="B168" s="29"/>
      <c r="C168" s="29">
        <v>0.09</v>
      </c>
    </row>
    <row r="169" spans="1:3" x14ac:dyDescent="0.3">
      <c r="A169" s="5"/>
      <c r="B169" s="30"/>
      <c r="C169" s="30"/>
    </row>
    <row r="170" spans="1:3" x14ac:dyDescent="0.3">
      <c r="A170" s="100" t="s">
        <v>40</v>
      </c>
      <c r="B170" s="75"/>
      <c r="C170" s="75"/>
    </row>
    <row r="171" spans="1:3" x14ac:dyDescent="0.3">
      <c r="A171" s="5" t="s">
        <v>51</v>
      </c>
      <c r="B171" s="29"/>
      <c r="C171" s="29">
        <v>0.15</v>
      </c>
    </row>
    <row r="172" spans="1:3" x14ac:dyDescent="0.3">
      <c r="A172" s="5" t="s">
        <v>52</v>
      </c>
      <c r="B172" s="29"/>
      <c r="C172" s="29">
        <v>0.21</v>
      </c>
    </row>
    <row r="173" spans="1:3" x14ac:dyDescent="0.3">
      <c r="A173" s="5" t="s">
        <v>53</v>
      </c>
      <c r="B173" s="29"/>
      <c r="C173" s="29">
        <v>0.79</v>
      </c>
    </row>
    <row r="174" spans="1:3" x14ac:dyDescent="0.3">
      <c r="B174" s="30"/>
      <c r="C174" s="30"/>
    </row>
    <row r="175" spans="1:3" x14ac:dyDescent="0.3">
      <c r="A175" s="74" t="s">
        <v>54</v>
      </c>
      <c r="B175" s="76"/>
      <c r="C175" s="76"/>
    </row>
    <row r="176" spans="1:3" x14ac:dyDescent="0.3">
      <c r="A176" s="8" t="s">
        <v>55</v>
      </c>
      <c r="B176" s="32"/>
      <c r="C176" s="40">
        <v>448.74976968691357</v>
      </c>
    </row>
    <row r="177" spans="1:3" x14ac:dyDescent="0.3">
      <c r="A177" s="8" t="s">
        <v>56</v>
      </c>
      <c r="B177" s="32"/>
      <c r="C177" s="40">
        <v>6410.3337990956625</v>
      </c>
    </row>
    <row r="178" spans="1:3" x14ac:dyDescent="0.3">
      <c r="A178" s="23" t="s">
        <v>57</v>
      </c>
      <c r="B178" s="41">
        <v>24566.302027294198</v>
      </c>
      <c r="C178" s="32">
        <f>C176+C182+C183</f>
        <v>90826.717997885455</v>
      </c>
    </row>
    <row r="179" spans="1:3" x14ac:dyDescent="0.3">
      <c r="A179" s="23" t="s">
        <v>58</v>
      </c>
      <c r="B179" s="41">
        <v>2143.4221356043981</v>
      </c>
      <c r="C179" s="18">
        <f>C129</f>
        <v>34667</v>
      </c>
    </row>
    <row r="180" spans="1:3" x14ac:dyDescent="0.3">
      <c r="A180" s="23" t="s">
        <v>59</v>
      </c>
      <c r="B180" s="41">
        <v>26709.724162898594</v>
      </c>
      <c r="C180" s="32">
        <f>C178+C179</f>
        <v>125493.71799788545</v>
      </c>
    </row>
    <row r="181" spans="1:3" x14ac:dyDescent="0.3">
      <c r="A181" s="16"/>
      <c r="B181" s="18"/>
      <c r="C181" s="18"/>
    </row>
    <row r="182" spans="1:3" x14ac:dyDescent="0.3">
      <c r="A182" s="16" t="s">
        <v>137</v>
      </c>
      <c r="B182" s="18"/>
      <c r="C182" s="18">
        <f>C78</f>
        <v>72222</v>
      </c>
    </row>
    <row r="183" spans="1:3" x14ac:dyDescent="0.3">
      <c r="A183" s="16" t="s">
        <v>73</v>
      </c>
      <c r="B183" s="18"/>
      <c r="C183" s="32">
        <f>B178-C177</f>
        <v>18155.968228198537</v>
      </c>
    </row>
    <row r="184" spans="1:3" x14ac:dyDescent="0.3">
      <c r="A184" s="16" t="s">
        <v>74</v>
      </c>
      <c r="B184" s="18"/>
      <c r="C184" s="18">
        <f>(C177/B180)*100</f>
        <v>24</v>
      </c>
    </row>
    <row r="185" spans="1:3" x14ac:dyDescent="0.3">
      <c r="A185" s="16" t="s">
        <v>75</v>
      </c>
      <c r="B185" s="18"/>
      <c r="C185" s="18">
        <f>C183/B178*100</f>
        <v>73.905987999441223</v>
      </c>
    </row>
    <row r="186" spans="1:3" x14ac:dyDescent="0.3">
      <c r="A186" s="16" t="s">
        <v>138</v>
      </c>
      <c r="B186" s="18"/>
      <c r="C186" s="18">
        <f>C129/C180*100</f>
        <v>27.62449033551156</v>
      </c>
    </row>
    <row r="187" spans="1:3" x14ac:dyDescent="0.3">
      <c r="A187" s="16" t="s">
        <v>139</v>
      </c>
      <c r="B187" s="18"/>
      <c r="C187" s="18">
        <f>(C183+B179)/B180*100</f>
        <v>76.000000000000028</v>
      </c>
    </row>
    <row r="188" spans="1:3" x14ac:dyDescent="0.3">
      <c r="A188" s="16"/>
      <c r="B188" s="18"/>
      <c r="C188" s="18"/>
    </row>
    <row r="189" spans="1:3" x14ac:dyDescent="0.3">
      <c r="A189" s="16"/>
      <c r="B189" s="18"/>
      <c r="C189" s="18"/>
    </row>
    <row r="190" spans="1:3" x14ac:dyDescent="0.3">
      <c r="A190" s="16"/>
      <c r="B190" s="18"/>
      <c r="C190" s="18"/>
    </row>
    <row r="191" spans="1:3" x14ac:dyDescent="0.3">
      <c r="A191" s="16"/>
      <c r="B191" s="18"/>
      <c r="C191" s="18"/>
    </row>
    <row r="192" spans="1:3" x14ac:dyDescent="0.3">
      <c r="A192" s="74" t="s">
        <v>221</v>
      </c>
      <c r="B192" s="76"/>
      <c r="C192" s="76"/>
    </row>
    <row r="193" spans="1:3" x14ac:dyDescent="0.3">
      <c r="A193" s="8" t="s">
        <v>60</v>
      </c>
      <c r="B193" s="18"/>
      <c r="C193" s="32">
        <f>SUM(C194:C196)</f>
        <v>36809.623099048455</v>
      </c>
    </row>
    <row r="194" spans="1:3" x14ac:dyDescent="0.3">
      <c r="A194" s="21" t="s">
        <v>61</v>
      </c>
      <c r="B194" s="32"/>
      <c r="C194" s="42">
        <v>26134.832400324402</v>
      </c>
    </row>
    <row r="195" spans="1:3" x14ac:dyDescent="0.3">
      <c r="A195" s="21" t="s">
        <v>62</v>
      </c>
      <c r="B195" s="32"/>
      <c r="C195" s="42">
        <v>8907.9287899697265</v>
      </c>
    </row>
    <row r="196" spans="1:3" x14ac:dyDescent="0.3">
      <c r="A196" s="21" t="s">
        <v>63</v>
      </c>
      <c r="B196" s="32"/>
      <c r="C196" s="42">
        <v>1766.8619087543275</v>
      </c>
    </row>
    <row r="197" spans="1:3" x14ac:dyDescent="0.3">
      <c r="A197" s="16"/>
      <c r="B197" s="18"/>
      <c r="C197" s="43"/>
    </row>
    <row r="198" spans="1:3" x14ac:dyDescent="0.3">
      <c r="A198" s="8" t="s">
        <v>55</v>
      </c>
      <c r="B198" s="18"/>
      <c r="C198" s="44">
        <f>SUM(C199:C201)</f>
        <v>54.847194072844992</v>
      </c>
    </row>
    <row r="199" spans="1:3" x14ac:dyDescent="0.3">
      <c r="A199" s="21" t="s">
        <v>61</v>
      </c>
      <c r="B199" s="32"/>
      <c r="C199" s="42">
        <v>43.658366481984615</v>
      </c>
    </row>
    <row r="200" spans="1:3" x14ac:dyDescent="0.3">
      <c r="A200" s="21" t="s">
        <v>62</v>
      </c>
      <c r="B200" s="32"/>
      <c r="C200" s="42">
        <v>10.750050038277621</v>
      </c>
    </row>
    <row r="201" spans="1:3" x14ac:dyDescent="0.3">
      <c r="A201" s="21" t="s">
        <v>63</v>
      </c>
      <c r="B201" s="32"/>
      <c r="C201" s="42">
        <v>0.43877755258275425</v>
      </c>
    </row>
    <row r="202" spans="1:3" x14ac:dyDescent="0.3">
      <c r="A202" s="21"/>
      <c r="B202" s="32"/>
      <c r="C202" s="32"/>
    </row>
    <row r="203" spans="1:3" x14ac:dyDescent="0.3">
      <c r="A203" s="23" t="s">
        <v>57</v>
      </c>
      <c r="B203" s="32"/>
      <c r="C203" s="32"/>
    </row>
    <row r="204" spans="1:3" x14ac:dyDescent="0.3">
      <c r="A204" s="24" t="s">
        <v>61</v>
      </c>
      <c r="B204" s="45">
        <v>6961.0981933200692</v>
      </c>
      <c r="C204" s="44">
        <f t="shared" ref="C204:C206" si="1">C194+C199+C214</f>
        <v>32739.159983235975</v>
      </c>
    </row>
    <row r="205" spans="1:3" x14ac:dyDescent="0.3">
      <c r="A205" s="24" t="s">
        <v>62</v>
      </c>
      <c r="B205" s="45">
        <v>2037.1103003635869</v>
      </c>
      <c r="C205" s="44">
        <f t="shared" si="1"/>
        <v>10909.763379981736</v>
      </c>
    </row>
    <row r="206" spans="1:3" x14ac:dyDescent="0.3">
      <c r="A206" s="24" t="s">
        <v>63</v>
      </c>
      <c r="B206" s="45">
        <v>792.6266037710642</v>
      </c>
      <c r="C206" s="44">
        <f t="shared" si="1"/>
        <v>2554.8289065134095</v>
      </c>
    </row>
    <row r="207" spans="1:3" x14ac:dyDescent="0.3">
      <c r="A207" s="25" t="s">
        <v>140</v>
      </c>
      <c r="B207" s="46">
        <f t="shared" ref="B207:C207" si="2">SUM(B204:B206)</f>
        <v>9790.8350974547211</v>
      </c>
      <c r="C207" s="46">
        <f t="shared" si="2"/>
        <v>46203.752269731121</v>
      </c>
    </row>
    <row r="208" spans="1:3" x14ac:dyDescent="0.3">
      <c r="A208" s="21"/>
      <c r="B208" s="32"/>
      <c r="C208" s="32"/>
    </row>
    <row r="209" spans="1:3" x14ac:dyDescent="0.3">
      <c r="A209" s="25" t="s">
        <v>141</v>
      </c>
      <c r="B209" s="46"/>
      <c r="C209" s="46">
        <f>B252*C161*C163</f>
        <v>322.11426702570793</v>
      </c>
    </row>
    <row r="210" spans="1:3" x14ac:dyDescent="0.3">
      <c r="A210" s="25" t="s">
        <v>142</v>
      </c>
      <c r="B210" s="46"/>
      <c r="C210" s="46">
        <f>B253*C166*C168</f>
        <v>23.571475379634382</v>
      </c>
    </row>
    <row r="211" spans="1:3" x14ac:dyDescent="0.3">
      <c r="A211" s="25" t="s">
        <v>143</v>
      </c>
      <c r="B211" s="46"/>
      <c r="C211" s="46">
        <f>B254*C171*C173</f>
        <v>105.86737843955773</v>
      </c>
    </row>
    <row r="212" spans="1:3" x14ac:dyDescent="0.3">
      <c r="A212" s="25" t="s">
        <v>144</v>
      </c>
      <c r="B212" s="46"/>
      <c r="C212" s="46">
        <f>SUM(C209:C211)</f>
        <v>451.55312084490004</v>
      </c>
    </row>
    <row r="213" spans="1:3" x14ac:dyDescent="0.3">
      <c r="A213" s="25"/>
      <c r="B213" s="46"/>
      <c r="C213" s="46"/>
    </row>
    <row r="214" spans="1:3" x14ac:dyDescent="0.3">
      <c r="A214" s="25" t="s">
        <v>145</v>
      </c>
      <c r="B214" s="46"/>
      <c r="C214" s="46">
        <f t="shared" ref="C214:C216" si="3">B252-C209</f>
        <v>6560.6692164295901</v>
      </c>
    </row>
    <row r="215" spans="1:3" x14ac:dyDescent="0.3">
      <c r="A215" s="25" t="s">
        <v>146</v>
      </c>
      <c r="B215" s="46"/>
      <c r="C215" s="46">
        <f t="shared" si="3"/>
        <v>1991.0845399737316</v>
      </c>
    </row>
    <row r="216" spans="1:3" x14ac:dyDescent="0.3">
      <c r="A216" s="25" t="s">
        <v>147</v>
      </c>
      <c r="B216" s="46"/>
      <c r="C216" s="46">
        <f t="shared" si="3"/>
        <v>787.5282202064991</v>
      </c>
    </row>
    <row r="217" spans="1:3" x14ac:dyDescent="0.3">
      <c r="A217" s="25" t="s">
        <v>148</v>
      </c>
      <c r="B217" s="46"/>
      <c r="C217" s="46">
        <f>SUM(C214:C216)</f>
        <v>9339.28197660982</v>
      </c>
    </row>
    <row r="218" spans="1:3" x14ac:dyDescent="0.3">
      <c r="A218" s="25"/>
      <c r="B218" s="46"/>
      <c r="C218" s="46"/>
    </row>
    <row r="219" spans="1:3" x14ac:dyDescent="0.3">
      <c r="A219" s="25" t="s">
        <v>149</v>
      </c>
      <c r="B219" s="46"/>
      <c r="C219" s="46">
        <f t="shared" ref="C219:C221" si="4">C209/B252*100</f>
        <v>4.68</v>
      </c>
    </row>
    <row r="220" spans="1:3" x14ac:dyDescent="0.3">
      <c r="A220" s="25" t="s">
        <v>150</v>
      </c>
      <c r="B220" s="46"/>
      <c r="C220" s="46">
        <f t="shared" si="4"/>
        <v>1.17</v>
      </c>
    </row>
    <row r="221" spans="1:3" x14ac:dyDescent="0.3">
      <c r="A221" s="25" t="s">
        <v>151</v>
      </c>
      <c r="B221" s="46"/>
      <c r="C221" s="46">
        <f t="shared" si="4"/>
        <v>11.85</v>
      </c>
    </row>
    <row r="222" spans="1:3" x14ac:dyDescent="0.3">
      <c r="A222" s="25"/>
      <c r="B222" s="46"/>
      <c r="C222" s="46"/>
    </row>
    <row r="223" spans="1:3" x14ac:dyDescent="0.3">
      <c r="A223" s="25"/>
      <c r="B223" s="46"/>
      <c r="C223" s="46"/>
    </row>
    <row r="224" spans="1:3" x14ac:dyDescent="0.3">
      <c r="A224" s="25" t="s">
        <v>152</v>
      </c>
      <c r="B224" s="46"/>
      <c r="C224" s="46">
        <f t="shared" ref="C224:C226" si="5">C214/B204*100</f>
        <v>94.247617749815191</v>
      </c>
    </row>
    <row r="225" spans="1:3" x14ac:dyDescent="0.3">
      <c r="A225" s="25" t="s">
        <v>153</v>
      </c>
      <c r="B225" s="46"/>
      <c r="C225" s="46">
        <f t="shared" si="5"/>
        <v>97.74063484035986</v>
      </c>
    </row>
    <row r="226" spans="1:3" x14ac:dyDescent="0.3">
      <c r="A226" s="25" t="s">
        <v>154</v>
      </c>
      <c r="B226" s="46"/>
      <c r="C226" s="46">
        <f t="shared" si="5"/>
        <v>99.35677360054423</v>
      </c>
    </row>
    <row r="227" spans="1:3" x14ac:dyDescent="0.3">
      <c r="A227" s="25"/>
      <c r="B227" s="46"/>
      <c r="C227" s="46"/>
    </row>
    <row r="228" spans="1:3" x14ac:dyDescent="0.3">
      <c r="A228" s="25"/>
      <c r="B228" s="46"/>
      <c r="C228" s="46"/>
    </row>
    <row r="229" spans="1:3" x14ac:dyDescent="0.3">
      <c r="A229" s="101" t="s">
        <v>76</v>
      </c>
      <c r="B229" s="102"/>
      <c r="C229" s="102"/>
    </row>
    <row r="230" spans="1:3" x14ac:dyDescent="0.3">
      <c r="A230" s="25" t="s">
        <v>155</v>
      </c>
      <c r="B230" s="46"/>
      <c r="C230" s="46"/>
    </row>
    <row r="231" spans="1:3" x14ac:dyDescent="0.3">
      <c r="A231" s="26"/>
      <c r="B231" s="44"/>
      <c r="C231" s="44"/>
    </row>
    <row r="232" spans="1:3" x14ac:dyDescent="0.3">
      <c r="A232" s="26" t="s">
        <v>77</v>
      </c>
      <c r="B232" s="44"/>
      <c r="C232" s="44"/>
    </row>
    <row r="233" spans="1:3" x14ac:dyDescent="0.3">
      <c r="A233" s="25" t="s">
        <v>78</v>
      </c>
      <c r="B233" s="46"/>
      <c r="C233" s="46">
        <f>SUM(C234:C236)</f>
        <v>5091.5369874502594</v>
      </c>
    </row>
    <row r="234" spans="1:3" x14ac:dyDescent="0.3">
      <c r="A234" s="25" t="s">
        <v>156</v>
      </c>
      <c r="B234" s="11"/>
      <c r="C234" s="46">
        <f>C214*C135*C136*C137</f>
        <v>4799.1295318182456</v>
      </c>
    </row>
    <row r="235" spans="1:3" x14ac:dyDescent="0.3">
      <c r="A235" s="25" t="s">
        <v>157</v>
      </c>
      <c r="B235" s="11"/>
      <c r="C235" s="46">
        <f>C214*C135*C136*C138</f>
        <v>252.58576483253924</v>
      </c>
    </row>
    <row r="236" spans="1:3" x14ac:dyDescent="0.3">
      <c r="A236" s="25" t="s">
        <v>158</v>
      </c>
      <c r="B236" s="11"/>
      <c r="C236" s="46">
        <f>C215*C140*C141</f>
        <v>39.821690799474631</v>
      </c>
    </row>
    <row r="237" spans="1:3" x14ac:dyDescent="0.3">
      <c r="A237" s="25"/>
      <c r="B237" s="11"/>
      <c r="C237" s="46"/>
    </row>
    <row r="238" spans="1:3" x14ac:dyDescent="0.3">
      <c r="A238" s="25" t="s">
        <v>79</v>
      </c>
      <c r="B238" s="46"/>
      <c r="C238" s="46"/>
    </row>
    <row r="239" spans="1:3" x14ac:dyDescent="0.3">
      <c r="A239" s="25" t="s">
        <v>80</v>
      </c>
      <c r="B239" s="46"/>
      <c r="C239" s="46">
        <f>SUM(C240:C242)</f>
        <v>605.08884099208115</v>
      </c>
    </row>
    <row r="240" spans="1:3" x14ac:dyDescent="0.3">
      <c r="A240" s="25" t="s">
        <v>159</v>
      </c>
      <c r="B240" s="46"/>
      <c r="C240" s="46">
        <f>C215*C150*C151</f>
        <v>23.893014479684776</v>
      </c>
    </row>
    <row r="241" spans="1:3" x14ac:dyDescent="0.3">
      <c r="A241" s="25" t="s">
        <v>160</v>
      </c>
      <c r="B241" s="46"/>
      <c r="C241" s="46">
        <f>C216*C154*C155*C157</f>
        <v>523.07624386115674</v>
      </c>
    </row>
    <row r="242" spans="1:3" x14ac:dyDescent="0.3">
      <c r="A242" s="25" t="s">
        <v>81</v>
      </c>
      <c r="B242" s="46"/>
      <c r="C242" s="46">
        <f>C216*C154*C155*C156</f>
        <v>58.119582651239639</v>
      </c>
    </row>
    <row r="243" spans="1:3" x14ac:dyDescent="0.3">
      <c r="A243" s="25"/>
      <c r="B243" s="46"/>
      <c r="C243" s="46"/>
    </row>
    <row r="244" spans="1:3" x14ac:dyDescent="0.3">
      <c r="A244" s="25" t="s">
        <v>82</v>
      </c>
      <c r="B244" s="46"/>
      <c r="C244" s="46"/>
    </row>
    <row r="245" spans="1:3" x14ac:dyDescent="0.3">
      <c r="A245" s="25" t="s">
        <v>83</v>
      </c>
      <c r="B245" s="46"/>
      <c r="C245" s="46">
        <f>SUM(C246:C248)</f>
        <v>3642.6561481674803</v>
      </c>
    </row>
    <row r="246" spans="1:3" x14ac:dyDescent="0.3">
      <c r="A246" s="25" t="s">
        <v>61</v>
      </c>
      <c r="B246" s="46"/>
      <c r="C246" s="46">
        <f>C214-C234-C235</f>
        <v>1508.9539197788051</v>
      </c>
    </row>
    <row r="247" spans="1:3" x14ac:dyDescent="0.3">
      <c r="A247" s="25" t="s">
        <v>93</v>
      </c>
      <c r="B247" s="46"/>
      <c r="C247" s="46">
        <f>C215-C236-C240</f>
        <v>1927.3698346945721</v>
      </c>
    </row>
    <row r="248" spans="1:3" x14ac:dyDescent="0.3">
      <c r="A248" s="25" t="s">
        <v>63</v>
      </c>
      <c r="B248" s="46"/>
      <c r="C248" s="46">
        <f>C216-C241-C242</f>
        <v>206.33239369410273</v>
      </c>
    </row>
    <row r="249" spans="1:3" x14ac:dyDescent="0.3">
      <c r="A249" s="21"/>
      <c r="B249" s="32"/>
      <c r="C249" s="32"/>
    </row>
    <row r="250" spans="1:3" x14ac:dyDescent="0.3">
      <c r="A250" s="74" t="s">
        <v>222</v>
      </c>
      <c r="B250" s="76"/>
      <c r="C250" s="76"/>
    </row>
    <row r="251" spans="1:3" x14ac:dyDescent="0.3">
      <c r="A251" s="23" t="s">
        <v>57</v>
      </c>
      <c r="B251" s="32"/>
      <c r="C251" s="32"/>
    </row>
    <row r="252" spans="1:3" x14ac:dyDescent="0.3">
      <c r="A252" s="24" t="s">
        <v>61</v>
      </c>
      <c r="B252" s="45">
        <v>6882.7834834552978</v>
      </c>
      <c r="C252" s="44">
        <f>C44+C199+C246+C240+C242+C92</f>
        <v>74747.51200814062</v>
      </c>
    </row>
    <row r="253" spans="1:3" x14ac:dyDescent="0.3">
      <c r="A253" s="24" t="s">
        <v>62</v>
      </c>
      <c r="B253" s="45">
        <v>2014.656015353366</v>
      </c>
      <c r="C253" s="44">
        <f>C195+C200+C247+C241+C234+C93</f>
        <v>28638.244450381979</v>
      </c>
    </row>
    <row r="254" spans="1:3" x14ac:dyDescent="0.3">
      <c r="A254" s="24" t="s">
        <v>63</v>
      </c>
      <c r="B254" s="45">
        <v>893.39559864605678</v>
      </c>
      <c r="C254" s="44">
        <f>C196+C201+C248+C235+C236+C94</f>
        <v>3652.1505356330267</v>
      </c>
    </row>
    <row r="255" spans="1:3" x14ac:dyDescent="0.3">
      <c r="A255" s="25"/>
      <c r="B255" s="11"/>
      <c r="C255" s="46"/>
    </row>
    <row r="256" spans="1:3" x14ac:dyDescent="0.3">
      <c r="A256" s="24"/>
      <c r="B256" s="10"/>
      <c r="C256" s="32"/>
    </row>
    <row r="257" spans="1:3" x14ac:dyDescent="0.3">
      <c r="A257" s="25" t="s">
        <v>161</v>
      </c>
      <c r="B257" s="46">
        <f t="shared" ref="B257:C257" si="6">SUM(B252:B254)</f>
        <v>9790.8350974547211</v>
      </c>
      <c r="C257" s="44">
        <f t="shared" si="6"/>
        <v>107037.90699415564</v>
      </c>
    </row>
    <row r="258" spans="1:3" x14ac:dyDescent="0.3">
      <c r="A258" s="25" t="s">
        <v>162</v>
      </c>
      <c r="B258" s="46">
        <f>B178+B257</f>
        <v>34357.137124748915</v>
      </c>
      <c r="C258" s="44"/>
    </row>
    <row r="259" spans="1:3" x14ac:dyDescent="0.3">
      <c r="A259" s="24"/>
      <c r="B259" s="10"/>
      <c r="C259" s="32"/>
    </row>
    <row r="260" spans="1:3" x14ac:dyDescent="0.3">
      <c r="A260" s="24"/>
      <c r="B260" s="10"/>
      <c r="C260" s="32"/>
    </row>
    <row r="261" spans="1:3" x14ac:dyDescent="0.3">
      <c r="A261" s="74" t="s">
        <v>64</v>
      </c>
      <c r="B261" s="76"/>
      <c r="C261" s="76"/>
    </row>
    <row r="262" spans="1:3" x14ac:dyDescent="0.3">
      <c r="A262" s="23" t="s">
        <v>57</v>
      </c>
      <c r="B262" s="53">
        <v>3277280.3030137992</v>
      </c>
      <c r="C262" s="32">
        <f>SUM(C263:C265)</f>
        <v>104698575.20226568</v>
      </c>
    </row>
    <row r="263" spans="1:3" x14ac:dyDescent="0.3">
      <c r="A263" s="24" t="s">
        <v>61</v>
      </c>
      <c r="B263" s="53">
        <v>1376556.6966910595</v>
      </c>
      <c r="C263" s="32">
        <f t="shared" ref="C263:C265" si="7">C293</f>
        <v>8222226.3208954688</v>
      </c>
    </row>
    <row r="264" spans="1:3" x14ac:dyDescent="0.3">
      <c r="A264" s="24" t="s">
        <v>62</v>
      </c>
      <c r="B264" s="53">
        <v>1007328.007676683</v>
      </c>
      <c r="C264" s="32">
        <f t="shared" si="7"/>
        <v>83766865.017367288</v>
      </c>
    </row>
    <row r="265" spans="1:3" x14ac:dyDescent="0.3">
      <c r="A265" s="24" t="s">
        <v>63</v>
      </c>
      <c r="B265" s="53">
        <v>893395.59864605684</v>
      </c>
      <c r="C265" s="32">
        <f t="shared" si="7"/>
        <v>12709483.864002934</v>
      </c>
    </row>
    <row r="266" spans="1:3" x14ac:dyDescent="0.3">
      <c r="A266" s="14"/>
      <c r="B266" s="54"/>
      <c r="C266" s="55"/>
    </row>
    <row r="267" spans="1:3" x14ac:dyDescent="0.3">
      <c r="A267" s="6" t="s">
        <v>163</v>
      </c>
    </row>
    <row r="268" spans="1:3" x14ac:dyDescent="0.3">
      <c r="A268" s="6" t="s">
        <v>164</v>
      </c>
      <c r="B268" s="37"/>
      <c r="C268" s="37">
        <v>100</v>
      </c>
    </row>
    <row r="269" spans="1:3" x14ac:dyDescent="0.3">
      <c r="A269" s="6" t="s">
        <v>165</v>
      </c>
      <c r="B269" s="37"/>
      <c r="C269" s="37">
        <v>750</v>
      </c>
    </row>
    <row r="270" spans="1:3" x14ac:dyDescent="0.3">
      <c r="A270" s="6" t="s">
        <v>166</v>
      </c>
      <c r="B270" s="37"/>
      <c r="C270" s="37">
        <v>1200</v>
      </c>
    </row>
    <row r="271" spans="1:3" x14ac:dyDescent="0.3">
      <c r="A271" s="14"/>
      <c r="B271" s="54"/>
      <c r="C271" s="55"/>
    </row>
    <row r="272" spans="1:3" x14ac:dyDescent="0.3">
      <c r="A272" s="6" t="s">
        <v>84</v>
      </c>
      <c r="B272" s="54" t="s">
        <v>167</v>
      </c>
      <c r="C272" s="37">
        <f>SUM(C273:C275)</f>
        <v>35079202.717162192</v>
      </c>
    </row>
    <row r="273" spans="1:3" x14ac:dyDescent="0.3">
      <c r="A273" s="15" t="s">
        <v>61</v>
      </c>
      <c r="B273" s="18"/>
      <c r="C273" s="33">
        <f t="shared" ref="C273:C275" si="8">C268*C194*C118</f>
        <v>2874831.5640356843</v>
      </c>
    </row>
    <row r="274" spans="1:3" x14ac:dyDescent="0.3">
      <c r="A274" s="15" t="s">
        <v>93</v>
      </c>
      <c r="B274" s="57"/>
      <c r="C274" s="58">
        <f t="shared" si="8"/>
        <v>26055691.710661449</v>
      </c>
    </row>
    <row r="275" spans="1:3" x14ac:dyDescent="0.3">
      <c r="A275" s="15" t="s">
        <v>63</v>
      </c>
      <c r="B275" s="57"/>
      <c r="C275" s="58">
        <f t="shared" si="8"/>
        <v>6148679.4424650604</v>
      </c>
    </row>
    <row r="276" spans="1:3" x14ac:dyDescent="0.3">
      <c r="A276" s="16" t="s">
        <v>85</v>
      </c>
      <c r="B276" s="18"/>
      <c r="C276" s="33">
        <f>SUM(C277:C279)</f>
        <v>9286194.0995490365</v>
      </c>
    </row>
    <row r="277" spans="1:3" x14ac:dyDescent="0.3">
      <c r="A277" s="15" t="s">
        <v>61</v>
      </c>
      <c r="B277" s="57"/>
      <c r="C277" s="58">
        <f t="shared" ref="C277:C279" si="9">C268*C214*C118</f>
        <v>721673.61380725494</v>
      </c>
    </row>
    <row r="278" spans="1:3" x14ac:dyDescent="0.3">
      <c r="A278" s="15" t="s">
        <v>93</v>
      </c>
      <c r="B278" s="57"/>
      <c r="C278" s="58">
        <f t="shared" si="9"/>
        <v>5823922.2794231642</v>
      </c>
    </row>
    <row r="279" spans="1:3" x14ac:dyDescent="0.3">
      <c r="A279" s="15" t="s">
        <v>63</v>
      </c>
      <c r="B279" s="57"/>
      <c r="C279" s="58">
        <f t="shared" si="9"/>
        <v>2740598.2063186169</v>
      </c>
    </row>
    <row r="280" spans="1:3" x14ac:dyDescent="0.3">
      <c r="A280" s="16" t="s">
        <v>86</v>
      </c>
      <c r="B280" s="18"/>
      <c r="C280" s="33">
        <f>SUM(C281:C283)</f>
        <v>37773.262557968337</v>
      </c>
    </row>
    <row r="281" spans="1:3" x14ac:dyDescent="0.3">
      <c r="A281" s="15" t="s">
        <v>61</v>
      </c>
      <c r="B281" s="57"/>
      <c r="C281" s="58">
        <f t="shared" ref="C281:C283" si="10">C268*C199*C118</f>
        <v>4802.4203130183078</v>
      </c>
    </row>
    <row r="282" spans="1:3" x14ac:dyDescent="0.3">
      <c r="A282" s="15" t="s">
        <v>93</v>
      </c>
      <c r="B282" s="57"/>
      <c r="C282" s="58">
        <f t="shared" si="10"/>
        <v>31443.896361962041</v>
      </c>
    </row>
    <row r="283" spans="1:3" x14ac:dyDescent="0.3">
      <c r="A283" s="15" t="s">
        <v>63</v>
      </c>
      <c r="B283" s="57"/>
      <c r="C283" s="58">
        <f t="shared" si="10"/>
        <v>1526.9458829879848</v>
      </c>
    </row>
    <row r="284" spans="1:3" x14ac:dyDescent="0.3">
      <c r="A284" s="16" t="s">
        <v>87</v>
      </c>
      <c r="B284" s="18"/>
      <c r="C284" s="33">
        <f>SUM(C285:C287)</f>
        <v>3415198.2978574168</v>
      </c>
    </row>
    <row r="285" spans="1:3" x14ac:dyDescent="0.3">
      <c r="A285" s="15" t="s">
        <v>156</v>
      </c>
      <c r="B285" s="57"/>
      <c r="C285" s="58">
        <f>(C269-C268)*C234</f>
        <v>3119434.1956818597</v>
      </c>
    </row>
    <row r="286" spans="1:3" x14ac:dyDescent="0.3">
      <c r="A286" s="15" t="s">
        <v>157</v>
      </c>
      <c r="B286" s="57"/>
      <c r="C286" s="58">
        <f>(C270-C268)*C235</f>
        <v>277844.34131579316</v>
      </c>
    </row>
    <row r="287" spans="1:3" x14ac:dyDescent="0.3">
      <c r="A287" s="15" t="s">
        <v>158</v>
      </c>
      <c r="B287" s="57"/>
      <c r="C287" s="58">
        <f>(C270-C269)*C236</f>
        <v>17919.760859763584</v>
      </c>
    </row>
    <row r="288" spans="1:3" x14ac:dyDescent="0.3">
      <c r="A288" s="16" t="s">
        <v>88</v>
      </c>
      <c r="B288" s="18"/>
      <c r="C288" s="33">
        <f>SUM(C289:C291)</f>
        <v>-314846.31006567925</v>
      </c>
    </row>
    <row r="289" spans="1:3" x14ac:dyDescent="0.3">
      <c r="A289" s="15" t="s">
        <v>168</v>
      </c>
      <c r="B289" s="57"/>
      <c r="C289" s="58">
        <f t="shared" ref="C289:C290" si="11">(C268-C269)*C240</f>
        <v>-15530.459411795104</v>
      </c>
    </row>
    <row r="290" spans="1:3" x14ac:dyDescent="0.3">
      <c r="A290" s="15" t="s">
        <v>160</v>
      </c>
      <c r="B290" s="57"/>
      <c r="C290" s="58">
        <f t="shared" si="11"/>
        <v>-235384.30973752053</v>
      </c>
    </row>
    <row r="291" spans="1:3" x14ac:dyDescent="0.3">
      <c r="A291" s="15" t="s">
        <v>169</v>
      </c>
      <c r="B291" s="57"/>
      <c r="C291" s="58">
        <f>(C268-C270)*C242</f>
        <v>-63931.540916363607</v>
      </c>
    </row>
    <row r="292" spans="1:3" x14ac:dyDescent="0.3">
      <c r="A292" s="16" t="s">
        <v>89</v>
      </c>
      <c r="B292" s="18"/>
      <c r="C292" s="33">
        <f>SUM(C293:C295)</f>
        <v>104698575.20226568</v>
      </c>
    </row>
    <row r="293" spans="1:3" x14ac:dyDescent="0.3">
      <c r="A293" s="15" t="s">
        <v>61</v>
      </c>
      <c r="B293" s="57"/>
      <c r="C293" s="58">
        <f t="shared" ref="C293:C295" si="12">C268*C252*C118</f>
        <v>8222226.3208954688</v>
      </c>
    </row>
    <row r="294" spans="1:3" x14ac:dyDescent="0.3">
      <c r="A294" s="15" t="s">
        <v>93</v>
      </c>
      <c r="B294" s="57"/>
      <c r="C294" s="58">
        <f t="shared" si="12"/>
        <v>83766865.017367288</v>
      </c>
    </row>
    <row r="295" spans="1:3" x14ac:dyDescent="0.3">
      <c r="A295" s="15" t="s">
        <v>63</v>
      </c>
      <c r="B295" s="57"/>
      <c r="C295" s="58">
        <f t="shared" si="12"/>
        <v>12709483.864002934</v>
      </c>
    </row>
    <row r="296" spans="1:3" x14ac:dyDescent="0.3">
      <c r="A296" s="16" t="s">
        <v>90</v>
      </c>
      <c r="B296" s="18"/>
      <c r="C296" s="33">
        <f>SUM(C297:Z299)</f>
        <v>472797.61182791926</v>
      </c>
    </row>
    <row r="297" spans="1:3" x14ac:dyDescent="0.3">
      <c r="A297" s="15" t="s">
        <v>61</v>
      </c>
      <c r="B297" s="57"/>
      <c r="C297" s="58">
        <f t="shared" ref="C297:C299" si="13">C268*C209*C118</f>
        <v>35432.569372827871</v>
      </c>
    </row>
    <row r="298" spans="1:3" x14ac:dyDescent="0.3">
      <c r="A298" s="15" t="s">
        <v>93</v>
      </c>
      <c r="B298" s="57"/>
      <c r="C298" s="58">
        <f t="shared" si="13"/>
        <v>68946.565485430561</v>
      </c>
    </row>
    <row r="299" spans="1:3" x14ac:dyDescent="0.3">
      <c r="A299" s="15" t="s">
        <v>63</v>
      </c>
      <c r="B299" s="57"/>
      <c r="C299" s="58">
        <f t="shared" si="13"/>
        <v>368418.47696966084</v>
      </c>
    </row>
    <row r="300" spans="1:3" x14ac:dyDescent="0.3">
      <c r="A300" s="16" t="s">
        <v>170</v>
      </c>
      <c r="B300" s="18"/>
      <c r="C300" s="33">
        <f t="shared" ref="C300:C301" si="14">C296/B262*100</f>
        <v>14.426523461942905</v>
      </c>
    </row>
    <row r="301" spans="1:3" x14ac:dyDescent="0.3">
      <c r="A301" s="15" t="s">
        <v>61</v>
      </c>
      <c r="B301" s="57"/>
      <c r="C301" s="58">
        <f t="shared" si="14"/>
        <v>2.5739999999999998</v>
      </c>
    </row>
    <row r="302" spans="1:3" x14ac:dyDescent="0.3">
      <c r="A302" s="15" t="s">
        <v>93</v>
      </c>
      <c r="B302" s="57"/>
      <c r="C302" s="58">
        <f>(C298/B264)*100</f>
        <v>6.8444999999999991</v>
      </c>
    </row>
    <row r="303" spans="1:3" x14ac:dyDescent="0.3">
      <c r="A303" s="15" t="s">
        <v>63</v>
      </c>
      <c r="B303" s="57"/>
      <c r="C303" s="58">
        <f>C298/B265*100</f>
        <v>7.7173612216043201</v>
      </c>
    </row>
    <row r="304" spans="1:3" x14ac:dyDescent="0.3">
      <c r="A304" s="16" t="s">
        <v>75</v>
      </c>
      <c r="B304" s="18"/>
      <c r="C304" s="18"/>
    </row>
    <row r="305" spans="1:3" x14ac:dyDescent="0.3">
      <c r="A305" s="15" t="s">
        <v>61</v>
      </c>
      <c r="B305" s="57"/>
      <c r="C305" s="57" t="s">
        <v>171</v>
      </c>
    </row>
    <row r="306" spans="1:3" x14ac:dyDescent="0.3">
      <c r="A306" s="15" t="s">
        <v>93</v>
      </c>
      <c r="B306" s="57"/>
      <c r="C306" s="57" t="s">
        <v>171</v>
      </c>
    </row>
    <row r="307" spans="1:3" x14ac:dyDescent="0.3">
      <c r="A307" s="15" t="s">
        <v>63</v>
      </c>
      <c r="B307" s="57"/>
      <c r="C307" s="57" t="s">
        <v>171</v>
      </c>
    </row>
    <row r="308" spans="1:3" x14ac:dyDescent="0.3">
      <c r="A308" s="16" t="s">
        <v>172</v>
      </c>
      <c r="B308" s="18"/>
      <c r="C308" s="33">
        <f>C292/C257</f>
        <v>978.14482870991037</v>
      </c>
    </row>
    <row r="309" spans="1:3" x14ac:dyDescent="0.3">
      <c r="A309" s="16"/>
      <c r="B309" s="18"/>
      <c r="C309" s="18"/>
    </row>
    <row r="310" spans="1:3" x14ac:dyDescent="0.3">
      <c r="A310" s="16" t="s">
        <v>173</v>
      </c>
      <c r="B310" s="18"/>
      <c r="C310" s="18">
        <f>(C193+C198)/C212</f>
        <v>81.639276956262123</v>
      </c>
    </row>
    <row r="311" spans="1:3" x14ac:dyDescent="0.3">
      <c r="A311" s="16" t="s">
        <v>174</v>
      </c>
      <c r="B311" s="18"/>
      <c r="C311" s="18">
        <f>(B262+C296+C288+C284)/B262</f>
        <v>2.0902789109414215</v>
      </c>
    </row>
    <row r="312" spans="1:3" x14ac:dyDescent="0.3">
      <c r="A312" s="16"/>
      <c r="B312" s="18"/>
      <c r="C312" s="18"/>
    </row>
    <row r="313" spans="1:3" x14ac:dyDescent="0.3">
      <c r="A313" s="16"/>
      <c r="B313" s="18"/>
      <c r="C313" s="18"/>
    </row>
    <row r="314" spans="1:3" x14ac:dyDescent="0.3">
      <c r="A314" s="16"/>
      <c r="B314" s="18"/>
      <c r="C314" s="18"/>
    </row>
    <row r="315" spans="1:3" x14ac:dyDescent="0.3">
      <c r="A315" s="17"/>
      <c r="B315" s="55"/>
      <c r="C315" s="55"/>
    </row>
    <row r="316" spans="1:3" x14ac:dyDescent="0.3">
      <c r="A316" s="74" t="s">
        <v>175</v>
      </c>
      <c r="B316" s="76"/>
      <c r="C316" s="76"/>
    </row>
    <row r="317" spans="1:3" x14ac:dyDescent="0.3">
      <c r="A317" s="103" t="s">
        <v>176</v>
      </c>
      <c r="B317" s="76"/>
      <c r="C317" s="76"/>
    </row>
    <row r="318" spans="1:3" x14ac:dyDescent="0.3">
      <c r="A318" s="16" t="s">
        <v>177</v>
      </c>
      <c r="B318" s="18"/>
      <c r="C318" s="18">
        <f>C78</f>
        <v>72222</v>
      </c>
    </row>
    <row r="319" spans="1:3" x14ac:dyDescent="0.3">
      <c r="A319" s="16" t="s">
        <v>178</v>
      </c>
      <c r="B319" s="18"/>
      <c r="C319" s="18">
        <f>C79</f>
        <v>27777.75</v>
      </c>
    </row>
    <row r="320" spans="1:3" x14ac:dyDescent="0.3">
      <c r="A320" s="16" t="s">
        <v>179</v>
      </c>
      <c r="B320" s="18"/>
      <c r="C320" s="18">
        <f>C80</f>
        <v>9999.99</v>
      </c>
    </row>
    <row r="321" spans="1:3" x14ac:dyDescent="0.3">
      <c r="A321" s="16" t="s">
        <v>180</v>
      </c>
      <c r="B321" s="18"/>
      <c r="C321" s="18">
        <f>C81</f>
        <v>1111.1100000000001</v>
      </c>
    </row>
    <row r="322" spans="1:3" x14ac:dyDescent="0.3">
      <c r="A322" s="16" t="s">
        <v>181</v>
      </c>
      <c r="B322" s="18"/>
      <c r="C322" s="18">
        <f>C82</f>
        <v>38888.85</v>
      </c>
    </row>
    <row r="323" spans="1:3" x14ac:dyDescent="0.3">
      <c r="A323" s="16"/>
      <c r="B323" s="18"/>
      <c r="C323" s="18"/>
    </row>
    <row r="324" spans="1:3" x14ac:dyDescent="0.3">
      <c r="A324" s="103" t="s">
        <v>182</v>
      </c>
      <c r="B324" s="98"/>
      <c r="C324" s="98"/>
    </row>
    <row r="325" spans="1:3" x14ac:dyDescent="0.3">
      <c r="A325" s="16" t="s">
        <v>183</v>
      </c>
      <c r="B325" s="33"/>
      <c r="C325" s="33">
        <v>0</v>
      </c>
    </row>
    <row r="326" spans="1:3" x14ac:dyDescent="0.3">
      <c r="A326" s="16" t="s">
        <v>61</v>
      </c>
      <c r="B326" s="60"/>
      <c r="C326" s="33">
        <v>100</v>
      </c>
    </row>
    <row r="327" spans="1:3" x14ac:dyDescent="0.3">
      <c r="A327" s="16" t="s">
        <v>93</v>
      </c>
      <c r="B327" s="33"/>
      <c r="C327" s="33">
        <v>750</v>
      </c>
    </row>
    <row r="328" spans="1:3" x14ac:dyDescent="0.3">
      <c r="A328" s="16" t="s">
        <v>63</v>
      </c>
      <c r="B328" s="33"/>
      <c r="C328" s="33">
        <v>1200</v>
      </c>
    </row>
    <row r="329" spans="1:3" x14ac:dyDescent="0.3">
      <c r="A329" s="16" t="s">
        <v>184</v>
      </c>
      <c r="C329" s="33">
        <f>(C319*C326+C320*C327+C321*C328)/C322</f>
        <v>298.57142857142856</v>
      </c>
    </row>
    <row r="330" spans="1:3" x14ac:dyDescent="0.3">
      <c r="A330" s="16" t="s">
        <v>185</v>
      </c>
      <c r="C330" s="33">
        <f t="shared" ref="C330:C332" si="15">C319*C326*C118</f>
        <v>3055552.5000000005</v>
      </c>
    </row>
    <row r="331" spans="1:3" x14ac:dyDescent="0.3">
      <c r="A331" s="16" t="s">
        <v>186</v>
      </c>
      <c r="C331" s="33">
        <f t="shared" si="15"/>
        <v>29249970.75</v>
      </c>
    </row>
    <row r="332" spans="1:3" x14ac:dyDescent="0.3">
      <c r="A332" s="16" t="s">
        <v>187</v>
      </c>
      <c r="C332" s="33">
        <f t="shared" si="15"/>
        <v>3866662.8000000007</v>
      </c>
    </row>
    <row r="333" spans="1:3" x14ac:dyDescent="0.3">
      <c r="A333" s="16" t="s">
        <v>188</v>
      </c>
      <c r="C333" s="33">
        <f>SUM(C330:C332)</f>
        <v>36172186.049999997</v>
      </c>
    </row>
    <row r="334" spans="1:3" x14ac:dyDescent="0.3">
      <c r="A334" s="16"/>
    </row>
    <row r="335" spans="1:3" x14ac:dyDescent="0.3">
      <c r="A335" s="103" t="s">
        <v>94</v>
      </c>
      <c r="B335" s="98"/>
      <c r="C335" s="98"/>
    </row>
    <row r="336" spans="1:3" x14ac:dyDescent="0.3">
      <c r="A336" s="5" t="s">
        <v>26</v>
      </c>
      <c r="B336" s="38"/>
      <c r="C336" s="38">
        <v>2.9000000000000001E-2</v>
      </c>
    </row>
    <row r="337" spans="1:3" x14ac:dyDescent="0.3">
      <c r="A337" s="5" t="s">
        <v>27</v>
      </c>
      <c r="B337" s="35"/>
      <c r="C337" s="35">
        <v>0.3</v>
      </c>
    </row>
    <row r="338" spans="1:3" x14ac:dyDescent="0.3">
      <c r="A338" s="16" t="s">
        <v>189</v>
      </c>
      <c r="C338" s="33">
        <f>(C326*C336)+C337</f>
        <v>3.2</v>
      </c>
    </row>
    <row r="339" spans="1:3" x14ac:dyDescent="0.3">
      <c r="A339" s="16" t="s">
        <v>190</v>
      </c>
      <c r="C339" s="33">
        <f>C327*C336+C337</f>
        <v>22.05</v>
      </c>
    </row>
    <row r="340" spans="1:3" x14ac:dyDescent="0.3">
      <c r="A340" s="16" t="s">
        <v>191</v>
      </c>
      <c r="C340" s="33">
        <f>C328*C336+C337</f>
        <v>35.1</v>
      </c>
    </row>
    <row r="341" spans="1:3" x14ac:dyDescent="0.3">
      <c r="A341" s="16" t="s">
        <v>192</v>
      </c>
      <c r="C341" s="33">
        <f t="shared" ref="C341:C343" si="16">C338*C319</f>
        <v>88888.8</v>
      </c>
    </row>
    <row r="342" spans="1:3" x14ac:dyDescent="0.3">
      <c r="A342" s="16" t="s">
        <v>193</v>
      </c>
      <c r="C342" s="33">
        <f t="shared" si="16"/>
        <v>220499.7795</v>
      </c>
    </row>
    <row r="343" spans="1:3" x14ac:dyDescent="0.3">
      <c r="A343" s="16" t="s">
        <v>194</v>
      </c>
      <c r="C343" s="33">
        <f t="shared" si="16"/>
        <v>38999.961000000003</v>
      </c>
    </row>
    <row r="344" spans="1:3" x14ac:dyDescent="0.3">
      <c r="A344" s="16" t="s">
        <v>195</v>
      </c>
      <c r="C344" s="33">
        <f>SUM(C341:C343)</f>
        <v>348388.5405</v>
      </c>
    </row>
    <row r="345" spans="1:3" x14ac:dyDescent="0.3">
      <c r="A345" s="16" t="s">
        <v>196</v>
      </c>
      <c r="C345" s="33">
        <f>C343/C322</f>
        <v>1.0028571428571429</v>
      </c>
    </row>
    <row r="346" spans="1:3" x14ac:dyDescent="0.3">
      <c r="A346" s="16"/>
    </row>
    <row r="347" spans="1:3" x14ac:dyDescent="0.3">
      <c r="A347" s="103" t="s">
        <v>197</v>
      </c>
      <c r="B347" s="98"/>
      <c r="C347" s="98"/>
    </row>
    <row r="348" spans="1:3" x14ac:dyDescent="0.3">
      <c r="A348" s="16" t="s">
        <v>224</v>
      </c>
      <c r="C348" s="33">
        <f>C333-C344</f>
        <v>35823797.509499997</v>
      </c>
    </row>
    <row r="349" spans="1:3" x14ac:dyDescent="0.3">
      <c r="A349" s="16" t="s">
        <v>198</v>
      </c>
      <c r="C349" s="33">
        <f>C348/C322</f>
        <v>921.18428571428569</v>
      </c>
    </row>
    <row r="350" spans="1:3" x14ac:dyDescent="0.3">
      <c r="A350" s="16" t="s">
        <v>199</v>
      </c>
      <c r="C350" s="18">
        <f>(C348/C333)*100</f>
        <v>99.036860697281526</v>
      </c>
    </row>
    <row r="352" spans="1:3" x14ac:dyDescent="0.3">
      <c r="A352" s="103" t="s">
        <v>200</v>
      </c>
      <c r="B352" s="98"/>
      <c r="C352" s="98"/>
    </row>
    <row r="353" spans="1:3" x14ac:dyDescent="0.3">
      <c r="A353" s="5" t="s">
        <v>19</v>
      </c>
      <c r="B353" s="34"/>
      <c r="C353" s="34">
        <v>1000000</v>
      </c>
    </row>
    <row r="354" spans="1:3" x14ac:dyDescent="0.3">
      <c r="A354" s="5" t="s">
        <v>29</v>
      </c>
      <c r="B354" s="39"/>
      <c r="C354" s="39">
        <v>0.31</v>
      </c>
    </row>
    <row r="355" spans="1:3" x14ac:dyDescent="0.3">
      <c r="A355" s="5" t="s">
        <v>30</v>
      </c>
      <c r="B355" s="39"/>
      <c r="C355" s="39">
        <v>0.33</v>
      </c>
    </row>
    <row r="356" spans="1:3" x14ac:dyDescent="0.3">
      <c r="A356" s="5" t="s">
        <v>31</v>
      </c>
      <c r="B356" s="39"/>
      <c r="C356" s="39">
        <v>0.34</v>
      </c>
    </row>
    <row r="357" spans="1:3" x14ac:dyDescent="0.3">
      <c r="A357" s="5" t="s">
        <v>32</v>
      </c>
      <c r="B357" s="39"/>
      <c r="C357" s="39">
        <v>0.35</v>
      </c>
    </row>
    <row r="358" spans="1:3" x14ac:dyDescent="0.3">
      <c r="A358" s="5" t="s">
        <v>33</v>
      </c>
      <c r="B358" s="30"/>
      <c r="C358" s="30">
        <v>95.7</v>
      </c>
    </row>
    <row r="359" spans="1:3" x14ac:dyDescent="0.3">
      <c r="A359" s="5" t="s">
        <v>34</v>
      </c>
      <c r="B359" s="30"/>
      <c r="C359" s="30">
        <v>23.1</v>
      </c>
    </row>
    <row r="360" spans="1:3" x14ac:dyDescent="0.3">
      <c r="A360" s="5" t="s">
        <v>35</v>
      </c>
      <c r="B360" s="30"/>
      <c r="C360" s="30">
        <v>313.39999999999998</v>
      </c>
    </row>
    <row r="361" spans="1:3" x14ac:dyDescent="0.3">
      <c r="A361" s="5" t="s">
        <v>36</v>
      </c>
      <c r="B361" s="30"/>
      <c r="C361" s="30">
        <v>227.5</v>
      </c>
    </row>
    <row r="362" spans="1:3" x14ac:dyDescent="0.3">
      <c r="A362" s="16" t="s">
        <v>201</v>
      </c>
      <c r="C362" s="18">
        <f t="shared" ref="C362:C365" si="17">C318*C354*C358</f>
        <v>2142610.074</v>
      </c>
    </row>
    <row r="363" spans="1:3" x14ac:dyDescent="0.3">
      <c r="A363" s="16" t="s">
        <v>202</v>
      </c>
      <c r="C363" s="18">
        <f t="shared" si="17"/>
        <v>211749.78825000004</v>
      </c>
    </row>
    <row r="364" spans="1:3" x14ac:dyDescent="0.3">
      <c r="A364" s="16" t="s">
        <v>203</v>
      </c>
      <c r="C364" s="18">
        <f t="shared" si="17"/>
        <v>1065558.93444</v>
      </c>
    </row>
    <row r="365" spans="1:3" x14ac:dyDescent="0.3">
      <c r="A365" s="16" t="s">
        <v>204</v>
      </c>
      <c r="C365" s="18">
        <f t="shared" si="17"/>
        <v>88472.133750000008</v>
      </c>
    </row>
    <row r="366" spans="1:3" x14ac:dyDescent="0.3">
      <c r="A366" s="16" t="s">
        <v>205</v>
      </c>
      <c r="C366" s="18">
        <f>SUM(C363:C365)</f>
        <v>1365780.85644</v>
      </c>
    </row>
    <row r="367" spans="1:3" x14ac:dyDescent="0.3">
      <c r="A367" s="16" t="s">
        <v>206</v>
      </c>
      <c r="C367" s="33">
        <f>C353+C362+C366</f>
        <v>4508390.9304400003</v>
      </c>
    </row>
    <row r="368" spans="1:3" x14ac:dyDescent="0.3">
      <c r="A368" s="16" t="s">
        <v>207</v>
      </c>
      <c r="C368" s="18">
        <f>C353/C318</f>
        <v>13.846196449835229</v>
      </c>
    </row>
    <row r="369" spans="1:3" x14ac:dyDescent="0.3">
      <c r="A369" s="16" t="s">
        <v>208</v>
      </c>
      <c r="C369" s="18">
        <f>C362/C322</f>
        <v>55.095742712885574</v>
      </c>
    </row>
    <row r="370" spans="1:3" x14ac:dyDescent="0.3">
      <c r="A370" s="16" t="s">
        <v>209</v>
      </c>
      <c r="C370" s="18">
        <f>C366/C322</f>
        <v>35.120114285714287</v>
      </c>
    </row>
    <row r="371" spans="1:3" x14ac:dyDescent="0.3">
      <c r="A371" s="16" t="s">
        <v>210</v>
      </c>
      <c r="C371" s="18">
        <f>(C353+C362)/C322</f>
        <v>80.810054141482723</v>
      </c>
    </row>
    <row r="372" spans="1:3" x14ac:dyDescent="0.3">
      <c r="A372" s="27"/>
    </row>
    <row r="373" spans="1:3" x14ac:dyDescent="0.3">
      <c r="A373" s="103" t="s">
        <v>211</v>
      </c>
      <c r="B373" s="98"/>
      <c r="C373" s="98"/>
    </row>
    <row r="374" spans="1:3" x14ac:dyDescent="0.3">
      <c r="A374" s="16" t="s">
        <v>95</v>
      </c>
      <c r="C374" s="33">
        <f>C348-C367</f>
        <v>31315406.579059996</v>
      </c>
    </row>
    <row r="375" spans="1:3" x14ac:dyDescent="0.3">
      <c r="A375" s="16" t="s">
        <v>212</v>
      </c>
      <c r="C375" s="33">
        <f>C374/C322</f>
        <v>805.25411728708866</v>
      </c>
    </row>
    <row r="376" spans="1:3" x14ac:dyDescent="0.3">
      <c r="A376" s="16" t="s">
        <v>213</v>
      </c>
      <c r="C376" s="18">
        <f>(C374/C333)*100</f>
        <v>86.573165735057913</v>
      </c>
    </row>
    <row r="378" spans="1:3" x14ac:dyDescent="0.3">
      <c r="A378" s="103" t="s">
        <v>214</v>
      </c>
      <c r="B378" s="98"/>
      <c r="C378" s="98"/>
    </row>
    <row r="379" spans="1:3" x14ac:dyDescent="0.3">
      <c r="A379" s="16" t="s">
        <v>215</v>
      </c>
      <c r="B379" s="18" t="s">
        <v>216</v>
      </c>
      <c r="C379" s="18">
        <v>3</v>
      </c>
    </row>
    <row r="381" spans="1:3" x14ac:dyDescent="0.3">
      <c r="A381" s="16" t="s">
        <v>92</v>
      </c>
      <c r="C381" s="18">
        <f>C371</f>
        <v>80.810054141482723</v>
      </c>
    </row>
    <row r="382" spans="1:3" x14ac:dyDescent="0.3">
      <c r="A382" s="16" t="s">
        <v>217</v>
      </c>
      <c r="C382" s="33">
        <f>C375*C379</f>
        <v>2415.7623518612659</v>
      </c>
    </row>
    <row r="383" spans="1:3" x14ac:dyDescent="0.3">
      <c r="A383" s="16" t="s">
        <v>218</v>
      </c>
      <c r="C383" s="33">
        <f>C382/C381</f>
        <v>29.894329084741546</v>
      </c>
    </row>
    <row r="384" spans="1:3" x14ac:dyDescent="0.3">
      <c r="A384" s="16" t="s">
        <v>219</v>
      </c>
      <c r="C384" s="33">
        <f>C371/C375*12</f>
        <v>1.2042417776947156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AA1122"/>
  <sheetViews>
    <sheetView workbookViewId="0">
      <selection activeCell="C9" sqref="C9"/>
    </sheetView>
  </sheetViews>
  <sheetFormatPr defaultColWidth="14.42578125" defaultRowHeight="15" customHeight="1" x14ac:dyDescent="0.3"/>
  <cols>
    <col min="1" max="1" width="77.5703125" style="6" customWidth="1"/>
    <col min="2" max="2" width="32.7109375" style="19" bestFit="1" customWidth="1"/>
    <col min="3" max="6" width="14.42578125" style="19" customWidth="1"/>
    <col min="7" max="8" width="16.5703125" style="19" bestFit="1" customWidth="1"/>
    <col min="9" max="11" width="17.85546875" style="19" bestFit="1" customWidth="1"/>
    <col min="12" max="13" width="19.5703125" style="19" bestFit="1" customWidth="1"/>
    <col min="14" max="14" width="20.7109375" style="19" bestFit="1" customWidth="1"/>
    <col min="15" max="16384" width="14.42578125" style="7"/>
  </cols>
  <sheetData>
    <row r="1" spans="1:14" ht="28.5" customHeight="1" x14ac:dyDescent="0.2">
      <c r="A1" s="20"/>
      <c r="B1" s="28">
        <v>43435</v>
      </c>
      <c r="C1" s="28">
        <v>43831</v>
      </c>
      <c r="D1" s="28">
        <v>43862</v>
      </c>
      <c r="E1" s="28">
        <v>43891</v>
      </c>
      <c r="F1" s="28">
        <v>43922</v>
      </c>
      <c r="G1" s="28">
        <v>43952</v>
      </c>
      <c r="H1" s="28">
        <v>43983</v>
      </c>
      <c r="I1" s="28">
        <v>44013</v>
      </c>
      <c r="J1" s="28">
        <v>44044</v>
      </c>
      <c r="K1" s="28">
        <v>44075</v>
      </c>
      <c r="L1" s="28">
        <v>44105</v>
      </c>
      <c r="M1" s="28">
        <v>44136</v>
      </c>
      <c r="N1" s="28">
        <v>44166</v>
      </c>
    </row>
    <row r="2" spans="1:14" s="91" customFormat="1" ht="15.75" customHeight="1" x14ac:dyDescent="0.3">
      <c r="A2" s="77" t="s">
        <v>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ht="15.75" customHeight="1" x14ac:dyDescent="0.3">
      <c r="A3" s="5" t="s">
        <v>8</v>
      </c>
      <c r="B3" s="29"/>
      <c r="C3" s="29">
        <v>0.45</v>
      </c>
      <c r="D3" s="29">
        <v>0.45</v>
      </c>
      <c r="E3" s="29">
        <v>0.45</v>
      </c>
      <c r="F3" s="29">
        <v>0.45</v>
      </c>
      <c r="G3" s="29">
        <v>0.45</v>
      </c>
      <c r="H3" s="29">
        <v>0.45</v>
      </c>
      <c r="I3" s="29">
        <v>0.45</v>
      </c>
      <c r="J3" s="29">
        <v>0.45</v>
      </c>
      <c r="K3" s="29">
        <v>0.45</v>
      </c>
      <c r="L3" s="29">
        <v>0.45</v>
      </c>
      <c r="M3" s="29">
        <v>0.45</v>
      </c>
      <c r="N3" s="29">
        <v>0.45</v>
      </c>
    </row>
    <row r="4" spans="1:14" ht="15.75" customHeight="1" x14ac:dyDescent="0.3">
      <c r="A4" s="5" t="s">
        <v>9</v>
      </c>
      <c r="B4" s="29"/>
      <c r="C4" s="29">
        <v>0.65</v>
      </c>
      <c r="D4" s="29">
        <v>0.65</v>
      </c>
      <c r="E4" s="29">
        <v>0.65</v>
      </c>
      <c r="F4" s="29">
        <v>0.65</v>
      </c>
      <c r="G4" s="29">
        <v>0.65</v>
      </c>
      <c r="H4" s="29">
        <v>0.65</v>
      </c>
      <c r="I4" s="29">
        <v>0.65</v>
      </c>
      <c r="J4" s="29">
        <v>0.65</v>
      </c>
      <c r="K4" s="29">
        <v>0.65</v>
      </c>
      <c r="L4" s="29">
        <v>0.65</v>
      </c>
      <c r="M4" s="29">
        <v>0.65</v>
      </c>
      <c r="N4" s="29">
        <v>0.65</v>
      </c>
    </row>
    <row r="5" spans="1:14" ht="15.75" customHeight="1" x14ac:dyDescent="0.3">
      <c r="A5" s="5" t="s">
        <v>10</v>
      </c>
      <c r="B5" s="30"/>
      <c r="C5" s="30">
        <v>3.3</v>
      </c>
      <c r="D5" s="30">
        <v>3.3</v>
      </c>
      <c r="E5" s="30">
        <v>3.3</v>
      </c>
      <c r="F5" s="30">
        <v>3.3</v>
      </c>
      <c r="G5" s="30">
        <v>3.3</v>
      </c>
      <c r="H5" s="30">
        <v>3.3</v>
      </c>
      <c r="I5" s="30">
        <v>3.3</v>
      </c>
      <c r="J5" s="30">
        <v>3.3</v>
      </c>
      <c r="K5" s="30">
        <v>3.3</v>
      </c>
      <c r="L5" s="30">
        <v>3.3</v>
      </c>
      <c r="M5" s="30">
        <v>3.3</v>
      </c>
      <c r="N5" s="30">
        <v>3.3</v>
      </c>
    </row>
    <row r="6" spans="1:14" ht="15.75" customHeight="1" x14ac:dyDescent="0.3">
      <c r="A6" s="5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5.75" customHeight="1" x14ac:dyDescent="0.3">
      <c r="A7" s="5" t="s">
        <v>11</v>
      </c>
      <c r="B7" s="29"/>
      <c r="C7" s="29">
        <v>0.77</v>
      </c>
      <c r="D7" s="29">
        <v>0.77</v>
      </c>
      <c r="E7" s="29">
        <v>0.77</v>
      </c>
      <c r="F7" s="29">
        <v>0.77</v>
      </c>
      <c r="G7" s="29">
        <v>0.77</v>
      </c>
      <c r="H7" s="29">
        <v>0.77</v>
      </c>
      <c r="I7" s="29">
        <v>0.77</v>
      </c>
      <c r="J7" s="29">
        <v>0.77</v>
      </c>
      <c r="K7" s="29">
        <v>0.77</v>
      </c>
      <c r="L7" s="29">
        <v>0.77</v>
      </c>
      <c r="M7" s="29">
        <v>0.77</v>
      </c>
      <c r="N7" s="29">
        <v>0.77</v>
      </c>
    </row>
    <row r="8" spans="1:14" ht="15.75" customHeight="1" x14ac:dyDescent="0.3">
      <c r="A8" s="5" t="s">
        <v>12</v>
      </c>
      <c r="B8" s="29"/>
      <c r="C8" s="29">
        <v>0.83</v>
      </c>
      <c r="D8" s="29">
        <v>0.83</v>
      </c>
      <c r="E8" s="29">
        <v>0.83</v>
      </c>
      <c r="F8" s="29">
        <v>0.83</v>
      </c>
      <c r="G8" s="29">
        <v>0.83</v>
      </c>
      <c r="H8" s="29">
        <v>0.83</v>
      </c>
      <c r="I8" s="29">
        <v>0.83</v>
      </c>
      <c r="J8" s="29">
        <v>0.83</v>
      </c>
      <c r="K8" s="29">
        <v>0.83</v>
      </c>
      <c r="L8" s="29">
        <v>0.83</v>
      </c>
      <c r="M8" s="29">
        <v>0.83</v>
      </c>
      <c r="N8" s="29">
        <v>0.83</v>
      </c>
    </row>
    <row r="9" spans="1:14" ht="15.75" customHeight="1" x14ac:dyDescent="0.3">
      <c r="A9" s="5" t="s">
        <v>13</v>
      </c>
      <c r="B9" s="29"/>
      <c r="C9" s="29">
        <v>0.6</v>
      </c>
      <c r="D9" s="29">
        <v>0.6</v>
      </c>
      <c r="E9" s="29">
        <v>0.6</v>
      </c>
      <c r="F9" s="29">
        <v>0.6</v>
      </c>
      <c r="G9" s="29">
        <v>0.6</v>
      </c>
      <c r="H9" s="29">
        <v>0.6</v>
      </c>
      <c r="I9" s="29">
        <v>0.6</v>
      </c>
      <c r="J9" s="29">
        <v>0.6</v>
      </c>
      <c r="K9" s="29">
        <v>0.6</v>
      </c>
      <c r="L9" s="29">
        <v>0.6</v>
      </c>
      <c r="M9" s="29">
        <v>0.6</v>
      </c>
      <c r="N9" s="29">
        <v>0.6</v>
      </c>
    </row>
    <row r="10" spans="1:14" ht="15.75" customHeight="1" x14ac:dyDescent="0.3">
      <c r="A10" s="21" t="s">
        <v>14</v>
      </c>
      <c r="B10" s="31"/>
      <c r="C10" s="31">
        <v>0.8</v>
      </c>
      <c r="D10" s="31">
        <v>0.8</v>
      </c>
      <c r="E10" s="31">
        <v>0.8</v>
      </c>
      <c r="F10" s="31">
        <v>0.8</v>
      </c>
      <c r="G10" s="31">
        <v>0.8</v>
      </c>
      <c r="H10" s="31">
        <v>0.8</v>
      </c>
      <c r="I10" s="31">
        <v>0.8</v>
      </c>
      <c r="J10" s="31">
        <v>0.8</v>
      </c>
      <c r="K10" s="31">
        <v>0.8</v>
      </c>
      <c r="L10" s="31">
        <v>0.8</v>
      </c>
      <c r="M10" s="31">
        <v>0.8</v>
      </c>
      <c r="N10" s="31">
        <v>0.8</v>
      </c>
    </row>
    <row r="11" spans="1:14" ht="15.75" customHeight="1" x14ac:dyDescent="0.3">
      <c r="A11" s="21" t="s">
        <v>15</v>
      </c>
      <c r="B11" s="31"/>
      <c r="C11" s="31">
        <v>0.18</v>
      </c>
      <c r="D11" s="31">
        <v>0.18</v>
      </c>
      <c r="E11" s="31">
        <v>0.18</v>
      </c>
      <c r="F11" s="31">
        <v>0.18</v>
      </c>
      <c r="G11" s="31">
        <v>0.18</v>
      </c>
      <c r="H11" s="31">
        <v>0.18</v>
      </c>
      <c r="I11" s="31">
        <v>0.18</v>
      </c>
      <c r="J11" s="31">
        <v>0.18</v>
      </c>
      <c r="K11" s="31">
        <v>0.18</v>
      </c>
      <c r="L11" s="31">
        <v>0.18</v>
      </c>
      <c r="M11" s="31">
        <v>0.18</v>
      </c>
      <c r="N11" s="31">
        <v>0.18</v>
      </c>
    </row>
    <row r="12" spans="1:14" ht="15.75" customHeight="1" x14ac:dyDescent="0.3">
      <c r="A12" s="21" t="s">
        <v>16</v>
      </c>
      <c r="B12" s="31"/>
      <c r="C12" s="31">
        <v>0.02</v>
      </c>
      <c r="D12" s="31">
        <v>0.02</v>
      </c>
      <c r="E12" s="31">
        <v>0.02</v>
      </c>
      <c r="F12" s="31">
        <v>0.02</v>
      </c>
      <c r="G12" s="31">
        <v>0.02</v>
      </c>
      <c r="H12" s="31">
        <v>0.02</v>
      </c>
      <c r="I12" s="31">
        <v>0.02</v>
      </c>
      <c r="J12" s="31">
        <v>0.02</v>
      </c>
      <c r="K12" s="31">
        <v>0.02</v>
      </c>
      <c r="L12" s="31">
        <v>0.02</v>
      </c>
      <c r="M12" s="31">
        <v>0.02</v>
      </c>
      <c r="N12" s="31">
        <v>0.02</v>
      </c>
    </row>
    <row r="13" spans="1:14" ht="15.75" customHeight="1" x14ac:dyDescent="0.3">
      <c r="A13" s="5"/>
    </row>
    <row r="14" spans="1:14" ht="15.75" customHeight="1" x14ac:dyDescent="0.3">
      <c r="A14" s="6" t="s">
        <v>220</v>
      </c>
      <c r="C14" s="32">
        <f t="shared" ref="C14:N14" si="0">B228+B301+B302+B303</f>
        <v>34357.137124748915</v>
      </c>
      <c r="D14" s="32">
        <f t="shared" si="0"/>
        <v>195618.01245056465</v>
      </c>
      <c r="E14" s="32">
        <f t="shared" si="0"/>
        <v>647711.0273582224</v>
      </c>
      <c r="F14" s="32">
        <f t="shared" si="0"/>
        <v>1887623.2322987246</v>
      </c>
      <c r="G14" s="32">
        <f t="shared" si="0"/>
        <v>5258698.6282378109</v>
      </c>
      <c r="H14" s="32">
        <f t="shared" si="0"/>
        <v>14390927.496769065</v>
      </c>
      <c r="I14" s="32">
        <f t="shared" si="0"/>
        <v>39092426.114168331</v>
      </c>
      <c r="J14" s="32">
        <f t="shared" si="0"/>
        <v>105863580.98334654</v>
      </c>
      <c r="K14" s="32">
        <f t="shared" si="0"/>
        <v>286304485.09264958</v>
      </c>
      <c r="L14" s="32">
        <f t="shared" si="0"/>
        <v>773866947.15234637</v>
      </c>
      <c r="M14" s="32">
        <f t="shared" si="0"/>
        <v>2091225142.5720086</v>
      </c>
      <c r="N14" s="32">
        <f t="shared" si="0"/>
        <v>5650555323.9878378</v>
      </c>
    </row>
    <row r="15" spans="1:14" ht="15.75" customHeight="1" x14ac:dyDescent="0.3">
      <c r="A15" s="6" t="s">
        <v>223</v>
      </c>
      <c r="C15" s="18">
        <f t="shared" ref="C15:N15" si="1">ROUND(C14*C3*C4,0)</f>
        <v>10049</v>
      </c>
      <c r="D15" s="18">
        <f t="shared" si="1"/>
        <v>57218</v>
      </c>
      <c r="E15" s="18">
        <f t="shared" si="1"/>
        <v>189455</v>
      </c>
      <c r="F15" s="18">
        <f t="shared" si="1"/>
        <v>552130</v>
      </c>
      <c r="G15" s="18">
        <f t="shared" si="1"/>
        <v>1538169</v>
      </c>
      <c r="H15" s="18">
        <f t="shared" si="1"/>
        <v>4209346</v>
      </c>
      <c r="I15" s="18">
        <f t="shared" si="1"/>
        <v>11434535</v>
      </c>
      <c r="J15" s="18">
        <f t="shared" si="1"/>
        <v>30965097</v>
      </c>
      <c r="K15" s="18">
        <f t="shared" si="1"/>
        <v>83744062</v>
      </c>
      <c r="L15" s="18">
        <f t="shared" si="1"/>
        <v>226356082</v>
      </c>
      <c r="M15" s="18">
        <f t="shared" si="1"/>
        <v>611683354</v>
      </c>
      <c r="N15" s="18">
        <f t="shared" si="1"/>
        <v>1652787432</v>
      </c>
    </row>
    <row r="16" spans="1:14" ht="15.75" customHeight="1" x14ac:dyDescent="0.3">
      <c r="A16" s="6" t="s">
        <v>98</v>
      </c>
      <c r="C16" s="18">
        <v>0</v>
      </c>
      <c r="D16" s="61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s="91" customFormat="1" ht="15.75" customHeight="1" x14ac:dyDescent="0.3">
      <c r="A17" s="95" t="s">
        <v>99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</row>
    <row r="18" spans="1:14" ht="15.75" customHeight="1" x14ac:dyDescent="0.3">
      <c r="A18" s="6" t="s">
        <v>91</v>
      </c>
      <c r="C18" s="18">
        <f t="shared" ref="C18:N18" si="2">ROUND(C15*C5*C7*C8*C9,0)</f>
        <v>12716</v>
      </c>
      <c r="D18" s="18">
        <f t="shared" si="2"/>
        <v>72405</v>
      </c>
      <c r="E18" s="18">
        <f t="shared" si="2"/>
        <v>239740</v>
      </c>
      <c r="F18" s="18">
        <f t="shared" si="2"/>
        <v>698675</v>
      </c>
      <c r="G18" s="18">
        <f t="shared" si="2"/>
        <v>1946427</v>
      </c>
      <c r="H18" s="18">
        <f t="shared" si="2"/>
        <v>5326582</v>
      </c>
      <c r="I18" s="18">
        <f t="shared" si="2"/>
        <v>14469466</v>
      </c>
      <c r="J18" s="18">
        <f t="shared" si="2"/>
        <v>39183791</v>
      </c>
      <c r="K18" s="18">
        <f t="shared" si="2"/>
        <v>105971243</v>
      </c>
      <c r="L18" s="18">
        <f t="shared" si="2"/>
        <v>286435061</v>
      </c>
      <c r="M18" s="18">
        <f t="shared" si="2"/>
        <v>774035126</v>
      </c>
      <c r="N18" s="18">
        <f t="shared" si="2"/>
        <v>2091466967</v>
      </c>
    </row>
    <row r="19" spans="1:14" ht="15.75" customHeight="1" x14ac:dyDescent="0.3">
      <c r="A19" s="6" t="s">
        <v>100</v>
      </c>
      <c r="C19" s="18">
        <f t="shared" ref="C19:N19" si="3">ROUND(C18*C10,0)</f>
        <v>10173</v>
      </c>
      <c r="D19" s="18">
        <f t="shared" si="3"/>
        <v>57924</v>
      </c>
      <c r="E19" s="18">
        <f t="shared" si="3"/>
        <v>191792</v>
      </c>
      <c r="F19" s="18">
        <f t="shared" si="3"/>
        <v>558940</v>
      </c>
      <c r="G19" s="18">
        <f t="shared" si="3"/>
        <v>1557142</v>
      </c>
      <c r="H19" s="18">
        <f t="shared" si="3"/>
        <v>4261266</v>
      </c>
      <c r="I19" s="18">
        <f t="shared" si="3"/>
        <v>11575573</v>
      </c>
      <c r="J19" s="18">
        <f t="shared" si="3"/>
        <v>31347033</v>
      </c>
      <c r="K19" s="18">
        <f t="shared" si="3"/>
        <v>84776994</v>
      </c>
      <c r="L19" s="18">
        <f t="shared" si="3"/>
        <v>229148049</v>
      </c>
      <c r="M19" s="18">
        <f t="shared" si="3"/>
        <v>619228101</v>
      </c>
      <c r="N19" s="18">
        <f t="shared" si="3"/>
        <v>1673173574</v>
      </c>
    </row>
    <row r="20" spans="1:14" ht="15.75" customHeight="1" x14ac:dyDescent="0.3">
      <c r="A20" s="6" t="s">
        <v>101</v>
      </c>
      <c r="C20" s="18">
        <f t="shared" ref="C20:N20" si="4">ROUND(C18*C11,0)</f>
        <v>2289</v>
      </c>
      <c r="D20" s="18">
        <f t="shared" si="4"/>
        <v>13033</v>
      </c>
      <c r="E20" s="18">
        <f t="shared" si="4"/>
        <v>43153</v>
      </c>
      <c r="F20" s="18">
        <f t="shared" si="4"/>
        <v>125762</v>
      </c>
      <c r="G20" s="18">
        <f t="shared" si="4"/>
        <v>350357</v>
      </c>
      <c r="H20" s="18">
        <f t="shared" si="4"/>
        <v>958785</v>
      </c>
      <c r="I20" s="18">
        <f t="shared" si="4"/>
        <v>2604504</v>
      </c>
      <c r="J20" s="18">
        <f t="shared" si="4"/>
        <v>7053082</v>
      </c>
      <c r="K20" s="18">
        <f t="shared" si="4"/>
        <v>19074824</v>
      </c>
      <c r="L20" s="18">
        <f t="shared" si="4"/>
        <v>51558311</v>
      </c>
      <c r="M20" s="18">
        <f t="shared" si="4"/>
        <v>139326323</v>
      </c>
      <c r="N20" s="18">
        <f t="shared" si="4"/>
        <v>376464054</v>
      </c>
    </row>
    <row r="21" spans="1:14" ht="15.75" customHeight="1" x14ac:dyDescent="0.3">
      <c r="A21" s="6" t="s">
        <v>102</v>
      </c>
      <c r="C21" s="18">
        <f t="shared" ref="C21:N21" si="5">ROUND(C18*C12,0)</f>
        <v>254</v>
      </c>
      <c r="D21" s="18">
        <f t="shared" si="5"/>
        <v>1448</v>
      </c>
      <c r="E21" s="18">
        <f t="shared" si="5"/>
        <v>4795</v>
      </c>
      <c r="F21" s="18">
        <f t="shared" si="5"/>
        <v>13974</v>
      </c>
      <c r="G21" s="18">
        <f t="shared" si="5"/>
        <v>38929</v>
      </c>
      <c r="H21" s="18">
        <f t="shared" si="5"/>
        <v>106532</v>
      </c>
      <c r="I21" s="18">
        <f t="shared" si="5"/>
        <v>289389</v>
      </c>
      <c r="J21" s="18">
        <f t="shared" si="5"/>
        <v>783676</v>
      </c>
      <c r="K21" s="18">
        <f t="shared" si="5"/>
        <v>2119425</v>
      </c>
      <c r="L21" s="18">
        <f t="shared" si="5"/>
        <v>5728701</v>
      </c>
      <c r="M21" s="18">
        <f t="shared" si="5"/>
        <v>15480703</v>
      </c>
      <c r="N21" s="18">
        <f t="shared" si="5"/>
        <v>41829339</v>
      </c>
    </row>
    <row r="22" spans="1:14" ht="15.75" customHeight="1" x14ac:dyDescent="0.3">
      <c r="A22" s="6" t="s">
        <v>103</v>
      </c>
      <c r="C22" s="18">
        <f t="shared" ref="C22:N22" si="6">SUM(C19:C21)</f>
        <v>12716</v>
      </c>
      <c r="D22" s="18">
        <f t="shared" si="6"/>
        <v>72405</v>
      </c>
      <c r="E22" s="18">
        <f t="shared" si="6"/>
        <v>239740</v>
      </c>
      <c r="F22" s="18">
        <f t="shared" si="6"/>
        <v>698676</v>
      </c>
      <c r="G22" s="18">
        <f t="shared" si="6"/>
        <v>1946428</v>
      </c>
      <c r="H22" s="18">
        <f t="shared" si="6"/>
        <v>5326583</v>
      </c>
      <c r="I22" s="18">
        <f t="shared" si="6"/>
        <v>14469466</v>
      </c>
      <c r="J22" s="18">
        <f t="shared" si="6"/>
        <v>39183791</v>
      </c>
      <c r="K22" s="18">
        <f t="shared" si="6"/>
        <v>105971243</v>
      </c>
      <c r="L22" s="18">
        <f t="shared" si="6"/>
        <v>286435061</v>
      </c>
      <c r="M22" s="18">
        <f t="shared" si="6"/>
        <v>774035127</v>
      </c>
      <c r="N22" s="18">
        <f t="shared" si="6"/>
        <v>2091466967</v>
      </c>
    </row>
    <row r="23" spans="1:14" s="91" customFormat="1" ht="15.75" customHeight="1" x14ac:dyDescent="0.3">
      <c r="A23" s="95" t="s">
        <v>104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</row>
    <row r="24" spans="1:14" ht="15.75" customHeight="1" x14ac:dyDescent="0.3">
      <c r="A24" s="6" t="s">
        <v>105</v>
      </c>
      <c r="C24" s="18">
        <f t="shared" ref="C24:N24" si="7">C16/C18</f>
        <v>0</v>
      </c>
      <c r="D24" s="18">
        <f t="shared" si="7"/>
        <v>0</v>
      </c>
      <c r="E24" s="18">
        <f t="shared" si="7"/>
        <v>0</v>
      </c>
      <c r="F24" s="18">
        <f t="shared" si="7"/>
        <v>0</v>
      </c>
      <c r="G24" s="18">
        <f t="shared" si="7"/>
        <v>0</v>
      </c>
      <c r="H24" s="18">
        <f t="shared" si="7"/>
        <v>0</v>
      </c>
      <c r="I24" s="18">
        <f t="shared" si="7"/>
        <v>0</v>
      </c>
      <c r="J24" s="18">
        <f t="shared" si="7"/>
        <v>0</v>
      </c>
      <c r="K24" s="18">
        <f t="shared" si="7"/>
        <v>0</v>
      </c>
      <c r="L24" s="18">
        <f t="shared" si="7"/>
        <v>0</v>
      </c>
      <c r="M24" s="18">
        <f t="shared" si="7"/>
        <v>0</v>
      </c>
      <c r="N24" s="18">
        <f t="shared" si="7"/>
        <v>0</v>
      </c>
    </row>
    <row r="25" spans="1:14" ht="15.75" customHeight="1" x14ac:dyDescent="0.3">
      <c r="A25" s="6" t="s">
        <v>106</v>
      </c>
      <c r="C25" s="18">
        <f t="shared" ref="C25:N25" si="8">C18*C109*C113</f>
        <v>377245.57200000004</v>
      </c>
      <c r="D25" s="18">
        <f t="shared" si="8"/>
        <v>2148039.1349999998</v>
      </c>
      <c r="E25" s="18">
        <f t="shared" si="8"/>
        <v>7112366.5800000001</v>
      </c>
      <c r="F25" s="18">
        <f t="shared" si="8"/>
        <v>20727591.225000001</v>
      </c>
      <c r="G25" s="18">
        <f t="shared" si="8"/>
        <v>57744649.809</v>
      </c>
      <c r="H25" s="18">
        <f t="shared" si="8"/>
        <v>158023708.19400001</v>
      </c>
      <c r="I25" s="18">
        <f t="shared" si="8"/>
        <v>429265647.82200003</v>
      </c>
      <c r="J25" s="18">
        <f t="shared" si="8"/>
        <v>1162465527.5969999</v>
      </c>
      <c r="K25" s="18">
        <f t="shared" si="8"/>
        <v>3143848866.0809999</v>
      </c>
      <c r="L25" s="18">
        <f t="shared" si="8"/>
        <v>8497668954.6870003</v>
      </c>
      <c r="M25" s="18">
        <f t="shared" si="8"/>
        <v>22963300083.042</v>
      </c>
      <c r="N25" s="18">
        <f t="shared" si="8"/>
        <v>62047550509.988998</v>
      </c>
    </row>
    <row r="26" spans="1:14" ht="15.75" customHeight="1" x14ac:dyDescent="0.3">
      <c r="A26" s="6" t="s">
        <v>107</v>
      </c>
      <c r="C26" s="18">
        <f t="shared" ref="C26:N26" si="9">C25+C16</f>
        <v>377245.57200000004</v>
      </c>
      <c r="D26" s="18">
        <f t="shared" si="9"/>
        <v>2148039.1349999998</v>
      </c>
      <c r="E26" s="18">
        <f t="shared" si="9"/>
        <v>7112366.5800000001</v>
      </c>
      <c r="F26" s="18">
        <f t="shared" si="9"/>
        <v>20727591.225000001</v>
      </c>
      <c r="G26" s="18">
        <f t="shared" si="9"/>
        <v>57744649.809</v>
      </c>
      <c r="H26" s="18">
        <f t="shared" si="9"/>
        <v>158023708.19400001</v>
      </c>
      <c r="I26" s="18">
        <f t="shared" si="9"/>
        <v>429265647.82200003</v>
      </c>
      <c r="J26" s="18">
        <f t="shared" si="9"/>
        <v>1162465527.5969999</v>
      </c>
      <c r="K26" s="18">
        <f t="shared" si="9"/>
        <v>3143848866.0809999</v>
      </c>
      <c r="L26" s="18">
        <f t="shared" si="9"/>
        <v>8497668954.6870003</v>
      </c>
      <c r="M26" s="18">
        <f t="shared" si="9"/>
        <v>22963300083.042</v>
      </c>
      <c r="N26" s="18">
        <f t="shared" si="9"/>
        <v>62047550509.988998</v>
      </c>
    </row>
    <row r="27" spans="1:14" ht="15.75" customHeight="1" x14ac:dyDescent="0.3">
      <c r="A27" s="6" t="s">
        <v>92</v>
      </c>
      <c r="C27" s="18">
        <f t="shared" ref="C27:N27" si="10">C26/C22</f>
        <v>29.667000000000005</v>
      </c>
      <c r="D27" s="18">
        <f t="shared" si="10"/>
        <v>29.666999999999998</v>
      </c>
      <c r="E27" s="18">
        <f t="shared" si="10"/>
        <v>29.667000000000002</v>
      </c>
      <c r="F27" s="18">
        <f t="shared" si="10"/>
        <v>29.666957538258078</v>
      </c>
      <c r="G27" s="18">
        <f t="shared" si="10"/>
        <v>29.666984758234058</v>
      </c>
      <c r="H27" s="18">
        <f t="shared" si="10"/>
        <v>29.666994430388112</v>
      </c>
      <c r="I27" s="18">
        <f t="shared" si="10"/>
        <v>29.667000000000002</v>
      </c>
      <c r="J27" s="18">
        <f t="shared" si="10"/>
        <v>29.666999999999998</v>
      </c>
      <c r="K27" s="18">
        <f t="shared" si="10"/>
        <v>29.666999999999998</v>
      </c>
      <c r="L27" s="18">
        <f t="shared" si="10"/>
        <v>29.667000000000002</v>
      </c>
      <c r="M27" s="18">
        <f t="shared" si="10"/>
        <v>29.666999961672282</v>
      </c>
      <c r="N27" s="18">
        <f t="shared" si="10"/>
        <v>29.666999999999998</v>
      </c>
    </row>
    <row r="28" spans="1:14" ht="15.75" customHeight="1" x14ac:dyDescent="0.3">
      <c r="A28" s="5"/>
    </row>
    <row r="29" spans="1:14" ht="15.75" customHeight="1" x14ac:dyDescent="0.3">
      <c r="A29" s="5"/>
    </row>
    <row r="30" spans="1:14" ht="15.75" customHeight="1" x14ac:dyDescent="0.3">
      <c r="A30" s="5"/>
    </row>
    <row r="31" spans="1:14" ht="15.75" customHeight="1" x14ac:dyDescent="0.3">
      <c r="A31" s="5"/>
    </row>
    <row r="32" spans="1:14" s="91" customFormat="1" ht="15.75" customHeight="1" x14ac:dyDescent="0.3">
      <c r="A32" s="77" t="s">
        <v>17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1:14" ht="15.75" customHeight="1" x14ac:dyDescent="0.3">
      <c r="A33" s="5" t="s">
        <v>8</v>
      </c>
      <c r="B33" s="29"/>
      <c r="C33" s="29">
        <v>0.38</v>
      </c>
      <c r="D33" s="29">
        <v>0.38</v>
      </c>
      <c r="E33" s="29">
        <v>0.38</v>
      </c>
      <c r="F33" s="29">
        <v>0.38</v>
      </c>
      <c r="G33" s="29">
        <v>0.38</v>
      </c>
      <c r="H33" s="29">
        <v>0.38</v>
      </c>
      <c r="I33" s="29">
        <v>0.38</v>
      </c>
      <c r="J33" s="29">
        <v>0.38</v>
      </c>
      <c r="K33" s="29">
        <v>0.38</v>
      </c>
      <c r="L33" s="29">
        <v>0.38</v>
      </c>
      <c r="M33" s="29">
        <v>0.38</v>
      </c>
      <c r="N33" s="29">
        <v>0.38</v>
      </c>
    </row>
    <row r="34" spans="1:14" ht="15.75" customHeight="1" x14ac:dyDescent="0.3">
      <c r="A34" s="5" t="s">
        <v>9</v>
      </c>
      <c r="B34" s="29"/>
      <c r="C34" s="29">
        <v>0.85</v>
      </c>
      <c r="D34" s="29">
        <v>0.85</v>
      </c>
      <c r="E34" s="29">
        <v>0.85</v>
      </c>
      <c r="F34" s="29">
        <v>0.85</v>
      </c>
      <c r="G34" s="29">
        <v>0.85</v>
      </c>
      <c r="H34" s="29">
        <v>0.85</v>
      </c>
      <c r="I34" s="29">
        <v>0.85</v>
      </c>
      <c r="J34" s="29">
        <v>0.85</v>
      </c>
      <c r="K34" s="29">
        <v>0.85</v>
      </c>
      <c r="L34" s="29">
        <v>0.85</v>
      </c>
      <c r="M34" s="29">
        <v>0.85</v>
      </c>
      <c r="N34" s="29">
        <v>0.85</v>
      </c>
    </row>
    <row r="35" spans="1:14" ht="15.75" customHeight="1" x14ac:dyDescent="0.3">
      <c r="A35" s="5" t="s">
        <v>10</v>
      </c>
      <c r="B35" s="30"/>
      <c r="C35" s="30">
        <v>7.8</v>
      </c>
      <c r="D35" s="30">
        <v>7.8</v>
      </c>
      <c r="E35" s="30">
        <v>7.8</v>
      </c>
      <c r="F35" s="30">
        <v>7.8</v>
      </c>
      <c r="G35" s="30">
        <v>7.8</v>
      </c>
      <c r="H35" s="30">
        <v>7.8</v>
      </c>
      <c r="I35" s="30">
        <v>7.8</v>
      </c>
      <c r="J35" s="30">
        <v>7.8</v>
      </c>
      <c r="K35" s="30">
        <v>7.8</v>
      </c>
      <c r="L35" s="30">
        <v>7.8</v>
      </c>
      <c r="M35" s="30">
        <v>7.8</v>
      </c>
      <c r="N35" s="30">
        <v>7.8</v>
      </c>
    </row>
    <row r="36" spans="1:14" ht="15.75" customHeight="1" x14ac:dyDescent="0.3">
      <c r="A36" s="5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5.75" customHeight="1" x14ac:dyDescent="0.3">
      <c r="A37" s="5" t="s">
        <v>11</v>
      </c>
      <c r="B37" s="29"/>
      <c r="C37" s="29">
        <v>0.7</v>
      </c>
      <c r="D37" s="29">
        <v>0.7</v>
      </c>
      <c r="E37" s="29">
        <v>0.7</v>
      </c>
      <c r="F37" s="29">
        <v>0.7</v>
      </c>
      <c r="G37" s="29">
        <v>0.7</v>
      </c>
      <c r="H37" s="29">
        <v>0.7</v>
      </c>
      <c r="I37" s="29">
        <v>0.7</v>
      </c>
      <c r="J37" s="29">
        <v>0.7</v>
      </c>
      <c r="K37" s="29">
        <v>0.7</v>
      </c>
      <c r="L37" s="29">
        <v>0.7</v>
      </c>
      <c r="M37" s="29">
        <v>0.7</v>
      </c>
      <c r="N37" s="29">
        <v>0.7</v>
      </c>
    </row>
    <row r="38" spans="1:14" ht="15.75" customHeight="1" x14ac:dyDescent="0.3">
      <c r="A38" s="5" t="s">
        <v>12</v>
      </c>
      <c r="B38" s="29"/>
      <c r="C38" s="29">
        <v>0.6</v>
      </c>
      <c r="D38" s="29">
        <v>0.6</v>
      </c>
      <c r="E38" s="29">
        <v>0.6</v>
      </c>
      <c r="F38" s="29">
        <v>0.6</v>
      </c>
      <c r="G38" s="29">
        <v>0.6</v>
      </c>
      <c r="H38" s="29">
        <v>0.6</v>
      </c>
      <c r="I38" s="29">
        <v>0.6</v>
      </c>
      <c r="J38" s="29">
        <v>0.6</v>
      </c>
      <c r="K38" s="29">
        <v>0.6</v>
      </c>
      <c r="L38" s="29">
        <v>0.6</v>
      </c>
      <c r="M38" s="29">
        <v>0.6</v>
      </c>
      <c r="N38" s="29">
        <v>0.6</v>
      </c>
    </row>
    <row r="39" spans="1:14" ht="15.75" customHeight="1" x14ac:dyDescent="0.3">
      <c r="A39" s="5" t="s">
        <v>13</v>
      </c>
      <c r="B39" s="29"/>
      <c r="C39" s="29">
        <v>0.35</v>
      </c>
      <c r="D39" s="29">
        <v>0.35</v>
      </c>
      <c r="E39" s="29">
        <v>0.35</v>
      </c>
      <c r="F39" s="29">
        <v>0.35</v>
      </c>
      <c r="G39" s="29">
        <v>0.35</v>
      </c>
      <c r="H39" s="29">
        <v>0.35</v>
      </c>
      <c r="I39" s="29">
        <v>0.35</v>
      </c>
      <c r="J39" s="29">
        <v>0.35</v>
      </c>
      <c r="K39" s="29">
        <v>0.35</v>
      </c>
      <c r="L39" s="29">
        <v>0.35</v>
      </c>
      <c r="M39" s="29">
        <v>0.35</v>
      </c>
      <c r="N39" s="29">
        <v>0.35</v>
      </c>
    </row>
    <row r="40" spans="1:14" ht="15.75" customHeight="1" x14ac:dyDescent="0.3">
      <c r="A40" s="21" t="s">
        <v>14</v>
      </c>
      <c r="B40" s="31"/>
      <c r="C40" s="31">
        <v>0.8</v>
      </c>
      <c r="D40" s="31">
        <v>0.8</v>
      </c>
      <c r="E40" s="31">
        <v>0.8</v>
      </c>
      <c r="F40" s="31">
        <v>0.8</v>
      </c>
      <c r="G40" s="31">
        <v>0.8</v>
      </c>
      <c r="H40" s="31">
        <v>0.8</v>
      </c>
      <c r="I40" s="31">
        <v>0.8</v>
      </c>
      <c r="J40" s="31">
        <v>0.8</v>
      </c>
      <c r="K40" s="31">
        <v>0.8</v>
      </c>
      <c r="L40" s="31">
        <v>0.8</v>
      </c>
      <c r="M40" s="31">
        <v>0.8</v>
      </c>
      <c r="N40" s="31">
        <v>0.8</v>
      </c>
    </row>
    <row r="41" spans="1:14" ht="15.75" customHeight="1" x14ac:dyDescent="0.3">
      <c r="A41" s="21" t="s">
        <v>15</v>
      </c>
      <c r="B41" s="31"/>
      <c r="C41" s="31">
        <v>0.18</v>
      </c>
      <c r="D41" s="31">
        <v>0.18</v>
      </c>
      <c r="E41" s="31">
        <v>0.18</v>
      </c>
      <c r="F41" s="31">
        <v>0.18</v>
      </c>
      <c r="G41" s="31">
        <v>0.18</v>
      </c>
      <c r="H41" s="31">
        <v>0.18</v>
      </c>
      <c r="I41" s="31">
        <v>0.18</v>
      </c>
      <c r="J41" s="31">
        <v>0.18</v>
      </c>
      <c r="K41" s="31">
        <v>0.18</v>
      </c>
      <c r="L41" s="31">
        <v>0.18</v>
      </c>
      <c r="M41" s="31">
        <v>0.18</v>
      </c>
      <c r="N41" s="31">
        <v>0.18</v>
      </c>
    </row>
    <row r="42" spans="1:14" ht="15.75" customHeight="1" x14ac:dyDescent="0.3">
      <c r="A42" s="21" t="s">
        <v>16</v>
      </c>
      <c r="B42" s="31"/>
      <c r="C42" s="31">
        <v>0.02</v>
      </c>
      <c r="D42" s="31">
        <v>0.02</v>
      </c>
      <c r="E42" s="31">
        <v>0.02</v>
      </c>
      <c r="F42" s="31">
        <v>0.02</v>
      </c>
      <c r="G42" s="31">
        <v>0.02</v>
      </c>
      <c r="H42" s="31">
        <v>0.02</v>
      </c>
      <c r="I42" s="31">
        <v>0.02</v>
      </c>
      <c r="J42" s="31">
        <v>0.02</v>
      </c>
      <c r="K42" s="31">
        <v>0.02</v>
      </c>
      <c r="L42" s="31">
        <v>0.02</v>
      </c>
      <c r="M42" s="31">
        <v>0.02</v>
      </c>
      <c r="N42" s="31">
        <v>0.02</v>
      </c>
    </row>
    <row r="43" spans="1:14" ht="15.75" customHeight="1" x14ac:dyDescent="0.3">
      <c r="A43" s="5"/>
    </row>
    <row r="44" spans="1:14" ht="15.75" customHeight="1" x14ac:dyDescent="0.3">
      <c r="A44" s="6" t="s">
        <v>108</v>
      </c>
      <c r="C44" s="32">
        <f t="shared" ref="C44:N44" si="11">B228+B301+B302+B303</f>
        <v>34357.137124748915</v>
      </c>
      <c r="D44" s="32">
        <f t="shared" si="11"/>
        <v>195618.01245056465</v>
      </c>
      <c r="E44" s="32">
        <f t="shared" si="11"/>
        <v>647711.0273582224</v>
      </c>
      <c r="F44" s="32">
        <f t="shared" si="11"/>
        <v>1887623.2322987246</v>
      </c>
      <c r="G44" s="32">
        <f t="shared" si="11"/>
        <v>5258698.6282378109</v>
      </c>
      <c r="H44" s="32">
        <f t="shared" si="11"/>
        <v>14390927.496769065</v>
      </c>
      <c r="I44" s="32">
        <f t="shared" si="11"/>
        <v>39092426.114168331</v>
      </c>
      <c r="J44" s="32">
        <f t="shared" si="11"/>
        <v>105863580.98334654</v>
      </c>
      <c r="K44" s="32">
        <f t="shared" si="11"/>
        <v>286304485.09264958</v>
      </c>
      <c r="L44" s="32">
        <f t="shared" si="11"/>
        <v>773866947.15234637</v>
      </c>
      <c r="M44" s="32">
        <f t="shared" si="11"/>
        <v>2091225142.5720086</v>
      </c>
      <c r="N44" s="32">
        <f t="shared" si="11"/>
        <v>5650555323.9878378</v>
      </c>
    </row>
    <row r="45" spans="1:14" ht="15.75" customHeight="1" x14ac:dyDescent="0.3">
      <c r="A45" s="6" t="s">
        <v>109</v>
      </c>
      <c r="C45" s="33">
        <v>50</v>
      </c>
      <c r="D45" s="62">
        <v>50</v>
      </c>
      <c r="E45" s="62">
        <v>50</v>
      </c>
      <c r="F45" s="62">
        <v>50</v>
      </c>
      <c r="G45" s="62">
        <v>50</v>
      </c>
      <c r="H45" s="62">
        <v>50</v>
      </c>
      <c r="I45" s="33">
        <v>50</v>
      </c>
      <c r="J45" s="33">
        <v>50</v>
      </c>
      <c r="K45" s="33">
        <v>50</v>
      </c>
      <c r="L45" s="33">
        <v>50</v>
      </c>
      <c r="M45" s="33">
        <v>50</v>
      </c>
      <c r="N45" s="33">
        <v>50</v>
      </c>
    </row>
    <row r="46" spans="1:14" ht="15.75" customHeight="1" x14ac:dyDescent="0.3">
      <c r="A46" s="6" t="s">
        <v>110</v>
      </c>
      <c r="C46" s="33">
        <v>50</v>
      </c>
      <c r="D46" s="62">
        <v>50</v>
      </c>
      <c r="E46" s="62">
        <v>50</v>
      </c>
      <c r="F46" s="62">
        <v>50</v>
      </c>
      <c r="G46" s="62">
        <v>50</v>
      </c>
      <c r="H46" s="62">
        <v>50</v>
      </c>
      <c r="I46" s="33">
        <v>50</v>
      </c>
      <c r="J46" s="33">
        <v>50</v>
      </c>
      <c r="K46" s="33">
        <v>50</v>
      </c>
      <c r="L46" s="33">
        <v>50</v>
      </c>
      <c r="M46" s="33">
        <v>50</v>
      </c>
      <c r="N46" s="33">
        <v>50</v>
      </c>
    </row>
    <row r="47" spans="1:14" ht="15.75" customHeight="1" x14ac:dyDescent="0.3">
      <c r="A47" s="6" t="s">
        <v>111</v>
      </c>
      <c r="C47" s="33">
        <v>100</v>
      </c>
      <c r="D47" s="62">
        <v>100</v>
      </c>
      <c r="E47" s="62">
        <v>100</v>
      </c>
      <c r="F47" s="62">
        <v>100</v>
      </c>
      <c r="G47" s="62">
        <v>100</v>
      </c>
      <c r="H47" s="62">
        <v>100</v>
      </c>
      <c r="I47" s="33">
        <v>100</v>
      </c>
      <c r="J47" s="33">
        <v>100</v>
      </c>
      <c r="K47" s="33">
        <v>100</v>
      </c>
      <c r="L47" s="33">
        <v>100</v>
      </c>
      <c r="M47" s="33">
        <v>100</v>
      </c>
      <c r="N47" s="33">
        <v>100</v>
      </c>
    </row>
    <row r="48" spans="1:14" ht="15.75" customHeight="1" x14ac:dyDescent="0.3">
      <c r="A48" s="6" t="s">
        <v>112</v>
      </c>
      <c r="B48" s="30"/>
      <c r="C48" s="19">
        <f t="shared" ref="C48:N48" si="12">ROUND(C44*C33*C34,0)</f>
        <v>11097</v>
      </c>
      <c r="D48" s="19">
        <f t="shared" si="12"/>
        <v>63185</v>
      </c>
      <c r="E48" s="19">
        <f t="shared" si="12"/>
        <v>209211</v>
      </c>
      <c r="F48" s="19">
        <f t="shared" si="12"/>
        <v>609702</v>
      </c>
      <c r="G48" s="19">
        <f t="shared" si="12"/>
        <v>1698560</v>
      </c>
      <c r="H48" s="19">
        <f t="shared" si="12"/>
        <v>4648270</v>
      </c>
      <c r="I48" s="19">
        <f t="shared" si="12"/>
        <v>12626854</v>
      </c>
      <c r="J48" s="19">
        <f t="shared" si="12"/>
        <v>34193937</v>
      </c>
      <c r="K48" s="19">
        <f t="shared" si="12"/>
        <v>92476349</v>
      </c>
      <c r="L48" s="19">
        <f t="shared" si="12"/>
        <v>249959024</v>
      </c>
      <c r="M48" s="19">
        <f t="shared" si="12"/>
        <v>675465721</v>
      </c>
      <c r="N48" s="19">
        <f t="shared" si="12"/>
        <v>1825129370</v>
      </c>
    </row>
    <row r="49" spans="1:14" ht="15.75" customHeight="1" x14ac:dyDescent="0.3">
      <c r="A49" s="6" t="s">
        <v>113</v>
      </c>
      <c r="B49" s="30"/>
      <c r="C49" s="19">
        <f t="shared" ref="C49:N49" si="13">ROUND(C48*C37*C38*C39*C35,0)</f>
        <v>12724</v>
      </c>
      <c r="D49" s="19">
        <f t="shared" si="13"/>
        <v>72448</v>
      </c>
      <c r="E49" s="19">
        <f t="shared" si="13"/>
        <v>239881</v>
      </c>
      <c r="F49" s="19">
        <f t="shared" si="13"/>
        <v>699084</v>
      </c>
      <c r="G49" s="19">
        <f t="shared" si="13"/>
        <v>1947569</v>
      </c>
      <c r="H49" s="19">
        <f t="shared" si="13"/>
        <v>5329706</v>
      </c>
      <c r="I49" s="19">
        <f t="shared" si="13"/>
        <v>14477951</v>
      </c>
      <c r="J49" s="19">
        <f t="shared" si="13"/>
        <v>39206768</v>
      </c>
      <c r="K49" s="19">
        <f t="shared" si="13"/>
        <v>106033382</v>
      </c>
      <c r="L49" s="19">
        <f t="shared" si="13"/>
        <v>286603017</v>
      </c>
      <c r="M49" s="19">
        <f t="shared" si="13"/>
        <v>774488996</v>
      </c>
      <c r="N49" s="19">
        <f t="shared" si="13"/>
        <v>2092693336</v>
      </c>
    </row>
    <row r="50" spans="1:14" s="91" customFormat="1" ht="15.75" customHeight="1" x14ac:dyDescent="0.3">
      <c r="A50" s="95" t="s">
        <v>99</v>
      </c>
      <c r="B50" s="90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</row>
    <row r="51" spans="1:14" ht="15.75" customHeight="1" x14ac:dyDescent="0.3">
      <c r="A51" s="6" t="s">
        <v>91</v>
      </c>
      <c r="B51" s="30"/>
      <c r="C51" s="19">
        <f t="shared" ref="C51:N51" si="14">C49</f>
        <v>12724</v>
      </c>
      <c r="D51" s="19">
        <f t="shared" si="14"/>
        <v>72448</v>
      </c>
      <c r="E51" s="19">
        <f t="shared" si="14"/>
        <v>239881</v>
      </c>
      <c r="F51" s="19">
        <f t="shared" si="14"/>
        <v>699084</v>
      </c>
      <c r="G51" s="19">
        <f t="shared" si="14"/>
        <v>1947569</v>
      </c>
      <c r="H51" s="19">
        <f t="shared" si="14"/>
        <v>5329706</v>
      </c>
      <c r="I51" s="19">
        <f t="shared" si="14"/>
        <v>14477951</v>
      </c>
      <c r="J51" s="19">
        <f t="shared" si="14"/>
        <v>39206768</v>
      </c>
      <c r="K51" s="19">
        <f t="shared" si="14"/>
        <v>106033382</v>
      </c>
      <c r="L51" s="19">
        <f t="shared" si="14"/>
        <v>286603017</v>
      </c>
      <c r="M51" s="19">
        <f t="shared" si="14"/>
        <v>774488996</v>
      </c>
      <c r="N51" s="19">
        <f t="shared" si="14"/>
        <v>2092693336</v>
      </c>
    </row>
    <row r="52" spans="1:14" ht="15.75" customHeight="1" x14ac:dyDescent="0.3">
      <c r="A52" s="6" t="s">
        <v>100</v>
      </c>
      <c r="B52" s="30"/>
      <c r="C52" s="19">
        <f t="shared" ref="C52:N52" si="15">ROUND(C49*C40,0)</f>
        <v>10179</v>
      </c>
      <c r="D52" s="19">
        <f t="shared" si="15"/>
        <v>57958</v>
      </c>
      <c r="E52" s="19">
        <f t="shared" si="15"/>
        <v>191905</v>
      </c>
      <c r="F52" s="19">
        <f t="shared" si="15"/>
        <v>559267</v>
      </c>
      <c r="G52" s="19">
        <f t="shared" si="15"/>
        <v>1558055</v>
      </c>
      <c r="H52" s="19">
        <f t="shared" si="15"/>
        <v>4263765</v>
      </c>
      <c r="I52" s="19">
        <f t="shared" si="15"/>
        <v>11582361</v>
      </c>
      <c r="J52" s="19">
        <f t="shared" si="15"/>
        <v>31365414</v>
      </c>
      <c r="K52" s="19">
        <f t="shared" si="15"/>
        <v>84826706</v>
      </c>
      <c r="L52" s="19">
        <f t="shared" si="15"/>
        <v>229282414</v>
      </c>
      <c r="M52" s="19">
        <f t="shared" si="15"/>
        <v>619591197</v>
      </c>
      <c r="N52" s="19">
        <f t="shared" si="15"/>
        <v>1674154669</v>
      </c>
    </row>
    <row r="53" spans="1:14" ht="15.75" customHeight="1" x14ac:dyDescent="0.3">
      <c r="A53" s="6" t="s">
        <v>101</v>
      </c>
      <c r="B53" s="30"/>
      <c r="C53" s="19">
        <f t="shared" ref="C53:N53" si="16">ROUND(C49*C41,0)</f>
        <v>2290</v>
      </c>
      <c r="D53" s="19">
        <f t="shared" si="16"/>
        <v>13041</v>
      </c>
      <c r="E53" s="19">
        <f t="shared" si="16"/>
        <v>43179</v>
      </c>
      <c r="F53" s="19">
        <f t="shared" si="16"/>
        <v>125835</v>
      </c>
      <c r="G53" s="19">
        <f t="shared" si="16"/>
        <v>350562</v>
      </c>
      <c r="H53" s="19">
        <f t="shared" si="16"/>
        <v>959347</v>
      </c>
      <c r="I53" s="19">
        <f t="shared" si="16"/>
        <v>2606031</v>
      </c>
      <c r="J53" s="19">
        <f t="shared" si="16"/>
        <v>7057218</v>
      </c>
      <c r="K53" s="19">
        <f t="shared" si="16"/>
        <v>19086009</v>
      </c>
      <c r="L53" s="19">
        <f t="shared" si="16"/>
        <v>51588543</v>
      </c>
      <c r="M53" s="19">
        <f t="shared" si="16"/>
        <v>139408019</v>
      </c>
      <c r="N53" s="19">
        <f t="shared" si="16"/>
        <v>376684800</v>
      </c>
    </row>
    <row r="54" spans="1:14" ht="15.75" customHeight="1" x14ac:dyDescent="0.3">
      <c r="A54" s="6" t="s">
        <v>102</v>
      </c>
      <c r="B54" s="30"/>
      <c r="C54" s="19">
        <f t="shared" ref="C54:N54" si="17">ROUND(C49*C42,0)</f>
        <v>254</v>
      </c>
      <c r="D54" s="19">
        <f t="shared" si="17"/>
        <v>1449</v>
      </c>
      <c r="E54" s="19">
        <f t="shared" si="17"/>
        <v>4798</v>
      </c>
      <c r="F54" s="19">
        <f t="shared" si="17"/>
        <v>13982</v>
      </c>
      <c r="G54" s="19">
        <f t="shared" si="17"/>
        <v>38951</v>
      </c>
      <c r="H54" s="19">
        <f t="shared" si="17"/>
        <v>106594</v>
      </c>
      <c r="I54" s="19">
        <f t="shared" si="17"/>
        <v>289559</v>
      </c>
      <c r="J54" s="19">
        <f t="shared" si="17"/>
        <v>784135</v>
      </c>
      <c r="K54" s="19">
        <f t="shared" si="17"/>
        <v>2120668</v>
      </c>
      <c r="L54" s="19">
        <f t="shared" si="17"/>
        <v>5732060</v>
      </c>
      <c r="M54" s="19">
        <f t="shared" si="17"/>
        <v>15489780</v>
      </c>
      <c r="N54" s="19">
        <f t="shared" si="17"/>
        <v>41853867</v>
      </c>
    </row>
    <row r="55" spans="1:14" ht="15.75" customHeight="1" x14ac:dyDescent="0.3">
      <c r="A55" s="6" t="s">
        <v>114</v>
      </c>
      <c r="B55" s="30"/>
      <c r="C55" s="19">
        <f t="shared" ref="C55:N55" si="18">SUM(C52:C54)</f>
        <v>12723</v>
      </c>
      <c r="D55" s="19">
        <f t="shared" si="18"/>
        <v>72448</v>
      </c>
      <c r="E55" s="19">
        <f t="shared" si="18"/>
        <v>239882</v>
      </c>
      <c r="F55" s="19">
        <f t="shared" si="18"/>
        <v>699084</v>
      </c>
      <c r="G55" s="19">
        <f t="shared" si="18"/>
        <v>1947568</v>
      </c>
      <c r="H55" s="19">
        <f t="shared" si="18"/>
        <v>5329706</v>
      </c>
      <c r="I55" s="19">
        <f t="shared" si="18"/>
        <v>14477951</v>
      </c>
      <c r="J55" s="19">
        <f t="shared" si="18"/>
        <v>39206767</v>
      </c>
      <c r="K55" s="19">
        <f t="shared" si="18"/>
        <v>106033383</v>
      </c>
      <c r="L55" s="19">
        <f t="shared" si="18"/>
        <v>286603017</v>
      </c>
      <c r="M55" s="19">
        <f t="shared" si="18"/>
        <v>774488996</v>
      </c>
      <c r="N55" s="19">
        <f t="shared" si="18"/>
        <v>2092693336</v>
      </c>
    </row>
    <row r="56" spans="1:14" s="91" customFormat="1" ht="15.75" customHeight="1" x14ac:dyDescent="0.3">
      <c r="A56" s="95" t="s">
        <v>104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1:14" ht="15.75" customHeight="1" x14ac:dyDescent="0.3">
      <c r="A57" s="6" t="s">
        <v>115</v>
      </c>
      <c r="B57" s="30"/>
      <c r="C57" s="18">
        <v>0</v>
      </c>
      <c r="D57" s="61">
        <v>0</v>
      </c>
      <c r="E57" s="61">
        <v>0</v>
      </c>
      <c r="F57" s="61">
        <v>0</v>
      </c>
      <c r="G57" s="61">
        <v>0</v>
      </c>
      <c r="H57" s="61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</row>
    <row r="58" spans="1:14" ht="15.75" customHeight="1" x14ac:dyDescent="0.3">
      <c r="A58" s="6" t="s">
        <v>116</v>
      </c>
      <c r="B58" s="30"/>
      <c r="C58" s="33">
        <f t="shared" ref="C58:N58" si="19">C55*C47</f>
        <v>1272300</v>
      </c>
      <c r="D58" s="33">
        <f t="shared" si="19"/>
        <v>7244800</v>
      </c>
      <c r="E58" s="33">
        <f t="shared" si="19"/>
        <v>23988200</v>
      </c>
      <c r="F58" s="33">
        <f t="shared" si="19"/>
        <v>69908400</v>
      </c>
      <c r="G58" s="33">
        <f t="shared" si="19"/>
        <v>194756800</v>
      </c>
      <c r="H58" s="33">
        <f t="shared" si="19"/>
        <v>532970600</v>
      </c>
      <c r="I58" s="33">
        <f t="shared" si="19"/>
        <v>1447795100</v>
      </c>
      <c r="J58" s="33">
        <f t="shared" si="19"/>
        <v>3920676700</v>
      </c>
      <c r="K58" s="33">
        <f t="shared" si="19"/>
        <v>10603338300</v>
      </c>
      <c r="L58" s="33">
        <f t="shared" si="19"/>
        <v>28660301700</v>
      </c>
      <c r="M58" s="33">
        <f t="shared" si="19"/>
        <v>77448899600</v>
      </c>
      <c r="N58" s="33">
        <f t="shared" si="19"/>
        <v>209269333600</v>
      </c>
    </row>
    <row r="59" spans="1:14" ht="15.75" customHeight="1" x14ac:dyDescent="0.3">
      <c r="A59" s="6" t="s">
        <v>117</v>
      </c>
      <c r="B59" s="30"/>
      <c r="C59" s="18">
        <f t="shared" ref="C59:N59" si="20">C51*C109*C113</f>
        <v>377482.908</v>
      </c>
      <c r="D59" s="18">
        <f t="shared" si="20"/>
        <v>2149314.8160000001</v>
      </c>
      <c r="E59" s="18">
        <f t="shared" si="20"/>
        <v>7116549.6270000003</v>
      </c>
      <c r="F59" s="18">
        <f t="shared" si="20"/>
        <v>20739725.028000001</v>
      </c>
      <c r="G59" s="18">
        <f t="shared" si="20"/>
        <v>57778529.523000002</v>
      </c>
      <c r="H59" s="18">
        <f t="shared" si="20"/>
        <v>158116387.90200001</v>
      </c>
      <c r="I59" s="18">
        <f t="shared" si="20"/>
        <v>429517372.31699997</v>
      </c>
      <c r="J59" s="18">
        <f t="shared" si="20"/>
        <v>1163147186.256</v>
      </c>
      <c r="K59" s="18">
        <f t="shared" si="20"/>
        <v>3145692343.7939997</v>
      </c>
      <c r="L59" s="18">
        <f t="shared" si="20"/>
        <v>8502651705.3389997</v>
      </c>
      <c r="M59" s="18">
        <f t="shared" si="20"/>
        <v>22976765044.332001</v>
      </c>
      <c r="N59" s="18">
        <f t="shared" si="20"/>
        <v>62083933199.112</v>
      </c>
    </row>
    <row r="60" spans="1:14" ht="15.75" customHeight="1" x14ac:dyDescent="0.3">
      <c r="A60" s="6" t="s">
        <v>118</v>
      </c>
      <c r="B60" s="30"/>
      <c r="C60" s="33">
        <f t="shared" ref="C60:N60" si="21">C59+C58</f>
        <v>1649782.9080000001</v>
      </c>
      <c r="D60" s="33">
        <f t="shared" si="21"/>
        <v>9394114.8159999996</v>
      </c>
      <c r="E60" s="33">
        <f t="shared" si="21"/>
        <v>31104749.627</v>
      </c>
      <c r="F60" s="33">
        <f t="shared" si="21"/>
        <v>90648125.027999997</v>
      </c>
      <c r="G60" s="33">
        <f t="shared" si="21"/>
        <v>252535329.523</v>
      </c>
      <c r="H60" s="33">
        <f t="shared" si="21"/>
        <v>691086987.90199995</v>
      </c>
      <c r="I60" s="33">
        <f t="shared" si="21"/>
        <v>1877312472.3169999</v>
      </c>
      <c r="J60" s="33">
        <f t="shared" si="21"/>
        <v>5083823886.2560005</v>
      </c>
      <c r="K60" s="33">
        <f t="shared" si="21"/>
        <v>13749030643.793999</v>
      </c>
      <c r="L60" s="33">
        <f t="shared" si="21"/>
        <v>37162953405.338997</v>
      </c>
      <c r="M60" s="33">
        <f t="shared" si="21"/>
        <v>100425664644.332</v>
      </c>
      <c r="N60" s="33">
        <f t="shared" si="21"/>
        <v>271353266799.112</v>
      </c>
    </row>
    <row r="61" spans="1:14" ht="15.75" customHeight="1" x14ac:dyDescent="0.3">
      <c r="A61" s="6" t="s">
        <v>119</v>
      </c>
      <c r="B61" s="30"/>
      <c r="C61" s="33">
        <f t="shared" ref="C61:N61" si="22">C60/C55</f>
        <v>129.66933176137704</v>
      </c>
      <c r="D61" s="33">
        <f t="shared" si="22"/>
        <v>129.667</v>
      </c>
      <c r="E61" s="33">
        <f t="shared" si="22"/>
        <v>129.66687632669397</v>
      </c>
      <c r="F61" s="33">
        <f t="shared" si="22"/>
        <v>129.667</v>
      </c>
      <c r="G61" s="33">
        <f t="shared" si="22"/>
        <v>129.66701523284425</v>
      </c>
      <c r="H61" s="33">
        <f t="shared" si="22"/>
        <v>129.667</v>
      </c>
      <c r="I61" s="33">
        <f t="shared" si="22"/>
        <v>129.667</v>
      </c>
      <c r="J61" s="33">
        <f t="shared" si="22"/>
        <v>129.66700075668061</v>
      </c>
      <c r="K61" s="33">
        <f t="shared" si="22"/>
        <v>129.66699972021075</v>
      </c>
      <c r="L61" s="33">
        <f t="shared" si="22"/>
        <v>129.667</v>
      </c>
      <c r="M61" s="33">
        <f t="shared" si="22"/>
        <v>129.667</v>
      </c>
      <c r="N61" s="33">
        <f t="shared" si="22"/>
        <v>129.667</v>
      </c>
    </row>
    <row r="62" spans="1:14" ht="15.75" customHeight="1" x14ac:dyDescent="0.3">
      <c r="A62" s="5"/>
    </row>
    <row r="63" spans="1:14" ht="15.75" customHeight="1" x14ac:dyDescent="0.3">
      <c r="A63" s="5"/>
    </row>
    <row r="64" spans="1:14" s="91" customFormat="1" ht="15.75" customHeight="1" x14ac:dyDescent="0.3">
      <c r="A64" s="77" t="s">
        <v>18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1:14" ht="15.75" customHeight="1" x14ac:dyDescent="0.3">
      <c r="A65" s="5" t="s">
        <v>19</v>
      </c>
      <c r="B65" s="34"/>
      <c r="C65" s="34">
        <v>1000000</v>
      </c>
      <c r="D65" s="34">
        <v>1150000</v>
      </c>
      <c r="E65" s="34">
        <v>1322500</v>
      </c>
      <c r="F65" s="34">
        <v>1520874.9999999998</v>
      </c>
      <c r="G65" s="34">
        <v>1749006.2499999995</v>
      </c>
      <c r="H65" s="34">
        <v>2011357.1874999993</v>
      </c>
      <c r="I65" s="34">
        <v>2313060.7656249991</v>
      </c>
      <c r="J65" s="34">
        <v>2660019.8804687485</v>
      </c>
      <c r="K65" s="34">
        <v>3059022.8625390604</v>
      </c>
      <c r="L65" s="34">
        <v>3517876.2919199192</v>
      </c>
      <c r="M65" s="34">
        <v>4045557.7357079065</v>
      </c>
      <c r="N65" s="34">
        <v>4652391.3960640924</v>
      </c>
    </row>
    <row r="66" spans="1:14" ht="15.75" customHeight="1" x14ac:dyDescent="0.3">
      <c r="A66" s="5" t="s">
        <v>20</v>
      </c>
      <c r="B66" s="35"/>
      <c r="C66" s="35">
        <v>2.7</v>
      </c>
      <c r="D66" s="35">
        <v>2.7</v>
      </c>
      <c r="E66" s="35">
        <v>2.7</v>
      </c>
      <c r="F66" s="35">
        <v>2.7</v>
      </c>
      <c r="G66" s="35">
        <v>2.7</v>
      </c>
      <c r="H66" s="35">
        <v>2.7</v>
      </c>
      <c r="I66" s="35">
        <v>2.7</v>
      </c>
      <c r="J66" s="35">
        <v>2.7</v>
      </c>
      <c r="K66" s="35">
        <v>2.7</v>
      </c>
      <c r="L66" s="35">
        <v>2.7</v>
      </c>
      <c r="M66" s="35">
        <v>2.7</v>
      </c>
      <c r="N66" s="35">
        <v>2.7</v>
      </c>
    </row>
    <row r="67" spans="1:14" ht="15.75" customHeight="1" x14ac:dyDescent="0.3">
      <c r="A67" s="5" t="s">
        <v>21</v>
      </c>
      <c r="B67" s="36"/>
      <c r="C67" s="36">
        <v>3.1399999999999997E-2</v>
      </c>
      <c r="D67" s="36">
        <v>3.1399999999999997E-2</v>
      </c>
      <c r="E67" s="36">
        <v>3.1399999999999997E-2</v>
      </c>
      <c r="F67" s="36">
        <v>3.1399999999999997E-2</v>
      </c>
      <c r="G67" s="36">
        <v>3.1399999999999997E-2</v>
      </c>
      <c r="H67" s="36">
        <v>3.1399999999999997E-2</v>
      </c>
      <c r="I67" s="36">
        <v>3.1399999999999997E-2</v>
      </c>
      <c r="J67" s="36">
        <v>3.1399999999999997E-2</v>
      </c>
      <c r="K67" s="36">
        <v>3.1399999999999997E-2</v>
      </c>
      <c r="L67" s="36">
        <v>3.1399999999999997E-2</v>
      </c>
      <c r="M67" s="36">
        <v>3.1399999999999997E-2</v>
      </c>
      <c r="N67" s="36">
        <v>3.1399999999999997E-2</v>
      </c>
    </row>
    <row r="68" spans="1:14" ht="15.75" customHeight="1" x14ac:dyDescent="0.3">
      <c r="A68" s="5" t="s">
        <v>22</v>
      </c>
      <c r="B68" s="29"/>
      <c r="C68" s="29">
        <v>0.35</v>
      </c>
      <c r="D68" s="29">
        <v>0.35</v>
      </c>
      <c r="E68" s="29">
        <v>0.35</v>
      </c>
      <c r="F68" s="29">
        <v>0.35</v>
      </c>
      <c r="G68" s="29">
        <v>0.35</v>
      </c>
      <c r="H68" s="29">
        <v>0.35</v>
      </c>
      <c r="I68" s="29">
        <v>0.35</v>
      </c>
      <c r="J68" s="29">
        <v>0.35</v>
      </c>
      <c r="K68" s="29">
        <v>0.35</v>
      </c>
      <c r="L68" s="29">
        <v>0.35</v>
      </c>
      <c r="M68" s="29">
        <v>0.35</v>
      </c>
      <c r="N68" s="29">
        <v>0.35</v>
      </c>
    </row>
    <row r="69" spans="1:14" ht="15.75" customHeight="1" x14ac:dyDescent="0.3">
      <c r="A69" s="5" t="s">
        <v>23</v>
      </c>
      <c r="B69" s="29"/>
      <c r="C69" s="29">
        <v>0.75</v>
      </c>
      <c r="D69" s="29">
        <v>0.75</v>
      </c>
      <c r="E69" s="29">
        <v>0.75</v>
      </c>
      <c r="F69" s="29">
        <v>0.75</v>
      </c>
      <c r="G69" s="29">
        <v>0.75</v>
      </c>
      <c r="H69" s="29">
        <v>0.75</v>
      </c>
      <c r="I69" s="29">
        <v>0.75</v>
      </c>
      <c r="J69" s="29">
        <v>0.75</v>
      </c>
      <c r="K69" s="29">
        <v>0.75</v>
      </c>
      <c r="L69" s="29">
        <v>0.75</v>
      </c>
      <c r="M69" s="29">
        <v>0.75</v>
      </c>
      <c r="N69" s="29">
        <v>0.75</v>
      </c>
    </row>
    <row r="70" spans="1:14" ht="15.75" customHeight="1" x14ac:dyDescent="0.3">
      <c r="A70" s="21" t="s">
        <v>24</v>
      </c>
      <c r="B70" s="31"/>
      <c r="C70" s="31">
        <v>0.65</v>
      </c>
      <c r="D70" s="31">
        <v>0.65</v>
      </c>
      <c r="E70" s="31">
        <v>0.65</v>
      </c>
      <c r="F70" s="31">
        <v>0.65</v>
      </c>
      <c r="G70" s="31">
        <v>0.65</v>
      </c>
      <c r="H70" s="31">
        <v>0.65</v>
      </c>
      <c r="I70" s="31">
        <v>0.65</v>
      </c>
      <c r="J70" s="31">
        <v>0.65</v>
      </c>
      <c r="K70" s="31">
        <v>0.65</v>
      </c>
      <c r="L70" s="31">
        <v>0.65</v>
      </c>
      <c r="M70" s="31">
        <v>0.65</v>
      </c>
      <c r="N70" s="31">
        <v>0.65</v>
      </c>
    </row>
    <row r="71" spans="1:14" ht="15.75" customHeight="1" x14ac:dyDescent="0.3">
      <c r="A71" s="21" t="s">
        <v>14</v>
      </c>
      <c r="B71" s="31"/>
      <c r="C71" s="31">
        <v>0.25</v>
      </c>
      <c r="D71" s="31">
        <v>0.25</v>
      </c>
      <c r="E71" s="31">
        <v>0.25</v>
      </c>
      <c r="F71" s="31">
        <v>0.25</v>
      </c>
      <c r="G71" s="31">
        <v>0.25</v>
      </c>
      <c r="H71" s="31">
        <v>0.25</v>
      </c>
      <c r="I71" s="31">
        <v>0.25</v>
      </c>
      <c r="J71" s="31">
        <v>0.25</v>
      </c>
      <c r="K71" s="31">
        <v>0.25</v>
      </c>
      <c r="L71" s="31">
        <v>0.25</v>
      </c>
      <c r="M71" s="31">
        <v>0.25</v>
      </c>
      <c r="N71" s="31">
        <v>0.25</v>
      </c>
    </row>
    <row r="72" spans="1:14" ht="15.75" customHeight="1" x14ac:dyDescent="0.3">
      <c r="A72" s="21" t="s">
        <v>15</v>
      </c>
      <c r="B72" s="31"/>
      <c r="C72" s="31">
        <v>0.09</v>
      </c>
      <c r="D72" s="31">
        <v>0.09</v>
      </c>
      <c r="E72" s="31">
        <v>0.09</v>
      </c>
      <c r="F72" s="31">
        <v>0.09</v>
      </c>
      <c r="G72" s="31">
        <v>0.09</v>
      </c>
      <c r="H72" s="31">
        <v>0.09</v>
      </c>
      <c r="I72" s="31">
        <v>0.09</v>
      </c>
      <c r="J72" s="31">
        <v>0.09</v>
      </c>
      <c r="K72" s="31">
        <v>0.09</v>
      </c>
      <c r="L72" s="31">
        <v>0.09</v>
      </c>
      <c r="M72" s="31">
        <v>0.09</v>
      </c>
      <c r="N72" s="31">
        <v>0.09</v>
      </c>
    </row>
    <row r="73" spans="1:14" ht="15.75" customHeight="1" x14ac:dyDescent="0.3">
      <c r="A73" s="21" t="s">
        <v>16</v>
      </c>
      <c r="B73" s="31"/>
      <c r="C73" s="31">
        <v>0.01</v>
      </c>
      <c r="D73" s="31">
        <v>0.01</v>
      </c>
      <c r="E73" s="31">
        <v>0.01</v>
      </c>
      <c r="F73" s="31">
        <v>0.01</v>
      </c>
      <c r="G73" s="31">
        <v>0.01</v>
      </c>
      <c r="H73" s="31">
        <v>0.01</v>
      </c>
      <c r="I73" s="31">
        <v>0.01</v>
      </c>
      <c r="J73" s="31">
        <v>0.01</v>
      </c>
      <c r="K73" s="31">
        <v>0.01</v>
      </c>
      <c r="L73" s="31">
        <v>0.01</v>
      </c>
      <c r="M73" s="31">
        <v>0.01</v>
      </c>
      <c r="N73" s="31">
        <v>0.01</v>
      </c>
    </row>
    <row r="74" spans="1:14" ht="15.75" customHeight="1" x14ac:dyDescent="0.3">
      <c r="A74" s="6" t="s">
        <v>120</v>
      </c>
      <c r="B74" s="30"/>
      <c r="C74" s="18">
        <f t="shared" ref="C74:N74" si="23">ROUND(C65/C66,0)</f>
        <v>370370</v>
      </c>
      <c r="D74" s="18">
        <f t="shared" si="23"/>
        <v>425926</v>
      </c>
      <c r="E74" s="18">
        <f t="shared" si="23"/>
        <v>489815</v>
      </c>
      <c r="F74" s="18">
        <f t="shared" si="23"/>
        <v>563287</v>
      </c>
      <c r="G74" s="18">
        <f t="shared" si="23"/>
        <v>647780</v>
      </c>
      <c r="H74" s="18">
        <f t="shared" si="23"/>
        <v>744947</v>
      </c>
      <c r="I74" s="18">
        <f t="shared" si="23"/>
        <v>856689</v>
      </c>
      <c r="J74" s="18">
        <f t="shared" si="23"/>
        <v>985193</v>
      </c>
      <c r="K74" s="18">
        <f t="shared" si="23"/>
        <v>1132971</v>
      </c>
      <c r="L74" s="18">
        <f t="shared" si="23"/>
        <v>1302917</v>
      </c>
      <c r="M74" s="18">
        <f t="shared" si="23"/>
        <v>1498355</v>
      </c>
      <c r="N74" s="18">
        <f t="shared" si="23"/>
        <v>1723108</v>
      </c>
    </row>
    <row r="75" spans="1:14" ht="15.75" customHeight="1" x14ac:dyDescent="0.3">
      <c r="A75" s="6" t="s">
        <v>121</v>
      </c>
      <c r="B75" s="30"/>
      <c r="C75" s="19">
        <f t="shared" ref="C75:N75" si="24">ROUND(C74/C67,0)</f>
        <v>11795223</v>
      </c>
      <c r="D75" s="19">
        <f t="shared" si="24"/>
        <v>13564522</v>
      </c>
      <c r="E75" s="19">
        <f t="shared" si="24"/>
        <v>15599204</v>
      </c>
      <c r="F75" s="19">
        <f t="shared" si="24"/>
        <v>17939076</v>
      </c>
      <c r="G75" s="19">
        <f t="shared" si="24"/>
        <v>20629936</v>
      </c>
      <c r="H75" s="19">
        <f t="shared" si="24"/>
        <v>23724427</v>
      </c>
      <c r="I75" s="19">
        <f t="shared" si="24"/>
        <v>27283089</v>
      </c>
      <c r="J75" s="19">
        <f t="shared" si="24"/>
        <v>31375573</v>
      </c>
      <c r="K75" s="19">
        <f t="shared" si="24"/>
        <v>36081879</v>
      </c>
      <c r="L75" s="19">
        <f t="shared" si="24"/>
        <v>41494172</v>
      </c>
      <c r="M75" s="19">
        <f t="shared" si="24"/>
        <v>47718312</v>
      </c>
      <c r="N75" s="19">
        <f t="shared" si="24"/>
        <v>54876051</v>
      </c>
    </row>
    <row r="76" spans="1:14" s="91" customFormat="1" ht="15.75" customHeight="1" x14ac:dyDescent="0.3">
      <c r="A76" s="96" t="s">
        <v>99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</row>
    <row r="77" spans="1:14" ht="15.75" customHeight="1" x14ac:dyDescent="0.3">
      <c r="A77" s="6" t="s">
        <v>91</v>
      </c>
      <c r="B77" s="30"/>
      <c r="C77" s="19">
        <f t="shared" ref="C77:N77" si="25">ROUND(C74*C68*C69,0)</f>
        <v>97222</v>
      </c>
      <c r="D77" s="19">
        <f t="shared" si="25"/>
        <v>111806</v>
      </c>
      <c r="E77" s="19">
        <f t="shared" si="25"/>
        <v>128576</v>
      </c>
      <c r="F77" s="19">
        <f t="shared" si="25"/>
        <v>147863</v>
      </c>
      <c r="G77" s="19">
        <f t="shared" si="25"/>
        <v>170042</v>
      </c>
      <c r="H77" s="19">
        <f t="shared" si="25"/>
        <v>195549</v>
      </c>
      <c r="I77" s="19">
        <f t="shared" si="25"/>
        <v>224881</v>
      </c>
      <c r="J77" s="19">
        <f t="shared" si="25"/>
        <v>258613</v>
      </c>
      <c r="K77" s="19">
        <f t="shared" si="25"/>
        <v>297405</v>
      </c>
      <c r="L77" s="19">
        <f t="shared" si="25"/>
        <v>342016</v>
      </c>
      <c r="M77" s="19">
        <f t="shared" si="25"/>
        <v>393318</v>
      </c>
      <c r="N77" s="19">
        <f t="shared" si="25"/>
        <v>452316</v>
      </c>
    </row>
    <row r="78" spans="1:14" ht="15.75" customHeight="1" x14ac:dyDescent="0.3">
      <c r="A78" s="6" t="s">
        <v>122</v>
      </c>
      <c r="B78" s="30"/>
      <c r="C78" s="19">
        <f t="shared" ref="C78:N78" si="26">ROUND(C77*C70,0)</f>
        <v>63194</v>
      </c>
      <c r="D78" s="19">
        <f t="shared" si="26"/>
        <v>72674</v>
      </c>
      <c r="E78" s="19">
        <f t="shared" si="26"/>
        <v>83574</v>
      </c>
      <c r="F78" s="19">
        <f t="shared" si="26"/>
        <v>96111</v>
      </c>
      <c r="G78" s="19">
        <f t="shared" si="26"/>
        <v>110527</v>
      </c>
      <c r="H78" s="19">
        <f t="shared" si="26"/>
        <v>127107</v>
      </c>
      <c r="I78" s="19">
        <f t="shared" si="26"/>
        <v>146173</v>
      </c>
      <c r="J78" s="19">
        <f t="shared" si="26"/>
        <v>168098</v>
      </c>
      <c r="K78" s="19">
        <f t="shared" si="26"/>
        <v>193313</v>
      </c>
      <c r="L78" s="19">
        <f t="shared" si="26"/>
        <v>222310</v>
      </c>
      <c r="M78" s="19">
        <f t="shared" si="26"/>
        <v>255657</v>
      </c>
      <c r="N78" s="19">
        <f t="shared" si="26"/>
        <v>294005</v>
      </c>
    </row>
    <row r="79" spans="1:14" ht="15.75" customHeight="1" x14ac:dyDescent="0.3">
      <c r="A79" s="6" t="s">
        <v>100</v>
      </c>
      <c r="B79" s="30"/>
      <c r="C79" s="19">
        <f t="shared" ref="C79:N79" si="27">C77*C71</f>
        <v>24305.5</v>
      </c>
      <c r="D79" s="19">
        <f t="shared" si="27"/>
        <v>27951.5</v>
      </c>
      <c r="E79" s="19">
        <f t="shared" si="27"/>
        <v>32144</v>
      </c>
      <c r="F79" s="19">
        <f t="shared" si="27"/>
        <v>36965.75</v>
      </c>
      <c r="G79" s="19">
        <f t="shared" si="27"/>
        <v>42510.5</v>
      </c>
      <c r="H79" s="19">
        <f t="shared" si="27"/>
        <v>48887.25</v>
      </c>
      <c r="I79" s="19">
        <f t="shared" si="27"/>
        <v>56220.25</v>
      </c>
      <c r="J79" s="19">
        <f t="shared" si="27"/>
        <v>64653.25</v>
      </c>
      <c r="K79" s="19">
        <f t="shared" si="27"/>
        <v>74351.25</v>
      </c>
      <c r="L79" s="19">
        <f t="shared" si="27"/>
        <v>85504</v>
      </c>
      <c r="M79" s="19">
        <f t="shared" si="27"/>
        <v>98329.5</v>
      </c>
      <c r="N79" s="19">
        <f t="shared" si="27"/>
        <v>113079</v>
      </c>
    </row>
    <row r="80" spans="1:14" ht="15.75" customHeight="1" x14ac:dyDescent="0.3">
      <c r="A80" s="6" t="s">
        <v>101</v>
      </c>
      <c r="B80" s="30"/>
      <c r="C80" s="19">
        <f t="shared" ref="C80:N80" si="28">C77*C72</f>
        <v>8749.98</v>
      </c>
      <c r="D80" s="19">
        <f t="shared" si="28"/>
        <v>10062.539999999999</v>
      </c>
      <c r="E80" s="19">
        <f t="shared" si="28"/>
        <v>11571.84</v>
      </c>
      <c r="F80" s="19">
        <f t="shared" si="28"/>
        <v>13307.67</v>
      </c>
      <c r="G80" s="19">
        <f t="shared" si="28"/>
        <v>15303.779999999999</v>
      </c>
      <c r="H80" s="19">
        <f t="shared" si="28"/>
        <v>17599.41</v>
      </c>
      <c r="I80" s="19">
        <f t="shared" si="28"/>
        <v>20239.29</v>
      </c>
      <c r="J80" s="19">
        <f t="shared" si="28"/>
        <v>23275.17</v>
      </c>
      <c r="K80" s="19">
        <f t="shared" si="28"/>
        <v>26766.45</v>
      </c>
      <c r="L80" s="19">
        <f t="shared" si="28"/>
        <v>30781.439999999999</v>
      </c>
      <c r="M80" s="19">
        <f t="shared" si="28"/>
        <v>35398.619999999995</v>
      </c>
      <c r="N80" s="19">
        <f t="shared" si="28"/>
        <v>40708.439999999995</v>
      </c>
    </row>
    <row r="81" spans="1:14" ht="15.75" customHeight="1" x14ac:dyDescent="0.3">
      <c r="A81" s="6" t="s">
        <v>102</v>
      </c>
      <c r="B81" s="30"/>
      <c r="C81" s="19">
        <f t="shared" ref="C81:N81" si="29">C77*C73</f>
        <v>972.22</v>
      </c>
      <c r="D81" s="19">
        <f t="shared" si="29"/>
        <v>1118.06</v>
      </c>
      <c r="E81" s="19">
        <f t="shared" si="29"/>
        <v>1285.76</v>
      </c>
      <c r="F81" s="19">
        <f t="shared" si="29"/>
        <v>1478.63</v>
      </c>
      <c r="G81" s="19">
        <f t="shared" si="29"/>
        <v>1700.42</v>
      </c>
      <c r="H81" s="19">
        <f t="shared" si="29"/>
        <v>1955.49</v>
      </c>
      <c r="I81" s="19">
        <f t="shared" si="29"/>
        <v>2248.81</v>
      </c>
      <c r="J81" s="19">
        <f t="shared" si="29"/>
        <v>2586.13</v>
      </c>
      <c r="K81" s="19">
        <f t="shared" si="29"/>
        <v>2974.05</v>
      </c>
      <c r="L81" s="19">
        <f t="shared" si="29"/>
        <v>3420.16</v>
      </c>
      <c r="M81" s="19">
        <f t="shared" si="29"/>
        <v>3933.1800000000003</v>
      </c>
      <c r="N81" s="19">
        <f t="shared" si="29"/>
        <v>4523.16</v>
      </c>
    </row>
    <row r="82" spans="1:14" ht="15.75" customHeight="1" x14ac:dyDescent="0.3">
      <c r="A82" s="6" t="s">
        <v>123</v>
      </c>
      <c r="B82" s="30"/>
      <c r="C82" s="19">
        <f t="shared" ref="C82:N82" si="30">SUM(C79:C81)</f>
        <v>34027.699999999997</v>
      </c>
      <c r="D82" s="19">
        <f t="shared" si="30"/>
        <v>39132.1</v>
      </c>
      <c r="E82" s="19">
        <f t="shared" si="30"/>
        <v>45001.599999999999</v>
      </c>
      <c r="F82" s="19">
        <f t="shared" si="30"/>
        <v>51752.049999999996</v>
      </c>
      <c r="G82" s="19">
        <f t="shared" si="30"/>
        <v>59514.7</v>
      </c>
      <c r="H82" s="19">
        <f t="shared" si="30"/>
        <v>68442.150000000009</v>
      </c>
      <c r="I82" s="19">
        <f t="shared" si="30"/>
        <v>78708.350000000006</v>
      </c>
      <c r="J82" s="19">
        <f t="shared" si="30"/>
        <v>90514.55</v>
      </c>
      <c r="K82" s="19">
        <f t="shared" si="30"/>
        <v>104091.75</v>
      </c>
      <c r="L82" s="19">
        <f t="shared" si="30"/>
        <v>119705.60000000001</v>
      </c>
      <c r="M82" s="19">
        <f t="shared" si="30"/>
        <v>137661.29999999999</v>
      </c>
      <c r="N82" s="19">
        <f t="shared" si="30"/>
        <v>158310.6</v>
      </c>
    </row>
    <row r="83" spans="1:14" s="91" customFormat="1" ht="15.75" customHeight="1" x14ac:dyDescent="0.3">
      <c r="A83" s="95" t="s">
        <v>104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</row>
    <row r="84" spans="1:14" ht="15.75" customHeight="1" x14ac:dyDescent="0.3">
      <c r="A84" s="6" t="s">
        <v>124</v>
      </c>
      <c r="B84" s="30"/>
      <c r="C84" s="19">
        <f t="shared" ref="C84:N84" si="31">ROUND(C65/C77,0)</f>
        <v>10</v>
      </c>
      <c r="D84" s="19">
        <f t="shared" si="31"/>
        <v>10</v>
      </c>
      <c r="E84" s="19">
        <f t="shared" si="31"/>
        <v>10</v>
      </c>
      <c r="F84" s="19">
        <f t="shared" si="31"/>
        <v>10</v>
      </c>
      <c r="G84" s="19">
        <f t="shared" si="31"/>
        <v>10</v>
      </c>
      <c r="H84" s="19">
        <f t="shared" si="31"/>
        <v>10</v>
      </c>
      <c r="I84" s="19">
        <f t="shared" si="31"/>
        <v>10</v>
      </c>
      <c r="J84" s="19">
        <f t="shared" si="31"/>
        <v>10</v>
      </c>
      <c r="K84" s="19">
        <f t="shared" si="31"/>
        <v>10</v>
      </c>
      <c r="L84" s="19">
        <f t="shared" si="31"/>
        <v>10</v>
      </c>
      <c r="M84" s="19">
        <f t="shared" si="31"/>
        <v>10</v>
      </c>
      <c r="N84" s="19">
        <f t="shared" si="31"/>
        <v>10</v>
      </c>
    </row>
    <row r="85" spans="1:14" ht="15.75" customHeight="1" x14ac:dyDescent="0.3">
      <c r="A85" s="6" t="s">
        <v>106</v>
      </c>
      <c r="B85" s="30"/>
      <c r="C85" s="19">
        <f t="shared" ref="C85:N85" si="32">ROUND((C78*C109*C113),0)</f>
        <v>1874776</v>
      </c>
      <c r="D85" s="19">
        <f t="shared" si="32"/>
        <v>2156020</v>
      </c>
      <c r="E85" s="19">
        <f t="shared" si="32"/>
        <v>2479390</v>
      </c>
      <c r="F85" s="19">
        <f t="shared" si="32"/>
        <v>2851325</v>
      </c>
      <c r="G85" s="19">
        <f t="shared" si="32"/>
        <v>3279005</v>
      </c>
      <c r="H85" s="19">
        <f t="shared" si="32"/>
        <v>3770883</v>
      </c>
      <c r="I85" s="19">
        <f t="shared" si="32"/>
        <v>4336514</v>
      </c>
      <c r="J85" s="19">
        <f t="shared" si="32"/>
        <v>4986963</v>
      </c>
      <c r="K85" s="19">
        <f t="shared" si="32"/>
        <v>5735017</v>
      </c>
      <c r="L85" s="19">
        <f t="shared" si="32"/>
        <v>6595271</v>
      </c>
      <c r="M85" s="19">
        <f t="shared" si="32"/>
        <v>7584576</v>
      </c>
      <c r="N85" s="19">
        <f t="shared" si="32"/>
        <v>8722246</v>
      </c>
    </row>
    <row r="86" spans="1:14" ht="15.75" customHeight="1" x14ac:dyDescent="0.3">
      <c r="A86" s="6" t="s">
        <v>125</v>
      </c>
      <c r="B86" s="30"/>
      <c r="C86" s="37">
        <f t="shared" ref="C86:N86" si="33">C65+C85</f>
        <v>2874776</v>
      </c>
      <c r="D86" s="37">
        <f t="shared" si="33"/>
        <v>3306020</v>
      </c>
      <c r="E86" s="37">
        <f t="shared" si="33"/>
        <v>3801890</v>
      </c>
      <c r="F86" s="37">
        <f t="shared" si="33"/>
        <v>4372200</v>
      </c>
      <c r="G86" s="37">
        <f t="shared" si="33"/>
        <v>5028011.25</v>
      </c>
      <c r="H86" s="37">
        <f t="shared" si="33"/>
        <v>5782240.1874999991</v>
      </c>
      <c r="I86" s="37">
        <f t="shared" si="33"/>
        <v>6649574.7656249991</v>
      </c>
      <c r="J86" s="37">
        <f t="shared" si="33"/>
        <v>7646982.8804687485</v>
      </c>
      <c r="K86" s="37">
        <f t="shared" si="33"/>
        <v>8794039.8625390604</v>
      </c>
      <c r="L86" s="37">
        <f t="shared" si="33"/>
        <v>10113147.291919919</v>
      </c>
      <c r="M86" s="37">
        <f t="shared" si="33"/>
        <v>11630133.735707907</v>
      </c>
      <c r="N86" s="37">
        <f t="shared" si="33"/>
        <v>13374637.396064091</v>
      </c>
    </row>
    <row r="87" spans="1:14" ht="15.75" customHeight="1" x14ac:dyDescent="0.3">
      <c r="A87" s="6" t="s">
        <v>126</v>
      </c>
      <c r="B87" s="30"/>
      <c r="C87" s="19">
        <f t="shared" ref="C87:N87" si="34">(C65+C85)/C82</f>
        <v>84.483406166152875</v>
      </c>
      <c r="D87" s="19">
        <f t="shared" si="34"/>
        <v>84.483582531987807</v>
      </c>
      <c r="E87" s="19">
        <f t="shared" si="34"/>
        <v>84.483440588779075</v>
      </c>
      <c r="F87" s="19">
        <f t="shared" si="34"/>
        <v>84.483609828016483</v>
      </c>
      <c r="G87" s="19">
        <f t="shared" si="34"/>
        <v>84.483518357649459</v>
      </c>
      <c r="H87" s="19">
        <f t="shared" si="34"/>
        <v>84.48361408138112</v>
      </c>
      <c r="I87" s="19">
        <f t="shared" si="34"/>
        <v>84.483727147437321</v>
      </c>
      <c r="J87" s="19">
        <f t="shared" si="34"/>
        <v>84.483465702130189</v>
      </c>
      <c r="K87" s="19">
        <f t="shared" si="34"/>
        <v>84.483543244676554</v>
      </c>
      <c r="L87" s="19">
        <f t="shared" si="34"/>
        <v>84.483493603640255</v>
      </c>
      <c r="M87" s="19">
        <f t="shared" si="34"/>
        <v>84.483683763758648</v>
      </c>
      <c r="N87" s="19">
        <f t="shared" si="34"/>
        <v>84.483524135870184</v>
      </c>
    </row>
    <row r="88" spans="1:14" ht="15.75" customHeight="1" x14ac:dyDescent="0.3">
      <c r="A88" s="5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1:14" s="91" customFormat="1" ht="15.75" customHeight="1" x14ac:dyDescent="0.3">
      <c r="A89" s="95" t="s">
        <v>127</v>
      </c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</row>
    <row r="90" spans="1:14" s="91" customFormat="1" ht="15.75" customHeight="1" x14ac:dyDescent="0.3">
      <c r="A90" s="95" t="s">
        <v>99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</row>
    <row r="91" spans="1:14" ht="15.75" customHeight="1" x14ac:dyDescent="0.3">
      <c r="A91" s="6" t="s">
        <v>91</v>
      </c>
      <c r="B91" s="30"/>
      <c r="C91" s="19">
        <f t="shared" ref="C91:N91" si="35">C77+C51+C18</f>
        <v>122662</v>
      </c>
      <c r="D91" s="19">
        <f t="shared" si="35"/>
        <v>256659</v>
      </c>
      <c r="E91" s="19">
        <f t="shared" si="35"/>
        <v>608197</v>
      </c>
      <c r="F91" s="19">
        <f t="shared" si="35"/>
        <v>1545622</v>
      </c>
      <c r="G91" s="19">
        <f t="shared" si="35"/>
        <v>4064038</v>
      </c>
      <c r="H91" s="19">
        <f t="shared" si="35"/>
        <v>10851837</v>
      </c>
      <c r="I91" s="19">
        <f t="shared" si="35"/>
        <v>29172298</v>
      </c>
      <c r="J91" s="19">
        <f t="shared" si="35"/>
        <v>78649172</v>
      </c>
      <c r="K91" s="19">
        <f t="shared" si="35"/>
        <v>212302030</v>
      </c>
      <c r="L91" s="19">
        <f t="shared" si="35"/>
        <v>573380094</v>
      </c>
      <c r="M91" s="19">
        <f t="shared" si="35"/>
        <v>1548917440</v>
      </c>
      <c r="N91" s="19">
        <f t="shared" si="35"/>
        <v>4184612619</v>
      </c>
    </row>
    <row r="92" spans="1:14" ht="15.75" customHeight="1" x14ac:dyDescent="0.3">
      <c r="A92" s="6" t="s">
        <v>100</v>
      </c>
      <c r="B92" s="30"/>
      <c r="C92" s="19">
        <f t="shared" ref="C92:N95" si="36">C19+C52+C79</f>
        <v>44657.5</v>
      </c>
      <c r="D92" s="19">
        <f t="shared" si="36"/>
        <v>143833.5</v>
      </c>
      <c r="E92" s="19">
        <f t="shared" si="36"/>
        <v>415841</v>
      </c>
      <c r="F92" s="19">
        <f t="shared" si="36"/>
        <v>1155172.75</v>
      </c>
      <c r="G92" s="19">
        <f t="shared" si="36"/>
        <v>3157707.5</v>
      </c>
      <c r="H92" s="19">
        <f t="shared" si="36"/>
        <v>8573918.25</v>
      </c>
      <c r="I92" s="19">
        <f t="shared" si="36"/>
        <v>23214154.25</v>
      </c>
      <c r="J92" s="19">
        <f t="shared" si="36"/>
        <v>62777100.25</v>
      </c>
      <c r="K92" s="19">
        <f t="shared" si="36"/>
        <v>169678051.25</v>
      </c>
      <c r="L92" s="19">
        <f t="shared" si="36"/>
        <v>458515967</v>
      </c>
      <c r="M92" s="19">
        <f t="shared" si="36"/>
        <v>1238917627.5</v>
      </c>
      <c r="N92" s="19">
        <f t="shared" si="36"/>
        <v>3347441322</v>
      </c>
    </row>
    <row r="93" spans="1:14" ht="15.75" customHeight="1" x14ac:dyDescent="0.3">
      <c r="A93" s="6" t="s">
        <v>101</v>
      </c>
      <c r="B93" s="30"/>
      <c r="C93" s="19">
        <f t="shared" si="36"/>
        <v>13328.98</v>
      </c>
      <c r="D93" s="19">
        <f t="shared" si="36"/>
        <v>36136.54</v>
      </c>
      <c r="E93" s="19">
        <f t="shared" si="36"/>
        <v>97903.84</v>
      </c>
      <c r="F93" s="19">
        <f t="shared" si="36"/>
        <v>264904.67</v>
      </c>
      <c r="G93" s="19">
        <f t="shared" si="36"/>
        <v>716222.78</v>
      </c>
      <c r="H93" s="19">
        <f t="shared" si="36"/>
        <v>1935731.41</v>
      </c>
      <c r="I93" s="19">
        <f t="shared" si="36"/>
        <v>5230774.29</v>
      </c>
      <c r="J93" s="19">
        <f t="shared" si="36"/>
        <v>14133575.17</v>
      </c>
      <c r="K93" s="19">
        <f t="shared" si="36"/>
        <v>38187599.450000003</v>
      </c>
      <c r="L93" s="19">
        <f t="shared" si="36"/>
        <v>103177635.44</v>
      </c>
      <c r="M93" s="19">
        <f t="shared" si="36"/>
        <v>278769740.62</v>
      </c>
      <c r="N93" s="19">
        <f t="shared" si="36"/>
        <v>753189562.44000006</v>
      </c>
    </row>
    <row r="94" spans="1:14" ht="15.75" customHeight="1" x14ac:dyDescent="0.3">
      <c r="A94" s="6" t="s">
        <v>128</v>
      </c>
      <c r="B94" s="30"/>
      <c r="C94" s="19">
        <f t="shared" si="36"/>
        <v>1480.22</v>
      </c>
      <c r="D94" s="19">
        <f t="shared" si="36"/>
        <v>4015.06</v>
      </c>
      <c r="E94" s="19">
        <f t="shared" si="36"/>
        <v>10878.76</v>
      </c>
      <c r="F94" s="19">
        <f t="shared" si="36"/>
        <v>29434.63</v>
      </c>
      <c r="G94" s="19">
        <f t="shared" si="36"/>
        <v>79580.42</v>
      </c>
      <c r="H94" s="19">
        <f t="shared" si="36"/>
        <v>215081.49</v>
      </c>
      <c r="I94" s="19">
        <f t="shared" si="36"/>
        <v>581196.81000000006</v>
      </c>
      <c r="J94" s="19">
        <f t="shared" si="36"/>
        <v>1570397.13</v>
      </c>
      <c r="K94" s="19">
        <f t="shared" si="36"/>
        <v>4243067.05</v>
      </c>
      <c r="L94" s="19">
        <f t="shared" si="36"/>
        <v>11464181.16</v>
      </c>
      <c r="M94" s="19">
        <f t="shared" si="36"/>
        <v>30974416.18</v>
      </c>
      <c r="N94" s="19">
        <f t="shared" si="36"/>
        <v>83687729.159999996</v>
      </c>
    </row>
    <row r="95" spans="1:14" ht="15.75" customHeight="1" x14ac:dyDescent="0.3">
      <c r="A95" s="6" t="s">
        <v>129</v>
      </c>
      <c r="B95" s="30"/>
      <c r="C95" s="19">
        <f t="shared" si="36"/>
        <v>59466.7</v>
      </c>
      <c r="D95" s="19">
        <f t="shared" si="36"/>
        <v>183985.1</v>
      </c>
      <c r="E95" s="19">
        <f t="shared" si="36"/>
        <v>524623.6</v>
      </c>
      <c r="F95" s="19">
        <f t="shared" si="36"/>
        <v>1449512.05</v>
      </c>
      <c r="G95" s="19">
        <f t="shared" si="36"/>
        <v>3953510.7</v>
      </c>
      <c r="H95" s="19">
        <f t="shared" si="36"/>
        <v>10724731.15</v>
      </c>
      <c r="I95" s="19">
        <f t="shared" si="36"/>
        <v>29026125.350000001</v>
      </c>
      <c r="J95" s="19">
        <f t="shared" si="36"/>
        <v>78481072.549999997</v>
      </c>
      <c r="K95" s="19">
        <f t="shared" si="36"/>
        <v>212108717.75</v>
      </c>
      <c r="L95" s="19">
        <f t="shared" si="36"/>
        <v>573157783.60000002</v>
      </c>
      <c r="M95" s="19">
        <f t="shared" si="36"/>
        <v>1548661784.3</v>
      </c>
      <c r="N95" s="19">
        <f t="shared" si="36"/>
        <v>4184318613.5999999</v>
      </c>
    </row>
    <row r="96" spans="1:14" s="91" customFormat="1" ht="15.75" customHeight="1" x14ac:dyDescent="0.3">
      <c r="A96" s="95" t="s">
        <v>104</v>
      </c>
      <c r="B96" s="90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</row>
    <row r="97" spans="1:14" ht="15.75" customHeight="1" x14ac:dyDescent="0.3">
      <c r="A97" s="6" t="s">
        <v>105</v>
      </c>
      <c r="B97" s="30"/>
      <c r="C97" s="19">
        <f t="shared" ref="C97:N97" si="37">(C65+C58)/C91</f>
        <v>18.524889533840962</v>
      </c>
      <c r="D97" s="19">
        <f t="shared" si="37"/>
        <v>32.707989978921447</v>
      </c>
      <c r="E97" s="19">
        <f t="shared" si="37"/>
        <v>41.615956671933603</v>
      </c>
      <c r="F97" s="19">
        <f t="shared" si="37"/>
        <v>46.213935231253181</v>
      </c>
      <c r="G97" s="19">
        <f t="shared" si="37"/>
        <v>48.352354542452602</v>
      </c>
      <c r="H97" s="19">
        <f t="shared" si="37"/>
        <v>49.29874611897506</v>
      </c>
      <c r="I97" s="19">
        <f t="shared" si="37"/>
        <v>49.708396670211755</v>
      </c>
      <c r="J97" s="19">
        <f t="shared" si="37"/>
        <v>49.884018103591337</v>
      </c>
      <c r="K97" s="19">
        <f t="shared" si="37"/>
        <v>49.959000970751617</v>
      </c>
      <c r="L97" s="19">
        <f t="shared" si="37"/>
        <v>49.990956917126461</v>
      </c>
      <c r="M97" s="19">
        <f t="shared" si="37"/>
        <v>50.004566516944699</v>
      </c>
      <c r="N97" s="19">
        <f t="shared" si="37"/>
        <v>50.010360586592704</v>
      </c>
    </row>
    <row r="98" spans="1:14" ht="15.75" customHeight="1" x14ac:dyDescent="0.3">
      <c r="A98" s="6" t="s">
        <v>130</v>
      </c>
      <c r="B98" s="30"/>
      <c r="C98" s="19">
        <f t="shared" ref="C98:N98" si="38">C91*C109*C113</f>
        <v>3639013.554</v>
      </c>
      <c r="D98" s="19">
        <f t="shared" si="38"/>
        <v>7614302.5529999994</v>
      </c>
      <c r="E98" s="19">
        <f t="shared" si="38"/>
        <v>18043380.399</v>
      </c>
      <c r="F98" s="19">
        <f t="shared" si="38"/>
        <v>45853967.874000005</v>
      </c>
      <c r="G98" s="19">
        <f t="shared" si="38"/>
        <v>120567815.346</v>
      </c>
      <c r="H98" s="19">
        <f t="shared" si="38"/>
        <v>321941448.27900004</v>
      </c>
      <c r="I98" s="19">
        <f t="shared" si="38"/>
        <v>865454564.76600015</v>
      </c>
      <c r="J98" s="19">
        <f t="shared" si="38"/>
        <v>2333284985.724</v>
      </c>
      <c r="K98" s="19">
        <f t="shared" si="38"/>
        <v>6298364324.0100002</v>
      </c>
      <c r="L98" s="19">
        <f t="shared" si="38"/>
        <v>17010467248.698</v>
      </c>
      <c r="M98" s="19">
        <f t="shared" si="38"/>
        <v>45951733692.479996</v>
      </c>
      <c r="N98" s="19">
        <f t="shared" si="38"/>
        <v>124144902567.87302</v>
      </c>
    </row>
    <row r="99" spans="1:14" ht="15.75" customHeight="1" x14ac:dyDescent="0.3">
      <c r="A99" s="6" t="s">
        <v>131</v>
      </c>
      <c r="B99" s="30"/>
      <c r="C99" s="37">
        <f t="shared" ref="C99:N99" si="39">ROUND(C86+C60+C26,0)</f>
        <v>4901804</v>
      </c>
      <c r="D99" s="37">
        <f t="shared" si="39"/>
        <v>14848174</v>
      </c>
      <c r="E99" s="37">
        <f t="shared" si="39"/>
        <v>42019006</v>
      </c>
      <c r="F99" s="37">
        <f t="shared" si="39"/>
        <v>115747916</v>
      </c>
      <c r="G99" s="37">
        <f t="shared" si="39"/>
        <v>315307991</v>
      </c>
      <c r="H99" s="37">
        <f t="shared" si="39"/>
        <v>854892936</v>
      </c>
      <c r="I99" s="37">
        <f t="shared" si="39"/>
        <v>2313227695</v>
      </c>
      <c r="J99" s="37">
        <f t="shared" si="39"/>
        <v>6253936397</v>
      </c>
      <c r="K99" s="37">
        <f t="shared" si="39"/>
        <v>16901673550</v>
      </c>
      <c r="L99" s="37">
        <f t="shared" si="39"/>
        <v>45670735507</v>
      </c>
      <c r="M99" s="37">
        <f t="shared" si="39"/>
        <v>123400594861</v>
      </c>
      <c r="N99" s="37">
        <f t="shared" si="39"/>
        <v>333414191946</v>
      </c>
    </row>
    <row r="100" spans="1:14" ht="15.75" customHeight="1" x14ac:dyDescent="0.3">
      <c r="A100" s="6" t="s">
        <v>132</v>
      </c>
      <c r="B100" s="30"/>
      <c r="C100" s="19">
        <f t="shared" ref="C100:N100" si="40">C99/C95</f>
        <v>82.429393257066565</v>
      </c>
      <c r="D100" s="19">
        <f t="shared" si="40"/>
        <v>80.703133025446078</v>
      </c>
      <c r="E100" s="19">
        <f t="shared" si="40"/>
        <v>80.093625220062535</v>
      </c>
      <c r="F100" s="19">
        <f t="shared" si="40"/>
        <v>79.853020883820861</v>
      </c>
      <c r="G100" s="19">
        <f t="shared" si="40"/>
        <v>79.753923772104628</v>
      </c>
      <c r="H100" s="19">
        <f t="shared" si="40"/>
        <v>79.712295258795365</v>
      </c>
      <c r="I100" s="19">
        <f t="shared" si="40"/>
        <v>79.694677367608065</v>
      </c>
      <c r="J100" s="19">
        <f t="shared" si="40"/>
        <v>79.687193278553124</v>
      </c>
      <c r="K100" s="19">
        <f t="shared" si="40"/>
        <v>79.684011714789591</v>
      </c>
      <c r="L100" s="19">
        <f t="shared" si="40"/>
        <v>79.68265774939394</v>
      </c>
      <c r="M100" s="19">
        <f t="shared" si="40"/>
        <v>79.68208172501491</v>
      </c>
      <c r="N100" s="19">
        <f t="shared" si="40"/>
        <v>79.681836574855225</v>
      </c>
    </row>
    <row r="101" spans="1:14" ht="15.75" customHeight="1" x14ac:dyDescent="0.3">
      <c r="A101" s="5"/>
      <c r="B101" s="30"/>
      <c r="C101" s="30"/>
    </row>
    <row r="102" spans="1:14" ht="15.75" customHeight="1" x14ac:dyDescent="0.3">
      <c r="A102" s="5"/>
      <c r="B102" s="30"/>
      <c r="C102" s="30"/>
    </row>
    <row r="103" spans="1:14" ht="15.75" customHeight="1" x14ac:dyDescent="0.3">
      <c r="A103" s="5"/>
      <c r="B103" s="30"/>
      <c r="C103" s="30"/>
    </row>
    <row r="104" spans="1:14" s="91" customFormat="1" ht="15.75" customHeight="1" x14ac:dyDescent="0.3">
      <c r="A104" s="77" t="s">
        <v>25</v>
      </c>
      <c r="B104" s="90"/>
      <c r="C104" s="90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1:14" ht="15.75" customHeight="1" x14ac:dyDescent="0.3">
      <c r="A105" s="5" t="s">
        <v>26</v>
      </c>
      <c r="B105" s="38"/>
      <c r="C105" s="38">
        <v>2.9000000000000001E-2</v>
      </c>
      <c r="D105" s="38">
        <v>2.9000000000000001E-2</v>
      </c>
      <c r="E105" s="38">
        <v>2.9000000000000001E-2</v>
      </c>
      <c r="F105" s="38">
        <v>2.9000000000000001E-2</v>
      </c>
      <c r="G105" s="38">
        <v>2.9000000000000001E-2</v>
      </c>
      <c r="H105" s="38">
        <v>2.9000000000000001E-2</v>
      </c>
      <c r="I105" s="38">
        <v>2.9000000000000001E-2</v>
      </c>
      <c r="J105" s="38">
        <v>2.9000000000000001E-2</v>
      </c>
      <c r="K105" s="38">
        <v>2.9000000000000001E-2</v>
      </c>
      <c r="L105" s="38">
        <v>2.9000000000000001E-2</v>
      </c>
      <c r="M105" s="38">
        <v>2.9000000000000001E-2</v>
      </c>
      <c r="N105" s="38">
        <v>2.9000000000000001E-2</v>
      </c>
    </row>
    <row r="106" spans="1:14" ht="15.75" customHeight="1" x14ac:dyDescent="0.3">
      <c r="A106" s="5" t="s">
        <v>27</v>
      </c>
      <c r="B106" s="35"/>
      <c r="C106" s="35">
        <v>0.3</v>
      </c>
      <c r="D106" s="35">
        <v>0.3</v>
      </c>
      <c r="E106" s="35">
        <v>0.3</v>
      </c>
      <c r="F106" s="35">
        <v>0.3</v>
      </c>
      <c r="G106" s="35">
        <v>0.3</v>
      </c>
      <c r="H106" s="35">
        <v>0.3</v>
      </c>
      <c r="I106" s="35">
        <v>0.3</v>
      </c>
      <c r="J106" s="35">
        <v>0.3</v>
      </c>
      <c r="K106" s="35">
        <v>0.3</v>
      </c>
      <c r="L106" s="35">
        <v>0.3</v>
      </c>
      <c r="M106" s="35">
        <v>0.3</v>
      </c>
      <c r="N106" s="35">
        <v>0.3</v>
      </c>
    </row>
    <row r="107" spans="1:14" ht="15.75" customHeight="1" x14ac:dyDescent="0.3">
      <c r="A107" s="5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spans="1:14" s="91" customFormat="1" ht="15.75" customHeight="1" x14ac:dyDescent="0.3">
      <c r="A108" s="77" t="s">
        <v>28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</row>
    <row r="109" spans="1:14" ht="15.75" customHeight="1" x14ac:dyDescent="0.3">
      <c r="A109" s="5" t="s">
        <v>29</v>
      </c>
      <c r="B109" s="39"/>
      <c r="C109" s="39">
        <v>0.31</v>
      </c>
      <c r="D109" s="39">
        <v>0.31</v>
      </c>
      <c r="E109" s="39">
        <v>0.31</v>
      </c>
      <c r="F109" s="39">
        <v>0.31</v>
      </c>
      <c r="G109" s="39">
        <v>0.31</v>
      </c>
      <c r="H109" s="39">
        <v>0.31</v>
      </c>
      <c r="I109" s="39">
        <v>0.31</v>
      </c>
      <c r="J109" s="39">
        <v>0.31</v>
      </c>
      <c r="K109" s="39">
        <v>0.31</v>
      </c>
      <c r="L109" s="39">
        <v>0.31</v>
      </c>
      <c r="M109" s="39">
        <v>0.31</v>
      </c>
      <c r="N109" s="39">
        <v>0.31</v>
      </c>
    </row>
    <row r="110" spans="1:14" ht="15.75" customHeight="1" x14ac:dyDescent="0.3">
      <c r="A110" s="5" t="s">
        <v>30</v>
      </c>
      <c r="B110" s="39"/>
      <c r="C110" s="39">
        <v>0.33</v>
      </c>
      <c r="D110" s="39">
        <v>0.33</v>
      </c>
      <c r="E110" s="39">
        <v>0.33</v>
      </c>
      <c r="F110" s="39">
        <v>0.33</v>
      </c>
      <c r="G110" s="39">
        <v>0.33</v>
      </c>
      <c r="H110" s="39">
        <v>0.33</v>
      </c>
      <c r="I110" s="39">
        <v>0.33</v>
      </c>
      <c r="J110" s="39">
        <v>0.33</v>
      </c>
      <c r="K110" s="39">
        <v>0.33</v>
      </c>
      <c r="L110" s="39">
        <v>0.33</v>
      </c>
      <c r="M110" s="39">
        <v>0.33</v>
      </c>
      <c r="N110" s="39">
        <v>0.33</v>
      </c>
    </row>
    <row r="111" spans="1:14" ht="15.75" customHeight="1" x14ac:dyDescent="0.3">
      <c r="A111" s="5" t="s">
        <v>31</v>
      </c>
      <c r="B111" s="39"/>
      <c r="C111" s="39">
        <v>0.34</v>
      </c>
      <c r="D111" s="39">
        <v>0.34</v>
      </c>
      <c r="E111" s="39">
        <v>0.34</v>
      </c>
      <c r="F111" s="39">
        <v>0.34</v>
      </c>
      <c r="G111" s="39">
        <v>0.34</v>
      </c>
      <c r="H111" s="39">
        <v>0.34</v>
      </c>
      <c r="I111" s="39">
        <v>0.34</v>
      </c>
      <c r="J111" s="39">
        <v>0.34</v>
      </c>
      <c r="K111" s="39">
        <v>0.34</v>
      </c>
      <c r="L111" s="39">
        <v>0.34</v>
      </c>
      <c r="M111" s="39">
        <v>0.34</v>
      </c>
      <c r="N111" s="39">
        <v>0.34</v>
      </c>
    </row>
    <row r="112" spans="1:14" ht="15.75" customHeight="1" x14ac:dyDescent="0.3">
      <c r="A112" s="5" t="s">
        <v>32</v>
      </c>
      <c r="B112" s="39"/>
      <c r="C112" s="39">
        <v>0.35</v>
      </c>
      <c r="D112" s="39">
        <v>0.35</v>
      </c>
      <c r="E112" s="39">
        <v>0.35</v>
      </c>
      <c r="F112" s="39">
        <v>0.35</v>
      </c>
      <c r="G112" s="39">
        <v>0.35</v>
      </c>
      <c r="H112" s="39">
        <v>0.35</v>
      </c>
      <c r="I112" s="39">
        <v>0.35</v>
      </c>
      <c r="J112" s="39">
        <v>0.35</v>
      </c>
      <c r="K112" s="39">
        <v>0.35</v>
      </c>
      <c r="L112" s="39">
        <v>0.35</v>
      </c>
      <c r="M112" s="39">
        <v>0.35</v>
      </c>
      <c r="N112" s="39">
        <v>0.35</v>
      </c>
    </row>
    <row r="113" spans="1:27" ht="15.75" customHeight="1" x14ac:dyDescent="0.3">
      <c r="A113" s="5" t="s">
        <v>33</v>
      </c>
      <c r="B113" s="30"/>
      <c r="C113" s="30">
        <v>95.7</v>
      </c>
      <c r="D113" s="30">
        <v>95.7</v>
      </c>
      <c r="E113" s="30">
        <v>95.7</v>
      </c>
      <c r="F113" s="30">
        <v>95.7</v>
      </c>
      <c r="G113" s="30">
        <v>95.7</v>
      </c>
      <c r="H113" s="30">
        <v>95.7</v>
      </c>
      <c r="I113" s="30">
        <v>95.7</v>
      </c>
      <c r="J113" s="30">
        <v>95.7</v>
      </c>
      <c r="K113" s="30">
        <v>95.7</v>
      </c>
      <c r="L113" s="30">
        <v>95.7</v>
      </c>
      <c r="M113" s="30">
        <v>95.7</v>
      </c>
      <c r="N113" s="30">
        <v>95.7</v>
      </c>
    </row>
    <row r="114" spans="1:27" ht="15.75" customHeight="1" x14ac:dyDescent="0.3">
      <c r="A114" s="5" t="s">
        <v>34</v>
      </c>
      <c r="B114" s="30"/>
      <c r="C114" s="30">
        <v>23.1</v>
      </c>
      <c r="D114" s="30">
        <v>23.1</v>
      </c>
      <c r="E114" s="30">
        <v>23.1</v>
      </c>
      <c r="F114" s="30">
        <v>23.1</v>
      </c>
      <c r="G114" s="30">
        <v>23.1</v>
      </c>
      <c r="H114" s="30">
        <v>23.1</v>
      </c>
      <c r="I114" s="30">
        <v>23.1</v>
      </c>
      <c r="J114" s="30">
        <v>23.1</v>
      </c>
      <c r="K114" s="30">
        <v>23.1</v>
      </c>
      <c r="L114" s="30">
        <v>23.1</v>
      </c>
      <c r="M114" s="30">
        <v>23.1</v>
      </c>
      <c r="N114" s="30">
        <v>23.1</v>
      </c>
    </row>
    <row r="115" spans="1:27" ht="15.75" customHeight="1" x14ac:dyDescent="0.3">
      <c r="A115" s="5" t="s">
        <v>35</v>
      </c>
      <c r="B115" s="30"/>
      <c r="C115" s="30">
        <v>313.39999999999998</v>
      </c>
      <c r="D115" s="30">
        <v>313.39999999999998</v>
      </c>
      <c r="E115" s="30">
        <v>313.39999999999998</v>
      </c>
      <c r="F115" s="30">
        <v>313.39999999999998</v>
      </c>
      <c r="G115" s="30">
        <v>313.39999999999998</v>
      </c>
      <c r="H115" s="30">
        <v>313.39999999999998</v>
      </c>
      <c r="I115" s="30">
        <v>313.39999999999998</v>
      </c>
      <c r="J115" s="30">
        <v>313.39999999999998</v>
      </c>
      <c r="K115" s="30">
        <v>313.39999999999998</v>
      </c>
      <c r="L115" s="30">
        <v>313.39999999999998</v>
      </c>
      <c r="M115" s="30">
        <v>313.39999999999998</v>
      </c>
      <c r="N115" s="30">
        <v>313.39999999999998</v>
      </c>
    </row>
    <row r="116" spans="1:27" ht="15.75" customHeight="1" x14ac:dyDescent="0.3">
      <c r="A116" s="5" t="s">
        <v>36</v>
      </c>
      <c r="B116" s="30"/>
      <c r="C116" s="30">
        <v>227.5</v>
      </c>
      <c r="D116" s="30">
        <v>227.5</v>
      </c>
      <c r="E116" s="30">
        <v>227.5</v>
      </c>
      <c r="F116" s="30">
        <v>227.5</v>
      </c>
      <c r="G116" s="30">
        <v>227.5</v>
      </c>
      <c r="H116" s="30">
        <v>227.5</v>
      </c>
      <c r="I116" s="30">
        <v>227.5</v>
      </c>
      <c r="J116" s="30">
        <v>227.5</v>
      </c>
      <c r="K116" s="30">
        <v>227.5</v>
      </c>
      <c r="L116" s="30">
        <v>227.5</v>
      </c>
      <c r="M116" s="30">
        <v>227.5</v>
      </c>
      <c r="N116" s="30">
        <v>227.5</v>
      </c>
    </row>
    <row r="117" spans="1:27" ht="15.75" customHeight="1" x14ac:dyDescent="0.3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spans="1:27" s="91" customFormat="1" ht="15.75" customHeight="1" x14ac:dyDescent="0.3">
      <c r="A118" s="77" t="s">
        <v>37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</row>
    <row r="119" spans="1:27" ht="15.75" customHeight="1" x14ac:dyDescent="0.3">
      <c r="A119" s="5" t="s">
        <v>38</v>
      </c>
      <c r="B119" s="30"/>
      <c r="C119" s="30">
        <v>1.1000000000000001</v>
      </c>
      <c r="D119" s="30">
        <v>1.1000000000000001</v>
      </c>
      <c r="E119" s="30">
        <v>1.1000000000000001</v>
      </c>
      <c r="F119" s="30">
        <v>1.1000000000000001</v>
      </c>
      <c r="G119" s="30">
        <v>1.1000000000000001</v>
      </c>
      <c r="H119" s="30">
        <v>1.1000000000000001</v>
      </c>
      <c r="I119" s="30">
        <v>1.1000000000000001</v>
      </c>
      <c r="J119" s="30">
        <v>1.1000000000000001</v>
      </c>
      <c r="K119" s="30">
        <v>1.1000000000000001</v>
      </c>
      <c r="L119" s="30">
        <v>1.1000000000000001</v>
      </c>
      <c r="M119" s="30">
        <v>1.1000000000000001</v>
      </c>
      <c r="N119" s="30">
        <v>1.1000000000000001</v>
      </c>
    </row>
    <row r="120" spans="1:27" ht="15.75" customHeight="1" x14ac:dyDescent="0.3">
      <c r="A120" s="5" t="s">
        <v>39</v>
      </c>
      <c r="B120" s="30"/>
      <c r="C120" s="30">
        <v>3.9</v>
      </c>
      <c r="D120" s="30">
        <v>3.9</v>
      </c>
      <c r="E120" s="30">
        <v>3.9</v>
      </c>
      <c r="F120" s="30">
        <v>3.9</v>
      </c>
      <c r="G120" s="30">
        <v>3.9</v>
      </c>
      <c r="H120" s="30">
        <v>3.9</v>
      </c>
      <c r="I120" s="30">
        <v>3.9</v>
      </c>
      <c r="J120" s="30">
        <v>3.9</v>
      </c>
      <c r="K120" s="30">
        <v>3.9</v>
      </c>
      <c r="L120" s="30">
        <v>3.9</v>
      </c>
      <c r="M120" s="30">
        <v>3.9</v>
      </c>
      <c r="N120" s="30">
        <v>3.9</v>
      </c>
    </row>
    <row r="121" spans="1:27" ht="15.75" customHeight="1" x14ac:dyDescent="0.3">
      <c r="A121" s="5" t="s">
        <v>40</v>
      </c>
      <c r="B121" s="30"/>
      <c r="C121" s="30">
        <v>4.9000000000000004</v>
      </c>
      <c r="D121" s="30">
        <v>4.9000000000000004</v>
      </c>
      <c r="E121" s="30">
        <v>4.9000000000000004</v>
      </c>
      <c r="F121" s="30">
        <v>4.9000000000000004</v>
      </c>
      <c r="G121" s="30">
        <v>4.9000000000000004</v>
      </c>
      <c r="H121" s="30">
        <v>4.9000000000000004</v>
      </c>
      <c r="I121" s="30">
        <v>4.9000000000000004</v>
      </c>
      <c r="J121" s="30">
        <v>4.9000000000000004</v>
      </c>
      <c r="K121" s="30">
        <v>4.9000000000000004</v>
      </c>
      <c r="L121" s="30">
        <v>4.9000000000000004</v>
      </c>
      <c r="M121" s="30">
        <v>4.9000000000000004</v>
      </c>
      <c r="N121" s="30">
        <v>4.9000000000000004</v>
      </c>
    </row>
    <row r="122" spans="1:27" ht="15.75" customHeight="1" x14ac:dyDescent="0.3">
      <c r="B122" s="30"/>
      <c r="C122" s="30"/>
    </row>
    <row r="123" spans="1:27" s="91" customFormat="1" ht="15.75" customHeight="1" x14ac:dyDescent="0.3">
      <c r="A123" s="93" t="s">
        <v>65</v>
      </c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</row>
    <row r="124" spans="1:27" s="91" customFormat="1" ht="15.75" customHeight="1" x14ac:dyDescent="0.3">
      <c r="A124" s="92" t="s">
        <v>225</v>
      </c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</row>
    <row r="125" spans="1:27" s="91" customFormat="1" ht="15.75" customHeight="1" x14ac:dyDescent="0.3">
      <c r="A125" s="89" t="s">
        <v>42</v>
      </c>
      <c r="B125" s="90"/>
      <c r="C125" s="90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</row>
    <row r="126" spans="1:27" ht="15.75" customHeight="1" x14ac:dyDescent="0.3">
      <c r="A126" s="5" t="s">
        <v>66</v>
      </c>
      <c r="B126" s="29"/>
      <c r="C126" s="29">
        <v>1</v>
      </c>
      <c r="D126" s="29">
        <v>1</v>
      </c>
      <c r="E126" s="29">
        <v>1</v>
      </c>
      <c r="F126" s="29">
        <v>1</v>
      </c>
      <c r="G126" s="29">
        <v>1</v>
      </c>
      <c r="H126" s="29">
        <v>1</v>
      </c>
      <c r="I126" s="29">
        <v>1</v>
      </c>
      <c r="J126" s="29">
        <v>1</v>
      </c>
      <c r="K126" s="29">
        <v>1</v>
      </c>
      <c r="L126" s="29">
        <v>1</v>
      </c>
      <c r="M126" s="29">
        <v>1</v>
      </c>
      <c r="N126" s="29">
        <v>1</v>
      </c>
    </row>
    <row r="127" spans="1:27" ht="15.75" customHeight="1" x14ac:dyDescent="0.3">
      <c r="A127" s="5" t="s">
        <v>67</v>
      </c>
      <c r="B127" s="29"/>
      <c r="C127" s="29">
        <v>0.25</v>
      </c>
      <c r="D127" s="29">
        <v>0.25</v>
      </c>
      <c r="E127" s="29">
        <v>0.25</v>
      </c>
      <c r="F127" s="29">
        <v>0.25</v>
      </c>
      <c r="G127" s="29">
        <v>0.25</v>
      </c>
      <c r="H127" s="29">
        <v>0.25</v>
      </c>
      <c r="I127" s="29">
        <v>0.25</v>
      </c>
      <c r="J127" s="29">
        <v>0.25</v>
      </c>
      <c r="K127" s="29">
        <v>0.25</v>
      </c>
      <c r="L127" s="29">
        <v>0.25</v>
      </c>
      <c r="M127" s="29">
        <v>0.25</v>
      </c>
      <c r="N127" s="29">
        <v>0.25</v>
      </c>
    </row>
    <row r="128" spans="1:27" ht="15.75" customHeight="1" x14ac:dyDescent="0.3">
      <c r="A128" s="5" t="s">
        <v>68</v>
      </c>
      <c r="B128" s="29"/>
      <c r="C128" s="29">
        <v>0.68</v>
      </c>
      <c r="D128" s="29">
        <v>0.68</v>
      </c>
      <c r="E128" s="29">
        <v>0.68</v>
      </c>
      <c r="F128" s="29">
        <v>0.68</v>
      </c>
      <c r="G128" s="29">
        <v>0.68</v>
      </c>
      <c r="H128" s="29">
        <v>0.68</v>
      </c>
      <c r="I128" s="29">
        <v>0.68</v>
      </c>
      <c r="J128" s="29">
        <v>0.68</v>
      </c>
      <c r="K128" s="29">
        <v>0.68</v>
      </c>
      <c r="L128" s="29">
        <v>0.68</v>
      </c>
      <c r="M128" s="29">
        <v>0.68</v>
      </c>
      <c r="N128" s="29">
        <v>0.68</v>
      </c>
    </row>
    <row r="129" spans="1:14" ht="15.75" customHeight="1" x14ac:dyDescent="0.3">
      <c r="A129" s="5" t="s">
        <v>69</v>
      </c>
      <c r="B129" s="29"/>
      <c r="C129" s="29">
        <v>1</v>
      </c>
      <c r="D129" s="29">
        <v>1</v>
      </c>
      <c r="E129" s="29">
        <v>1</v>
      </c>
      <c r="F129" s="29">
        <v>1</v>
      </c>
      <c r="G129" s="29">
        <v>1</v>
      </c>
      <c r="H129" s="29">
        <v>1</v>
      </c>
      <c r="I129" s="29">
        <v>1</v>
      </c>
      <c r="J129" s="29">
        <v>1</v>
      </c>
      <c r="K129" s="29">
        <v>1</v>
      </c>
      <c r="L129" s="29">
        <v>1</v>
      </c>
      <c r="M129" s="29">
        <v>1</v>
      </c>
      <c r="N129" s="29">
        <v>1</v>
      </c>
    </row>
    <row r="130" spans="1:14" ht="15.75" customHeight="1" x14ac:dyDescent="0.3">
      <c r="A130" s="5" t="s">
        <v>70</v>
      </c>
      <c r="B130" s="29"/>
      <c r="C130" s="29">
        <v>0.1</v>
      </c>
      <c r="D130" s="29">
        <v>0.1</v>
      </c>
      <c r="E130" s="29">
        <v>0.1</v>
      </c>
      <c r="F130" s="29">
        <v>0.1</v>
      </c>
      <c r="G130" s="29">
        <v>0.1</v>
      </c>
      <c r="H130" s="29">
        <v>0.1</v>
      </c>
      <c r="I130" s="29">
        <v>0.1</v>
      </c>
      <c r="J130" s="29">
        <v>0.1</v>
      </c>
      <c r="K130" s="29">
        <v>0.1</v>
      </c>
      <c r="L130" s="29">
        <v>0.1</v>
      </c>
      <c r="M130" s="29">
        <v>0.1</v>
      </c>
      <c r="N130" s="29">
        <v>0.1</v>
      </c>
    </row>
    <row r="131" spans="1:14" ht="15.75" customHeight="1" x14ac:dyDescent="0.3">
      <c r="A131" s="5" t="s">
        <v>71</v>
      </c>
      <c r="B131" s="30"/>
      <c r="C131" s="63">
        <v>1</v>
      </c>
      <c r="D131" s="63">
        <v>1</v>
      </c>
      <c r="E131" s="63">
        <v>1</v>
      </c>
      <c r="F131" s="63">
        <v>1</v>
      </c>
      <c r="G131" s="63">
        <v>1</v>
      </c>
      <c r="H131" s="63">
        <v>1</v>
      </c>
      <c r="I131" s="63">
        <v>1</v>
      </c>
      <c r="J131" s="63">
        <v>1</v>
      </c>
      <c r="K131" s="63">
        <v>1</v>
      </c>
      <c r="L131" s="63">
        <v>1</v>
      </c>
      <c r="M131" s="63">
        <v>1</v>
      </c>
      <c r="N131" s="63">
        <v>1</v>
      </c>
    </row>
    <row r="132" spans="1:14" ht="15.75" customHeight="1" x14ac:dyDescent="0.3">
      <c r="A132" s="5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1:14" ht="15.75" customHeight="1" x14ac:dyDescent="0.3">
      <c r="A133" s="6" t="s">
        <v>226</v>
      </c>
      <c r="B133" s="30"/>
      <c r="C133" s="19">
        <f t="shared" ref="C133:N133" si="41">ROUND(C233*C126*C127*C128,0)</f>
        <v>3087</v>
      </c>
      <c r="D133" s="19">
        <f t="shared" si="41"/>
        <v>12816</v>
      </c>
      <c r="E133" s="19">
        <f t="shared" si="41"/>
        <v>24157</v>
      </c>
      <c r="F133" s="19">
        <f t="shared" si="41"/>
        <v>37351</v>
      </c>
      <c r="G133" s="19">
        <f t="shared" si="41"/>
        <v>52677</v>
      </c>
      <c r="H133" s="19">
        <f t="shared" si="41"/>
        <v>70453</v>
      </c>
      <c r="I133" s="19">
        <f t="shared" si="41"/>
        <v>91047</v>
      </c>
      <c r="J133" s="19">
        <f t="shared" si="41"/>
        <v>114883</v>
      </c>
      <c r="K133" s="19">
        <f t="shared" si="41"/>
        <v>142447</v>
      </c>
      <c r="L133" s="19">
        <f t="shared" si="41"/>
        <v>174296</v>
      </c>
      <c r="M133" s="19">
        <f t="shared" si="41"/>
        <v>211076</v>
      </c>
      <c r="N133" s="19">
        <f t="shared" si="41"/>
        <v>253524</v>
      </c>
    </row>
    <row r="134" spans="1:14" ht="15.75" customHeight="1" x14ac:dyDescent="0.3">
      <c r="A134" s="6" t="s">
        <v>227</v>
      </c>
      <c r="B134" s="30"/>
      <c r="C134" s="19">
        <f t="shared" ref="C134:N134" si="42">ROUND(C133*C129*C130,0)</f>
        <v>309</v>
      </c>
      <c r="D134" s="19">
        <f t="shared" si="42"/>
        <v>1282</v>
      </c>
      <c r="E134" s="19">
        <f t="shared" si="42"/>
        <v>2416</v>
      </c>
      <c r="F134" s="19">
        <f t="shared" si="42"/>
        <v>3735</v>
      </c>
      <c r="G134" s="19">
        <f t="shared" si="42"/>
        <v>5268</v>
      </c>
      <c r="H134" s="19">
        <f t="shared" si="42"/>
        <v>7045</v>
      </c>
      <c r="I134" s="19">
        <f t="shared" si="42"/>
        <v>9105</v>
      </c>
      <c r="J134" s="19">
        <f t="shared" si="42"/>
        <v>11488</v>
      </c>
      <c r="K134" s="19">
        <f t="shared" si="42"/>
        <v>14245</v>
      </c>
      <c r="L134" s="19">
        <f t="shared" si="42"/>
        <v>17430</v>
      </c>
      <c r="M134" s="19">
        <f t="shared" si="42"/>
        <v>21108</v>
      </c>
      <c r="N134" s="19">
        <f t="shared" si="42"/>
        <v>25352</v>
      </c>
    </row>
    <row r="135" spans="1:14" ht="15.75" customHeight="1" x14ac:dyDescent="0.3">
      <c r="A135" s="6" t="s">
        <v>228</v>
      </c>
      <c r="B135" s="30"/>
      <c r="C135" s="64">
        <f t="shared" ref="C135:N135" si="43">C131</f>
        <v>1</v>
      </c>
      <c r="D135" s="64">
        <f t="shared" si="43"/>
        <v>1</v>
      </c>
      <c r="E135" s="64">
        <f t="shared" si="43"/>
        <v>1</v>
      </c>
      <c r="F135" s="64">
        <f t="shared" si="43"/>
        <v>1</v>
      </c>
      <c r="G135" s="64">
        <f t="shared" si="43"/>
        <v>1</v>
      </c>
      <c r="H135" s="64">
        <f t="shared" si="43"/>
        <v>1</v>
      </c>
      <c r="I135" s="64">
        <f t="shared" si="43"/>
        <v>1</v>
      </c>
      <c r="J135" s="64">
        <f t="shared" si="43"/>
        <v>1</v>
      </c>
      <c r="K135" s="64">
        <f t="shared" si="43"/>
        <v>1</v>
      </c>
      <c r="L135" s="64">
        <f t="shared" si="43"/>
        <v>1</v>
      </c>
      <c r="M135" s="64">
        <f t="shared" si="43"/>
        <v>1</v>
      </c>
      <c r="N135" s="64">
        <f t="shared" si="43"/>
        <v>1</v>
      </c>
    </row>
    <row r="136" spans="1:14" ht="15.75" customHeight="1" x14ac:dyDescent="0.3">
      <c r="A136" s="5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1:14" s="91" customFormat="1" ht="15.75" customHeight="1" x14ac:dyDescent="0.3">
      <c r="A137" s="89" t="s">
        <v>38</v>
      </c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</row>
    <row r="138" spans="1:14" ht="15.75" customHeight="1" x14ac:dyDescent="0.3">
      <c r="A138" s="5" t="s">
        <v>72</v>
      </c>
      <c r="B138" s="29"/>
      <c r="C138" s="29">
        <v>1</v>
      </c>
      <c r="D138" s="29">
        <v>1</v>
      </c>
      <c r="E138" s="29">
        <v>1</v>
      </c>
      <c r="F138" s="29">
        <v>1</v>
      </c>
      <c r="G138" s="29">
        <v>1</v>
      </c>
      <c r="H138" s="29">
        <v>1</v>
      </c>
      <c r="I138" s="29">
        <v>1</v>
      </c>
      <c r="J138" s="29">
        <v>1</v>
      </c>
      <c r="K138" s="29">
        <v>1</v>
      </c>
      <c r="L138" s="29">
        <v>1</v>
      </c>
      <c r="M138" s="29">
        <v>1</v>
      </c>
      <c r="N138" s="29">
        <v>1</v>
      </c>
    </row>
    <row r="139" spans="1:14" ht="15.75" customHeight="1" x14ac:dyDescent="0.3">
      <c r="A139" s="5" t="s">
        <v>67</v>
      </c>
      <c r="B139" s="29"/>
      <c r="C139" s="29">
        <v>0.25</v>
      </c>
      <c r="D139" s="29">
        <v>0.25</v>
      </c>
      <c r="E139" s="29">
        <v>0.25</v>
      </c>
      <c r="F139" s="29">
        <v>0.25</v>
      </c>
      <c r="G139" s="29">
        <v>0.25</v>
      </c>
      <c r="H139" s="29">
        <v>0.25</v>
      </c>
      <c r="I139" s="29">
        <v>0.25</v>
      </c>
      <c r="J139" s="29">
        <v>0.25</v>
      </c>
      <c r="K139" s="29">
        <v>0.25</v>
      </c>
      <c r="L139" s="29">
        <v>0.25</v>
      </c>
      <c r="M139" s="29">
        <v>0.25</v>
      </c>
      <c r="N139" s="29">
        <v>0.25</v>
      </c>
    </row>
    <row r="140" spans="1:14" ht="15.75" customHeight="1" x14ac:dyDescent="0.3">
      <c r="A140" s="5" t="s">
        <v>68</v>
      </c>
      <c r="B140" s="29"/>
      <c r="C140" s="29">
        <v>0.61</v>
      </c>
      <c r="D140" s="29">
        <v>0.61</v>
      </c>
      <c r="E140" s="29">
        <v>0.61</v>
      </c>
      <c r="F140" s="29">
        <v>0.61</v>
      </c>
      <c r="G140" s="29">
        <v>0.61</v>
      </c>
      <c r="H140" s="29">
        <v>0.61</v>
      </c>
      <c r="I140" s="29">
        <v>0.61</v>
      </c>
      <c r="J140" s="29">
        <v>0.61</v>
      </c>
      <c r="K140" s="29">
        <v>0.61</v>
      </c>
      <c r="L140" s="29">
        <v>0.61</v>
      </c>
      <c r="M140" s="29">
        <v>0.61</v>
      </c>
      <c r="N140" s="29">
        <v>0.61</v>
      </c>
    </row>
    <row r="141" spans="1:14" ht="15.75" customHeight="1" x14ac:dyDescent="0.3">
      <c r="A141" s="5" t="s">
        <v>69</v>
      </c>
      <c r="B141" s="29"/>
      <c r="C141" s="29">
        <v>1</v>
      </c>
      <c r="D141" s="29">
        <v>1</v>
      </c>
      <c r="E141" s="29">
        <v>1</v>
      </c>
      <c r="F141" s="29">
        <v>1</v>
      </c>
      <c r="G141" s="29">
        <v>1</v>
      </c>
      <c r="H141" s="29">
        <v>1</v>
      </c>
      <c r="I141" s="29">
        <v>1</v>
      </c>
      <c r="J141" s="29">
        <v>1</v>
      </c>
      <c r="K141" s="29">
        <v>1</v>
      </c>
      <c r="L141" s="29">
        <v>1</v>
      </c>
      <c r="M141" s="29">
        <v>1</v>
      </c>
      <c r="N141" s="29">
        <v>1</v>
      </c>
    </row>
    <row r="142" spans="1:14" ht="15.75" customHeight="1" x14ac:dyDescent="0.3">
      <c r="A142" s="5" t="s">
        <v>70</v>
      </c>
      <c r="B142" s="29"/>
      <c r="C142" s="29">
        <v>0.12</v>
      </c>
      <c r="D142" s="29">
        <v>0.12</v>
      </c>
      <c r="E142" s="29">
        <v>0.12</v>
      </c>
      <c r="F142" s="29">
        <v>0.12</v>
      </c>
      <c r="G142" s="29">
        <v>0.12</v>
      </c>
      <c r="H142" s="29">
        <v>0.12</v>
      </c>
      <c r="I142" s="29">
        <v>0.12</v>
      </c>
      <c r="J142" s="29">
        <v>0.12</v>
      </c>
      <c r="K142" s="29">
        <v>0.12</v>
      </c>
      <c r="L142" s="29">
        <v>0.12</v>
      </c>
      <c r="M142" s="29">
        <v>0.12</v>
      </c>
      <c r="N142" s="29">
        <v>0.12</v>
      </c>
    </row>
    <row r="143" spans="1:14" ht="15.75" customHeight="1" x14ac:dyDescent="0.3">
      <c r="A143" s="5" t="s">
        <v>71</v>
      </c>
      <c r="B143" s="30"/>
      <c r="C143" s="30">
        <v>4.2</v>
      </c>
      <c r="D143" s="30">
        <v>4.2</v>
      </c>
      <c r="E143" s="30">
        <v>4.2</v>
      </c>
      <c r="F143" s="30">
        <v>4.2</v>
      </c>
      <c r="G143" s="30">
        <v>4.2</v>
      </c>
      <c r="H143" s="30">
        <v>4.2</v>
      </c>
      <c r="I143" s="30">
        <v>4.2</v>
      </c>
      <c r="J143" s="30">
        <v>4.2</v>
      </c>
      <c r="K143" s="30">
        <v>4.2</v>
      </c>
      <c r="L143" s="30">
        <v>4.2</v>
      </c>
      <c r="M143" s="30">
        <v>4.2</v>
      </c>
      <c r="N143" s="30">
        <v>4.2</v>
      </c>
    </row>
    <row r="144" spans="1:14" ht="15.75" customHeight="1" x14ac:dyDescent="0.3">
      <c r="A144" s="5"/>
      <c r="B144" s="30"/>
    </row>
    <row r="145" spans="1:14" ht="15.75" customHeight="1" x14ac:dyDescent="0.3">
      <c r="A145" s="6" t="s">
        <v>229</v>
      </c>
      <c r="B145" s="30"/>
      <c r="C145" s="19">
        <f t="shared" ref="C145:N145" si="44">ROUND(C261*C138*C139*C140,0)</f>
        <v>999</v>
      </c>
      <c r="D145" s="19">
        <f t="shared" si="44"/>
        <v>11700</v>
      </c>
      <c r="E145" s="19">
        <f t="shared" si="44"/>
        <v>51900</v>
      </c>
      <c r="F145" s="19">
        <f t="shared" si="44"/>
        <v>166003</v>
      </c>
      <c r="G145" s="19">
        <f t="shared" si="44"/>
        <v>478946</v>
      </c>
      <c r="H145" s="19">
        <f t="shared" si="44"/>
        <v>1329444</v>
      </c>
      <c r="I145" s="19">
        <f t="shared" si="44"/>
        <v>3632983</v>
      </c>
      <c r="J145" s="19">
        <f t="shared" si="44"/>
        <v>9863224</v>
      </c>
      <c r="K145" s="19">
        <f t="shared" si="44"/>
        <v>26703706</v>
      </c>
      <c r="L145" s="19">
        <f t="shared" si="44"/>
        <v>72212351</v>
      </c>
      <c r="M145" s="19">
        <f t="shared" si="44"/>
        <v>195178713</v>
      </c>
      <c r="N145" s="19">
        <f t="shared" si="44"/>
        <v>527423923</v>
      </c>
    </row>
    <row r="146" spans="1:14" ht="15.75" customHeight="1" x14ac:dyDescent="0.3">
      <c r="A146" s="6" t="s">
        <v>227</v>
      </c>
      <c r="B146" s="30"/>
      <c r="C146" s="19">
        <f t="shared" ref="C146:N146" si="45">ROUND(C145*C141*C142,0)</f>
        <v>120</v>
      </c>
      <c r="D146" s="19">
        <f t="shared" si="45"/>
        <v>1404</v>
      </c>
      <c r="E146" s="19">
        <f t="shared" si="45"/>
        <v>6228</v>
      </c>
      <c r="F146" s="19">
        <f t="shared" si="45"/>
        <v>19920</v>
      </c>
      <c r="G146" s="19">
        <f t="shared" si="45"/>
        <v>57474</v>
      </c>
      <c r="H146" s="19">
        <f t="shared" si="45"/>
        <v>159533</v>
      </c>
      <c r="I146" s="19">
        <f t="shared" si="45"/>
        <v>435958</v>
      </c>
      <c r="J146" s="19">
        <f t="shared" si="45"/>
        <v>1183587</v>
      </c>
      <c r="K146" s="19">
        <f t="shared" si="45"/>
        <v>3204445</v>
      </c>
      <c r="L146" s="19">
        <f t="shared" si="45"/>
        <v>8665482</v>
      </c>
      <c r="M146" s="19">
        <f t="shared" si="45"/>
        <v>23421446</v>
      </c>
      <c r="N146" s="19">
        <f t="shared" si="45"/>
        <v>63290871</v>
      </c>
    </row>
    <row r="147" spans="1:14" ht="15.75" customHeight="1" x14ac:dyDescent="0.3">
      <c r="A147" s="6" t="s">
        <v>228</v>
      </c>
      <c r="B147" s="30"/>
      <c r="C147" s="19">
        <f t="shared" ref="C147:N147" si="46">C143</f>
        <v>4.2</v>
      </c>
      <c r="D147" s="19">
        <f t="shared" si="46"/>
        <v>4.2</v>
      </c>
      <c r="E147" s="19">
        <f t="shared" si="46"/>
        <v>4.2</v>
      </c>
      <c r="F147" s="19">
        <f t="shared" si="46"/>
        <v>4.2</v>
      </c>
      <c r="G147" s="19">
        <f t="shared" si="46"/>
        <v>4.2</v>
      </c>
      <c r="H147" s="19">
        <f t="shared" si="46"/>
        <v>4.2</v>
      </c>
      <c r="I147" s="19">
        <f t="shared" si="46"/>
        <v>4.2</v>
      </c>
      <c r="J147" s="19">
        <f t="shared" si="46"/>
        <v>4.2</v>
      </c>
      <c r="K147" s="19">
        <f t="shared" si="46"/>
        <v>4.2</v>
      </c>
      <c r="L147" s="19">
        <f t="shared" si="46"/>
        <v>4.2</v>
      </c>
      <c r="M147" s="19">
        <f t="shared" si="46"/>
        <v>4.2</v>
      </c>
      <c r="N147" s="19">
        <f t="shared" si="46"/>
        <v>4.2</v>
      </c>
    </row>
    <row r="148" spans="1:14" ht="15.75" customHeight="1" x14ac:dyDescent="0.3">
      <c r="A148" s="5"/>
      <c r="B148" s="30"/>
    </row>
    <row r="149" spans="1:14" ht="15.75" customHeight="1" x14ac:dyDescent="0.3">
      <c r="A149" s="5"/>
      <c r="B149" s="30"/>
    </row>
    <row r="150" spans="1:14" s="91" customFormat="1" ht="15.75" customHeight="1" x14ac:dyDescent="0.3">
      <c r="A150" s="89" t="s">
        <v>39</v>
      </c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</row>
    <row r="151" spans="1:14" ht="15.75" customHeight="1" x14ac:dyDescent="0.3">
      <c r="A151" s="5" t="s">
        <v>72</v>
      </c>
      <c r="B151" s="29"/>
      <c r="C151" s="29">
        <v>1</v>
      </c>
      <c r="D151" s="29">
        <v>1</v>
      </c>
      <c r="E151" s="29">
        <v>1</v>
      </c>
      <c r="F151" s="29">
        <v>1</v>
      </c>
      <c r="G151" s="29">
        <v>1</v>
      </c>
      <c r="H151" s="29">
        <v>1</v>
      </c>
      <c r="I151" s="29">
        <v>1</v>
      </c>
      <c r="J151" s="29">
        <v>1</v>
      </c>
      <c r="K151" s="29">
        <v>1</v>
      </c>
      <c r="L151" s="29">
        <v>1</v>
      </c>
      <c r="M151" s="29">
        <v>1</v>
      </c>
      <c r="N151" s="29">
        <v>1</v>
      </c>
    </row>
    <row r="152" spans="1:14" ht="15.75" customHeight="1" x14ac:dyDescent="0.3">
      <c r="A152" s="5" t="s">
        <v>67</v>
      </c>
      <c r="B152" s="29"/>
      <c r="C152" s="29">
        <v>0.35</v>
      </c>
      <c r="D152" s="29">
        <v>0.35</v>
      </c>
      <c r="E152" s="29">
        <v>0.35</v>
      </c>
      <c r="F152" s="29">
        <v>0.35</v>
      </c>
      <c r="G152" s="29">
        <v>0.35</v>
      </c>
      <c r="H152" s="29">
        <v>0.35</v>
      </c>
      <c r="I152" s="29">
        <v>0.35</v>
      </c>
      <c r="J152" s="29">
        <v>0.35</v>
      </c>
      <c r="K152" s="29">
        <v>0.35</v>
      </c>
      <c r="L152" s="29">
        <v>0.35</v>
      </c>
      <c r="M152" s="29">
        <v>0.35</v>
      </c>
      <c r="N152" s="29">
        <v>0.35</v>
      </c>
    </row>
    <row r="153" spans="1:14" ht="15.75" customHeight="1" x14ac:dyDescent="0.3">
      <c r="A153" s="5" t="s">
        <v>68</v>
      </c>
      <c r="B153" s="29"/>
      <c r="C153" s="29">
        <v>0.49</v>
      </c>
      <c r="D153" s="29">
        <v>0.49</v>
      </c>
      <c r="E153" s="29">
        <v>0.49</v>
      </c>
      <c r="F153" s="29">
        <v>0.49</v>
      </c>
      <c r="G153" s="29">
        <v>0.49</v>
      </c>
      <c r="H153" s="29">
        <v>0.49</v>
      </c>
      <c r="I153" s="29">
        <v>0.49</v>
      </c>
      <c r="J153" s="29">
        <v>0.49</v>
      </c>
      <c r="K153" s="29">
        <v>0.49</v>
      </c>
      <c r="L153" s="29">
        <v>0.49</v>
      </c>
      <c r="M153" s="29">
        <v>0.49</v>
      </c>
      <c r="N153" s="29">
        <v>0.49</v>
      </c>
    </row>
    <row r="154" spans="1:14" ht="15.75" customHeight="1" x14ac:dyDescent="0.3">
      <c r="A154" s="5" t="s">
        <v>69</v>
      </c>
      <c r="B154" s="29"/>
      <c r="C154" s="29">
        <v>1</v>
      </c>
      <c r="D154" s="29">
        <v>1</v>
      </c>
      <c r="E154" s="29">
        <v>1</v>
      </c>
      <c r="F154" s="29">
        <v>1</v>
      </c>
      <c r="G154" s="29">
        <v>1</v>
      </c>
      <c r="H154" s="29">
        <v>1</v>
      </c>
      <c r="I154" s="29">
        <v>1</v>
      </c>
      <c r="J154" s="29">
        <v>1</v>
      </c>
      <c r="K154" s="29">
        <v>1</v>
      </c>
      <c r="L154" s="29">
        <v>1</v>
      </c>
      <c r="M154" s="29">
        <v>1</v>
      </c>
      <c r="N154" s="29">
        <v>1</v>
      </c>
    </row>
    <row r="155" spans="1:14" ht="15.75" customHeight="1" x14ac:dyDescent="0.3">
      <c r="A155" s="5" t="s">
        <v>70</v>
      </c>
      <c r="B155" s="29"/>
      <c r="C155" s="29">
        <v>0.45</v>
      </c>
      <c r="D155" s="29">
        <v>0.45</v>
      </c>
      <c r="E155" s="29">
        <v>0.45</v>
      </c>
      <c r="F155" s="29">
        <v>0.45</v>
      </c>
      <c r="G155" s="29">
        <v>0.45</v>
      </c>
      <c r="H155" s="29">
        <v>0.45</v>
      </c>
      <c r="I155" s="29">
        <v>0.45</v>
      </c>
      <c r="J155" s="29">
        <v>0.45</v>
      </c>
      <c r="K155" s="29">
        <v>0.45</v>
      </c>
      <c r="L155" s="29">
        <v>0.45</v>
      </c>
      <c r="M155" s="29">
        <v>0.45</v>
      </c>
      <c r="N155" s="29">
        <v>0.45</v>
      </c>
    </row>
    <row r="156" spans="1:14" ht="15.75" customHeight="1" x14ac:dyDescent="0.3">
      <c r="A156" s="5" t="s">
        <v>71</v>
      </c>
      <c r="B156" s="30"/>
      <c r="C156" s="30">
        <v>5.3</v>
      </c>
      <c r="D156" s="30">
        <v>5.3</v>
      </c>
      <c r="E156" s="30">
        <v>5.3</v>
      </c>
      <c r="F156" s="30">
        <v>5.3</v>
      </c>
      <c r="G156" s="30">
        <v>5.3</v>
      </c>
      <c r="H156" s="30">
        <v>5.3</v>
      </c>
      <c r="I156" s="30">
        <v>5.3</v>
      </c>
      <c r="J156" s="30">
        <v>5.3</v>
      </c>
      <c r="K156" s="30">
        <v>5.3</v>
      </c>
      <c r="L156" s="30">
        <v>5.3</v>
      </c>
      <c r="M156" s="30">
        <v>5.3</v>
      </c>
      <c r="N156" s="30">
        <v>5.3</v>
      </c>
    </row>
    <row r="157" spans="1:14" ht="15.75" customHeight="1" x14ac:dyDescent="0.3">
      <c r="A157" s="5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</row>
    <row r="158" spans="1:14" ht="15.75" customHeight="1" x14ac:dyDescent="0.3">
      <c r="A158" s="5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</row>
    <row r="159" spans="1:14" ht="15.75" customHeight="1" x14ac:dyDescent="0.3">
      <c r="A159" s="6" t="s">
        <v>230</v>
      </c>
      <c r="B159" s="30"/>
      <c r="C159" s="19">
        <f t="shared" ref="C159:N159" si="47">ROUND(C262*C151*C152*C153,0)</f>
        <v>341</v>
      </c>
      <c r="D159" s="19">
        <f t="shared" si="47"/>
        <v>4996</v>
      </c>
      <c r="E159" s="19">
        <f t="shared" si="47"/>
        <v>22288</v>
      </c>
      <c r="F159" s="19">
        <f t="shared" si="47"/>
        <v>82565</v>
      </c>
      <c r="G159" s="19">
        <f t="shared" si="47"/>
        <v>263184</v>
      </c>
      <c r="H159" s="19">
        <f t="shared" si="47"/>
        <v>772328</v>
      </c>
      <c r="I159" s="19">
        <f t="shared" si="47"/>
        <v>2172629</v>
      </c>
      <c r="J159" s="19">
        <f t="shared" si="47"/>
        <v>5984652</v>
      </c>
      <c r="K159" s="19">
        <f t="shared" si="47"/>
        <v>16317285</v>
      </c>
      <c r="L159" s="19">
        <f t="shared" si="47"/>
        <v>44272705</v>
      </c>
      <c r="M159" s="19">
        <f t="shared" si="47"/>
        <v>119847860</v>
      </c>
      <c r="N159" s="19">
        <f t="shared" si="47"/>
        <v>324090222</v>
      </c>
    </row>
    <row r="160" spans="1:14" ht="15.75" customHeight="1" x14ac:dyDescent="0.3">
      <c r="A160" s="6" t="s">
        <v>227</v>
      </c>
      <c r="B160" s="30"/>
      <c r="C160" s="19">
        <f t="shared" ref="C160:N160" si="48">ROUND(C159*C154*C155,0)</f>
        <v>153</v>
      </c>
      <c r="D160" s="19">
        <f t="shared" si="48"/>
        <v>2248</v>
      </c>
      <c r="E160" s="19">
        <f t="shared" si="48"/>
        <v>10030</v>
      </c>
      <c r="F160" s="19">
        <f t="shared" si="48"/>
        <v>37154</v>
      </c>
      <c r="G160" s="19">
        <f t="shared" si="48"/>
        <v>118433</v>
      </c>
      <c r="H160" s="19">
        <f t="shared" si="48"/>
        <v>347548</v>
      </c>
      <c r="I160" s="19">
        <f t="shared" si="48"/>
        <v>977683</v>
      </c>
      <c r="J160" s="19">
        <f t="shared" si="48"/>
        <v>2693093</v>
      </c>
      <c r="K160" s="19">
        <f t="shared" si="48"/>
        <v>7342778</v>
      </c>
      <c r="L160" s="19">
        <f t="shared" si="48"/>
        <v>19922717</v>
      </c>
      <c r="M160" s="19">
        <f t="shared" si="48"/>
        <v>53931537</v>
      </c>
      <c r="N160" s="19">
        <f t="shared" si="48"/>
        <v>145840600</v>
      </c>
    </row>
    <row r="161" spans="1:14" ht="15.75" customHeight="1" x14ac:dyDescent="0.3">
      <c r="A161" s="6" t="s">
        <v>228</v>
      </c>
      <c r="B161" s="30"/>
      <c r="C161" s="19">
        <f t="shared" ref="C161:N161" si="49">C156</f>
        <v>5.3</v>
      </c>
      <c r="D161" s="19">
        <f t="shared" si="49"/>
        <v>5.3</v>
      </c>
      <c r="E161" s="19">
        <f t="shared" si="49"/>
        <v>5.3</v>
      </c>
      <c r="F161" s="19">
        <f t="shared" si="49"/>
        <v>5.3</v>
      </c>
      <c r="G161" s="19">
        <f t="shared" si="49"/>
        <v>5.3</v>
      </c>
      <c r="H161" s="19">
        <f t="shared" si="49"/>
        <v>5.3</v>
      </c>
      <c r="I161" s="19">
        <f t="shared" si="49"/>
        <v>5.3</v>
      </c>
      <c r="J161" s="19">
        <f t="shared" si="49"/>
        <v>5.3</v>
      </c>
      <c r="K161" s="19">
        <f t="shared" si="49"/>
        <v>5.3</v>
      </c>
      <c r="L161" s="19">
        <f t="shared" si="49"/>
        <v>5.3</v>
      </c>
      <c r="M161" s="19">
        <f t="shared" si="49"/>
        <v>5.3</v>
      </c>
      <c r="N161" s="19">
        <f t="shared" si="49"/>
        <v>5.3</v>
      </c>
    </row>
    <row r="162" spans="1:14" ht="15.75" customHeight="1" x14ac:dyDescent="0.3">
      <c r="A162" s="5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</row>
    <row r="163" spans="1:14" s="91" customFormat="1" ht="15.75" customHeight="1" x14ac:dyDescent="0.3">
      <c r="A163" s="89" t="s">
        <v>40</v>
      </c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</row>
    <row r="164" spans="1:14" ht="15.75" customHeight="1" x14ac:dyDescent="0.3">
      <c r="A164" s="5" t="s">
        <v>72</v>
      </c>
      <c r="B164" s="29"/>
      <c r="C164" s="29">
        <v>1</v>
      </c>
      <c r="D164" s="29">
        <v>1</v>
      </c>
      <c r="E164" s="29">
        <v>1</v>
      </c>
      <c r="F164" s="29">
        <v>1</v>
      </c>
      <c r="G164" s="29">
        <v>1</v>
      </c>
      <c r="H164" s="29">
        <v>1</v>
      </c>
      <c r="I164" s="29">
        <v>1</v>
      </c>
      <c r="J164" s="29">
        <v>1</v>
      </c>
      <c r="K164" s="29">
        <v>1</v>
      </c>
      <c r="L164" s="29">
        <v>1</v>
      </c>
      <c r="M164" s="29">
        <v>1</v>
      </c>
      <c r="N164" s="29">
        <v>1</v>
      </c>
    </row>
    <row r="165" spans="1:14" ht="15.75" customHeight="1" x14ac:dyDescent="0.3">
      <c r="A165" s="5" t="s">
        <v>67</v>
      </c>
      <c r="B165" s="29"/>
      <c r="C165" s="29">
        <v>0.55000000000000004</v>
      </c>
      <c r="D165" s="29">
        <v>0.55000000000000004</v>
      </c>
      <c r="E165" s="29">
        <v>0.55000000000000004</v>
      </c>
      <c r="F165" s="29">
        <v>0.55000000000000004</v>
      </c>
      <c r="G165" s="29">
        <v>0.55000000000000004</v>
      </c>
      <c r="H165" s="29">
        <v>0.55000000000000004</v>
      </c>
      <c r="I165" s="29">
        <v>0.55000000000000004</v>
      </c>
      <c r="J165" s="29">
        <v>0.55000000000000004</v>
      </c>
      <c r="K165" s="29">
        <v>0.55000000000000004</v>
      </c>
      <c r="L165" s="29">
        <v>0.55000000000000004</v>
      </c>
      <c r="M165" s="29">
        <v>0.55000000000000004</v>
      </c>
      <c r="N165" s="29">
        <v>0.55000000000000004</v>
      </c>
    </row>
    <row r="166" spans="1:14" ht="15.75" customHeight="1" x14ac:dyDescent="0.3">
      <c r="A166" s="5" t="s">
        <v>68</v>
      </c>
      <c r="B166" s="29"/>
      <c r="C166" s="29">
        <v>0.23</v>
      </c>
      <c r="D166" s="29">
        <v>0.23</v>
      </c>
      <c r="E166" s="29">
        <v>0.23</v>
      </c>
      <c r="F166" s="29">
        <v>0.23</v>
      </c>
      <c r="G166" s="29">
        <v>0.23</v>
      </c>
      <c r="H166" s="29">
        <v>0.23</v>
      </c>
      <c r="I166" s="29">
        <v>0.23</v>
      </c>
      <c r="J166" s="29">
        <v>0.23</v>
      </c>
      <c r="K166" s="29">
        <v>0.23</v>
      </c>
      <c r="L166" s="29">
        <v>0.23</v>
      </c>
      <c r="M166" s="29">
        <v>0.23</v>
      </c>
      <c r="N166" s="29">
        <v>0.23</v>
      </c>
    </row>
    <row r="167" spans="1:14" ht="15.75" customHeight="1" x14ac:dyDescent="0.3">
      <c r="A167" s="5" t="s">
        <v>69</v>
      </c>
      <c r="B167" s="29"/>
      <c r="C167" s="29">
        <v>1</v>
      </c>
      <c r="D167" s="29">
        <v>1</v>
      </c>
      <c r="E167" s="29">
        <v>1</v>
      </c>
      <c r="F167" s="29">
        <v>1</v>
      </c>
      <c r="G167" s="29">
        <v>1</v>
      </c>
      <c r="H167" s="29">
        <v>1</v>
      </c>
      <c r="I167" s="29">
        <v>1</v>
      </c>
      <c r="J167" s="29">
        <v>1</v>
      </c>
      <c r="K167" s="29">
        <v>1</v>
      </c>
      <c r="L167" s="29">
        <v>1</v>
      </c>
      <c r="M167" s="29">
        <v>1</v>
      </c>
      <c r="N167" s="29">
        <v>1</v>
      </c>
    </row>
    <row r="168" spans="1:14" ht="15.75" customHeight="1" x14ac:dyDescent="0.3">
      <c r="A168" s="5" t="s">
        <v>70</v>
      </c>
      <c r="B168" s="29"/>
      <c r="C168" s="29">
        <v>0.6</v>
      </c>
      <c r="D168" s="29">
        <v>0.6</v>
      </c>
      <c r="E168" s="29">
        <v>0.6</v>
      </c>
      <c r="F168" s="29">
        <v>0.6</v>
      </c>
      <c r="G168" s="29">
        <v>0.6</v>
      </c>
      <c r="H168" s="29">
        <v>0.6</v>
      </c>
      <c r="I168" s="29">
        <v>0.6</v>
      </c>
      <c r="J168" s="29">
        <v>0.6</v>
      </c>
      <c r="K168" s="29">
        <v>0.6</v>
      </c>
      <c r="L168" s="29">
        <v>0.6</v>
      </c>
      <c r="M168" s="29">
        <v>0.6</v>
      </c>
      <c r="N168" s="29">
        <v>0.6</v>
      </c>
    </row>
    <row r="169" spans="1:14" ht="15.75" customHeight="1" x14ac:dyDescent="0.3">
      <c r="A169" s="5" t="s">
        <v>71</v>
      </c>
      <c r="B169" s="30"/>
      <c r="C169" s="63">
        <v>1</v>
      </c>
      <c r="D169" s="63">
        <v>1</v>
      </c>
      <c r="E169" s="63">
        <v>1</v>
      </c>
      <c r="F169" s="63">
        <v>1</v>
      </c>
      <c r="G169" s="63">
        <v>1</v>
      </c>
      <c r="H169" s="63">
        <v>1</v>
      </c>
      <c r="I169" s="63">
        <v>1</v>
      </c>
      <c r="J169" s="63">
        <v>1</v>
      </c>
      <c r="K169" s="63">
        <v>1</v>
      </c>
      <c r="L169" s="63">
        <v>1</v>
      </c>
      <c r="M169" s="63">
        <v>1</v>
      </c>
      <c r="N169" s="63">
        <v>1</v>
      </c>
    </row>
    <row r="170" spans="1:14" ht="15.75" customHeight="1" x14ac:dyDescent="0.3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</row>
    <row r="171" spans="1:14" ht="15.75" customHeight="1" x14ac:dyDescent="0.3">
      <c r="A171" s="6" t="s">
        <v>231</v>
      </c>
      <c r="B171" s="30"/>
      <c r="C171" s="19">
        <f t="shared" ref="C171:N171" si="50">ROUND(C263*C164*C165*C166,0)</f>
        <v>99</v>
      </c>
      <c r="D171" s="19">
        <f t="shared" si="50"/>
        <v>413</v>
      </c>
      <c r="E171" s="19">
        <f t="shared" si="50"/>
        <v>1118</v>
      </c>
      <c r="F171" s="19">
        <f t="shared" si="50"/>
        <v>3373</v>
      </c>
      <c r="G171" s="19">
        <f t="shared" si="50"/>
        <v>9867</v>
      </c>
      <c r="H171" s="19">
        <f t="shared" si="50"/>
        <v>27851</v>
      </c>
      <c r="I171" s="19">
        <f t="shared" si="50"/>
        <v>76945</v>
      </c>
      <c r="J171" s="19">
        <f t="shared" si="50"/>
        <v>210165</v>
      </c>
      <c r="K171" s="19">
        <f t="shared" si="50"/>
        <v>570772</v>
      </c>
      <c r="L171" s="19">
        <f t="shared" si="50"/>
        <v>1545842</v>
      </c>
      <c r="M171" s="19">
        <f t="shared" si="50"/>
        <v>4181207</v>
      </c>
      <c r="N171" s="19">
        <f t="shared" si="50"/>
        <v>11302537</v>
      </c>
    </row>
    <row r="172" spans="1:14" ht="15.75" customHeight="1" x14ac:dyDescent="0.3">
      <c r="A172" s="6" t="s">
        <v>227</v>
      </c>
      <c r="B172" s="30"/>
      <c r="C172" s="19">
        <f t="shared" ref="C172:N172" si="51">ROUND(C171*C167*C168,0)</f>
        <v>59</v>
      </c>
      <c r="D172" s="19">
        <f t="shared" si="51"/>
        <v>248</v>
      </c>
      <c r="E172" s="19">
        <f t="shared" si="51"/>
        <v>671</v>
      </c>
      <c r="F172" s="19">
        <f t="shared" si="51"/>
        <v>2024</v>
      </c>
      <c r="G172" s="19">
        <f t="shared" si="51"/>
        <v>5920</v>
      </c>
      <c r="H172" s="19">
        <f t="shared" si="51"/>
        <v>16711</v>
      </c>
      <c r="I172" s="19">
        <f t="shared" si="51"/>
        <v>46167</v>
      </c>
      <c r="J172" s="19">
        <f t="shared" si="51"/>
        <v>126099</v>
      </c>
      <c r="K172" s="19">
        <f t="shared" si="51"/>
        <v>342463</v>
      </c>
      <c r="L172" s="19">
        <f t="shared" si="51"/>
        <v>927505</v>
      </c>
      <c r="M172" s="19">
        <f t="shared" si="51"/>
        <v>2508724</v>
      </c>
      <c r="N172" s="19">
        <f t="shared" si="51"/>
        <v>6781522</v>
      </c>
    </row>
    <row r="173" spans="1:14" ht="15.75" customHeight="1" x14ac:dyDescent="0.3">
      <c r="A173" s="6" t="s">
        <v>228</v>
      </c>
      <c r="B173" s="30"/>
      <c r="C173" s="64">
        <f t="shared" ref="C173:N173" si="52">C169</f>
        <v>1</v>
      </c>
      <c r="D173" s="64">
        <f t="shared" si="52"/>
        <v>1</v>
      </c>
      <c r="E173" s="64">
        <f t="shared" si="52"/>
        <v>1</v>
      </c>
      <c r="F173" s="64">
        <f t="shared" si="52"/>
        <v>1</v>
      </c>
      <c r="G173" s="64">
        <f t="shared" si="52"/>
        <v>1</v>
      </c>
      <c r="H173" s="64">
        <f t="shared" si="52"/>
        <v>1</v>
      </c>
      <c r="I173" s="64">
        <f t="shared" si="52"/>
        <v>1</v>
      </c>
      <c r="J173" s="64">
        <f t="shared" si="52"/>
        <v>1</v>
      </c>
      <c r="K173" s="64">
        <f t="shared" si="52"/>
        <v>1</v>
      </c>
      <c r="L173" s="64">
        <f t="shared" si="52"/>
        <v>1</v>
      </c>
      <c r="M173" s="64">
        <f t="shared" si="52"/>
        <v>1</v>
      </c>
      <c r="N173" s="64">
        <f t="shared" si="52"/>
        <v>1</v>
      </c>
    </row>
    <row r="174" spans="1:14" ht="15.75" customHeight="1" x14ac:dyDescent="0.3">
      <c r="B174" s="30"/>
      <c r="C174" s="30"/>
    </row>
    <row r="175" spans="1:14" ht="15.75" customHeight="1" x14ac:dyDescent="0.3">
      <c r="B175" s="30"/>
      <c r="C175" s="30"/>
    </row>
    <row r="176" spans="1:14" s="91" customFormat="1" ht="15.75" customHeight="1" x14ac:dyDescent="0.3">
      <c r="A176" s="77" t="s">
        <v>41</v>
      </c>
      <c r="B176" s="90"/>
      <c r="C176" s="90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</row>
    <row r="177" spans="1:14" s="91" customFormat="1" ht="15.75" customHeight="1" x14ac:dyDescent="0.3">
      <c r="A177" s="89" t="s">
        <v>42</v>
      </c>
      <c r="B177" s="90"/>
      <c r="C177" s="90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</row>
    <row r="178" spans="1:14" ht="15.75" customHeight="1" x14ac:dyDescent="0.3">
      <c r="A178" s="5" t="s">
        <v>43</v>
      </c>
      <c r="B178" s="29"/>
      <c r="C178" s="29">
        <v>1</v>
      </c>
      <c r="D178" s="29">
        <v>1</v>
      </c>
      <c r="E178" s="29">
        <v>1</v>
      </c>
      <c r="F178" s="29">
        <v>1</v>
      </c>
      <c r="G178" s="29">
        <v>1</v>
      </c>
      <c r="H178" s="29">
        <v>1</v>
      </c>
      <c r="I178" s="29">
        <v>1</v>
      </c>
      <c r="J178" s="29">
        <v>1</v>
      </c>
      <c r="K178" s="29">
        <v>1</v>
      </c>
      <c r="L178" s="29">
        <v>1</v>
      </c>
      <c r="M178" s="29">
        <v>1</v>
      </c>
      <c r="N178" s="29">
        <v>1</v>
      </c>
    </row>
    <row r="179" spans="1:14" ht="15.75" customHeight="1" x14ac:dyDescent="0.3">
      <c r="A179" s="5" t="s">
        <v>44</v>
      </c>
      <c r="B179" s="29"/>
      <c r="C179" s="29">
        <v>0.45</v>
      </c>
      <c r="D179" s="29">
        <v>0.45</v>
      </c>
      <c r="E179" s="29">
        <v>0.45</v>
      </c>
      <c r="F179" s="29">
        <v>0.45</v>
      </c>
      <c r="G179" s="29">
        <v>0.45</v>
      </c>
      <c r="H179" s="29">
        <v>0.45</v>
      </c>
      <c r="I179" s="29">
        <v>0.45</v>
      </c>
      <c r="J179" s="29">
        <v>0.45</v>
      </c>
      <c r="K179" s="29">
        <v>0.45</v>
      </c>
      <c r="L179" s="29">
        <v>0.45</v>
      </c>
      <c r="M179" s="29">
        <v>0.45</v>
      </c>
      <c r="N179" s="29">
        <v>0.45</v>
      </c>
    </row>
    <row r="180" spans="1:14" ht="15.75" customHeight="1" x14ac:dyDescent="0.3">
      <c r="A180" s="21" t="s">
        <v>14</v>
      </c>
      <c r="B180" s="31"/>
      <c r="C180" s="31">
        <v>0.8</v>
      </c>
      <c r="D180" s="31">
        <v>0.8</v>
      </c>
      <c r="E180" s="31">
        <v>0.8</v>
      </c>
      <c r="F180" s="31">
        <v>0.8</v>
      </c>
      <c r="G180" s="31">
        <v>0.8</v>
      </c>
      <c r="H180" s="31">
        <v>0.8</v>
      </c>
      <c r="I180" s="31">
        <v>0.8</v>
      </c>
      <c r="J180" s="31">
        <v>0.8</v>
      </c>
      <c r="K180" s="31">
        <v>0.8</v>
      </c>
      <c r="L180" s="31">
        <v>0.8</v>
      </c>
      <c r="M180" s="31">
        <v>0.8</v>
      </c>
      <c r="N180" s="31">
        <v>0.8</v>
      </c>
    </row>
    <row r="181" spans="1:14" ht="15.75" customHeight="1" x14ac:dyDescent="0.3">
      <c r="A181" s="21" t="s">
        <v>15</v>
      </c>
      <c r="B181" s="31"/>
      <c r="C181" s="31">
        <v>0.18</v>
      </c>
      <c r="D181" s="31">
        <v>0.18</v>
      </c>
      <c r="E181" s="31">
        <v>0.18</v>
      </c>
      <c r="F181" s="31">
        <v>0.18</v>
      </c>
      <c r="G181" s="31">
        <v>0.18</v>
      </c>
      <c r="H181" s="31">
        <v>0.18</v>
      </c>
      <c r="I181" s="31">
        <v>0.18</v>
      </c>
      <c r="J181" s="31">
        <v>0.18</v>
      </c>
      <c r="K181" s="31">
        <v>0.18</v>
      </c>
      <c r="L181" s="31">
        <v>0.18</v>
      </c>
      <c r="M181" s="31">
        <v>0.18</v>
      </c>
      <c r="N181" s="31">
        <v>0.18</v>
      </c>
    </row>
    <row r="182" spans="1:14" ht="15.75" customHeight="1" x14ac:dyDescent="0.3">
      <c r="A182" s="21" t="s">
        <v>16</v>
      </c>
      <c r="B182" s="31"/>
      <c r="C182" s="31">
        <v>0.02</v>
      </c>
      <c r="D182" s="31">
        <v>0.02</v>
      </c>
      <c r="E182" s="31">
        <v>0.02</v>
      </c>
      <c r="F182" s="31">
        <v>0.02</v>
      </c>
      <c r="G182" s="31">
        <v>0.02</v>
      </c>
      <c r="H182" s="31">
        <v>0.02</v>
      </c>
      <c r="I182" s="31">
        <v>0.02</v>
      </c>
      <c r="J182" s="31">
        <v>0.02</v>
      </c>
      <c r="K182" s="31">
        <v>0.02</v>
      </c>
      <c r="L182" s="31">
        <v>0.02</v>
      </c>
      <c r="M182" s="31">
        <v>0.02</v>
      </c>
      <c r="N182" s="31">
        <v>0.02</v>
      </c>
    </row>
    <row r="183" spans="1:14" ht="15.75" customHeight="1" x14ac:dyDescent="0.3">
      <c r="A183" s="2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</row>
    <row r="184" spans="1:14" ht="15.75" customHeight="1" x14ac:dyDescent="0.3">
      <c r="A184" s="6" t="s">
        <v>133</v>
      </c>
      <c r="B184" s="30"/>
      <c r="C184" s="19">
        <f t="shared" ref="C184:N184" si="53">ROUND(C78*C178*C179,0)</f>
        <v>28437</v>
      </c>
      <c r="D184" s="19">
        <f t="shared" si="53"/>
        <v>32703</v>
      </c>
      <c r="E184" s="19">
        <f t="shared" si="53"/>
        <v>37608</v>
      </c>
      <c r="F184" s="19">
        <f t="shared" si="53"/>
        <v>43250</v>
      </c>
      <c r="G184" s="19">
        <f t="shared" si="53"/>
        <v>49737</v>
      </c>
      <c r="H184" s="19">
        <f t="shared" si="53"/>
        <v>57198</v>
      </c>
      <c r="I184" s="19">
        <f t="shared" si="53"/>
        <v>65778</v>
      </c>
      <c r="J184" s="19">
        <f t="shared" si="53"/>
        <v>75644</v>
      </c>
      <c r="K184" s="19">
        <f t="shared" si="53"/>
        <v>86991</v>
      </c>
      <c r="L184" s="19">
        <f t="shared" si="53"/>
        <v>100040</v>
      </c>
      <c r="M184" s="19">
        <f t="shared" si="53"/>
        <v>115046</v>
      </c>
      <c r="N184" s="19">
        <f t="shared" si="53"/>
        <v>132302</v>
      </c>
    </row>
    <row r="185" spans="1:14" ht="15.75" customHeight="1" x14ac:dyDescent="0.3">
      <c r="A185" s="6" t="s">
        <v>134</v>
      </c>
      <c r="B185" s="30"/>
      <c r="C185" s="19">
        <f t="shared" ref="C185:N185" si="54">ROUND(C184*C180,0)</f>
        <v>22750</v>
      </c>
      <c r="D185" s="19">
        <f t="shared" si="54"/>
        <v>26162</v>
      </c>
      <c r="E185" s="19">
        <f t="shared" si="54"/>
        <v>30086</v>
      </c>
      <c r="F185" s="19">
        <f t="shared" si="54"/>
        <v>34600</v>
      </c>
      <c r="G185" s="19">
        <f t="shared" si="54"/>
        <v>39790</v>
      </c>
      <c r="H185" s="19">
        <f t="shared" si="54"/>
        <v>45758</v>
      </c>
      <c r="I185" s="19">
        <f t="shared" si="54"/>
        <v>52622</v>
      </c>
      <c r="J185" s="19">
        <f t="shared" si="54"/>
        <v>60515</v>
      </c>
      <c r="K185" s="19">
        <f t="shared" si="54"/>
        <v>69593</v>
      </c>
      <c r="L185" s="19">
        <f t="shared" si="54"/>
        <v>80032</v>
      </c>
      <c r="M185" s="19">
        <f t="shared" si="54"/>
        <v>92037</v>
      </c>
      <c r="N185" s="19">
        <f t="shared" si="54"/>
        <v>105842</v>
      </c>
    </row>
    <row r="186" spans="1:14" ht="15.75" customHeight="1" x14ac:dyDescent="0.3">
      <c r="A186" s="6" t="s">
        <v>135</v>
      </c>
      <c r="B186" s="30"/>
      <c r="C186" s="19">
        <f t="shared" ref="C186:N186" si="55">ROUND(C184*C181,0)</f>
        <v>5119</v>
      </c>
      <c r="D186" s="19">
        <f t="shared" si="55"/>
        <v>5887</v>
      </c>
      <c r="E186" s="19">
        <f t="shared" si="55"/>
        <v>6769</v>
      </c>
      <c r="F186" s="19">
        <f t="shared" si="55"/>
        <v>7785</v>
      </c>
      <c r="G186" s="19">
        <f t="shared" si="55"/>
        <v>8953</v>
      </c>
      <c r="H186" s="19">
        <f t="shared" si="55"/>
        <v>10296</v>
      </c>
      <c r="I186" s="19">
        <f t="shared" si="55"/>
        <v>11840</v>
      </c>
      <c r="J186" s="19">
        <f t="shared" si="55"/>
        <v>13616</v>
      </c>
      <c r="K186" s="19">
        <f t="shared" si="55"/>
        <v>15658</v>
      </c>
      <c r="L186" s="19">
        <f t="shared" si="55"/>
        <v>18007</v>
      </c>
      <c r="M186" s="19">
        <f t="shared" si="55"/>
        <v>20708</v>
      </c>
      <c r="N186" s="19">
        <f t="shared" si="55"/>
        <v>23814</v>
      </c>
    </row>
    <row r="187" spans="1:14" ht="15.75" customHeight="1" x14ac:dyDescent="0.3">
      <c r="A187" s="6" t="s">
        <v>136</v>
      </c>
      <c r="B187" s="30"/>
      <c r="C187" s="19">
        <f t="shared" ref="C187:N187" si="56">ROUND(C184*C182,0)</f>
        <v>569</v>
      </c>
      <c r="D187" s="19">
        <f t="shared" si="56"/>
        <v>654</v>
      </c>
      <c r="E187" s="19">
        <f t="shared" si="56"/>
        <v>752</v>
      </c>
      <c r="F187" s="19">
        <f t="shared" si="56"/>
        <v>865</v>
      </c>
      <c r="G187" s="19">
        <f t="shared" si="56"/>
        <v>995</v>
      </c>
      <c r="H187" s="19">
        <f t="shared" si="56"/>
        <v>1144</v>
      </c>
      <c r="I187" s="19">
        <f t="shared" si="56"/>
        <v>1316</v>
      </c>
      <c r="J187" s="19">
        <f t="shared" si="56"/>
        <v>1513</v>
      </c>
      <c r="K187" s="19">
        <f t="shared" si="56"/>
        <v>1740</v>
      </c>
      <c r="L187" s="19">
        <f t="shared" si="56"/>
        <v>2001</v>
      </c>
      <c r="M187" s="19">
        <f t="shared" si="56"/>
        <v>2301</v>
      </c>
      <c r="N187" s="19">
        <f t="shared" si="56"/>
        <v>2646</v>
      </c>
    </row>
    <row r="188" spans="1:14" ht="15.75" customHeight="1" x14ac:dyDescent="0.3">
      <c r="B188" s="30"/>
    </row>
    <row r="189" spans="1:14" s="91" customFormat="1" ht="15.75" customHeight="1" x14ac:dyDescent="0.3">
      <c r="A189" s="89" t="s">
        <v>38</v>
      </c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1:14" ht="15.75" customHeight="1" x14ac:dyDescent="0.3">
      <c r="A190" s="5" t="s">
        <v>43</v>
      </c>
      <c r="B190" s="29"/>
      <c r="C190" s="29">
        <v>1</v>
      </c>
      <c r="D190" s="29">
        <v>1</v>
      </c>
      <c r="E190" s="29">
        <v>1</v>
      </c>
      <c r="F190" s="29">
        <v>1</v>
      </c>
      <c r="G190" s="29">
        <v>1</v>
      </c>
      <c r="H190" s="29">
        <v>1</v>
      </c>
      <c r="I190" s="29">
        <v>1</v>
      </c>
      <c r="J190" s="29">
        <v>1</v>
      </c>
      <c r="K190" s="29">
        <v>1</v>
      </c>
      <c r="L190" s="29">
        <v>1</v>
      </c>
      <c r="M190" s="29">
        <v>1</v>
      </c>
      <c r="N190" s="29">
        <v>1</v>
      </c>
    </row>
    <row r="191" spans="1:14" ht="15.75" customHeight="1" x14ac:dyDescent="0.3">
      <c r="A191" s="5" t="s">
        <v>44</v>
      </c>
      <c r="B191" s="29"/>
      <c r="C191" s="29">
        <v>0.77</v>
      </c>
      <c r="D191" s="29">
        <v>0.77</v>
      </c>
      <c r="E191" s="29">
        <v>0.77</v>
      </c>
      <c r="F191" s="29">
        <v>0.77</v>
      </c>
      <c r="G191" s="29">
        <v>0.77</v>
      </c>
      <c r="H191" s="29">
        <v>0.77</v>
      </c>
      <c r="I191" s="29">
        <v>0.77</v>
      </c>
      <c r="J191" s="29">
        <v>0.77</v>
      </c>
      <c r="K191" s="29">
        <v>0.77</v>
      </c>
      <c r="L191" s="29">
        <v>0.77</v>
      </c>
      <c r="M191" s="29">
        <v>0.77</v>
      </c>
      <c r="N191" s="29">
        <v>0.77</v>
      </c>
    </row>
    <row r="192" spans="1:14" ht="15.75" customHeight="1" x14ac:dyDescent="0.3">
      <c r="A192" s="21" t="s">
        <v>15</v>
      </c>
      <c r="B192" s="31"/>
      <c r="C192" s="31">
        <v>0.95</v>
      </c>
      <c r="D192" s="31">
        <v>0.95</v>
      </c>
      <c r="E192" s="31">
        <v>0.95</v>
      </c>
      <c r="F192" s="31">
        <v>0.95</v>
      </c>
      <c r="G192" s="31">
        <v>0.95</v>
      </c>
      <c r="H192" s="31">
        <v>0.95</v>
      </c>
      <c r="I192" s="31">
        <v>0.95</v>
      </c>
      <c r="J192" s="31">
        <v>0.95</v>
      </c>
      <c r="K192" s="31">
        <v>0.95</v>
      </c>
      <c r="L192" s="31">
        <v>0.95</v>
      </c>
      <c r="M192" s="31">
        <v>0.95</v>
      </c>
      <c r="N192" s="31">
        <v>0.95</v>
      </c>
    </row>
    <row r="193" spans="1:14" ht="15.75" customHeight="1" x14ac:dyDescent="0.3">
      <c r="A193" s="21" t="s">
        <v>16</v>
      </c>
      <c r="B193" s="31"/>
      <c r="C193" s="31">
        <v>0.05</v>
      </c>
      <c r="D193" s="31">
        <v>0.05</v>
      </c>
      <c r="E193" s="31">
        <v>0.05</v>
      </c>
      <c r="F193" s="31">
        <v>0.05</v>
      </c>
      <c r="G193" s="31">
        <v>0.05</v>
      </c>
      <c r="H193" s="31">
        <v>0.05</v>
      </c>
      <c r="I193" s="31">
        <v>0.05</v>
      </c>
      <c r="J193" s="31">
        <v>0.05</v>
      </c>
      <c r="K193" s="31">
        <v>0.05</v>
      </c>
      <c r="L193" s="31">
        <v>0.05</v>
      </c>
      <c r="M193" s="31">
        <v>0.05</v>
      </c>
      <c r="N193" s="31">
        <v>0.05</v>
      </c>
    </row>
    <row r="194" spans="1:14" s="91" customFormat="1" ht="15.75" customHeight="1" x14ac:dyDescent="0.3">
      <c r="A194" s="89" t="s">
        <v>39</v>
      </c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</row>
    <row r="195" spans="1:14" ht="15.75" customHeight="1" x14ac:dyDescent="0.3">
      <c r="A195" s="5" t="s">
        <v>43</v>
      </c>
      <c r="B195" s="29"/>
      <c r="C195" s="29">
        <v>1</v>
      </c>
      <c r="D195" s="29">
        <v>1</v>
      </c>
      <c r="E195" s="29">
        <v>1</v>
      </c>
      <c r="F195" s="29">
        <v>1</v>
      </c>
      <c r="G195" s="29">
        <v>1</v>
      </c>
      <c r="H195" s="29">
        <v>1</v>
      </c>
      <c r="I195" s="29">
        <v>1</v>
      </c>
      <c r="J195" s="29">
        <v>1</v>
      </c>
      <c r="K195" s="29">
        <v>1</v>
      </c>
      <c r="L195" s="29">
        <v>1</v>
      </c>
      <c r="M195" s="29">
        <v>1</v>
      </c>
      <c r="N195" s="29">
        <v>1</v>
      </c>
    </row>
    <row r="196" spans="1:14" ht="15.75" customHeight="1" x14ac:dyDescent="0.3">
      <c r="A196" s="5" t="s">
        <v>45</v>
      </c>
      <c r="B196" s="29"/>
      <c r="C196" s="29">
        <v>0.02</v>
      </c>
      <c r="D196" s="29">
        <v>0.02</v>
      </c>
      <c r="E196" s="29">
        <v>0.02</v>
      </c>
      <c r="F196" s="29">
        <v>0.02</v>
      </c>
      <c r="G196" s="29">
        <v>0.02</v>
      </c>
      <c r="H196" s="29">
        <v>0.02</v>
      </c>
      <c r="I196" s="29">
        <v>0.02</v>
      </c>
      <c r="J196" s="29">
        <v>0.02</v>
      </c>
      <c r="K196" s="29">
        <v>0.02</v>
      </c>
      <c r="L196" s="29">
        <v>0.02</v>
      </c>
      <c r="M196" s="29">
        <v>0.02</v>
      </c>
      <c r="N196" s="29">
        <v>0.02</v>
      </c>
    </row>
    <row r="197" spans="1:14" ht="15.75" customHeight="1" x14ac:dyDescent="0.3">
      <c r="B197" s="30"/>
      <c r="C197" s="30"/>
    </row>
    <row r="198" spans="1:14" s="91" customFormat="1" ht="15.75" customHeight="1" x14ac:dyDescent="0.3">
      <c r="A198" s="77" t="s">
        <v>46</v>
      </c>
      <c r="B198" s="90"/>
      <c r="C198" s="90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</row>
    <row r="199" spans="1:14" s="91" customFormat="1" ht="15.75" customHeight="1" x14ac:dyDescent="0.3">
      <c r="A199" s="89" t="s">
        <v>39</v>
      </c>
      <c r="B199" s="90"/>
      <c r="C199" s="90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</row>
    <row r="200" spans="1:14" ht="15.75" customHeight="1" x14ac:dyDescent="0.3">
      <c r="A200" s="5" t="s">
        <v>47</v>
      </c>
      <c r="B200" s="29"/>
      <c r="C200" s="29">
        <v>0.04</v>
      </c>
      <c r="D200" s="29">
        <v>0.04</v>
      </c>
      <c r="E200" s="29">
        <v>0.04</v>
      </c>
      <c r="F200" s="29">
        <v>0.04</v>
      </c>
      <c r="G200" s="29">
        <v>0.04</v>
      </c>
      <c r="H200" s="29">
        <v>0.04</v>
      </c>
      <c r="I200" s="29">
        <v>0.04</v>
      </c>
      <c r="J200" s="29">
        <v>0.04</v>
      </c>
      <c r="K200" s="29">
        <v>0.04</v>
      </c>
      <c r="L200" s="29">
        <v>0.04</v>
      </c>
      <c r="M200" s="29">
        <v>0.04</v>
      </c>
      <c r="N200" s="29">
        <v>0.04</v>
      </c>
    </row>
    <row r="201" spans="1:14" ht="15.75" customHeight="1" x14ac:dyDescent="0.3">
      <c r="A201" s="5" t="s">
        <v>48</v>
      </c>
      <c r="B201" s="29"/>
      <c r="C201" s="29">
        <v>0.3</v>
      </c>
      <c r="D201" s="29">
        <v>0.3</v>
      </c>
      <c r="E201" s="29">
        <v>0.3</v>
      </c>
      <c r="F201" s="29">
        <v>0.3</v>
      </c>
      <c r="G201" s="29">
        <v>0.3</v>
      </c>
      <c r="H201" s="29">
        <v>0.3</v>
      </c>
      <c r="I201" s="29">
        <v>0.3</v>
      </c>
      <c r="J201" s="29">
        <v>0.3</v>
      </c>
      <c r="K201" s="29">
        <v>0.3</v>
      </c>
      <c r="L201" s="29">
        <v>0.3</v>
      </c>
      <c r="M201" s="29">
        <v>0.3</v>
      </c>
      <c r="N201" s="29">
        <v>0.3</v>
      </c>
    </row>
    <row r="202" spans="1:14" ht="15.75" customHeight="1" x14ac:dyDescent="0.3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</row>
    <row r="203" spans="1:14" s="91" customFormat="1" ht="15.75" customHeight="1" x14ac:dyDescent="0.3">
      <c r="A203" s="89" t="s">
        <v>40</v>
      </c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</row>
    <row r="204" spans="1:14" ht="15.75" customHeight="1" x14ac:dyDescent="0.3">
      <c r="A204" s="5" t="s">
        <v>47</v>
      </c>
      <c r="B204" s="29"/>
      <c r="C204" s="29">
        <v>0.82</v>
      </c>
      <c r="D204" s="29">
        <v>0.82</v>
      </c>
      <c r="E204" s="29">
        <v>0.82</v>
      </c>
      <c r="F204" s="29">
        <v>0.82</v>
      </c>
      <c r="G204" s="29">
        <v>0.82</v>
      </c>
      <c r="H204" s="29">
        <v>0.82</v>
      </c>
      <c r="I204" s="29">
        <v>0.82</v>
      </c>
      <c r="J204" s="29">
        <v>0.82</v>
      </c>
      <c r="K204" s="29">
        <v>0.82</v>
      </c>
      <c r="L204" s="29">
        <v>0.82</v>
      </c>
      <c r="M204" s="29">
        <v>0.82</v>
      </c>
      <c r="N204" s="29">
        <v>0.82</v>
      </c>
    </row>
    <row r="205" spans="1:14" ht="15.75" customHeight="1" x14ac:dyDescent="0.3">
      <c r="A205" s="5" t="s">
        <v>49</v>
      </c>
      <c r="B205" s="29"/>
      <c r="C205" s="29">
        <v>0.95</v>
      </c>
      <c r="D205" s="29">
        <v>0.95</v>
      </c>
      <c r="E205" s="29">
        <v>0.95</v>
      </c>
      <c r="F205" s="29">
        <v>0.95</v>
      </c>
      <c r="G205" s="29">
        <v>0.95</v>
      </c>
      <c r="H205" s="29">
        <v>0.95</v>
      </c>
      <c r="I205" s="29">
        <v>0.95</v>
      </c>
      <c r="J205" s="29">
        <v>0.95</v>
      </c>
      <c r="K205" s="29">
        <v>0.95</v>
      </c>
      <c r="L205" s="29">
        <v>0.95</v>
      </c>
      <c r="M205" s="29">
        <v>0.95</v>
      </c>
      <c r="N205" s="29">
        <v>0.95</v>
      </c>
    </row>
    <row r="206" spans="1:14" ht="15.75" customHeight="1" x14ac:dyDescent="0.3">
      <c r="A206" s="21" t="s">
        <v>14</v>
      </c>
      <c r="B206" s="31"/>
      <c r="C206" s="31">
        <v>0.1</v>
      </c>
      <c r="D206" s="31">
        <v>0.1</v>
      </c>
      <c r="E206" s="31">
        <v>0.1</v>
      </c>
      <c r="F206" s="31">
        <v>0.1</v>
      </c>
      <c r="G206" s="31">
        <v>0.1</v>
      </c>
      <c r="H206" s="31">
        <v>0.1</v>
      </c>
      <c r="I206" s="31">
        <v>0.1</v>
      </c>
      <c r="J206" s="31">
        <v>0.1</v>
      </c>
      <c r="K206" s="31">
        <v>0.1</v>
      </c>
      <c r="L206" s="31">
        <v>0.1</v>
      </c>
      <c r="M206" s="31">
        <v>0.1</v>
      </c>
      <c r="N206" s="31">
        <v>0.1</v>
      </c>
    </row>
    <row r="207" spans="1:14" ht="15.75" customHeight="1" x14ac:dyDescent="0.3">
      <c r="A207" s="21" t="s">
        <v>15</v>
      </c>
      <c r="B207" s="31"/>
      <c r="C207" s="31">
        <v>0.9</v>
      </c>
      <c r="D207" s="31">
        <v>0.9</v>
      </c>
      <c r="E207" s="31">
        <v>0.9</v>
      </c>
      <c r="F207" s="31">
        <v>0.9</v>
      </c>
      <c r="G207" s="31">
        <v>0.9</v>
      </c>
      <c r="H207" s="31">
        <v>0.9</v>
      </c>
      <c r="I207" s="31">
        <v>0.9</v>
      </c>
      <c r="J207" s="31">
        <v>0.9</v>
      </c>
      <c r="K207" s="31">
        <v>0.9</v>
      </c>
      <c r="L207" s="31">
        <v>0.9</v>
      </c>
      <c r="M207" s="31">
        <v>0.9</v>
      </c>
      <c r="N207" s="31">
        <v>0.9</v>
      </c>
    </row>
    <row r="208" spans="1:14" ht="15.75" customHeight="1" x14ac:dyDescent="0.3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</row>
    <row r="209" spans="1:14" s="91" customFormat="1" ht="15.75" customHeight="1" x14ac:dyDescent="0.3">
      <c r="A209" s="77" t="s">
        <v>50</v>
      </c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</row>
    <row r="210" spans="1:14" s="91" customFormat="1" ht="15.75" customHeight="1" x14ac:dyDescent="0.3">
      <c r="A210" s="89" t="s">
        <v>38</v>
      </c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</row>
    <row r="211" spans="1:14" ht="15.75" customHeight="1" x14ac:dyDescent="0.3">
      <c r="A211" s="5" t="s">
        <v>51</v>
      </c>
      <c r="B211" s="29"/>
      <c r="C211" s="29">
        <v>0.12</v>
      </c>
      <c r="D211" s="29">
        <v>0.12</v>
      </c>
      <c r="E211" s="29">
        <v>0.12</v>
      </c>
      <c r="F211" s="29">
        <v>0.12</v>
      </c>
      <c r="G211" s="29">
        <v>0.12</v>
      </c>
      <c r="H211" s="29">
        <v>0.12</v>
      </c>
      <c r="I211" s="29">
        <v>0.12</v>
      </c>
      <c r="J211" s="29">
        <v>0.12</v>
      </c>
      <c r="K211" s="29">
        <v>0.12</v>
      </c>
      <c r="L211" s="29">
        <v>0.12</v>
      </c>
      <c r="M211" s="29">
        <v>0.12</v>
      </c>
      <c r="N211" s="29">
        <v>0.12</v>
      </c>
    </row>
    <row r="212" spans="1:14" ht="15.75" customHeight="1" x14ac:dyDescent="0.3">
      <c r="A212" s="5" t="s">
        <v>52</v>
      </c>
      <c r="B212" s="29"/>
      <c r="C212" s="29">
        <v>0.6</v>
      </c>
      <c r="D212" s="29">
        <v>0.6</v>
      </c>
      <c r="E212" s="29">
        <v>0.6</v>
      </c>
      <c r="F212" s="29">
        <v>0.6</v>
      </c>
      <c r="G212" s="29">
        <v>0.6</v>
      </c>
      <c r="H212" s="29">
        <v>0.6</v>
      </c>
      <c r="I212" s="29">
        <v>0.6</v>
      </c>
      <c r="J212" s="29">
        <v>0.6</v>
      </c>
      <c r="K212" s="29">
        <v>0.6</v>
      </c>
      <c r="L212" s="29">
        <v>0.6</v>
      </c>
      <c r="M212" s="29">
        <v>0.6</v>
      </c>
      <c r="N212" s="29">
        <v>0.6</v>
      </c>
    </row>
    <row r="213" spans="1:14" ht="15.75" customHeight="1" x14ac:dyDescent="0.3">
      <c r="A213" s="5" t="s">
        <v>53</v>
      </c>
      <c r="B213" s="29"/>
      <c r="C213" s="29">
        <v>0.4</v>
      </c>
      <c r="D213" s="29">
        <v>0.4</v>
      </c>
      <c r="E213" s="29">
        <v>0.4</v>
      </c>
      <c r="F213" s="29">
        <v>0.4</v>
      </c>
      <c r="G213" s="29">
        <v>0.4</v>
      </c>
      <c r="H213" s="29">
        <v>0.4</v>
      </c>
      <c r="I213" s="29">
        <v>0.4</v>
      </c>
      <c r="J213" s="29">
        <v>0.4</v>
      </c>
      <c r="K213" s="29">
        <v>0.4</v>
      </c>
      <c r="L213" s="29">
        <v>0.4</v>
      </c>
      <c r="M213" s="29">
        <v>0.4</v>
      </c>
      <c r="N213" s="29">
        <v>0.4</v>
      </c>
    </row>
    <row r="214" spans="1:14" ht="15.75" customHeight="1" x14ac:dyDescent="0.3">
      <c r="A214" s="5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</row>
    <row r="215" spans="1:14" s="91" customFormat="1" ht="15.75" customHeight="1" x14ac:dyDescent="0.3">
      <c r="A215" s="89" t="s">
        <v>39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</row>
    <row r="216" spans="1:14" ht="15.75" customHeight="1" x14ac:dyDescent="0.3">
      <c r="A216" s="5" t="s">
        <v>51</v>
      </c>
      <c r="B216" s="29"/>
      <c r="C216" s="29">
        <v>0.13</v>
      </c>
      <c r="D216" s="29">
        <v>0.13</v>
      </c>
      <c r="E216" s="29">
        <v>0.13</v>
      </c>
      <c r="F216" s="29">
        <v>0.13</v>
      </c>
      <c r="G216" s="29">
        <v>0.13</v>
      </c>
      <c r="H216" s="29">
        <v>0.13</v>
      </c>
      <c r="I216" s="29">
        <v>0.13</v>
      </c>
      <c r="J216" s="29">
        <v>0.13</v>
      </c>
      <c r="K216" s="29">
        <v>0.13</v>
      </c>
      <c r="L216" s="29">
        <v>0.13</v>
      </c>
      <c r="M216" s="29">
        <v>0.13</v>
      </c>
      <c r="N216" s="29">
        <v>0.13</v>
      </c>
    </row>
    <row r="217" spans="1:14" ht="15.75" customHeight="1" x14ac:dyDescent="0.3">
      <c r="A217" s="5" t="s">
        <v>52</v>
      </c>
      <c r="B217" s="29"/>
      <c r="C217" s="29">
        <v>0.9</v>
      </c>
      <c r="D217" s="29">
        <v>0.9</v>
      </c>
      <c r="E217" s="29">
        <v>0.9</v>
      </c>
      <c r="F217" s="29">
        <v>0.9</v>
      </c>
      <c r="G217" s="29">
        <v>0.9</v>
      </c>
      <c r="H217" s="29">
        <v>0.9</v>
      </c>
      <c r="I217" s="29">
        <v>0.9</v>
      </c>
      <c r="J217" s="29">
        <v>0.9</v>
      </c>
      <c r="K217" s="29">
        <v>0.9</v>
      </c>
      <c r="L217" s="29">
        <v>0.9</v>
      </c>
      <c r="M217" s="29">
        <v>0.9</v>
      </c>
      <c r="N217" s="29">
        <v>0.9</v>
      </c>
    </row>
    <row r="218" spans="1:14" ht="15.75" customHeight="1" x14ac:dyDescent="0.3">
      <c r="A218" s="5" t="s">
        <v>53</v>
      </c>
      <c r="B218" s="29"/>
      <c r="C218" s="29">
        <v>0.1</v>
      </c>
      <c r="D218" s="29">
        <v>0.1</v>
      </c>
      <c r="E218" s="29">
        <v>0.1</v>
      </c>
      <c r="F218" s="29">
        <v>0.1</v>
      </c>
      <c r="G218" s="29">
        <v>0.1</v>
      </c>
      <c r="H218" s="29">
        <v>0.1</v>
      </c>
      <c r="I218" s="29">
        <v>0.1</v>
      </c>
      <c r="J218" s="29">
        <v>0.1</v>
      </c>
      <c r="K218" s="29">
        <v>0.1</v>
      </c>
      <c r="L218" s="29">
        <v>0.1</v>
      </c>
      <c r="M218" s="29">
        <v>0.1</v>
      </c>
      <c r="N218" s="29">
        <v>0.1</v>
      </c>
    </row>
    <row r="219" spans="1:14" ht="15.75" customHeight="1" x14ac:dyDescent="0.3">
      <c r="A219" s="5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</row>
    <row r="220" spans="1:14" ht="15.75" customHeight="1" x14ac:dyDescent="0.3">
      <c r="A220" s="89" t="s">
        <v>40</v>
      </c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</row>
    <row r="221" spans="1:14" ht="15.75" customHeight="1" x14ac:dyDescent="0.3">
      <c r="A221" s="5" t="s">
        <v>51</v>
      </c>
      <c r="B221" s="29"/>
      <c r="C221" s="29">
        <v>0.15</v>
      </c>
      <c r="D221" s="29">
        <v>0.15</v>
      </c>
      <c r="E221" s="29">
        <v>0.15</v>
      </c>
      <c r="F221" s="29">
        <v>0.15</v>
      </c>
      <c r="G221" s="29">
        <v>0.15</v>
      </c>
      <c r="H221" s="29">
        <v>0.15</v>
      </c>
      <c r="I221" s="29">
        <v>0.15</v>
      </c>
      <c r="J221" s="29">
        <v>0.15</v>
      </c>
      <c r="K221" s="29">
        <v>0.15</v>
      </c>
      <c r="L221" s="29">
        <v>0.15</v>
      </c>
      <c r="M221" s="29">
        <v>0.15</v>
      </c>
      <c r="N221" s="29">
        <v>0.15</v>
      </c>
    </row>
    <row r="222" spans="1:14" ht="15.75" customHeight="1" x14ac:dyDescent="0.3">
      <c r="A222" s="5" t="s">
        <v>52</v>
      </c>
      <c r="B222" s="29"/>
      <c r="C222" s="29">
        <v>0.2</v>
      </c>
      <c r="D222" s="29">
        <v>0.2</v>
      </c>
      <c r="E222" s="29">
        <v>0.2</v>
      </c>
      <c r="F222" s="29">
        <v>0.2</v>
      </c>
      <c r="G222" s="29">
        <v>0.2</v>
      </c>
      <c r="H222" s="29">
        <v>0.2</v>
      </c>
      <c r="I222" s="29">
        <v>0.2</v>
      </c>
      <c r="J222" s="29">
        <v>0.2</v>
      </c>
      <c r="K222" s="29">
        <v>0.2</v>
      </c>
      <c r="L222" s="29">
        <v>0.2</v>
      </c>
      <c r="M222" s="29">
        <v>0.2</v>
      </c>
      <c r="N222" s="29">
        <v>0.2</v>
      </c>
    </row>
    <row r="223" spans="1:14" ht="15.75" customHeight="1" x14ac:dyDescent="0.3">
      <c r="A223" s="5" t="s">
        <v>53</v>
      </c>
      <c r="B223" s="29"/>
      <c r="C223" s="29">
        <v>0.8</v>
      </c>
      <c r="D223" s="29">
        <v>0.8</v>
      </c>
      <c r="E223" s="29">
        <v>0.8</v>
      </c>
      <c r="F223" s="29">
        <v>0.8</v>
      </c>
      <c r="G223" s="29">
        <v>0.8</v>
      </c>
      <c r="H223" s="29">
        <v>0.8</v>
      </c>
      <c r="I223" s="29">
        <v>0.8</v>
      </c>
      <c r="J223" s="29">
        <v>0.8</v>
      </c>
      <c r="K223" s="29">
        <v>0.8</v>
      </c>
      <c r="L223" s="29">
        <v>0.8</v>
      </c>
      <c r="M223" s="29">
        <v>0.8</v>
      </c>
      <c r="N223" s="29">
        <v>0.8</v>
      </c>
    </row>
    <row r="224" spans="1:14" ht="15.75" customHeight="1" x14ac:dyDescent="0.3">
      <c r="B224" s="30"/>
      <c r="C224" s="30"/>
    </row>
    <row r="225" spans="1:14" ht="15.75" customHeight="1" x14ac:dyDescent="0.3">
      <c r="A225" s="77" t="s">
        <v>54</v>
      </c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</row>
    <row r="226" spans="1:14" ht="15.75" customHeight="1" x14ac:dyDescent="0.3">
      <c r="A226" s="8" t="s">
        <v>55</v>
      </c>
      <c r="B226" s="32"/>
      <c r="C226" s="40">
        <v>448.74976968691357</v>
      </c>
      <c r="D226" s="40">
        <v>448.74976968691357</v>
      </c>
      <c r="E226" s="40">
        <v>448.74976968691357</v>
      </c>
      <c r="F226" s="40">
        <v>448.74976968691357</v>
      </c>
      <c r="G226" s="40">
        <v>448.74976968691357</v>
      </c>
      <c r="H226" s="40">
        <v>448.74976968691357</v>
      </c>
      <c r="I226" s="40">
        <v>448.74976968691357</v>
      </c>
      <c r="J226" s="40">
        <v>448.74976968691357</v>
      </c>
      <c r="K226" s="40">
        <v>448.74976968691357</v>
      </c>
      <c r="L226" s="40">
        <v>448.74976968691357</v>
      </c>
      <c r="M226" s="40">
        <v>448.74976968691357</v>
      </c>
      <c r="N226" s="40">
        <v>448.74976968691357</v>
      </c>
    </row>
    <row r="227" spans="1:14" ht="15.75" customHeight="1" x14ac:dyDescent="0.3">
      <c r="A227" s="8" t="s">
        <v>56</v>
      </c>
      <c r="B227" s="32"/>
      <c r="C227" s="40">
        <v>6410.3337990956625</v>
      </c>
      <c r="D227" s="40">
        <v>6410.3337990956625</v>
      </c>
      <c r="E227" s="40">
        <v>6410.3337990956625</v>
      </c>
      <c r="F227" s="40">
        <v>6410.3337990956625</v>
      </c>
      <c r="G227" s="40">
        <v>6410.3337990956625</v>
      </c>
      <c r="H227" s="40">
        <v>6410.3337990956625</v>
      </c>
      <c r="I227" s="40">
        <v>6410.3337990956625</v>
      </c>
      <c r="J227" s="40">
        <v>6410.3337990956625</v>
      </c>
      <c r="K227" s="40">
        <v>6410.3337990956625</v>
      </c>
      <c r="L227" s="40">
        <v>6410.3337990956625</v>
      </c>
      <c r="M227" s="40">
        <v>6410.3337990956625</v>
      </c>
      <c r="N227" s="40">
        <v>6410.3337990956625</v>
      </c>
    </row>
    <row r="228" spans="1:14" ht="15.75" customHeight="1" x14ac:dyDescent="0.3">
      <c r="A228" s="23" t="s">
        <v>57</v>
      </c>
      <c r="B228" s="41">
        <v>24566.302027294198</v>
      </c>
      <c r="C228" s="32">
        <f t="shared" ref="C228:N228" si="57">C226+C232+C233</f>
        <v>81798.717997885455</v>
      </c>
      <c r="D228" s="32">
        <f t="shared" si="57"/>
        <v>148511.1339684767</v>
      </c>
      <c r="E228" s="32">
        <f t="shared" si="57"/>
        <v>226123.54993906798</v>
      </c>
      <c r="F228" s="32">
        <f t="shared" si="57"/>
        <v>316272.96590965922</v>
      </c>
      <c r="G228" s="32">
        <f t="shared" si="57"/>
        <v>420838.38188025047</v>
      </c>
      <c r="H228" s="32">
        <f t="shared" si="57"/>
        <v>541983.79785084177</v>
      </c>
      <c r="I228" s="32">
        <f t="shared" si="57"/>
        <v>682195.21382143302</v>
      </c>
      <c r="J228" s="32">
        <f t="shared" si="57"/>
        <v>844331.62979202427</v>
      </c>
      <c r="K228" s="32">
        <f t="shared" si="57"/>
        <v>1031683.0457626155</v>
      </c>
      <c r="L228" s="32">
        <f t="shared" si="57"/>
        <v>1248031.4617332066</v>
      </c>
      <c r="M228" s="32">
        <f t="shared" si="57"/>
        <v>1497726.877703798</v>
      </c>
      <c r="N228" s="32">
        <f t="shared" si="57"/>
        <v>1785770.2936743894</v>
      </c>
    </row>
    <row r="229" spans="1:14" ht="15.75" customHeight="1" x14ac:dyDescent="0.3">
      <c r="A229" s="23" t="s">
        <v>58</v>
      </c>
      <c r="B229" s="41">
        <v>2143.4221356043981</v>
      </c>
      <c r="C229" s="18">
        <f t="shared" ref="C229:N229" si="58">C184</f>
        <v>28437</v>
      </c>
      <c r="D229" s="18">
        <f t="shared" si="58"/>
        <v>32703</v>
      </c>
      <c r="E229" s="18">
        <f t="shared" si="58"/>
        <v>37608</v>
      </c>
      <c r="F229" s="18">
        <f t="shared" si="58"/>
        <v>43250</v>
      </c>
      <c r="G229" s="18">
        <f t="shared" si="58"/>
        <v>49737</v>
      </c>
      <c r="H229" s="18">
        <f t="shared" si="58"/>
        <v>57198</v>
      </c>
      <c r="I229" s="18">
        <f t="shared" si="58"/>
        <v>65778</v>
      </c>
      <c r="J229" s="18">
        <f t="shared" si="58"/>
        <v>75644</v>
      </c>
      <c r="K229" s="18">
        <f t="shared" si="58"/>
        <v>86991</v>
      </c>
      <c r="L229" s="18">
        <f t="shared" si="58"/>
        <v>100040</v>
      </c>
      <c r="M229" s="18">
        <f t="shared" si="58"/>
        <v>115046</v>
      </c>
      <c r="N229" s="18">
        <f t="shared" si="58"/>
        <v>132302</v>
      </c>
    </row>
    <row r="230" spans="1:14" ht="15.75" customHeight="1" x14ac:dyDescent="0.3">
      <c r="A230" s="23" t="s">
        <v>59</v>
      </c>
      <c r="B230" s="41">
        <v>26709.724162898594</v>
      </c>
      <c r="C230" s="32">
        <f t="shared" ref="C230:N230" si="59">C228+C229</f>
        <v>110235.71799788545</v>
      </c>
      <c r="D230" s="32">
        <f t="shared" si="59"/>
        <v>181214.1339684767</v>
      </c>
      <c r="E230" s="32">
        <f t="shared" si="59"/>
        <v>263731.54993906798</v>
      </c>
      <c r="F230" s="32">
        <f t="shared" si="59"/>
        <v>359522.96590965922</v>
      </c>
      <c r="G230" s="32">
        <f t="shared" si="59"/>
        <v>470575.38188025047</v>
      </c>
      <c r="H230" s="32">
        <f t="shared" si="59"/>
        <v>599181.79785084177</v>
      </c>
      <c r="I230" s="32">
        <f t="shared" si="59"/>
        <v>747973.21382143302</v>
      </c>
      <c r="J230" s="32">
        <f t="shared" si="59"/>
        <v>919975.62979202427</v>
      </c>
      <c r="K230" s="32">
        <f t="shared" si="59"/>
        <v>1118674.0457626155</v>
      </c>
      <c r="L230" s="32">
        <f t="shared" si="59"/>
        <v>1348071.4617332066</v>
      </c>
      <c r="M230" s="32">
        <f t="shared" si="59"/>
        <v>1612772.877703798</v>
      </c>
      <c r="N230" s="32">
        <f t="shared" si="59"/>
        <v>1918072.2936743894</v>
      </c>
    </row>
    <row r="231" spans="1:14" ht="15.75" customHeight="1" x14ac:dyDescent="0.3">
      <c r="A231" s="16"/>
      <c r="B231" s="18"/>
      <c r="C231" s="18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</row>
    <row r="232" spans="1:14" ht="15.75" customHeight="1" x14ac:dyDescent="0.3">
      <c r="A232" s="16" t="s">
        <v>137</v>
      </c>
      <c r="B232" s="18"/>
      <c r="C232" s="18">
        <f t="shared" ref="C232:N232" si="60">C78</f>
        <v>63194</v>
      </c>
      <c r="D232" s="18">
        <f t="shared" si="60"/>
        <v>72674</v>
      </c>
      <c r="E232" s="18">
        <f t="shared" si="60"/>
        <v>83574</v>
      </c>
      <c r="F232" s="18">
        <f t="shared" si="60"/>
        <v>96111</v>
      </c>
      <c r="G232" s="18">
        <f t="shared" si="60"/>
        <v>110527</v>
      </c>
      <c r="H232" s="18">
        <f t="shared" si="60"/>
        <v>127107</v>
      </c>
      <c r="I232" s="18">
        <f t="shared" si="60"/>
        <v>146173</v>
      </c>
      <c r="J232" s="18">
        <f t="shared" si="60"/>
        <v>168098</v>
      </c>
      <c r="K232" s="18">
        <f t="shared" si="60"/>
        <v>193313</v>
      </c>
      <c r="L232" s="18">
        <f t="shared" si="60"/>
        <v>222310</v>
      </c>
      <c r="M232" s="18">
        <f t="shared" si="60"/>
        <v>255657</v>
      </c>
      <c r="N232" s="18">
        <f t="shared" si="60"/>
        <v>294005</v>
      </c>
    </row>
    <row r="233" spans="1:14" ht="15.75" customHeight="1" x14ac:dyDescent="0.3">
      <c r="A233" s="16" t="s">
        <v>73</v>
      </c>
      <c r="B233" s="18"/>
      <c r="C233" s="32">
        <f t="shared" ref="C233:N233" si="61">B228-C227</f>
        <v>18155.968228198537</v>
      </c>
      <c r="D233" s="32">
        <f t="shared" si="61"/>
        <v>75388.38419878979</v>
      </c>
      <c r="E233" s="32">
        <f t="shared" si="61"/>
        <v>142100.80016938105</v>
      </c>
      <c r="F233" s="32">
        <f t="shared" si="61"/>
        <v>219713.21613997233</v>
      </c>
      <c r="G233" s="32">
        <f t="shared" si="61"/>
        <v>309862.63211056357</v>
      </c>
      <c r="H233" s="32">
        <f t="shared" si="61"/>
        <v>414428.04808115482</v>
      </c>
      <c r="I233" s="32">
        <f t="shared" si="61"/>
        <v>535573.46405174606</v>
      </c>
      <c r="J233" s="32">
        <f t="shared" si="61"/>
        <v>675784.88002233731</v>
      </c>
      <c r="K233" s="32">
        <f t="shared" si="61"/>
        <v>837921.29599292856</v>
      </c>
      <c r="L233" s="32">
        <f t="shared" si="61"/>
        <v>1025272.7119635198</v>
      </c>
      <c r="M233" s="32">
        <f t="shared" si="61"/>
        <v>1241621.127934111</v>
      </c>
      <c r="N233" s="32">
        <f t="shared" si="61"/>
        <v>1491316.5439047024</v>
      </c>
    </row>
    <row r="234" spans="1:14" ht="15.75" customHeight="1" x14ac:dyDescent="0.3">
      <c r="A234" s="16" t="s">
        <v>74</v>
      </c>
      <c r="B234" s="18"/>
      <c r="C234" s="18">
        <f t="shared" ref="C234:N234" si="62">(C227/B230)*100</f>
        <v>24</v>
      </c>
      <c r="D234" s="18">
        <f t="shared" si="62"/>
        <v>5.8151150239876204</v>
      </c>
      <c r="E234" s="18">
        <f t="shared" si="62"/>
        <v>3.5374358824631082</v>
      </c>
      <c r="F234" s="18">
        <f t="shared" si="62"/>
        <v>2.4306283418031303</v>
      </c>
      <c r="G234" s="18">
        <f t="shared" si="62"/>
        <v>1.7830109358595045</v>
      </c>
      <c r="H234" s="18">
        <f t="shared" si="62"/>
        <v>1.3622331396687746</v>
      </c>
      <c r="I234" s="18">
        <f t="shared" si="62"/>
        <v>1.069847886248946</v>
      </c>
      <c r="J234" s="18">
        <f t="shared" si="62"/>
        <v>0.85702718769097919</v>
      </c>
      <c r="K234" s="18">
        <f t="shared" si="62"/>
        <v>0.69679387056642184</v>
      </c>
      <c r="L234" s="18">
        <f t="shared" si="62"/>
        <v>0.57302963480534219</v>
      </c>
      <c r="M234" s="18">
        <f t="shared" si="62"/>
        <v>0.47551884162386604</v>
      </c>
      <c r="N234" s="18">
        <f t="shared" si="62"/>
        <v>0.39747281763706499</v>
      </c>
    </row>
    <row r="235" spans="1:14" ht="15.75" customHeight="1" x14ac:dyDescent="0.3">
      <c r="A235" s="16" t="s">
        <v>75</v>
      </c>
      <c r="B235" s="18"/>
      <c r="C235" s="18">
        <f t="shared" ref="C235:N235" si="63">C233/B228*100</f>
        <v>73.905987999441223</v>
      </c>
      <c r="D235" s="18">
        <f t="shared" si="63"/>
        <v>92.163283293435754</v>
      </c>
      <c r="E235" s="18">
        <f t="shared" si="63"/>
        <v>95.683600530276522</v>
      </c>
      <c r="F235" s="18">
        <f t="shared" si="63"/>
        <v>97.165118891498466</v>
      </c>
      <c r="G235" s="18">
        <f t="shared" si="63"/>
        <v>97.973164168281542</v>
      </c>
      <c r="H235" s="18">
        <f t="shared" si="63"/>
        <v>98.476770638064153</v>
      </c>
      <c r="I235" s="18">
        <f t="shared" si="63"/>
        <v>98.817246230511884</v>
      </c>
      <c r="J235" s="18">
        <f t="shared" si="63"/>
        <v>99.060337324387376</v>
      </c>
      <c r="K235" s="18">
        <f t="shared" si="63"/>
        <v>99.240780094821901</v>
      </c>
      <c r="L235" s="18">
        <f t="shared" si="63"/>
        <v>99.378652792112405</v>
      </c>
      <c r="M235" s="18">
        <f t="shared" si="63"/>
        <v>99.486364407016367</v>
      </c>
      <c r="N235" s="18">
        <f t="shared" si="63"/>
        <v>99.571995809481407</v>
      </c>
    </row>
    <row r="236" spans="1:14" ht="15.75" customHeight="1" x14ac:dyDescent="0.3">
      <c r="A236" s="16" t="s">
        <v>138</v>
      </c>
      <c r="B236" s="18"/>
      <c r="C236" s="18">
        <f t="shared" ref="C236:N236" si="64">C184/C230*100</f>
        <v>25.7965390133763</v>
      </c>
      <c r="D236" s="18">
        <f t="shared" si="64"/>
        <v>18.046605573099992</v>
      </c>
      <c r="E236" s="18">
        <f t="shared" si="64"/>
        <v>14.2599548702796</v>
      </c>
      <c r="F236" s="18">
        <f t="shared" si="64"/>
        <v>12.029829552214988</v>
      </c>
      <c r="G236" s="18">
        <f t="shared" si="64"/>
        <v>10.569401187386553</v>
      </c>
      <c r="H236" s="18">
        <f t="shared" si="64"/>
        <v>9.5460176202212796</v>
      </c>
      <c r="I236" s="18">
        <f t="shared" si="64"/>
        <v>8.794165189945355</v>
      </c>
      <c r="J236" s="18">
        <f t="shared" si="64"/>
        <v>8.2223917189089661</v>
      </c>
      <c r="K236" s="18">
        <f t="shared" si="64"/>
        <v>7.7762597898386954</v>
      </c>
      <c r="L236" s="18">
        <f t="shared" si="64"/>
        <v>7.420971576045325</v>
      </c>
      <c r="M236" s="18">
        <f t="shared" si="64"/>
        <v>7.1334284938991495</v>
      </c>
      <c r="N236" s="18">
        <f t="shared" si="64"/>
        <v>6.8976545063665631</v>
      </c>
    </row>
    <row r="237" spans="1:14" ht="15.75" customHeight="1" x14ac:dyDescent="0.3">
      <c r="A237" s="16" t="s">
        <v>139</v>
      </c>
      <c r="B237" s="18"/>
      <c r="C237" s="18">
        <f t="shared" ref="C237:N237" si="65">(C233+B229)/B230*100</f>
        <v>76.000000000000028</v>
      </c>
      <c r="D237" s="18">
        <f t="shared" si="65"/>
        <v>94.18488497601237</v>
      </c>
      <c r="E237" s="18">
        <f t="shared" si="65"/>
        <v>96.4625641175369</v>
      </c>
      <c r="F237" s="18">
        <f t="shared" si="65"/>
        <v>97.569371658196886</v>
      </c>
      <c r="G237" s="18">
        <f t="shared" si="65"/>
        <v>98.216989064140506</v>
      </c>
      <c r="H237" s="18">
        <f t="shared" si="65"/>
        <v>98.637766860331226</v>
      </c>
      <c r="I237" s="18">
        <f t="shared" si="65"/>
        <v>98.930152113751049</v>
      </c>
      <c r="J237" s="18">
        <f t="shared" si="65"/>
        <v>99.142972812309011</v>
      </c>
      <c r="K237" s="18">
        <f t="shared" si="65"/>
        <v>99.303206129433576</v>
      </c>
      <c r="L237" s="18">
        <f t="shared" si="65"/>
        <v>99.426970365194663</v>
      </c>
      <c r="M237" s="18">
        <f t="shared" si="65"/>
        <v>99.524481158376148</v>
      </c>
      <c r="N237" s="18">
        <f t="shared" si="65"/>
        <v>99.602527182362948</v>
      </c>
    </row>
    <row r="238" spans="1:14" ht="15.75" customHeight="1" x14ac:dyDescent="0.3">
      <c r="A238" s="16"/>
      <c r="B238" s="18"/>
      <c r="C238" s="18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</row>
    <row r="239" spans="1:14" ht="15.75" customHeight="1" x14ac:dyDescent="0.3">
      <c r="A239" s="16"/>
      <c r="B239" s="18"/>
      <c r="C239" s="18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</row>
    <row r="240" spans="1:14" ht="15.75" customHeight="1" x14ac:dyDescent="0.3">
      <c r="A240" s="77" t="s">
        <v>221</v>
      </c>
      <c r="B240" s="78"/>
      <c r="C240" s="78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</row>
    <row r="241" spans="1:15" ht="15.75" customHeight="1" x14ac:dyDescent="0.3">
      <c r="A241" s="8" t="s">
        <v>60</v>
      </c>
      <c r="B241" s="18"/>
      <c r="C241" s="32">
        <f t="shared" ref="C241:N241" si="66">SUM(C242:C244)</f>
        <v>36809.623099048455</v>
      </c>
      <c r="D241" s="32">
        <f t="shared" si="66"/>
        <v>36809.623099048455</v>
      </c>
      <c r="E241" s="32">
        <f t="shared" si="66"/>
        <v>36809.623099048455</v>
      </c>
      <c r="F241" s="32">
        <f t="shared" si="66"/>
        <v>36809.623099048455</v>
      </c>
      <c r="G241" s="32">
        <f t="shared" si="66"/>
        <v>36809.623099048455</v>
      </c>
      <c r="H241" s="32">
        <f t="shared" si="66"/>
        <v>36809.623099048455</v>
      </c>
      <c r="I241" s="32">
        <f t="shared" si="66"/>
        <v>36809.623099048455</v>
      </c>
      <c r="J241" s="32">
        <f t="shared" si="66"/>
        <v>36809.623099048455</v>
      </c>
      <c r="K241" s="32">
        <f t="shared" si="66"/>
        <v>36809.623099048455</v>
      </c>
      <c r="L241" s="32">
        <f t="shared" si="66"/>
        <v>36809.623099048455</v>
      </c>
      <c r="M241" s="32">
        <f t="shared" si="66"/>
        <v>36809.623099048455</v>
      </c>
      <c r="N241" s="32">
        <f t="shared" si="66"/>
        <v>36809.623099048455</v>
      </c>
    </row>
    <row r="242" spans="1:15" ht="15.75" customHeight="1" x14ac:dyDescent="0.3">
      <c r="A242" s="21" t="s">
        <v>61</v>
      </c>
      <c r="B242" s="32"/>
      <c r="C242" s="42">
        <v>26134.832400324402</v>
      </c>
      <c r="D242" s="42">
        <v>26134.832400324402</v>
      </c>
      <c r="E242" s="42">
        <v>26134.832400324402</v>
      </c>
      <c r="F242" s="42">
        <v>26134.832400324402</v>
      </c>
      <c r="G242" s="42">
        <v>26134.832400324402</v>
      </c>
      <c r="H242" s="42">
        <v>26134.832400324402</v>
      </c>
      <c r="I242" s="42">
        <v>26134.832400324402</v>
      </c>
      <c r="J242" s="42">
        <v>26134.832400324402</v>
      </c>
      <c r="K242" s="42">
        <v>26134.832400324402</v>
      </c>
      <c r="L242" s="42">
        <v>26134.832400324402</v>
      </c>
      <c r="M242" s="42">
        <v>26134.832400324402</v>
      </c>
      <c r="N242" s="42">
        <v>26134.832400324402</v>
      </c>
    </row>
    <row r="243" spans="1:15" ht="15.75" customHeight="1" x14ac:dyDescent="0.3">
      <c r="A243" s="21" t="s">
        <v>62</v>
      </c>
      <c r="B243" s="32"/>
      <c r="C243" s="42">
        <v>8907.9287899697265</v>
      </c>
      <c r="D243" s="42">
        <v>8907.9287899697265</v>
      </c>
      <c r="E243" s="42">
        <v>8907.9287899697265</v>
      </c>
      <c r="F243" s="42">
        <v>8907.9287899697265</v>
      </c>
      <c r="G243" s="42">
        <v>8907.9287899697265</v>
      </c>
      <c r="H243" s="42">
        <v>8907.9287899697265</v>
      </c>
      <c r="I243" s="42">
        <v>8907.9287899697265</v>
      </c>
      <c r="J243" s="42">
        <v>8907.9287899697265</v>
      </c>
      <c r="K243" s="42">
        <v>8907.9287899697265</v>
      </c>
      <c r="L243" s="42">
        <v>8907.9287899697265</v>
      </c>
      <c r="M243" s="42">
        <v>8907.9287899697265</v>
      </c>
      <c r="N243" s="42">
        <v>8907.9287899697265</v>
      </c>
    </row>
    <row r="244" spans="1:15" ht="15.75" customHeight="1" x14ac:dyDescent="0.3">
      <c r="A244" s="21" t="s">
        <v>63</v>
      </c>
      <c r="B244" s="32"/>
      <c r="C244" s="42">
        <v>1766.8619087543275</v>
      </c>
      <c r="D244" s="42">
        <v>1766.8619087543275</v>
      </c>
      <c r="E244" s="42">
        <v>1766.8619087543275</v>
      </c>
      <c r="F244" s="42">
        <v>1766.8619087543275</v>
      </c>
      <c r="G244" s="42">
        <v>1766.8619087543275</v>
      </c>
      <c r="H244" s="42">
        <v>1766.8619087543275</v>
      </c>
      <c r="I244" s="42">
        <v>1766.8619087543275</v>
      </c>
      <c r="J244" s="42">
        <v>1766.8619087543275</v>
      </c>
      <c r="K244" s="42">
        <v>1766.8619087543275</v>
      </c>
      <c r="L244" s="42">
        <v>1766.8619087543275</v>
      </c>
      <c r="M244" s="42">
        <v>1766.8619087543275</v>
      </c>
      <c r="N244" s="42">
        <v>1766.8619087543275</v>
      </c>
    </row>
    <row r="245" spans="1:15" ht="15.75" customHeight="1" x14ac:dyDescent="0.3">
      <c r="A245" s="16"/>
      <c r="B245" s="18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</row>
    <row r="246" spans="1:15" ht="15.75" customHeight="1" x14ac:dyDescent="0.3">
      <c r="A246" s="87" t="s">
        <v>55</v>
      </c>
      <c r="B246" s="78"/>
      <c r="C246" s="88">
        <f t="shared" ref="C246:N246" si="67">SUM(C247:C249)</f>
        <v>54.847194072844992</v>
      </c>
      <c r="D246" s="88">
        <f t="shared" si="67"/>
        <v>54.847194072844992</v>
      </c>
      <c r="E246" s="88">
        <f t="shared" si="67"/>
        <v>54.847194072844992</v>
      </c>
      <c r="F246" s="88">
        <f t="shared" si="67"/>
        <v>54.847194072844992</v>
      </c>
      <c r="G246" s="88">
        <f t="shared" si="67"/>
        <v>54.847194072844992</v>
      </c>
      <c r="H246" s="88">
        <f t="shared" si="67"/>
        <v>54.847194072844992</v>
      </c>
      <c r="I246" s="88">
        <f t="shared" si="67"/>
        <v>54.847194072844992</v>
      </c>
      <c r="J246" s="88">
        <f t="shared" si="67"/>
        <v>54.847194072844992</v>
      </c>
      <c r="K246" s="88">
        <f t="shared" si="67"/>
        <v>54.847194072844992</v>
      </c>
      <c r="L246" s="88">
        <f t="shared" si="67"/>
        <v>54.847194072844992</v>
      </c>
      <c r="M246" s="88">
        <f t="shared" si="67"/>
        <v>54.847194072844992</v>
      </c>
      <c r="N246" s="88">
        <f t="shared" si="67"/>
        <v>54.847194072844992</v>
      </c>
    </row>
    <row r="247" spans="1:15" ht="15.75" customHeight="1" x14ac:dyDescent="0.3">
      <c r="A247" s="21" t="s">
        <v>61</v>
      </c>
      <c r="B247" s="32"/>
      <c r="C247" s="42">
        <v>43.658366481984615</v>
      </c>
      <c r="D247" s="42">
        <v>43.658366481984615</v>
      </c>
      <c r="E247" s="42">
        <v>43.658366481984615</v>
      </c>
      <c r="F247" s="42">
        <v>43.658366481984615</v>
      </c>
      <c r="G247" s="42">
        <v>43.658366481984615</v>
      </c>
      <c r="H247" s="42">
        <v>43.658366481984615</v>
      </c>
      <c r="I247" s="42">
        <v>43.658366481984615</v>
      </c>
      <c r="J247" s="42">
        <v>43.658366481984615</v>
      </c>
      <c r="K247" s="42">
        <v>43.658366481984615</v>
      </c>
      <c r="L247" s="42">
        <v>43.658366481984615</v>
      </c>
      <c r="M247" s="42">
        <v>43.658366481984615</v>
      </c>
      <c r="N247" s="42">
        <v>43.658366481984615</v>
      </c>
    </row>
    <row r="248" spans="1:15" ht="15.75" customHeight="1" x14ac:dyDescent="0.3">
      <c r="A248" s="21" t="s">
        <v>62</v>
      </c>
      <c r="B248" s="32"/>
      <c r="C248" s="42">
        <v>10.750050038277621</v>
      </c>
      <c r="D248" s="42">
        <v>10.750050038277621</v>
      </c>
      <c r="E248" s="42">
        <v>10.750050038277621</v>
      </c>
      <c r="F248" s="42">
        <v>10.750050038277621</v>
      </c>
      <c r="G248" s="42">
        <v>10.750050038277621</v>
      </c>
      <c r="H248" s="42">
        <v>10.750050038277621</v>
      </c>
      <c r="I248" s="42">
        <v>10.750050038277621</v>
      </c>
      <c r="J248" s="42">
        <v>10.750050038277621</v>
      </c>
      <c r="K248" s="42">
        <v>10.750050038277621</v>
      </c>
      <c r="L248" s="42">
        <v>10.750050038277621</v>
      </c>
      <c r="M248" s="42">
        <v>10.750050038277621</v>
      </c>
      <c r="N248" s="42">
        <v>10.750050038277621</v>
      </c>
    </row>
    <row r="249" spans="1:15" ht="15.75" customHeight="1" x14ac:dyDescent="0.3">
      <c r="A249" s="21" t="s">
        <v>63</v>
      </c>
      <c r="B249" s="32"/>
      <c r="C249" s="42">
        <v>0.43877755258275425</v>
      </c>
      <c r="D249" s="42">
        <v>0.43877755258275425</v>
      </c>
      <c r="E249" s="42">
        <v>0.43877755258275425</v>
      </c>
      <c r="F249" s="42">
        <v>0.43877755258275425</v>
      </c>
      <c r="G249" s="42">
        <v>0.43877755258275425</v>
      </c>
      <c r="H249" s="42">
        <v>0.43877755258275425</v>
      </c>
      <c r="I249" s="42">
        <v>0.43877755258275425</v>
      </c>
      <c r="J249" s="42">
        <v>0.43877755258275425</v>
      </c>
      <c r="K249" s="42">
        <v>0.43877755258275425</v>
      </c>
      <c r="L249" s="42">
        <v>0.43877755258275425</v>
      </c>
      <c r="M249" s="42">
        <v>0.43877755258275425</v>
      </c>
      <c r="N249" s="42">
        <v>0.43877755258275425</v>
      </c>
    </row>
    <row r="250" spans="1:15" ht="15.75" customHeight="1" x14ac:dyDescent="0.3">
      <c r="A250" s="21"/>
      <c r="B250" s="32"/>
      <c r="C250" s="32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</row>
    <row r="251" spans="1:15" ht="15.75" customHeight="1" x14ac:dyDescent="0.3">
      <c r="A251" s="80" t="s">
        <v>57</v>
      </c>
      <c r="B251" s="81"/>
      <c r="C251" s="81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</row>
    <row r="252" spans="1:15" ht="15.75" customHeight="1" x14ac:dyDescent="0.3">
      <c r="A252" s="24" t="s">
        <v>61</v>
      </c>
      <c r="B252" s="45">
        <v>6961.0981933200692</v>
      </c>
      <c r="C252" s="32">
        <f t="shared" ref="C252:N254" si="68">C242+C247+C261</f>
        <v>32730.900643055829</v>
      </c>
      <c r="D252" s="32">
        <f t="shared" si="68"/>
        <v>102899.41997068704</v>
      </c>
      <c r="E252" s="32">
        <f t="shared" si="68"/>
        <v>366509.52411645511</v>
      </c>
      <c r="F252" s="32">
        <f t="shared" si="68"/>
        <v>1114725.0917745947</v>
      </c>
      <c r="G252" s="32">
        <f t="shared" si="68"/>
        <v>3166809.811030163</v>
      </c>
      <c r="H252" s="32">
        <f t="shared" si="68"/>
        <v>8743842.571947623</v>
      </c>
      <c r="I252" s="32">
        <f t="shared" si="68"/>
        <v>23849019.462384123</v>
      </c>
      <c r="J252" s="32">
        <f t="shared" si="68"/>
        <v>64703057.483840324</v>
      </c>
      <c r="K252" s="32">
        <f t="shared" si="68"/>
        <v>175132449.10486719</v>
      </c>
      <c r="L252" s="32">
        <f t="shared" si="68"/>
        <v>473549794.62288463</v>
      </c>
      <c r="M252" s="32">
        <f t="shared" si="68"/>
        <v>1279886589.5683815</v>
      </c>
      <c r="N252" s="32">
        <f t="shared" si="68"/>
        <v>3458543707.7850747</v>
      </c>
    </row>
    <row r="253" spans="1:15" ht="15.75" customHeight="1" x14ac:dyDescent="0.3">
      <c r="A253" s="24" t="s">
        <v>62</v>
      </c>
      <c r="B253" s="45">
        <v>2037.1103003635869</v>
      </c>
      <c r="C253" s="32">
        <f t="shared" si="68"/>
        <v>10907.144327161775</v>
      </c>
      <c r="D253" s="32">
        <f t="shared" si="68"/>
        <v>38051.738480989974</v>
      </c>
      <c r="E253" s="32">
        <f t="shared" si="68"/>
        <v>138875.36088052703</v>
      </c>
      <c r="F253" s="32">
        <f t="shared" si="68"/>
        <v>490345.37644283526</v>
      </c>
      <c r="G253" s="32">
        <f t="shared" si="68"/>
        <v>1543516.9323997102</v>
      </c>
      <c r="H253" s="32">
        <f t="shared" si="68"/>
        <v>4512291.4653356234</v>
      </c>
      <c r="I253" s="32">
        <f t="shared" si="68"/>
        <v>12677306.675605239</v>
      </c>
      <c r="J253" s="32">
        <f t="shared" si="68"/>
        <v>34904847.67623689</v>
      </c>
      <c r="K253" s="32">
        <f t="shared" si="68"/>
        <v>95153435.265591502</v>
      </c>
      <c r="L253" s="32">
        <f t="shared" si="68"/>
        <v>258158800.81537139</v>
      </c>
      <c r="M253" s="32">
        <f t="shared" si="68"/>
        <v>698830260.8913542</v>
      </c>
      <c r="N253" s="32">
        <f t="shared" si="68"/>
        <v>1889747820.3790474</v>
      </c>
    </row>
    <row r="254" spans="1:15" ht="15.75" customHeight="1" x14ac:dyDescent="0.3">
      <c r="A254" s="24" t="s">
        <v>63</v>
      </c>
      <c r="B254" s="45">
        <v>792.6266037710642</v>
      </c>
      <c r="C254" s="32">
        <f t="shared" si="68"/>
        <v>2553.4888131154403</v>
      </c>
      <c r="D254" s="32">
        <f t="shared" si="68"/>
        <v>5035.0093963399522</v>
      </c>
      <c r="E254" s="32">
        <f t="shared" si="68"/>
        <v>10603.329011292977</v>
      </c>
      <c r="F254" s="32">
        <f t="shared" si="68"/>
        <v>28431.917892699516</v>
      </c>
      <c r="G254" s="32">
        <f t="shared" si="68"/>
        <v>79763.803164509867</v>
      </c>
      <c r="H254" s="32">
        <f t="shared" si="68"/>
        <v>221935.5730853912</v>
      </c>
      <c r="I254" s="32">
        <f t="shared" si="68"/>
        <v>610026.38221915974</v>
      </c>
      <c r="J254" s="32">
        <f t="shared" si="68"/>
        <v>1663151.425128229</v>
      </c>
      <c r="K254" s="32">
        <f t="shared" si="68"/>
        <v>4513798.994851239</v>
      </c>
      <c r="L254" s="32">
        <f t="shared" si="68"/>
        <v>12221865.393503999</v>
      </c>
      <c r="M254" s="32">
        <f t="shared" si="68"/>
        <v>33054784.663340546</v>
      </c>
      <c r="N254" s="32">
        <f t="shared" si="68"/>
        <v>89349885.930629104</v>
      </c>
    </row>
    <row r="255" spans="1:15" ht="15.75" customHeight="1" x14ac:dyDescent="0.3">
      <c r="A255" s="25" t="s">
        <v>140</v>
      </c>
      <c r="B255" s="46">
        <f t="shared" ref="B255:N255" si="69">SUM(B252:B254)</f>
        <v>9790.8350974547211</v>
      </c>
      <c r="C255" s="46">
        <f t="shared" si="69"/>
        <v>46191.533783333041</v>
      </c>
      <c r="D255" s="46">
        <f t="shared" si="69"/>
        <v>145986.16784801695</v>
      </c>
      <c r="E255" s="46">
        <f t="shared" si="69"/>
        <v>515988.21400827513</v>
      </c>
      <c r="F255" s="46">
        <f t="shared" si="69"/>
        <v>1633502.3861101295</v>
      </c>
      <c r="G255" s="46">
        <f t="shared" si="69"/>
        <v>4790090.5465943832</v>
      </c>
      <c r="H255" s="46">
        <f t="shared" si="69"/>
        <v>13478069.610368637</v>
      </c>
      <c r="I255" s="46">
        <f t="shared" si="69"/>
        <v>37136352.520208523</v>
      </c>
      <c r="J255" s="46">
        <f t="shared" si="69"/>
        <v>101271056.58520544</v>
      </c>
      <c r="K255" s="46">
        <f t="shared" si="69"/>
        <v>274799683.36530995</v>
      </c>
      <c r="L255" s="46">
        <f t="shared" si="69"/>
        <v>743930460.83176005</v>
      </c>
      <c r="M255" s="46">
        <f t="shared" si="69"/>
        <v>2011771635.1230764</v>
      </c>
      <c r="N255" s="46">
        <f t="shared" si="69"/>
        <v>5437641414.0947504</v>
      </c>
      <c r="O255" s="67"/>
    </row>
    <row r="256" spans="1:15" ht="15.75" customHeight="1" x14ac:dyDescent="0.3">
      <c r="A256" s="25" t="s">
        <v>141</v>
      </c>
      <c r="B256" s="46"/>
      <c r="C256" s="46">
        <f t="shared" ref="C256:N256" si="70">B301*C211*C213</f>
        <v>330.37360720585434</v>
      </c>
      <c r="D256" s="46">
        <f t="shared" si="70"/>
        <v>3868.2821447334786</v>
      </c>
      <c r="E256" s="46">
        <f t="shared" si="70"/>
        <v>17159.547899982288</v>
      </c>
      <c r="F256" s="46">
        <f t="shared" si="70"/>
        <v>54884.702571821261</v>
      </c>
      <c r="G256" s="46">
        <f t="shared" si="70"/>
        <v>158351.15900487511</v>
      </c>
      <c r="H256" s="46">
        <f t="shared" si="70"/>
        <v>439546.08812676382</v>
      </c>
      <c r="I256" s="46">
        <f t="shared" si="70"/>
        <v>1201151.6456277638</v>
      </c>
      <c r="J256" s="46">
        <f t="shared" si="70"/>
        <v>3261019.1088944632</v>
      </c>
      <c r="K256" s="46">
        <f t="shared" si="70"/>
        <v>8828887.5939882565</v>
      </c>
      <c r="L256" s="46">
        <f t="shared" si="70"/>
        <v>23875140.309182409</v>
      </c>
      <c r="M256" s="46">
        <f t="shared" si="70"/>
        <v>64530777.02912344</v>
      </c>
      <c r="N256" s="46">
        <f t="shared" si="70"/>
        <v>174379035.0904693</v>
      </c>
      <c r="O256" s="67"/>
    </row>
    <row r="257" spans="1:15" ht="15.75" customHeight="1" x14ac:dyDescent="0.3">
      <c r="A257" s="25" t="s">
        <v>142</v>
      </c>
      <c r="B257" s="46"/>
      <c r="C257" s="46">
        <f t="shared" ref="C257:N257" si="71">B302*C216*C218</f>
        <v>26.190528199593757</v>
      </c>
      <c r="D257" s="46">
        <f t="shared" si="71"/>
        <v>383.71811077281222</v>
      </c>
      <c r="E257" s="46">
        <f t="shared" si="71"/>
        <v>1711.6888212023784</v>
      </c>
      <c r="F257" s="46">
        <f t="shared" si="71"/>
        <v>6340.979806318901</v>
      </c>
      <c r="G257" s="46">
        <f t="shared" si="71"/>
        <v>20212.540320441873</v>
      </c>
      <c r="H257" s="46">
        <f t="shared" si="71"/>
        <v>59314.940450296868</v>
      </c>
      <c r="I257" s="46">
        <f t="shared" si="71"/>
        <v>166858.20056529689</v>
      </c>
      <c r="J257" s="46">
        <f t="shared" si="71"/>
        <v>459622.1651126236</v>
      </c>
      <c r="K257" s="46">
        <f t="shared" si="71"/>
        <v>1253169.924648196</v>
      </c>
      <c r="L257" s="46">
        <f t="shared" si="71"/>
        <v>3400150.4232775159</v>
      </c>
      <c r="M257" s="46">
        <f t="shared" si="71"/>
        <v>9204333.7880067732</v>
      </c>
      <c r="N257" s="46">
        <f t="shared" si="71"/>
        <v>24890178.036578216</v>
      </c>
      <c r="O257" s="67"/>
    </row>
    <row r="258" spans="1:15" ht="15.75" customHeight="1" x14ac:dyDescent="0.3">
      <c r="A258" s="25" t="s">
        <v>143</v>
      </c>
      <c r="B258" s="46"/>
      <c r="C258" s="46">
        <f t="shared" ref="C258:N258" si="72">B303*C221*C223</f>
        <v>107.20747183752681</v>
      </c>
      <c r="D258" s="46">
        <f t="shared" si="72"/>
        <v>445.596642277233</v>
      </c>
      <c r="E258" s="46">
        <f t="shared" si="72"/>
        <v>1204.912953407191</v>
      </c>
      <c r="F258" s="46">
        <f t="shared" si="72"/>
        <v>3636.0841645080832</v>
      </c>
      <c r="G258" s="46">
        <f t="shared" si="72"/>
        <v>10635.88670157313</v>
      </c>
      <c r="H258" s="46">
        <f t="shared" si="72"/>
        <v>30022.946236238764</v>
      </c>
      <c r="I258" s="46">
        <f t="shared" si="72"/>
        <v>82944.420209025382</v>
      </c>
      <c r="J258" s="46">
        <f t="shared" si="72"/>
        <v>226552.38060571664</v>
      </c>
      <c r="K258" s="46">
        <f t="shared" si="72"/>
        <v>615277.04920430889</v>
      </c>
      <c r="L258" s="46">
        <f t="shared" si="72"/>
        <v>1666377.0126569581</v>
      </c>
      <c r="M258" s="46">
        <f t="shared" si="72"/>
        <v>4507229.6403619414</v>
      </c>
      <c r="N258" s="46">
        <f t="shared" si="72"/>
        <v>12183834.358628564</v>
      </c>
      <c r="O258" s="67"/>
    </row>
    <row r="259" spans="1:15" ht="15.75" customHeight="1" x14ac:dyDescent="0.3">
      <c r="A259" s="25" t="s">
        <v>144</v>
      </c>
      <c r="B259" s="46"/>
      <c r="C259" s="46">
        <f t="shared" ref="C259:N259" si="73">SUM(C256:C258)</f>
        <v>463.77160724297494</v>
      </c>
      <c r="D259" s="46">
        <f t="shared" si="73"/>
        <v>4697.5968977835237</v>
      </c>
      <c r="E259" s="46">
        <f t="shared" si="73"/>
        <v>20076.149674591856</v>
      </c>
      <c r="F259" s="46">
        <f t="shared" si="73"/>
        <v>64861.766542648242</v>
      </c>
      <c r="G259" s="46">
        <f t="shared" si="73"/>
        <v>189199.58602689012</v>
      </c>
      <c r="H259" s="46">
        <f t="shared" si="73"/>
        <v>528883.97481329949</v>
      </c>
      <c r="I259" s="46">
        <f t="shared" si="73"/>
        <v>1450954.2664020862</v>
      </c>
      <c r="J259" s="46">
        <f t="shared" si="73"/>
        <v>3947193.6546128034</v>
      </c>
      <c r="K259" s="46">
        <f t="shared" si="73"/>
        <v>10697334.567840761</v>
      </c>
      <c r="L259" s="46">
        <f t="shared" si="73"/>
        <v>28941667.745116882</v>
      </c>
      <c r="M259" s="46">
        <f t="shared" si="73"/>
        <v>78242340.457492143</v>
      </c>
      <c r="N259" s="46">
        <f t="shared" si="73"/>
        <v>211453047.48567608</v>
      </c>
      <c r="O259" s="67"/>
    </row>
    <row r="260" spans="1:15" ht="15.75" customHeight="1" x14ac:dyDescent="0.3">
      <c r="A260" s="2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67"/>
    </row>
    <row r="261" spans="1:15" ht="15.75" customHeight="1" x14ac:dyDescent="0.3">
      <c r="A261" s="25" t="s">
        <v>145</v>
      </c>
      <c r="B261" s="46"/>
      <c r="C261" s="46">
        <f t="shared" ref="C261:N263" si="74">B301-C256</f>
        <v>6552.4098762494432</v>
      </c>
      <c r="D261" s="46">
        <f t="shared" si="74"/>
        <v>76720.92920388066</v>
      </c>
      <c r="E261" s="46">
        <f t="shared" si="74"/>
        <v>340331.0333496487</v>
      </c>
      <c r="F261" s="46">
        <f t="shared" si="74"/>
        <v>1088546.6010077884</v>
      </c>
      <c r="G261" s="46">
        <f t="shared" si="74"/>
        <v>3140631.3202633564</v>
      </c>
      <c r="H261" s="46">
        <f t="shared" si="74"/>
        <v>8717664.0811808165</v>
      </c>
      <c r="I261" s="46">
        <f t="shared" si="74"/>
        <v>23822840.971617319</v>
      </c>
      <c r="J261" s="46">
        <f t="shared" si="74"/>
        <v>64676878.993073516</v>
      </c>
      <c r="K261" s="46">
        <f t="shared" si="74"/>
        <v>175106270.6141004</v>
      </c>
      <c r="L261" s="46">
        <f t="shared" si="74"/>
        <v>473523616.13211781</v>
      </c>
      <c r="M261" s="46">
        <f t="shared" si="74"/>
        <v>1279860411.0776148</v>
      </c>
      <c r="N261" s="46">
        <f t="shared" si="74"/>
        <v>3458517529.2943077</v>
      </c>
      <c r="O261" s="67"/>
    </row>
    <row r="262" spans="1:15" ht="15.75" customHeight="1" x14ac:dyDescent="0.3">
      <c r="A262" s="25" t="s">
        <v>146</v>
      </c>
      <c r="B262" s="46"/>
      <c r="C262" s="46">
        <f t="shared" si="74"/>
        <v>1988.4654871537723</v>
      </c>
      <c r="D262" s="46">
        <f t="shared" si="74"/>
        <v>29133.05964098197</v>
      </c>
      <c r="E262" s="46">
        <f t="shared" si="74"/>
        <v>129956.68204051902</v>
      </c>
      <c r="F262" s="46">
        <f t="shared" si="74"/>
        <v>481426.69760282728</v>
      </c>
      <c r="G262" s="46">
        <f t="shared" si="74"/>
        <v>1534598.2535597021</v>
      </c>
      <c r="H262" s="46">
        <f t="shared" si="74"/>
        <v>4503372.7864956157</v>
      </c>
      <c r="I262" s="46">
        <f t="shared" si="74"/>
        <v>12668387.996765232</v>
      </c>
      <c r="J262" s="46">
        <f t="shared" si="74"/>
        <v>34895928.997396879</v>
      </c>
      <c r="K262" s="46">
        <f t="shared" si="74"/>
        <v>95144516.586751491</v>
      </c>
      <c r="L262" s="46">
        <f t="shared" si="74"/>
        <v>258149882.13653138</v>
      </c>
      <c r="M262" s="46">
        <f t="shared" si="74"/>
        <v>698821342.21251416</v>
      </c>
      <c r="N262" s="46">
        <f t="shared" si="74"/>
        <v>1889738901.7002075</v>
      </c>
      <c r="O262" s="67"/>
    </row>
    <row r="263" spans="1:15" ht="15.75" customHeight="1" x14ac:dyDescent="0.3">
      <c r="A263" s="25" t="s">
        <v>147</v>
      </c>
      <c r="B263" s="46"/>
      <c r="C263" s="46">
        <f t="shared" si="74"/>
        <v>786.18812680853</v>
      </c>
      <c r="D263" s="46">
        <f t="shared" si="74"/>
        <v>3267.7087100330418</v>
      </c>
      <c r="E263" s="46">
        <f t="shared" si="74"/>
        <v>8836.0283249860677</v>
      </c>
      <c r="F263" s="46">
        <f t="shared" si="74"/>
        <v>26664.617206392606</v>
      </c>
      <c r="G263" s="46">
        <f t="shared" si="74"/>
        <v>77996.50247820295</v>
      </c>
      <c r="H263" s="46">
        <f t="shared" si="74"/>
        <v>220168.27239908429</v>
      </c>
      <c r="I263" s="46">
        <f t="shared" si="74"/>
        <v>608259.08153285284</v>
      </c>
      <c r="J263" s="46">
        <f t="shared" si="74"/>
        <v>1661384.1244419219</v>
      </c>
      <c r="K263" s="46">
        <f t="shared" si="74"/>
        <v>4512031.6941649318</v>
      </c>
      <c r="L263" s="46">
        <f t="shared" si="74"/>
        <v>12220098.092817692</v>
      </c>
      <c r="M263" s="46">
        <f t="shared" si="74"/>
        <v>33053017.362654239</v>
      </c>
      <c r="N263" s="46">
        <f t="shared" si="74"/>
        <v>89348118.629942805</v>
      </c>
      <c r="O263" s="67"/>
    </row>
    <row r="264" spans="1:15" ht="15.75" customHeight="1" x14ac:dyDescent="0.3">
      <c r="A264" s="25" t="s">
        <v>148</v>
      </c>
      <c r="B264" s="46"/>
      <c r="C264" s="46">
        <f t="shared" ref="C264:N264" si="75">SUM(C261:C263)</f>
        <v>9327.0634902117454</v>
      </c>
      <c r="D264" s="46">
        <f t="shared" si="75"/>
        <v>109121.69755489567</v>
      </c>
      <c r="E264" s="46">
        <f t="shared" si="75"/>
        <v>479123.74371515377</v>
      </c>
      <c r="F264" s="46">
        <f t="shared" si="75"/>
        <v>1596637.9158170084</v>
      </c>
      <c r="G264" s="46">
        <f t="shared" si="75"/>
        <v>4753226.0763012618</v>
      </c>
      <c r="H264" s="46">
        <f t="shared" si="75"/>
        <v>13441205.140075518</v>
      </c>
      <c r="I264" s="46">
        <f t="shared" si="75"/>
        <v>37099488.049915403</v>
      </c>
      <c r="J264" s="46">
        <f t="shared" si="75"/>
        <v>101234192.11491232</v>
      </c>
      <c r="K264" s="46">
        <f t="shared" si="75"/>
        <v>274762818.89501685</v>
      </c>
      <c r="L264" s="46">
        <f t="shared" si="75"/>
        <v>743893596.36146688</v>
      </c>
      <c r="M264" s="46">
        <f t="shared" si="75"/>
        <v>2011734770.6527832</v>
      </c>
      <c r="N264" s="46">
        <f t="shared" si="75"/>
        <v>5437604549.6244583</v>
      </c>
      <c r="O264" s="67"/>
    </row>
    <row r="265" spans="1:15" ht="15.75" customHeight="1" x14ac:dyDescent="0.3">
      <c r="A265" s="2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67"/>
    </row>
    <row r="266" spans="1:15" ht="15.75" customHeight="1" x14ac:dyDescent="0.3">
      <c r="A266" s="25" t="s">
        <v>149</v>
      </c>
      <c r="B266" s="46"/>
      <c r="C266" s="46">
        <f t="shared" ref="C266:N268" si="76">C256/B301*100</f>
        <v>4.8000000000000007</v>
      </c>
      <c r="D266" s="46">
        <f t="shared" si="76"/>
        <v>4.8</v>
      </c>
      <c r="E266" s="46">
        <f t="shared" si="76"/>
        <v>4.8</v>
      </c>
      <c r="F266" s="46">
        <f t="shared" si="76"/>
        <v>4.8</v>
      </c>
      <c r="G266" s="46">
        <f t="shared" si="76"/>
        <v>4.8</v>
      </c>
      <c r="H266" s="46">
        <f t="shared" si="76"/>
        <v>4.8</v>
      </c>
      <c r="I266" s="46">
        <f t="shared" si="76"/>
        <v>4.8</v>
      </c>
      <c r="J266" s="46">
        <f t="shared" si="76"/>
        <v>4.8000000000000007</v>
      </c>
      <c r="K266" s="46">
        <f t="shared" si="76"/>
        <v>4.8</v>
      </c>
      <c r="L266" s="46">
        <f t="shared" si="76"/>
        <v>4.8</v>
      </c>
      <c r="M266" s="46">
        <f t="shared" si="76"/>
        <v>4.8</v>
      </c>
      <c r="N266" s="46">
        <f t="shared" si="76"/>
        <v>4.8</v>
      </c>
      <c r="O266" s="67"/>
    </row>
    <row r="267" spans="1:15" ht="15.75" customHeight="1" x14ac:dyDescent="0.3">
      <c r="A267" s="25" t="s">
        <v>150</v>
      </c>
      <c r="B267" s="46"/>
      <c r="C267" s="46">
        <f t="shared" si="76"/>
        <v>1.3</v>
      </c>
      <c r="D267" s="46">
        <f t="shared" si="76"/>
        <v>1.3</v>
      </c>
      <c r="E267" s="46">
        <f t="shared" si="76"/>
        <v>1.3</v>
      </c>
      <c r="F267" s="46">
        <f t="shared" si="76"/>
        <v>1.3</v>
      </c>
      <c r="G267" s="46">
        <f t="shared" si="76"/>
        <v>1.3</v>
      </c>
      <c r="H267" s="46">
        <f t="shared" si="76"/>
        <v>1.3</v>
      </c>
      <c r="I267" s="46">
        <f t="shared" si="76"/>
        <v>1.3</v>
      </c>
      <c r="J267" s="46">
        <f t="shared" si="76"/>
        <v>1.3000000000000003</v>
      </c>
      <c r="K267" s="46">
        <f t="shared" si="76"/>
        <v>1.3</v>
      </c>
      <c r="L267" s="46">
        <f t="shared" si="76"/>
        <v>1.3</v>
      </c>
      <c r="M267" s="46">
        <f t="shared" si="76"/>
        <v>1.3</v>
      </c>
      <c r="N267" s="46">
        <f t="shared" si="76"/>
        <v>1.3</v>
      </c>
      <c r="O267" s="67"/>
    </row>
    <row r="268" spans="1:15" ht="15.75" customHeight="1" x14ac:dyDescent="0.3">
      <c r="A268" s="25" t="s">
        <v>151</v>
      </c>
      <c r="B268" s="46"/>
      <c r="C268" s="46">
        <f t="shared" si="76"/>
        <v>12</v>
      </c>
      <c r="D268" s="46">
        <f t="shared" si="76"/>
        <v>12.000000000000002</v>
      </c>
      <c r="E268" s="46">
        <f t="shared" si="76"/>
        <v>12</v>
      </c>
      <c r="F268" s="46">
        <f t="shared" si="76"/>
        <v>12.000000000000002</v>
      </c>
      <c r="G268" s="46">
        <f t="shared" si="76"/>
        <v>12.000000000000002</v>
      </c>
      <c r="H268" s="46">
        <f t="shared" si="76"/>
        <v>12</v>
      </c>
      <c r="I268" s="46">
        <f t="shared" si="76"/>
        <v>12</v>
      </c>
      <c r="J268" s="46">
        <f t="shared" si="76"/>
        <v>12</v>
      </c>
      <c r="K268" s="46">
        <f t="shared" si="76"/>
        <v>12.000000000000002</v>
      </c>
      <c r="L268" s="46">
        <f t="shared" si="76"/>
        <v>12</v>
      </c>
      <c r="M268" s="46">
        <f t="shared" si="76"/>
        <v>12</v>
      </c>
      <c r="N268" s="46">
        <f t="shared" si="76"/>
        <v>12.000000000000002</v>
      </c>
      <c r="O268" s="67"/>
    </row>
    <row r="269" spans="1:15" ht="15.75" customHeight="1" x14ac:dyDescent="0.3">
      <c r="A269" s="2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67"/>
    </row>
    <row r="270" spans="1:15" ht="15.75" customHeight="1" x14ac:dyDescent="0.3">
      <c r="A270" s="2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</row>
    <row r="271" spans="1:15" ht="15.75" customHeight="1" x14ac:dyDescent="0.3">
      <c r="A271" s="25" t="s">
        <v>152</v>
      </c>
      <c r="B271" s="46"/>
      <c r="C271" s="46">
        <f t="shared" ref="C271:N273" si="77">C261/B252*100</f>
        <v>94.128967790415501</v>
      </c>
      <c r="D271" s="46">
        <f t="shared" si="77"/>
        <v>234.39907761950857</v>
      </c>
      <c r="E271" s="46">
        <f t="shared" si="77"/>
        <v>330.74144970554624</v>
      </c>
      <c r="F271" s="46">
        <f t="shared" si="77"/>
        <v>297.00363275195889</v>
      </c>
      <c r="G271" s="46">
        <f t="shared" si="77"/>
        <v>281.74043478859937</v>
      </c>
      <c r="H271" s="46">
        <f t="shared" si="77"/>
        <v>275.28221148035919</v>
      </c>
      <c r="I271" s="46">
        <f t="shared" si="77"/>
        <v>272.4527663392156</v>
      </c>
      <c r="J271" s="46">
        <f t="shared" si="77"/>
        <v>271.19303204513352</v>
      </c>
      <c r="K271" s="46">
        <f t="shared" si="77"/>
        <v>270.63059679650132</v>
      </c>
      <c r="L271" s="46">
        <f t="shared" si="77"/>
        <v>270.38028563660276</v>
      </c>
      <c r="M271" s="46">
        <f t="shared" si="77"/>
        <v>270.26944697480911</v>
      </c>
      <c r="N271" s="46">
        <f t="shared" si="77"/>
        <v>270.22062403674607</v>
      </c>
    </row>
    <row r="272" spans="1:15" ht="15.75" customHeight="1" x14ac:dyDescent="0.3">
      <c r="A272" s="25" t="s">
        <v>153</v>
      </c>
      <c r="B272" s="46"/>
      <c r="C272" s="46">
        <f t="shared" si="77"/>
        <v>97.612067780466646</v>
      </c>
      <c r="D272" s="46">
        <f t="shared" si="77"/>
        <v>267.10070727158779</v>
      </c>
      <c r="E272" s="46">
        <f t="shared" si="77"/>
        <v>341.52626720443607</v>
      </c>
      <c r="F272" s="46">
        <f t="shared" si="77"/>
        <v>346.66098762975918</v>
      </c>
      <c r="G272" s="46">
        <f t="shared" si="77"/>
        <v>312.96272531257495</v>
      </c>
      <c r="H272" s="46">
        <f t="shared" si="77"/>
        <v>291.76050433695013</v>
      </c>
      <c r="I272" s="46">
        <f t="shared" si="77"/>
        <v>280.75287454470674</v>
      </c>
      <c r="J272" s="46">
        <f t="shared" si="77"/>
        <v>275.26295521860817</v>
      </c>
      <c r="K272" s="46">
        <f t="shared" si="77"/>
        <v>272.58252913541742</v>
      </c>
      <c r="L272" s="46">
        <f t="shared" si="77"/>
        <v>271.2985415775957</v>
      </c>
      <c r="M272" s="46">
        <f t="shared" si="77"/>
        <v>270.69437106360488</v>
      </c>
      <c r="N272" s="46">
        <f t="shared" si="77"/>
        <v>270.41457811083563</v>
      </c>
    </row>
    <row r="273" spans="1:14" ht="15.75" customHeight="1" x14ac:dyDescent="0.3">
      <c r="A273" s="25" t="s">
        <v>154</v>
      </c>
      <c r="B273" s="46"/>
      <c r="C273" s="46">
        <f t="shared" si="77"/>
        <v>99.187703651138889</v>
      </c>
      <c r="D273" s="46">
        <f t="shared" si="77"/>
        <v>127.97035543093693</v>
      </c>
      <c r="E273" s="46">
        <f t="shared" si="77"/>
        <v>175.49179414459786</v>
      </c>
      <c r="F273" s="46">
        <f t="shared" si="77"/>
        <v>251.474015170082</v>
      </c>
      <c r="G273" s="46">
        <f t="shared" si="77"/>
        <v>274.32726407186965</v>
      </c>
      <c r="H273" s="46">
        <f t="shared" si="77"/>
        <v>276.02529426160316</v>
      </c>
      <c r="I273" s="46">
        <f t="shared" si="77"/>
        <v>274.07011551898489</v>
      </c>
      <c r="J273" s="46">
        <f t="shared" si="77"/>
        <v>272.34627433622182</v>
      </c>
      <c r="K273" s="46">
        <f t="shared" si="77"/>
        <v>271.29410022404028</v>
      </c>
      <c r="L273" s="46">
        <f t="shared" si="77"/>
        <v>270.72756466906941</v>
      </c>
      <c r="M273" s="46">
        <f t="shared" si="77"/>
        <v>270.44167398719787</v>
      </c>
      <c r="N273" s="46">
        <f t="shared" si="77"/>
        <v>270.30313323757468</v>
      </c>
    </row>
    <row r="274" spans="1:14" ht="15.75" customHeight="1" x14ac:dyDescent="0.3">
      <c r="A274" s="68"/>
      <c r="B274" s="46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</row>
    <row r="275" spans="1:14" ht="15.75" customHeight="1" x14ac:dyDescent="0.3">
      <c r="A275" s="68"/>
      <c r="B275" s="46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</row>
    <row r="276" spans="1:14" ht="15.75" customHeight="1" x14ac:dyDescent="0.3">
      <c r="A276" s="85" t="s">
        <v>76</v>
      </c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</row>
    <row r="277" spans="1:14" ht="15.75" customHeight="1" x14ac:dyDescent="0.3">
      <c r="A277" s="25" t="s">
        <v>155</v>
      </c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</row>
    <row r="278" spans="1:14" ht="15.75" customHeight="1" x14ac:dyDescent="0.3">
      <c r="A278" s="26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</row>
    <row r="279" spans="1:14" ht="15.75" customHeight="1" x14ac:dyDescent="0.3">
      <c r="A279" s="26" t="s">
        <v>77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</row>
    <row r="280" spans="1:14" ht="15.75" customHeight="1" x14ac:dyDescent="0.3">
      <c r="A280" s="25" t="s">
        <v>78</v>
      </c>
      <c r="B280" s="46"/>
      <c r="C280" s="46">
        <f t="shared" ref="C280:N280" si="78">SUM(C281:C283)</f>
        <v>5085.1249144551466</v>
      </c>
      <c r="D280" s="46">
        <f t="shared" si="78"/>
        <v>59657.776679807735</v>
      </c>
      <c r="E280" s="46">
        <f t="shared" si="78"/>
        <v>264654.02932003984</v>
      </c>
      <c r="F280" s="46">
        <f t="shared" si="78"/>
        <v>847809.41672805371</v>
      </c>
      <c r="G280" s="46">
        <f t="shared" si="78"/>
        <v>2448978.0816739784</v>
      </c>
      <c r="H280" s="46">
        <f t="shared" si="78"/>
        <v>6802668.7982391398</v>
      </c>
      <c r="I280" s="46">
        <f t="shared" si="78"/>
        <v>18596955.30808064</v>
      </c>
      <c r="J280" s="46">
        <f t="shared" si="78"/>
        <v>50499115.404614545</v>
      </c>
      <c r="K280" s="46">
        <f t="shared" si="78"/>
        <v>136734718.70459235</v>
      </c>
      <c r="L280" s="46">
        <f t="shared" si="78"/>
        <v>369776182.06446135</v>
      </c>
      <c r="M280" s="46">
        <f t="shared" si="78"/>
        <v>999468943.37401366</v>
      </c>
      <c r="N280" s="46">
        <f t="shared" si="78"/>
        <v>2700853275.590621</v>
      </c>
    </row>
    <row r="281" spans="1:14" ht="15.75" customHeight="1" x14ac:dyDescent="0.3">
      <c r="A281" s="25" t="s">
        <v>156</v>
      </c>
      <c r="B281" s="11"/>
      <c r="C281" s="46">
        <f t="shared" ref="C281:N281" si="79">C261*C190*C191*C192</f>
        <v>4793.0878244764672</v>
      </c>
      <c r="D281" s="46">
        <f t="shared" si="79"/>
        <v>56121.359712638696</v>
      </c>
      <c r="E281" s="46">
        <f t="shared" si="79"/>
        <v>248952.15089526802</v>
      </c>
      <c r="F281" s="46">
        <f t="shared" si="79"/>
        <v>796271.83863719727</v>
      </c>
      <c r="G281" s="46">
        <f t="shared" si="79"/>
        <v>2297371.8107726453</v>
      </c>
      <c r="H281" s="46">
        <f t="shared" si="79"/>
        <v>6376971.2753837667</v>
      </c>
      <c r="I281" s="46">
        <f t="shared" si="79"/>
        <v>17426408.170738067</v>
      </c>
      <c r="J281" s="46">
        <f t="shared" si="79"/>
        <v>47311136.983433276</v>
      </c>
      <c r="K281" s="46">
        <f t="shared" si="79"/>
        <v>128090236.95421442</v>
      </c>
      <c r="L281" s="46">
        <f t="shared" si="79"/>
        <v>346382525.20064414</v>
      </c>
      <c r="M281" s="46">
        <f t="shared" si="79"/>
        <v>936217890.7032752</v>
      </c>
      <c r="N281" s="46">
        <f t="shared" si="79"/>
        <v>2529905572.6787858</v>
      </c>
    </row>
    <row r="282" spans="1:14" ht="15.75" customHeight="1" x14ac:dyDescent="0.3">
      <c r="A282" s="25" t="s">
        <v>157</v>
      </c>
      <c r="B282" s="11"/>
      <c r="C282" s="46">
        <f t="shared" ref="C282:N282" si="80">C261*C190*C191*C193</f>
        <v>252.26778023560357</v>
      </c>
      <c r="D282" s="46">
        <f t="shared" si="80"/>
        <v>2953.7557743494053</v>
      </c>
      <c r="E282" s="46">
        <f t="shared" si="80"/>
        <v>13102.744783961476</v>
      </c>
      <c r="F282" s="46">
        <f t="shared" si="80"/>
        <v>41909.044138799858</v>
      </c>
      <c r="G282" s="46">
        <f t="shared" si="80"/>
        <v>120914.30583013923</v>
      </c>
      <c r="H282" s="46">
        <f t="shared" si="80"/>
        <v>335630.06712546147</v>
      </c>
      <c r="I282" s="46">
        <f t="shared" si="80"/>
        <v>917179.37740726676</v>
      </c>
      <c r="J282" s="46">
        <f t="shared" si="80"/>
        <v>2490059.8412333308</v>
      </c>
      <c r="K282" s="46">
        <f t="shared" si="80"/>
        <v>6741591.4186428655</v>
      </c>
      <c r="L282" s="46">
        <f t="shared" si="80"/>
        <v>18230659.221086536</v>
      </c>
      <c r="M282" s="46">
        <f t="shared" si="80"/>
        <v>49274625.826488174</v>
      </c>
      <c r="N282" s="46">
        <f t="shared" si="80"/>
        <v>133152924.87783085</v>
      </c>
    </row>
    <row r="283" spans="1:14" ht="15.75" customHeight="1" x14ac:dyDescent="0.3">
      <c r="A283" s="25" t="s">
        <v>158</v>
      </c>
      <c r="B283" s="11"/>
      <c r="C283" s="46">
        <f t="shared" ref="C283:N283" si="81">C262*C195*C196</f>
        <v>39.769309743075446</v>
      </c>
      <c r="D283" s="46">
        <f t="shared" si="81"/>
        <v>582.66119281963938</v>
      </c>
      <c r="E283" s="46">
        <f t="shared" si="81"/>
        <v>2599.1336408103807</v>
      </c>
      <c r="F283" s="46">
        <f t="shared" si="81"/>
        <v>9628.5339520565449</v>
      </c>
      <c r="G283" s="46">
        <f t="shared" si="81"/>
        <v>30691.965071194041</v>
      </c>
      <c r="H283" s="46">
        <f t="shared" si="81"/>
        <v>90067.455729912312</v>
      </c>
      <c r="I283" s="46">
        <f t="shared" si="81"/>
        <v>253367.75993530464</v>
      </c>
      <c r="J283" s="46">
        <f t="shared" si="81"/>
        <v>697918.57994793763</v>
      </c>
      <c r="K283" s="46">
        <f t="shared" si="81"/>
        <v>1902890.3317350298</v>
      </c>
      <c r="L283" s="46">
        <f t="shared" si="81"/>
        <v>5162997.6427306281</v>
      </c>
      <c r="M283" s="46">
        <f t="shared" si="81"/>
        <v>13976426.844250284</v>
      </c>
      <c r="N283" s="46">
        <f t="shared" si="81"/>
        <v>37794778.034004152</v>
      </c>
    </row>
    <row r="284" spans="1:14" ht="15.75" customHeight="1" x14ac:dyDescent="0.3">
      <c r="A284" s="25"/>
      <c r="B284" s="11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</row>
    <row r="285" spans="1:14" ht="15.75" customHeight="1" x14ac:dyDescent="0.3">
      <c r="A285" s="25" t="s">
        <v>79</v>
      </c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</row>
    <row r="286" spans="1:14" ht="15.75" customHeight="1" x14ac:dyDescent="0.3">
      <c r="A286" s="25" t="s">
        <v>80</v>
      </c>
      <c r="B286" s="46"/>
      <c r="C286" s="46">
        <f t="shared" ref="C286:N286" si="82">SUM(C287:C289)</f>
        <v>636.30213662969015</v>
      </c>
      <c r="D286" s="46">
        <f t="shared" si="82"/>
        <v>2895.1418008075234</v>
      </c>
      <c r="E286" s="46">
        <f t="shared" si="82"/>
        <v>8442.746249650374</v>
      </c>
      <c r="F286" s="46">
        <f t="shared" si="82"/>
        <v>26548.857175013763</v>
      </c>
      <c r="G286" s="46">
        <f t="shared" si="82"/>
        <v>79174.454473236518</v>
      </c>
      <c r="H286" s="46">
        <f t="shared" si="82"/>
        <v>225551.55763683404</v>
      </c>
      <c r="I286" s="46">
        <f t="shared" si="82"/>
        <v>625854.48047527508</v>
      </c>
      <c r="J286" s="46">
        <f t="shared" si="82"/>
        <v>1712969.3809090196</v>
      </c>
      <c r="K286" s="46">
        <f t="shared" si="82"/>
        <v>4656606.8887954988</v>
      </c>
      <c r="L286" s="46">
        <f t="shared" si="82"/>
        <v>12617254.999943357</v>
      </c>
      <c r="M286" s="46">
        <f t="shared" si="82"/>
        <v>34134156.632057816</v>
      </c>
      <c r="N286" s="46">
        <f t="shared" si="82"/>
        <v>92279051.233127922</v>
      </c>
    </row>
    <row r="287" spans="1:14" ht="15.75" customHeight="1" x14ac:dyDescent="0.3">
      <c r="A287" s="25" t="s">
        <v>159</v>
      </c>
      <c r="B287" s="46"/>
      <c r="C287" s="46">
        <f t="shared" ref="C287:N287" si="83">C262*C200*C201</f>
        <v>23.861585845845266</v>
      </c>
      <c r="D287" s="46">
        <f t="shared" si="83"/>
        <v>349.59671569178363</v>
      </c>
      <c r="E287" s="46">
        <f t="shared" si="83"/>
        <v>1559.4801844862284</v>
      </c>
      <c r="F287" s="46">
        <f t="shared" si="83"/>
        <v>5777.1203712339266</v>
      </c>
      <c r="G287" s="46">
        <f t="shared" si="83"/>
        <v>18415.179042716423</v>
      </c>
      <c r="H287" s="46">
        <f t="shared" si="83"/>
        <v>54040.473437947388</v>
      </c>
      <c r="I287" s="46">
        <f t="shared" si="83"/>
        <v>152020.65596118278</v>
      </c>
      <c r="J287" s="46">
        <f t="shared" si="83"/>
        <v>418751.14796876255</v>
      </c>
      <c r="K287" s="46">
        <f t="shared" si="83"/>
        <v>1141734.1990410178</v>
      </c>
      <c r="L287" s="46">
        <f t="shared" si="83"/>
        <v>3097798.5856383769</v>
      </c>
      <c r="M287" s="46">
        <f t="shared" si="83"/>
        <v>8385856.1065501701</v>
      </c>
      <c r="N287" s="46">
        <f t="shared" si="83"/>
        <v>22676866.820402492</v>
      </c>
    </row>
    <row r="288" spans="1:14" ht="15.75" customHeight="1" x14ac:dyDescent="0.3">
      <c r="A288" s="25" t="s">
        <v>160</v>
      </c>
      <c r="B288" s="46"/>
      <c r="C288" s="46">
        <f t="shared" ref="C288:N288" si="84">C263*C204*C205*C207</f>
        <v>551.19649570546039</v>
      </c>
      <c r="D288" s="46">
        <f t="shared" si="84"/>
        <v>2290.9905766041657</v>
      </c>
      <c r="E288" s="46">
        <f t="shared" si="84"/>
        <v>6194.939458647731</v>
      </c>
      <c r="F288" s="46">
        <f t="shared" si="84"/>
        <v>18694.563123401855</v>
      </c>
      <c r="G288" s="46">
        <f t="shared" si="84"/>
        <v>54683.34788746808</v>
      </c>
      <c r="H288" s="46">
        <f t="shared" si="84"/>
        <v>154359.97577899799</v>
      </c>
      <c r="I288" s="46">
        <f t="shared" si="84"/>
        <v>426450.44206268305</v>
      </c>
      <c r="J288" s="46">
        <f t="shared" si="84"/>
        <v>1164796.4096462314</v>
      </c>
      <c r="K288" s="46">
        <f t="shared" si="84"/>
        <v>3163385.4207790336</v>
      </c>
      <c r="L288" s="46">
        <f t="shared" si="84"/>
        <v>8567510.7728744838</v>
      </c>
      <c r="M288" s="46">
        <f t="shared" si="84"/>
        <v>23173470.472956885</v>
      </c>
      <c r="N288" s="46">
        <f t="shared" si="84"/>
        <v>62641965.971452892</v>
      </c>
    </row>
    <row r="289" spans="1:15" ht="15.75" customHeight="1" x14ac:dyDescent="0.3">
      <c r="A289" s="25" t="s">
        <v>81</v>
      </c>
      <c r="B289" s="46"/>
      <c r="C289" s="46">
        <f t="shared" ref="C289:N289" si="85">C263*C204*C205*C206</f>
        <v>61.244055078384491</v>
      </c>
      <c r="D289" s="46">
        <f t="shared" si="85"/>
        <v>254.55450851157394</v>
      </c>
      <c r="E289" s="46">
        <f t="shared" si="85"/>
        <v>688.32660651641459</v>
      </c>
      <c r="F289" s="46">
        <f t="shared" si="85"/>
        <v>2077.1736803779836</v>
      </c>
      <c r="G289" s="46">
        <f t="shared" si="85"/>
        <v>6075.9275430520092</v>
      </c>
      <c r="H289" s="46">
        <f t="shared" si="85"/>
        <v>17151.108419888664</v>
      </c>
      <c r="I289" s="46">
        <f t="shared" si="85"/>
        <v>47383.382451409234</v>
      </c>
      <c r="J289" s="46">
        <f t="shared" si="85"/>
        <v>129421.82329402571</v>
      </c>
      <c r="K289" s="46">
        <f t="shared" si="85"/>
        <v>351487.26897544815</v>
      </c>
      <c r="L289" s="46">
        <f t="shared" si="85"/>
        <v>951945.6414304981</v>
      </c>
      <c r="M289" s="46">
        <f t="shared" si="85"/>
        <v>2574830.0525507648</v>
      </c>
      <c r="N289" s="46">
        <f t="shared" si="85"/>
        <v>6960218.4412725437</v>
      </c>
    </row>
    <row r="290" spans="1:15" ht="15.75" customHeight="1" x14ac:dyDescent="0.3">
      <c r="A290" s="2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</row>
    <row r="291" spans="1:15" ht="15.75" customHeight="1" x14ac:dyDescent="0.3">
      <c r="A291" s="25" t="s">
        <v>82</v>
      </c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</row>
    <row r="292" spans="1:15" ht="15.75" customHeight="1" x14ac:dyDescent="0.3">
      <c r="A292" s="25" t="s">
        <v>83</v>
      </c>
      <c r="B292" s="46"/>
      <c r="C292" s="46">
        <f t="shared" ref="C292:N292" si="86">SUM(C293:C295)</f>
        <v>3605.6364391269094</v>
      </c>
      <c r="D292" s="46">
        <f t="shared" si="86"/>
        <v>46568.779074280406</v>
      </c>
      <c r="E292" s="46">
        <f t="shared" si="86"/>
        <v>206026.96814546356</v>
      </c>
      <c r="F292" s="46">
        <f t="shared" si="86"/>
        <v>722279.6419139409</v>
      </c>
      <c r="G292" s="46">
        <f t="shared" si="86"/>
        <v>2225073.5401540464</v>
      </c>
      <c r="H292" s="46">
        <f t="shared" si="86"/>
        <v>6412984.7841995424</v>
      </c>
      <c r="I292" s="46">
        <f t="shared" si="86"/>
        <v>17876678.26135949</v>
      </c>
      <c r="J292" s="46">
        <f t="shared" si="86"/>
        <v>49022107.329388753</v>
      </c>
      <c r="K292" s="46">
        <f t="shared" si="86"/>
        <v>133371493.30162899</v>
      </c>
      <c r="L292" s="46">
        <f t="shared" si="86"/>
        <v>361500159.29706222</v>
      </c>
      <c r="M292" s="46">
        <f t="shared" si="86"/>
        <v>978131670.64671171</v>
      </c>
      <c r="N292" s="46">
        <f t="shared" si="86"/>
        <v>2644472222.8007092</v>
      </c>
    </row>
    <row r="293" spans="1:15" ht="15.75" customHeight="1" x14ac:dyDescent="0.3">
      <c r="A293" s="25" t="s">
        <v>61</v>
      </c>
      <c r="B293" s="46"/>
      <c r="C293" s="46">
        <f t="shared" ref="C293:N293" si="87">C261-C281-C282</f>
        <v>1507.0542715373724</v>
      </c>
      <c r="D293" s="46">
        <f t="shared" si="87"/>
        <v>17645.81371689256</v>
      </c>
      <c r="E293" s="46">
        <f t="shared" si="87"/>
        <v>78276.137670419208</v>
      </c>
      <c r="F293" s="46">
        <f t="shared" si="87"/>
        <v>250365.71823179131</v>
      </c>
      <c r="G293" s="46">
        <f t="shared" si="87"/>
        <v>722345.20366057195</v>
      </c>
      <c r="H293" s="46">
        <f t="shared" si="87"/>
        <v>2005062.7386715882</v>
      </c>
      <c r="I293" s="46">
        <f t="shared" si="87"/>
        <v>5479253.4234719845</v>
      </c>
      <c r="J293" s="46">
        <f t="shared" si="87"/>
        <v>14875682.168406907</v>
      </c>
      <c r="K293" s="46">
        <f t="shared" si="87"/>
        <v>40274442.241243109</v>
      </c>
      <c r="L293" s="46">
        <f t="shared" si="87"/>
        <v>108910431.71038714</v>
      </c>
      <c r="M293" s="46">
        <f t="shared" si="87"/>
        <v>294367894.54785138</v>
      </c>
      <c r="N293" s="46">
        <f t="shared" si="87"/>
        <v>795459031.73769104</v>
      </c>
    </row>
    <row r="294" spans="1:15" ht="15.75" customHeight="1" x14ac:dyDescent="0.3">
      <c r="A294" s="25" t="s">
        <v>93</v>
      </c>
      <c r="B294" s="46"/>
      <c r="C294" s="46">
        <f t="shared" ref="C294:N294" si="88">C262-C283-C287</f>
        <v>1924.8345915648517</v>
      </c>
      <c r="D294" s="46">
        <f t="shared" si="88"/>
        <v>28200.801732470547</v>
      </c>
      <c r="E294" s="46">
        <f t="shared" si="88"/>
        <v>125798.06821522242</v>
      </c>
      <c r="F294" s="46">
        <f t="shared" si="88"/>
        <v>466021.04327953683</v>
      </c>
      <c r="G294" s="46">
        <f t="shared" si="88"/>
        <v>1485491.1094457915</v>
      </c>
      <c r="H294" s="46">
        <f t="shared" si="88"/>
        <v>4359264.8573277565</v>
      </c>
      <c r="I294" s="46">
        <f t="shared" si="88"/>
        <v>12262999.580868745</v>
      </c>
      <c r="J294" s="46">
        <f t="shared" si="88"/>
        <v>33779259.269480176</v>
      </c>
      <c r="K294" s="46">
        <f t="shared" si="88"/>
        <v>92099892.055975437</v>
      </c>
      <c r="L294" s="46">
        <f t="shared" si="88"/>
        <v>249889085.90816239</v>
      </c>
      <c r="M294" s="46">
        <f t="shared" si="88"/>
        <v>676459059.26171362</v>
      </c>
      <c r="N294" s="46">
        <f t="shared" si="88"/>
        <v>1829267256.8458009</v>
      </c>
    </row>
    <row r="295" spans="1:15" ht="15.75" customHeight="1" x14ac:dyDescent="0.3">
      <c r="A295" s="25" t="s">
        <v>63</v>
      </c>
      <c r="B295" s="46"/>
      <c r="C295" s="46">
        <f t="shared" ref="C295:N295" si="89">C263-C288-C289</f>
        <v>173.74757602468512</v>
      </c>
      <c r="D295" s="46">
        <f t="shared" si="89"/>
        <v>722.16362491730229</v>
      </c>
      <c r="E295" s="46">
        <f t="shared" si="89"/>
        <v>1952.762259821922</v>
      </c>
      <c r="F295" s="46">
        <f t="shared" si="89"/>
        <v>5892.8804026127673</v>
      </c>
      <c r="G295" s="46">
        <f t="shared" si="89"/>
        <v>17237.22704768286</v>
      </c>
      <c r="H295" s="46">
        <f t="shared" si="89"/>
        <v>48657.188200197634</v>
      </c>
      <c r="I295" s="46">
        <f t="shared" si="89"/>
        <v>134425.25701876055</v>
      </c>
      <c r="J295" s="46">
        <f t="shared" si="89"/>
        <v>367165.89150166477</v>
      </c>
      <c r="K295" s="46">
        <f t="shared" si="89"/>
        <v>997159.00441045011</v>
      </c>
      <c r="L295" s="46">
        <f t="shared" si="89"/>
        <v>2700641.6785127101</v>
      </c>
      <c r="M295" s="46">
        <f t="shared" si="89"/>
        <v>7304716.8371465895</v>
      </c>
      <c r="N295" s="46">
        <f t="shared" si="89"/>
        <v>19745934.217217371</v>
      </c>
    </row>
    <row r="296" spans="1:15" ht="15.75" customHeight="1" x14ac:dyDescent="0.3">
      <c r="A296" s="68"/>
      <c r="B296" s="46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</row>
    <row r="297" spans="1:15" ht="15.75" customHeight="1" x14ac:dyDescent="0.3">
      <c r="A297" s="68"/>
      <c r="B297" s="46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</row>
    <row r="298" spans="1:15" ht="15.75" customHeight="1" x14ac:dyDescent="0.3">
      <c r="A298" s="21"/>
      <c r="B298" s="32"/>
      <c r="C298" s="32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</row>
    <row r="299" spans="1:15" ht="15.75" customHeight="1" x14ac:dyDescent="0.3">
      <c r="A299" s="77" t="s">
        <v>222</v>
      </c>
      <c r="B299" s="78"/>
      <c r="C299" s="78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</row>
    <row r="300" spans="1:15" ht="15.75" customHeight="1" x14ac:dyDescent="0.3">
      <c r="A300" s="80" t="s">
        <v>57</v>
      </c>
      <c r="B300" s="81"/>
      <c r="C300" s="8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</row>
    <row r="301" spans="1:15" ht="15.75" customHeight="1" x14ac:dyDescent="0.3">
      <c r="A301" s="24" t="s">
        <v>61</v>
      </c>
      <c r="B301" s="45">
        <v>6882.7834834552978</v>
      </c>
      <c r="C301" s="32">
        <f t="shared" ref="C301:N301" si="90">C44+C92+C247+C293+C290+C287</f>
        <v>80589.211348614132</v>
      </c>
      <c r="D301" s="32">
        <f t="shared" si="90"/>
        <v>357490.58124963101</v>
      </c>
      <c r="E301" s="32">
        <f t="shared" si="90"/>
        <v>1143431.3035796096</v>
      </c>
      <c r="F301" s="32">
        <f t="shared" si="90"/>
        <v>3298982.4792682314</v>
      </c>
      <c r="G301" s="32">
        <f t="shared" si="90"/>
        <v>9157210.1693075802</v>
      </c>
      <c r="H301" s="32">
        <f t="shared" si="90"/>
        <v>25023992.617245082</v>
      </c>
      <c r="I301" s="32">
        <f t="shared" si="90"/>
        <v>67937898.101967975</v>
      </c>
      <c r="J301" s="32">
        <f t="shared" si="90"/>
        <v>183935158.20808867</v>
      </c>
      <c r="K301" s="32">
        <f t="shared" si="90"/>
        <v>497398756.44130021</v>
      </c>
      <c r="L301" s="32">
        <f t="shared" si="90"/>
        <v>1344391188.1067383</v>
      </c>
      <c r="M301" s="32">
        <f t="shared" si="90"/>
        <v>3632896564.3847771</v>
      </c>
      <c r="N301" s="32">
        <f t="shared" si="90"/>
        <v>9816132588.2042999</v>
      </c>
    </row>
    <row r="302" spans="1:15" ht="15.75" customHeight="1" x14ac:dyDescent="0.3">
      <c r="A302" s="24" t="s">
        <v>62</v>
      </c>
      <c r="B302" s="45">
        <v>2014.656015353366</v>
      </c>
      <c r="C302" s="32">
        <f t="shared" ref="C302:N302" si="91">C243+C248+C93+C288+C294+C281</f>
        <v>29516.777751754784</v>
      </c>
      <c r="D302" s="32">
        <f t="shared" si="91"/>
        <v>131668.3708617214</v>
      </c>
      <c r="E302" s="32">
        <f t="shared" si="91"/>
        <v>487767.67740914616</v>
      </c>
      <c r="F302" s="32">
        <f t="shared" si="91"/>
        <v>1554810.7938801439</v>
      </c>
      <c r="G302" s="32">
        <f t="shared" si="91"/>
        <v>4562687.7269459125</v>
      </c>
      <c r="H302" s="32">
        <f t="shared" si="91"/>
        <v>12835246.197330529</v>
      </c>
      <c r="I302" s="32">
        <f t="shared" si="91"/>
        <v>35355551.162509501</v>
      </c>
      <c r="J302" s="32">
        <f t="shared" si="91"/>
        <v>96397686.511399686</v>
      </c>
      <c r="K302" s="32">
        <f t="shared" si="91"/>
        <v>261550032.55980891</v>
      </c>
      <c r="L302" s="32">
        <f t="shared" si="91"/>
        <v>708025676.00052094</v>
      </c>
      <c r="M302" s="32">
        <f t="shared" si="91"/>
        <v>1914629079.7367857</v>
      </c>
      <c r="N302" s="32">
        <f t="shared" si="91"/>
        <v>5175013276.6148796</v>
      </c>
    </row>
    <row r="303" spans="1:15" ht="15.75" customHeight="1" x14ac:dyDescent="0.3">
      <c r="A303" s="24" t="s">
        <v>63</v>
      </c>
      <c r="B303" s="45">
        <v>893.39559864605678</v>
      </c>
      <c r="C303" s="32">
        <f t="shared" ref="C303:N303" si="92">C94+C244+C249+C282+C283+C295</f>
        <v>3713.3053523102749</v>
      </c>
      <c r="D303" s="32">
        <f t="shared" si="92"/>
        <v>10040.941278393258</v>
      </c>
      <c r="E303" s="32">
        <f t="shared" si="92"/>
        <v>30300.70137090069</v>
      </c>
      <c r="F303" s="32">
        <f t="shared" si="92"/>
        <v>88632.389179776073</v>
      </c>
      <c r="G303" s="32">
        <f t="shared" si="92"/>
        <v>250191.21863532305</v>
      </c>
      <c r="H303" s="32">
        <f t="shared" si="92"/>
        <v>691203.50174187822</v>
      </c>
      <c r="I303" s="32">
        <f t="shared" si="92"/>
        <v>1887936.5050476387</v>
      </c>
      <c r="J303" s="32">
        <f t="shared" si="92"/>
        <v>5127308.7433692403</v>
      </c>
      <c r="K303" s="32">
        <f t="shared" si="92"/>
        <v>13886475.105474651</v>
      </c>
      <c r="L303" s="32">
        <f t="shared" si="92"/>
        <v>37560247.003016181</v>
      </c>
      <c r="M303" s="32">
        <f t="shared" si="92"/>
        <v>101531952.98857136</v>
      </c>
      <c r="N303" s="32">
        <f t="shared" si="92"/>
        <v>274383133.58973867</v>
      </c>
    </row>
    <row r="304" spans="1:15" ht="15.75" customHeight="1" x14ac:dyDescent="0.3">
      <c r="A304" s="24"/>
      <c r="B304" s="1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51"/>
    </row>
    <row r="305" spans="1:27" ht="15.75" customHeight="1" x14ac:dyDescent="0.3">
      <c r="A305" s="25" t="s">
        <v>161</v>
      </c>
      <c r="B305" s="46">
        <f>SUM(B301:B303)</f>
        <v>9790.8350974547211</v>
      </c>
      <c r="C305" s="44">
        <f t="shared" ref="C305:N305" si="93">SUM(C300:C302)</f>
        <v>110105.98910036891</v>
      </c>
      <c r="D305" s="44">
        <f t="shared" si="93"/>
        <v>489158.95211135241</v>
      </c>
      <c r="E305" s="44">
        <f t="shared" si="93"/>
        <v>1631198.9809887558</v>
      </c>
      <c r="F305" s="44">
        <f t="shared" si="93"/>
        <v>4853793.2731483756</v>
      </c>
      <c r="G305" s="44">
        <f t="shared" si="93"/>
        <v>13719897.896253493</v>
      </c>
      <c r="H305" s="44">
        <f t="shared" si="93"/>
        <v>37859238.814575613</v>
      </c>
      <c r="I305" s="44">
        <f t="shared" si="93"/>
        <v>103293449.26447748</v>
      </c>
      <c r="J305" s="44">
        <f t="shared" si="93"/>
        <v>280332844.71948838</v>
      </c>
      <c r="K305" s="44">
        <f t="shared" si="93"/>
        <v>758948789.00110912</v>
      </c>
      <c r="L305" s="44">
        <f t="shared" si="93"/>
        <v>2052416864.1072593</v>
      </c>
      <c r="M305" s="44">
        <f t="shared" si="93"/>
        <v>5547525644.121563</v>
      </c>
      <c r="N305" s="44">
        <f t="shared" si="93"/>
        <v>14991145864.81918</v>
      </c>
      <c r="O305" s="51"/>
    </row>
    <row r="306" spans="1:27" ht="15.75" customHeight="1" x14ac:dyDescent="0.3">
      <c r="A306" s="25" t="s">
        <v>162</v>
      </c>
      <c r="B306" s="46">
        <f>B228+B305</f>
        <v>34357.137124748915</v>
      </c>
      <c r="C306" s="44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</row>
    <row r="307" spans="1:27" ht="15.75" customHeight="1" x14ac:dyDescent="0.3">
      <c r="A307" s="24"/>
      <c r="B307" s="70"/>
      <c r="C307" s="32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</row>
    <row r="308" spans="1:27" ht="15.75" customHeight="1" x14ac:dyDescent="0.3">
      <c r="A308" s="24"/>
      <c r="B308" s="70"/>
      <c r="C308" s="32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</row>
    <row r="309" spans="1:27" ht="15.75" customHeight="1" x14ac:dyDescent="0.3">
      <c r="A309" s="77" t="s">
        <v>64</v>
      </c>
      <c r="B309" s="78"/>
      <c r="C309" s="78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</row>
    <row r="310" spans="1:27" ht="15.75" customHeight="1" x14ac:dyDescent="0.3">
      <c r="A310" s="23" t="s">
        <v>57</v>
      </c>
      <c r="B310" s="72">
        <v>6877280.3030137997</v>
      </c>
      <c r="C310" s="32">
        <f t="shared" ref="C310:N310" si="94">C347</f>
        <v>129863936.50223896</v>
      </c>
      <c r="D310" s="32">
        <f t="shared" si="94"/>
        <v>518928658.00983572</v>
      </c>
      <c r="E310" s="32">
        <f t="shared" si="94"/>
        <v>1838760370.5785949</v>
      </c>
      <c r="F310" s="32">
        <f t="shared" si="94"/>
        <v>5750099102.0826416</v>
      </c>
      <c r="G310" s="32">
        <f t="shared" si="94"/>
        <v>16725737383.935486</v>
      </c>
      <c r="H310" s="32">
        <f t="shared" si="94"/>
        <v>46854961135.305641</v>
      </c>
      <c r="I310" s="32">
        <f t="shared" si="94"/>
        <v>128809951500.05028</v>
      </c>
      <c r="J310" s="32">
        <f t="shared" si="94"/>
        <v>350876556024.00146</v>
      </c>
      <c r="K310" s="32">
        <f t="shared" si="94"/>
        <v>951600906635.95313</v>
      </c>
      <c r="L310" s="32">
        <f t="shared" si="94"/>
        <v>2575508434459.8457</v>
      </c>
      <c r="M310" s="32">
        <f t="shared" si="94"/>
        <v>6964012883422.5234</v>
      </c>
      <c r="N310" s="32">
        <f t="shared" si="94"/>
        <v>18822133022173.461</v>
      </c>
    </row>
    <row r="311" spans="1:27" ht="15.75" customHeight="1" x14ac:dyDescent="0.3">
      <c r="A311" s="24" t="s">
        <v>61</v>
      </c>
      <c r="B311" s="72">
        <v>1376556.6966910595</v>
      </c>
      <c r="C311" s="32">
        <f t="shared" ref="C311:N313" si="95">C349</f>
        <v>8895053.2483475562</v>
      </c>
      <c r="D311" s="32">
        <f t="shared" si="95"/>
        <v>39677771.937459417</v>
      </c>
      <c r="E311" s="32">
        <f t="shared" si="95"/>
        <v>127346899.39375708</v>
      </c>
      <c r="F311" s="32">
        <f t="shared" si="95"/>
        <v>367907912.71950549</v>
      </c>
      <c r="G311" s="32">
        <f t="shared" si="95"/>
        <v>1021776566.6238339</v>
      </c>
      <c r="H311" s="32">
        <f t="shared" si="95"/>
        <v>2792841503.8969593</v>
      </c>
      <c r="I311" s="32">
        <f t="shared" si="95"/>
        <v>7583030207.2164783</v>
      </c>
      <c r="J311" s="32">
        <f t="shared" si="95"/>
        <v>20531131326.889755</v>
      </c>
      <c r="K311" s="32">
        <f t="shared" si="95"/>
        <v>55521383348.54303</v>
      </c>
      <c r="L311" s="32">
        <f t="shared" si="95"/>
        <v>150066732155.74124</v>
      </c>
      <c r="M311" s="32">
        <f t="shared" si="95"/>
        <v>405520826474.3255</v>
      </c>
      <c r="N311" s="32">
        <f t="shared" si="95"/>
        <v>1095723884194.4731</v>
      </c>
    </row>
    <row r="312" spans="1:27" ht="15.75" customHeight="1" x14ac:dyDescent="0.3">
      <c r="A312" s="24" t="s">
        <v>62</v>
      </c>
      <c r="B312" s="72">
        <v>1007328.007676683</v>
      </c>
      <c r="C312" s="32">
        <f t="shared" si="95"/>
        <v>86373065.423882753</v>
      </c>
      <c r="D312" s="32">
        <f t="shared" si="95"/>
        <v>385666132.77053505</v>
      </c>
      <c r="E312" s="32">
        <f t="shared" si="95"/>
        <v>1429112611.4217525</v>
      </c>
      <c r="F312" s="32">
        <f t="shared" si="95"/>
        <v>4556682801.0994205</v>
      </c>
      <c r="G312" s="32">
        <f t="shared" si="95"/>
        <v>13374107871.816793</v>
      </c>
      <c r="H312" s="32">
        <f t="shared" si="95"/>
        <v>37625985325.191795</v>
      </c>
      <c r="I312" s="32">
        <f t="shared" si="95"/>
        <v>103648164545.84029</v>
      </c>
      <c r="J312" s="32">
        <f t="shared" si="95"/>
        <v>282605535726.34406</v>
      </c>
      <c r="K312" s="32">
        <f t="shared" si="95"/>
        <v>766785097790.44104</v>
      </c>
      <c r="L312" s="32">
        <f t="shared" si="95"/>
        <v>2075726670306.0237</v>
      </c>
      <c r="M312" s="32">
        <f t="shared" si="95"/>
        <v>5613152729804.5986</v>
      </c>
      <c r="N312" s="32">
        <f t="shared" si="95"/>
        <v>15171696817198.521</v>
      </c>
    </row>
    <row r="313" spans="1:27" ht="15.75" customHeight="1" x14ac:dyDescent="0.3">
      <c r="A313" s="24" t="s">
        <v>63</v>
      </c>
      <c r="B313" s="72">
        <v>893395.59864605684</v>
      </c>
      <c r="C313" s="32">
        <f t="shared" si="95"/>
        <v>34572642.830008663</v>
      </c>
      <c r="D313" s="32">
        <f t="shared" si="95"/>
        <v>93488603.301841244</v>
      </c>
      <c r="E313" s="32">
        <f t="shared" si="95"/>
        <v>282119659.76308542</v>
      </c>
      <c r="F313" s="32">
        <f t="shared" si="95"/>
        <v>825228263.26371527</v>
      </c>
      <c r="G313" s="32">
        <f t="shared" si="95"/>
        <v>2329457845.4948578</v>
      </c>
      <c r="H313" s="32">
        <f t="shared" si="95"/>
        <v>6435605931.2168865</v>
      </c>
      <c r="I313" s="32">
        <f t="shared" si="95"/>
        <v>17578073871.993519</v>
      </c>
      <c r="J313" s="32">
        <f t="shared" si="95"/>
        <v>47739027370.767632</v>
      </c>
      <c r="K313" s="32">
        <f t="shared" si="95"/>
        <v>129293357121.96901</v>
      </c>
      <c r="L313" s="32">
        <f t="shared" si="95"/>
        <v>349713724748.08069</v>
      </c>
      <c r="M313" s="32">
        <f t="shared" si="95"/>
        <v>945337744043.59949</v>
      </c>
      <c r="N313" s="32">
        <f t="shared" si="95"/>
        <v>2554710419380.4673</v>
      </c>
    </row>
    <row r="314" spans="1:27" ht="15.75" customHeight="1" x14ac:dyDescent="0.3">
      <c r="A314" s="16"/>
      <c r="B314" s="73"/>
      <c r="C314" s="32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</row>
    <row r="315" spans="1:27" ht="15.75" customHeight="1" x14ac:dyDescent="0.3"/>
    <row r="316" spans="1:27" ht="15.75" customHeight="1" x14ac:dyDescent="0.3">
      <c r="A316" s="6" t="s">
        <v>163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 x14ac:dyDescent="0.3">
      <c r="A317" s="6" t="s">
        <v>232</v>
      </c>
      <c r="B317" s="37"/>
      <c r="C317" s="37">
        <v>0</v>
      </c>
      <c r="D317" s="37">
        <v>0</v>
      </c>
      <c r="E317" s="37">
        <v>0</v>
      </c>
      <c r="F317" s="37">
        <v>0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  <c r="L317" s="37">
        <v>0</v>
      </c>
      <c r="M317" s="37">
        <v>0</v>
      </c>
      <c r="N317" s="37">
        <v>0</v>
      </c>
    </row>
    <row r="318" spans="1:27" ht="15.75" customHeight="1" x14ac:dyDescent="0.3">
      <c r="A318" s="6" t="s">
        <v>233</v>
      </c>
      <c r="B318" s="37"/>
      <c r="C318" s="37">
        <v>75</v>
      </c>
      <c r="D318" s="37">
        <v>75</v>
      </c>
      <c r="E318" s="37">
        <v>75</v>
      </c>
      <c r="F318" s="37">
        <v>75</v>
      </c>
      <c r="G318" s="37">
        <v>75</v>
      </c>
      <c r="H318" s="37">
        <v>75</v>
      </c>
      <c r="I318" s="37">
        <v>75</v>
      </c>
      <c r="J318" s="37">
        <v>75</v>
      </c>
      <c r="K318" s="37">
        <v>75</v>
      </c>
      <c r="L318" s="37">
        <v>75</v>
      </c>
      <c r="M318" s="37">
        <v>75</v>
      </c>
      <c r="N318" s="37">
        <v>75</v>
      </c>
    </row>
    <row r="319" spans="1:27" ht="15.75" customHeight="1" x14ac:dyDescent="0.3">
      <c r="A319" s="6" t="s">
        <v>164</v>
      </c>
      <c r="B319" s="37"/>
      <c r="C319" s="37">
        <v>100</v>
      </c>
      <c r="D319" s="37">
        <v>100</v>
      </c>
      <c r="E319" s="37">
        <v>100</v>
      </c>
      <c r="F319" s="37">
        <v>100</v>
      </c>
      <c r="G319" s="37">
        <v>100</v>
      </c>
      <c r="H319" s="37">
        <v>100</v>
      </c>
      <c r="I319" s="37">
        <v>100</v>
      </c>
      <c r="J319" s="37">
        <v>100</v>
      </c>
      <c r="K319" s="37">
        <v>100</v>
      </c>
      <c r="L319" s="37">
        <v>100</v>
      </c>
      <c r="M319" s="37">
        <v>100</v>
      </c>
      <c r="N319" s="37">
        <v>100</v>
      </c>
    </row>
    <row r="320" spans="1:27" ht="15.75" customHeight="1" x14ac:dyDescent="0.3">
      <c r="A320" s="6" t="s">
        <v>234</v>
      </c>
      <c r="B320" s="37"/>
      <c r="C320" s="37">
        <v>60</v>
      </c>
      <c r="D320" s="37">
        <v>60</v>
      </c>
      <c r="E320" s="37">
        <v>60</v>
      </c>
      <c r="F320" s="37">
        <v>60</v>
      </c>
      <c r="G320" s="37">
        <v>60</v>
      </c>
      <c r="H320" s="37">
        <v>60</v>
      </c>
      <c r="I320" s="37">
        <v>60</v>
      </c>
      <c r="J320" s="37">
        <v>60</v>
      </c>
      <c r="K320" s="37">
        <v>60</v>
      </c>
      <c r="L320" s="37">
        <v>60</v>
      </c>
      <c r="M320" s="37">
        <v>60</v>
      </c>
      <c r="N320" s="37">
        <v>60</v>
      </c>
    </row>
    <row r="321" spans="1:14" ht="15.75" customHeight="1" x14ac:dyDescent="0.3">
      <c r="A321" s="6" t="s">
        <v>165</v>
      </c>
      <c r="B321" s="37"/>
      <c r="C321" s="37">
        <v>750</v>
      </c>
      <c r="D321" s="37">
        <v>750</v>
      </c>
      <c r="E321" s="37">
        <v>750</v>
      </c>
      <c r="F321" s="37">
        <v>750</v>
      </c>
      <c r="G321" s="37">
        <v>750</v>
      </c>
      <c r="H321" s="37">
        <v>750</v>
      </c>
      <c r="I321" s="37">
        <v>750</v>
      </c>
      <c r="J321" s="37">
        <v>750</v>
      </c>
      <c r="K321" s="37">
        <v>750</v>
      </c>
      <c r="L321" s="37">
        <v>750</v>
      </c>
      <c r="M321" s="37">
        <v>750</v>
      </c>
      <c r="N321" s="37">
        <v>750</v>
      </c>
    </row>
    <row r="322" spans="1:14" ht="15.75" customHeight="1" x14ac:dyDescent="0.3">
      <c r="A322" s="6" t="s">
        <v>235</v>
      </c>
      <c r="B322" s="37"/>
      <c r="C322" s="37">
        <v>45</v>
      </c>
      <c r="D322" s="37">
        <v>45</v>
      </c>
      <c r="E322" s="37">
        <v>45</v>
      </c>
      <c r="F322" s="37">
        <v>45</v>
      </c>
      <c r="G322" s="37">
        <v>45</v>
      </c>
      <c r="H322" s="37">
        <v>45</v>
      </c>
      <c r="I322" s="37">
        <v>45</v>
      </c>
      <c r="J322" s="37">
        <v>45</v>
      </c>
      <c r="K322" s="37">
        <v>45</v>
      </c>
      <c r="L322" s="37">
        <v>45</v>
      </c>
      <c r="M322" s="37">
        <v>45</v>
      </c>
      <c r="N322" s="37">
        <v>45</v>
      </c>
    </row>
    <row r="323" spans="1:14" ht="15.75" customHeight="1" x14ac:dyDescent="0.3">
      <c r="A323" s="6" t="s">
        <v>166</v>
      </c>
      <c r="B323" s="37"/>
      <c r="C323" s="37">
        <v>1900</v>
      </c>
      <c r="D323" s="37">
        <v>1900</v>
      </c>
      <c r="E323" s="37">
        <v>1900</v>
      </c>
      <c r="F323" s="37">
        <v>1900</v>
      </c>
      <c r="G323" s="37">
        <v>1900</v>
      </c>
      <c r="H323" s="37">
        <v>1900</v>
      </c>
      <c r="I323" s="37">
        <v>1900</v>
      </c>
      <c r="J323" s="37">
        <v>1900</v>
      </c>
      <c r="K323" s="37">
        <v>1900</v>
      </c>
      <c r="L323" s="37">
        <v>1900</v>
      </c>
      <c r="M323" s="37">
        <v>1900</v>
      </c>
      <c r="N323" s="37">
        <v>1900</v>
      </c>
    </row>
    <row r="324" spans="1:14" ht="15.75" customHeight="1" x14ac:dyDescent="0.3">
      <c r="A324" s="16" t="s">
        <v>236</v>
      </c>
      <c r="B324" s="54"/>
      <c r="C324" s="33">
        <v>30</v>
      </c>
      <c r="D324" s="33">
        <v>30</v>
      </c>
      <c r="E324" s="33">
        <v>30</v>
      </c>
      <c r="F324" s="33">
        <v>30</v>
      </c>
      <c r="G324" s="33">
        <v>30</v>
      </c>
      <c r="H324" s="33">
        <v>30</v>
      </c>
      <c r="I324" s="33">
        <v>30</v>
      </c>
      <c r="J324" s="33">
        <v>30</v>
      </c>
      <c r="K324" s="33">
        <v>30</v>
      </c>
      <c r="L324" s="33">
        <v>30</v>
      </c>
      <c r="M324" s="33">
        <v>30</v>
      </c>
      <c r="N324" s="33">
        <v>30</v>
      </c>
    </row>
    <row r="325" spans="1:14" ht="15.75" customHeight="1" x14ac:dyDescent="0.3">
      <c r="A325" s="14"/>
      <c r="B325" s="54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</row>
    <row r="326" spans="1:14" ht="15.75" customHeight="1" x14ac:dyDescent="0.3">
      <c r="A326" s="6" t="s">
        <v>84</v>
      </c>
      <c r="B326" s="54" t="s">
        <v>167</v>
      </c>
      <c r="C326" s="37">
        <f t="shared" ref="C326:N326" si="96">SUM(C327:C329)</f>
        <v>45380007.645199925</v>
      </c>
      <c r="D326" s="37">
        <f t="shared" si="96"/>
        <v>45380007.645199925</v>
      </c>
      <c r="E326" s="37">
        <f t="shared" si="96"/>
        <v>45380007.645199925</v>
      </c>
      <c r="F326" s="37">
        <f t="shared" si="96"/>
        <v>45380007.645199925</v>
      </c>
      <c r="G326" s="37">
        <f t="shared" si="96"/>
        <v>45380007.645199925</v>
      </c>
      <c r="H326" s="37">
        <f t="shared" si="96"/>
        <v>45380007.645199925</v>
      </c>
      <c r="I326" s="37">
        <f t="shared" si="96"/>
        <v>45380007.645199925</v>
      </c>
      <c r="J326" s="37">
        <f t="shared" si="96"/>
        <v>45380007.645199925</v>
      </c>
      <c r="K326" s="37">
        <f t="shared" si="96"/>
        <v>45380007.645199925</v>
      </c>
      <c r="L326" s="37">
        <f t="shared" si="96"/>
        <v>45380007.645199925</v>
      </c>
      <c r="M326" s="37">
        <f t="shared" si="96"/>
        <v>45380007.645199925</v>
      </c>
      <c r="N326" s="37">
        <f t="shared" si="96"/>
        <v>45380007.645199925</v>
      </c>
    </row>
    <row r="327" spans="1:14" ht="15.75" customHeight="1" x14ac:dyDescent="0.3">
      <c r="A327" s="15" t="s">
        <v>61</v>
      </c>
      <c r="B327" s="18"/>
      <c r="C327" s="33">
        <f t="shared" ref="C327:N327" si="97">C319*C242*C119</f>
        <v>2874831.5640356843</v>
      </c>
      <c r="D327" s="33">
        <f t="shared" si="97"/>
        <v>2874831.5640356843</v>
      </c>
      <c r="E327" s="33">
        <f t="shared" si="97"/>
        <v>2874831.5640356843</v>
      </c>
      <c r="F327" s="33">
        <f t="shared" si="97"/>
        <v>2874831.5640356843</v>
      </c>
      <c r="G327" s="33">
        <f t="shared" si="97"/>
        <v>2874831.5640356843</v>
      </c>
      <c r="H327" s="33">
        <f t="shared" si="97"/>
        <v>2874831.5640356843</v>
      </c>
      <c r="I327" s="33">
        <f t="shared" si="97"/>
        <v>2874831.5640356843</v>
      </c>
      <c r="J327" s="33">
        <f t="shared" si="97"/>
        <v>2874831.5640356843</v>
      </c>
      <c r="K327" s="33">
        <f t="shared" si="97"/>
        <v>2874831.5640356843</v>
      </c>
      <c r="L327" s="33">
        <f t="shared" si="97"/>
        <v>2874831.5640356843</v>
      </c>
      <c r="M327" s="33">
        <f t="shared" si="97"/>
        <v>2874831.5640356843</v>
      </c>
      <c r="N327" s="33">
        <f t="shared" si="97"/>
        <v>2874831.5640356843</v>
      </c>
    </row>
    <row r="328" spans="1:14" ht="15.75" customHeight="1" x14ac:dyDescent="0.3">
      <c r="A328" s="15" t="s">
        <v>93</v>
      </c>
      <c r="B328" s="57"/>
      <c r="C328" s="58">
        <f t="shared" ref="C328:N328" si="98">C321*C243*C120</f>
        <v>26055691.710661449</v>
      </c>
      <c r="D328" s="58">
        <f t="shared" si="98"/>
        <v>26055691.710661449</v>
      </c>
      <c r="E328" s="58">
        <f t="shared" si="98"/>
        <v>26055691.710661449</v>
      </c>
      <c r="F328" s="58">
        <f t="shared" si="98"/>
        <v>26055691.710661449</v>
      </c>
      <c r="G328" s="58">
        <f t="shared" si="98"/>
        <v>26055691.710661449</v>
      </c>
      <c r="H328" s="58">
        <f t="shared" si="98"/>
        <v>26055691.710661449</v>
      </c>
      <c r="I328" s="58">
        <f t="shared" si="98"/>
        <v>26055691.710661449</v>
      </c>
      <c r="J328" s="58">
        <f t="shared" si="98"/>
        <v>26055691.710661449</v>
      </c>
      <c r="K328" s="58">
        <f t="shared" si="98"/>
        <v>26055691.710661449</v>
      </c>
      <c r="L328" s="58">
        <f t="shared" si="98"/>
        <v>26055691.710661449</v>
      </c>
      <c r="M328" s="58">
        <f t="shared" si="98"/>
        <v>26055691.710661449</v>
      </c>
      <c r="N328" s="58">
        <f t="shared" si="98"/>
        <v>26055691.710661449</v>
      </c>
    </row>
    <row r="329" spans="1:14" ht="15.75" customHeight="1" x14ac:dyDescent="0.3">
      <c r="A329" s="15" t="s">
        <v>63</v>
      </c>
      <c r="B329" s="57"/>
      <c r="C329" s="58">
        <f t="shared" ref="C329:N329" si="99">C323*C244*C121</f>
        <v>16449484.37050279</v>
      </c>
      <c r="D329" s="58">
        <f t="shared" si="99"/>
        <v>16449484.37050279</v>
      </c>
      <c r="E329" s="58">
        <f t="shared" si="99"/>
        <v>16449484.37050279</v>
      </c>
      <c r="F329" s="58">
        <f t="shared" si="99"/>
        <v>16449484.37050279</v>
      </c>
      <c r="G329" s="58">
        <f t="shared" si="99"/>
        <v>16449484.37050279</v>
      </c>
      <c r="H329" s="58">
        <f t="shared" si="99"/>
        <v>16449484.37050279</v>
      </c>
      <c r="I329" s="58">
        <f t="shared" si="99"/>
        <v>16449484.37050279</v>
      </c>
      <c r="J329" s="58">
        <f t="shared" si="99"/>
        <v>16449484.37050279</v>
      </c>
      <c r="K329" s="58">
        <f t="shared" si="99"/>
        <v>16449484.37050279</v>
      </c>
      <c r="L329" s="58">
        <f t="shared" si="99"/>
        <v>16449484.37050279</v>
      </c>
      <c r="M329" s="58">
        <f t="shared" si="99"/>
        <v>16449484.37050279</v>
      </c>
      <c r="N329" s="58">
        <f t="shared" si="99"/>
        <v>16449484.37050279</v>
      </c>
    </row>
    <row r="330" spans="1:14" ht="15.75" customHeight="1" x14ac:dyDescent="0.3">
      <c r="A330" s="15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</row>
    <row r="331" spans="1:14" ht="15.75" customHeight="1" x14ac:dyDescent="0.3">
      <c r="A331" s="16" t="s">
        <v>85</v>
      </c>
      <c r="B331" s="18"/>
      <c r="C331" s="33">
        <f t="shared" ref="C331:N331" si="100">SUM(C332:C334)</f>
        <v>13856438.096899636</v>
      </c>
      <c r="D331" s="33">
        <f t="shared" si="100"/>
        <v>124075869.75270677</v>
      </c>
      <c r="E331" s="33">
        <f t="shared" si="100"/>
        <v>499823132.34259981</v>
      </c>
      <c r="F331" s="33">
        <f t="shared" si="100"/>
        <v>1776160802.7906418</v>
      </c>
      <c r="G331" s="33">
        <f t="shared" si="100"/>
        <v>5560316774.9631672</v>
      </c>
      <c r="H331" s="33">
        <f t="shared" si="100"/>
        <v>16181075065.46504</v>
      </c>
      <c r="I331" s="33">
        <f t="shared" si="100"/>
        <v>45338439446.487068</v>
      </c>
      <c r="J331" s="33">
        <f t="shared" si="100"/>
        <v>124652535205.17825</v>
      </c>
      <c r="K331" s="33">
        <f t="shared" si="100"/>
        <v>339566415856.47467</v>
      </c>
      <c r="L331" s="33">
        <f t="shared" si="100"/>
        <v>920945116268.0199</v>
      </c>
      <c r="M331" s="33">
        <f t="shared" si="100"/>
        <v>2492560662836.4521</v>
      </c>
      <c r="N331" s="33">
        <f t="shared" si="100"/>
        <v>6739754200140.248</v>
      </c>
    </row>
    <row r="332" spans="1:14" ht="15.75" customHeight="1" x14ac:dyDescent="0.3">
      <c r="A332" s="15" t="s">
        <v>61</v>
      </c>
      <c r="B332" s="57"/>
      <c r="C332" s="58">
        <f t="shared" ref="C332:N332" si="101">C319*C261*C119</f>
        <v>720765.08638743882</v>
      </c>
      <c r="D332" s="58">
        <f t="shared" si="101"/>
        <v>8439302.2124268729</v>
      </c>
      <c r="E332" s="58">
        <f t="shared" si="101"/>
        <v>37436413.66846136</v>
      </c>
      <c r="F332" s="58">
        <f t="shared" si="101"/>
        <v>119740126.11085674</v>
      </c>
      <c r="G332" s="58">
        <f t="shared" si="101"/>
        <v>345469445.22896928</v>
      </c>
      <c r="H332" s="58">
        <f t="shared" si="101"/>
        <v>958943048.92988992</v>
      </c>
      <c r="I332" s="58">
        <f t="shared" si="101"/>
        <v>2620512506.8779049</v>
      </c>
      <c r="J332" s="58">
        <f t="shared" si="101"/>
        <v>7114456689.2380867</v>
      </c>
      <c r="K332" s="58">
        <f t="shared" si="101"/>
        <v>19261689767.551044</v>
      </c>
      <c r="L332" s="58">
        <f t="shared" si="101"/>
        <v>52087597774.532967</v>
      </c>
      <c r="M332" s="58">
        <f t="shared" si="101"/>
        <v>140784645218.53763</v>
      </c>
      <c r="N332" s="58">
        <f t="shared" si="101"/>
        <v>380436928222.3739</v>
      </c>
    </row>
    <row r="333" spans="1:14" ht="15.75" customHeight="1" x14ac:dyDescent="0.3">
      <c r="A333" s="15" t="s">
        <v>93</v>
      </c>
      <c r="B333" s="57"/>
      <c r="C333" s="58">
        <f t="shared" ref="C333:N333" si="102">C321*C262*C120</f>
        <v>5816261.5499247834</v>
      </c>
      <c r="D333" s="58">
        <f t="shared" si="102"/>
        <v>85214199.44987227</v>
      </c>
      <c r="E333" s="58">
        <f t="shared" si="102"/>
        <v>380123294.96851814</v>
      </c>
      <c r="F333" s="58">
        <f t="shared" si="102"/>
        <v>1408173090.4882698</v>
      </c>
      <c r="G333" s="58">
        <f t="shared" si="102"/>
        <v>4488699891.6621284</v>
      </c>
      <c r="H333" s="58">
        <f t="shared" si="102"/>
        <v>13172365400.499676</v>
      </c>
      <c r="I333" s="58">
        <f t="shared" si="102"/>
        <v>37055034890.5383</v>
      </c>
      <c r="J333" s="58">
        <f t="shared" si="102"/>
        <v>102070592317.38588</v>
      </c>
      <c r="K333" s="58">
        <f t="shared" si="102"/>
        <v>278297711016.24811</v>
      </c>
      <c r="L333" s="58">
        <f t="shared" si="102"/>
        <v>755088405249.35425</v>
      </c>
      <c r="M333" s="58">
        <f t="shared" si="102"/>
        <v>2044052425971.6038</v>
      </c>
      <c r="N333" s="58">
        <f t="shared" si="102"/>
        <v>5527486287473.1064</v>
      </c>
    </row>
    <row r="334" spans="1:14" ht="15.75" customHeight="1" x14ac:dyDescent="0.3">
      <c r="A334" s="15" t="s">
        <v>63</v>
      </c>
      <c r="B334" s="57"/>
      <c r="C334" s="58">
        <f t="shared" ref="C334:N334" si="103">C323*C263*C121</f>
        <v>7319411.4605874149</v>
      </c>
      <c r="D334" s="58">
        <f t="shared" si="103"/>
        <v>30422368.090407621</v>
      </c>
      <c r="E334" s="58">
        <f t="shared" si="103"/>
        <v>82263423.705620289</v>
      </c>
      <c r="F334" s="58">
        <f t="shared" si="103"/>
        <v>248247586.19151518</v>
      </c>
      <c r="G334" s="58">
        <f t="shared" si="103"/>
        <v>726147438.07206964</v>
      </c>
      <c r="H334" s="58">
        <f t="shared" si="103"/>
        <v>2049766616.0354748</v>
      </c>
      <c r="I334" s="58">
        <f t="shared" si="103"/>
        <v>5662892049.0708609</v>
      </c>
      <c r="J334" s="58">
        <f t="shared" si="103"/>
        <v>15467486198.554293</v>
      </c>
      <c r="K334" s="58">
        <f t="shared" si="103"/>
        <v>42007015072.675514</v>
      </c>
      <c r="L334" s="58">
        <f t="shared" si="103"/>
        <v>113769113244.13272</v>
      </c>
      <c r="M334" s="58">
        <f t="shared" si="103"/>
        <v>307723591646.31097</v>
      </c>
      <c r="N334" s="58">
        <f t="shared" si="103"/>
        <v>831830984444.76758</v>
      </c>
    </row>
    <row r="335" spans="1:14" ht="15.75" customHeight="1" x14ac:dyDescent="0.3">
      <c r="A335" s="16" t="s">
        <v>86</v>
      </c>
      <c r="B335" s="18"/>
      <c r="C335" s="33">
        <f t="shared" ref="C335:N335" si="104">SUM(C336:C338)</f>
        <v>40331.335689525789</v>
      </c>
      <c r="D335" s="33">
        <f t="shared" si="104"/>
        <v>40331.335689525789</v>
      </c>
      <c r="E335" s="33">
        <f t="shared" si="104"/>
        <v>40331.335689525789</v>
      </c>
      <c r="F335" s="33">
        <f t="shared" si="104"/>
        <v>40331.335689525789</v>
      </c>
      <c r="G335" s="33">
        <f t="shared" si="104"/>
        <v>40331.335689525789</v>
      </c>
      <c r="H335" s="33">
        <f t="shared" si="104"/>
        <v>40331.335689525789</v>
      </c>
      <c r="I335" s="33">
        <f t="shared" si="104"/>
        <v>40331.335689525789</v>
      </c>
      <c r="J335" s="33">
        <f t="shared" si="104"/>
        <v>40331.335689525789</v>
      </c>
      <c r="K335" s="33">
        <f t="shared" si="104"/>
        <v>40331.335689525789</v>
      </c>
      <c r="L335" s="33">
        <f t="shared" si="104"/>
        <v>40331.335689525789</v>
      </c>
      <c r="M335" s="33">
        <f t="shared" si="104"/>
        <v>40331.335689525789</v>
      </c>
      <c r="N335" s="33">
        <f t="shared" si="104"/>
        <v>40331.335689525789</v>
      </c>
    </row>
    <row r="336" spans="1:14" ht="15.75" customHeight="1" x14ac:dyDescent="0.3">
      <c r="A336" s="15" t="s">
        <v>61</v>
      </c>
      <c r="B336" s="57"/>
      <c r="C336" s="58">
        <f t="shared" ref="C336:N336" si="105">C319*C247*C119</f>
        <v>4802.4203130183078</v>
      </c>
      <c r="D336" s="58">
        <f t="shared" si="105"/>
        <v>4802.4203130183078</v>
      </c>
      <c r="E336" s="58">
        <f t="shared" si="105"/>
        <v>4802.4203130183078</v>
      </c>
      <c r="F336" s="58">
        <f t="shared" si="105"/>
        <v>4802.4203130183078</v>
      </c>
      <c r="G336" s="58">
        <f t="shared" si="105"/>
        <v>4802.4203130183078</v>
      </c>
      <c r="H336" s="58">
        <f t="shared" si="105"/>
        <v>4802.4203130183078</v>
      </c>
      <c r="I336" s="58">
        <f t="shared" si="105"/>
        <v>4802.4203130183078</v>
      </c>
      <c r="J336" s="58">
        <f t="shared" si="105"/>
        <v>4802.4203130183078</v>
      </c>
      <c r="K336" s="58">
        <f t="shared" si="105"/>
        <v>4802.4203130183078</v>
      </c>
      <c r="L336" s="58">
        <f t="shared" si="105"/>
        <v>4802.4203130183078</v>
      </c>
      <c r="M336" s="58">
        <f t="shared" si="105"/>
        <v>4802.4203130183078</v>
      </c>
      <c r="N336" s="58">
        <f t="shared" si="105"/>
        <v>4802.4203130183078</v>
      </c>
    </row>
    <row r="337" spans="1:14" ht="15.75" customHeight="1" x14ac:dyDescent="0.3">
      <c r="A337" s="15" t="s">
        <v>93</v>
      </c>
      <c r="B337" s="57"/>
      <c r="C337" s="58">
        <f t="shared" ref="C337:N337" si="106">C321*C248*C120</f>
        <v>31443.896361962041</v>
      </c>
      <c r="D337" s="58">
        <f t="shared" si="106"/>
        <v>31443.896361962041</v>
      </c>
      <c r="E337" s="58">
        <f t="shared" si="106"/>
        <v>31443.896361962041</v>
      </c>
      <c r="F337" s="58">
        <f t="shared" si="106"/>
        <v>31443.896361962041</v>
      </c>
      <c r="G337" s="58">
        <f t="shared" si="106"/>
        <v>31443.896361962041</v>
      </c>
      <c r="H337" s="58">
        <f t="shared" si="106"/>
        <v>31443.896361962041</v>
      </c>
      <c r="I337" s="58">
        <f t="shared" si="106"/>
        <v>31443.896361962041</v>
      </c>
      <c r="J337" s="58">
        <f t="shared" si="106"/>
        <v>31443.896361962041</v>
      </c>
      <c r="K337" s="58">
        <f t="shared" si="106"/>
        <v>31443.896361962041</v>
      </c>
      <c r="L337" s="58">
        <f t="shared" si="106"/>
        <v>31443.896361962041</v>
      </c>
      <c r="M337" s="58">
        <f t="shared" si="106"/>
        <v>31443.896361962041</v>
      </c>
      <c r="N337" s="58">
        <f t="shared" si="106"/>
        <v>31443.896361962041</v>
      </c>
    </row>
    <row r="338" spans="1:14" ht="15.75" customHeight="1" x14ac:dyDescent="0.3">
      <c r="A338" s="15" t="s">
        <v>63</v>
      </c>
      <c r="B338" s="57"/>
      <c r="C338" s="58">
        <f t="shared" ref="C338:N338" si="107">C323*C249*C121</f>
        <v>4085.0190145454421</v>
      </c>
      <c r="D338" s="58">
        <f t="shared" si="107"/>
        <v>4085.0190145454421</v>
      </c>
      <c r="E338" s="58">
        <f t="shared" si="107"/>
        <v>4085.0190145454421</v>
      </c>
      <c r="F338" s="58">
        <f t="shared" si="107"/>
        <v>4085.0190145454421</v>
      </c>
      <c r="G338" s="58">
        <f t="shared" si="107"/>
        <v>4085.0190145454421</v>
      </c>
      <c r="H338" s="58">
        <f t="shared" si="107"/>
        <v>4085.0190145454421</v>
      </c>
      <c r="I338" s="58">
        <f t="shared" si="107"/>
        <v>4085.0190145454421</v>
      </c>
      <c r="J338" s="58">
        <f t="shared" si="107"/>
        <v>4085.0190145454421</v>
      </c>
      <c r="K338" s="58">
        <f t="shared" si="107"/>
        <v>4085.0190145454421</v>
      </c>
      <c r="L338" s="58">
        <f t="shared" si="107"/>
        <v>4085.0190145454421</v>
      </c>
      <c r="M338" s="58">
        <f t="shared" si="107"/>
        <v>4085.0190145454421</v>
      </c>
      <c r="N338" s="58">
        <f t="shared" si="107"/>
        <v>4085.0190145454421</v>
      </c>
    </row>
    <row r="339" spans="1:14" ht="15.75" customHeight="1" x14ac:dyDescent="0.3">
      <c r="A339" s="16" t="s">
        <v>87</v>
      </c>
      <c r="B339" s="18"/>
      <c r="C339" s="33">
        <f t="shared" ref="C339:N339" si="108">SUM(C340:C342)</f>
        <v>3615323.7965383269</v>
      </c>
      <c r="D339" s="33">
        <f t="shared" si="108"/>
        <v>42465704.578786664</v>
      </c>
      <c r="E339" s="33">
        <f t="shared" si="108"/>
        <v>188392842.37998679</v>
      </c>
      <c r="F339" s="33">
        <f t="shared" si="108"/>
        <v>604085788.60888302</v>
      </c>
      <c r="G339" s="33">
        <f t="shared" si="108"/>
        <v>1746233187.3283432</v>
      </c>
      <c r="H339" s="33">
        <f t="shared" si="108"/>
        <v>4852743023.9146786</v>
      </c>
      <c r="I339" s="33">
        <f t="shared" si="108"/>
        <v>13269461114.238424</v>
      </c>
      <c r="J339" s="33">
        <f t="shared" si="108"/>
        <v>36036953120.391754</v>
      </c>
      <c r="K339" s="33">
        <f t="shared" si="108"/>
        <v>97581842455.291824</v>
      </c>
      <c r="L339" s="33">
        <f t="shared" si="108"/>
        <v>263901275267.51468</v>
      </c>
      <c r="M339" s="33">
        <f t="shared" si="108"/>
        <v>713308846315.69543</v>
      </c>
      <c r="N339" s="33">
        <f t="shared" si="108"/>
        <v>1927577881760.4109</v>
      </c>
    </row>
    <row r="340" spans="1:14" ht="15.75" customHeight="1" x14ac:dyDescent="0.3">
      <c r="A340" s="15" t="s">
        <v>156</v>
      </c>
      <c r="B340" s="57"/>
      <c r="C340" s="58">
        <f t="shared" ref="C340:N340" si="109">(C321-C319)*C281</f>
        <v>3115507.0859097037</v>
      </c>
      <c r="D340" s="58">
        <f t="shared" si="109"/>
        <v>36478883.813215151</v>
      </c>
      <c r="E340" s="58">
        <f t="shared" si="109"/>
        <v>161818898.0819242</v>
      </c>
      <c r="F340" s="58">
        <f t="shared" si="109"/>
        <v>517576695.11417824</v>
      </c>
      <c r="G340" s="58">
        <f t="shared" si="109"/>
        <v>1493291677.0022194</v>
      </c>
      <c r="H340" s="58">
        <f t="shared" si="109"/>
        <v>4145031328.9994483</v>
      </c>
      <c r="I340" s="58">
        <f t="shared" si="109"/>
        <v>11327165310.979744</v>
      </c>
      <c r="J340" s="58">
        <f t="shared" si="109"/>
        <v>30752239039.231628</v>
      </c>
      <c r="K340" s="58">
        <f t="shared" si="109"/>
        <v>83258654020.23938</v>
      </c>
      <c r="L340" s="58">
        <f t="shared" si="109"/>
        <v>225148641380.4187</v>
      </c>
      <c r="M340" s="58">
        <f t="shared" si="109"/>
        <v>608541628957.12891</v>
      </c>
      <c r="N340" s="58">
        <f t="shared" si="109"/>
        <v>1644438622241.2107</v>
      </c>
    </row>
    <row r="341" spans="1:14" ht="15.75" customHeight="1" x14ac:dyDescent="0.3">
      <c r="A341" s="15" t="s">
        <v>157</v>
      </c>
      <c r="B341" s="57"/>
      <c r="C341" s="58">
        <f t="shared" ref="C341:N341" si="110">(C323-C319)*C282</f>
        <v>454082.00442408642</v>
      </c>
      <c r="D341" s="58">
        <f t="shared" si="110"/>
        <v>5316760.3938289294</v>
      </c>
      <c r="E341" s="58">
        <f t="shared" si="110"/>
        <v>23584940.611130659</v>
      </c>
      <c r="F341" s="58">
        <f t="shared" si="110"/>
        <v>75436279.449839741</v>
      </c>
      <c r="G341" s="58">
        <f t="shared" si="110"/>
        <v>217645750.49425063</v>
      </c>
      <c r="H341" s="58">
        <f t="shared" si="110"/>
        <v>604134120.8258307</v>
      </c>
      <c r="I341" s="58">
        <f t="shared" si="110"/>
        <v>1650922879.3330801</v>
      </c>
      <c r="J341" s="58">
        <f t="shared" si="110"/>
        <v>4482107714.2199955</v>
      </c>
      <c r="K341" s="58">
        <f t="shared" si="110"/>
        <v>12134864553.557158</v>
      </c>
      <c r="L341" s="58">
        <f t="shared" si="110"/>
        <v>32815186597.955765</v>
      </c>
      <c r="M341" s="58">
        <f t="shared" si="110"/>
        <v>88694326487.678711</v>
      </c>
      <c r="N341" s="58">
        <f t="shared" si="110"/>
        <v>239675264780.09552</v>
      </c>
    </row>
    <row r="342" spans="1:14" ht="15.75" customHeight="1" x14ac:dyDescent="0.3">
      <c r="A342" s="15" t="s">
        <v>158</v>
      </c>
      <c r="B342" s="57"/>
      <c r="C342" s="58">
        <f t="shared" ref="C342:N342" si="111">(C323-C321)*C283</f>
        <v>45734.706204536764</v>
      </c>
      <c r="D342" s="58">
        <f t="shared" si="111"/>
        <v>670060.37174258532</v>
      </c>
      <c r="E342" s="58">
        <f t="shared" si="111"/>
        <v>2989003.6869319379</v>
      </c>
      <c r="F342" s="58">
        <f t="shared" si="111"/>
        <v>11072814.044865027</v>
      </c>
      <c r="G342" s="58">
        <f t="shared" si="111"/>
        <v>35295759.831873149</v>
      </c>
      <c r="H342" s="58">
        <f t="shared" si="111"/>
        <v>103577574.08939916</v>
      </c>
      <c r="I342" s="58">
        <f t="shared" si="111"/>
        <v>291372923.92560035</v>
      </c>
      <c r="J342" s="58">
        <f t="shared" si="111"/>
        <v>802606366.94012833</v>
      </c>
      <c r="K342" s="58">
        <f t="shared" si="111"/>
        <v>2188323881.4952841</v>
      </c>
      <c r="L342" s="58">
        <f t="shared" si="111"/>
        <v>5937447289.1402225</v>
      </c>
      <c r="M342" s="58">
        <f t="shared" si="111"/>
        <v>16072890870.887827</v>
      </c>
      <c r="N342" s="58">
        <f t="shared" si="111"/>
        <v>43463994739.104774</v>
      </c>
    </row>
    <row r="343" spans="1:14" ht="15.75" customHeight="1" x14ac:dyDescent="0.3">
      <c r="A343" s="16" t="s">
        <v>88</v>
      </c>
      <c r="B343" s="18"/>
      <c r="C343" s="33">
        <f t="shared" ref="C343:N343" si="112">SUM(C344:C346)</f>
        <v>-759625.30000217096</v>
      </c>
      <c r="D343" s="33">
        <f t="shared" si="112"/>
        <v>-3320075.1436152831</v>
      </c>
      <c r="E343" s="33">
        <f t="shared" si="112"/>
        <v>-9376830.3890904859</v>
      </c>
      <c r="F343" s="33">
        <f t="shared" si="112"/>
        <v>-28992788.457894552</v>
      </c>
      <c r="G343" s="33">
        <f t="shared" si="112"/>
        <v>-85792386.025847584</v>
      </c>
      <c r="H343" s="33">
        <f t="shared" si="112"/>
        <v>-243512275.03631309</v>
      </c>
      <c r="I343" s="33">
        <f t="shared" si="112"/>
        <v>-674521523.15939093</v>
      </c>
      <c r="J343" s="33">
        <f t="shared" si="112"/>
        <v>-1844663399.2021079</v>
      </c>
      <c r="K343" s="33">
        <f t="shared" si="112"/>
        <v>-5012697547.4283571</v>
      </c>
      <c r="L343" s="33">
        <f t="shared" si="112"/>
        <v>-13579708624.045498</v>
      </c>
      <c r="M343" s="33">
        <f t="shared" si="112"/>
        <v>-36734991607.749405</v>
      </c>
      <c r="N343" s="33">
        <f t="shared" si="112"/>
        <v>-99306617494.723007</v>
      </c>
    </row>
    <row r="344" spans="1:14" ht="15.75" customHeight="1" x14ac:dyDescent="0.3">
      <c r="A344" s="15" t="s">
        <v>168</v>
      </c>
      <c r="B344" s="57"/>
      <c r="C344" s="58">
        <f t="shared" ref="C344:N344" si="113">(C319-C321)*C287</f>
        <v>-15510.030799799422</v>
      </c>
      <c r="D344" s="58">
        <f t="shared" si="113"/>
        <v>-227237.86519965937</v>
      </c>
      <c r="E344" s="58">
        <f t="shared" si="113"/>
        <v>-1013662.1199160485</v>
      </c>
      <c r="F344" s="58">
        <f t="shared" si="113"/>
        <v>-3755128.241302052</v>
      </c>
      <c r="G344" s="58">
        <f t="shared" si="113"/>
        <v>-11969866.377765676</v>
      </c>
      <c r="H344" s="58">
        <f t="shared" si="113"/>
        <v>-35126307.734665804</v>
      </c>
      <c r="I344" s="58">
        <f t="shared" si="113"/>
        <v>-98813426.374768808</v>
      </c>
      <c r="J344" s="58">
        <f t="shared" si="113"/>
        <v>-272188246.17969567</v>
      </c>
      <c r="K344" s="58">
        <f t="shared" si="113"/>
        <v>-742127229.37666154</v>
      </c>
      <c r="L344" s="58">
        <f t="shared" si="113"/>
        <v>-2013569080.6649449</v>
      </c>
      <c r="M344" s="58">
        <f t="shared" si="113"/>
        <v>-5450806469.2576103</v>
      </c>
      <c r="N344" s="58">
        <f t="shared" si="113"/>
        <v>-14739963433.26162</v>
      </c>
    </row>
    <row r="345" spans="1:14" ht="15.75" customHeight="1" x14ac:dyDescent="0.3">
      <c r="A345" s="15" t="s">
        <v>160</v>
      </c>
      <c r="B345" s="57"/>
      <c r="C345" s="58">
        <f t="shared" ref="C345:N345" si="114">(C321-C323)*C288</f>
        <v>-633875.97006127948</v>
      </c>
      <c r="D345" s="58">
        <f t="shared" si="114"/>
        <v>-2634639.1630947907</v>
      </c>
      <c r="E345" s="58">
        <f t="shared" si="114"/>
        <v>-7124180.3774448903</v>
      </c>
      <c r="F345" s="58">
        <f t="shared" si="114"/>
        <v>-21498747.591912132</v>
      </c>
      <c r="G345" s="58">
        <f t="shared" si="114"/>
        <v>-62885850.070588291</v>
      </c>
      <c r="H345" s="58">
        <f t="shared" si="114"/>
        <v>-177513972.14584768</v>
      </c>
      <c r="I345" s="58">
        <f t="shared" si="114"/>
        <v>-490418008.37208551</v>
      </c>
      <c r="J345" s="58">
        <f t="shared" si="114"/>
        <v>-1339515871.0931661</v>
      </c>
      <c r="K345" s="58">
        <f t="shared" si="114"/>
        <v>-3637893233.8958888</v>
      </c>
      <c r="L345" s="58">
        <f t="shared" si="114"/>
        <v>-9852637388.8056564</v>
      </c>
      <c r="M345" s="58">
        <f t="shared" si="114"/>
        <v>-26649491043.900417</v>
      </c>
      <c r="N345" s="58">
        <f t="shared" si="114"/>
        <v>-72038260867.170822</v>
      </c>
    </row>
    <row r="346" spans="1:14" ht="15.75" customHeight="1" x14ac:dyDescent="0.3">
      <c r="A346" s="15" t="s">
        <v>169</v>
      </c>
      <c r="B346" s="57"/>
      <c r="C346" s="58">
        <f t="shared" ref="C346:N346" si="115">(C319-C323)*C289</f>
        <v>-110239.29914109208</v>
      </c>
      <c r="D346" s="58">
        <f t="shared" si="115"/>
        <v>-458198.11532083311</v>
      </c>
      <c r="E346" s="58">
        <f t="shared" si="115"/>
        <v>-1238987.8917295462</v>
      </c>
      <c r="F346" s="58">
        <f t="shared" si="115"/>
        <v>-3738912.6246803706</v>
      </c>
      <c r="G346" s="58">
        <f t="shared" si="115"/>
        <v>-10936669.577493617</v>
      </c>
      <c r="H346" s="58">
        <f t="shared" si="115"/>
        <v>-30871995.155799594</v>
      </c>
      <c r="I346" s="58">
        <f t="shared" si="115"/>
        <v>-85290088.412536621</v>
      </c>
      <c r="J346" s="58">
        <f t="shared" si="115"/>
        <v>-232959281.92924628</v>
      </c>
      <c r="K346" s="58">
        <f t="shared" si="115"/>
        <v>-632677084.15580666</v>
      </c>
      <c r="L346" s="58">
        <f t="shared" si="115"/>
        <v>-1713502154.5748966</v>
      </c>
      <c r="M346" s="58">
        <f t="shared" si="115"/>
        <v>-4634694094.5913763</v>
      </c>
      <c r="N346" s="58">
        <f t="shared" si="115"/>
        <v>-12528393194.290579</v>
      </c>
    </row>
    <row r="347" spans="1:14" ht="15.75" customHeight="1" x14ac:dyDescent="0.3">
      <c r="A347" s="16" t="s">
        <v>89</v>
      </c>
      <c r="B347" s="18"/>
      <c r="C347" s="33">
        <f t="shared" ref="C347:N347" si="116">SUM(C348:C351)</f>
        <v>129863936.50223896</v>
      </c>
      <c r="D347" s="33">
        <f t="shared" si="116"/>
        <v>518928658.00983572</v>
      </c>
      <c r="E347" s="33">
        <f t="shared" si="116"/>
        <v>1838760370.5785949</v>
      </c>
      <c r="F347" s="33">
        <f t="shared" si="116"/>
        <v>5750099102.0826416</v>
      </c>
      <c r="G347" s="33">
        <f t="shared" si="116"/>
        <v>16725737383.935486</v>
      </c>
      <c r="H347" s="33">
        <f t="shared" si="116"/>
        <v>46854961135.305641</v>
      </c>
      <c r="I347" s="33">
        <f t="shared" si="116"/>
        <v>128809951500.05028</v>
      </c>
      <c r="J347" s="33">
        <f t="shared" si="116"/>
        <v>350876556024.00146</v>
      </c>
      <c r="K347" s="33">
        <f t="shared" si="116"/>
        <v>951600906635.95313</v>
      </c>
      <c r="L347" s="33">
        <f t="shared" si="116"/>
        <v>2575508434459.8457</v>
      </c>
      <c r="M347" s="33">
        <f t="shared" si="116"/>
        <v>6964012883422.5234</v>
      </c>
      <c r="N347" s="33">
        <f t="shared" si="116"/>
        <v>18822133022173.461</v>
      </c>
    </row>
    <row r="348" spans="1:14" ht="15.75" customHeight="1" x14ac:dyDescent="0.3">
      <c r="A348" s="15" t="s">
        <v>183</v>
      </c>
      <c r="B348" s="57"/>
      <c r="C348" s="58">
        <f t="shared" ref="C348:N348" si="117">C318*C134*C135</f>
        <v>23175</v>
      </c>
      <c r="D348" s="58">
        <f t="shared" si="117"/>
        <v>96150</v>
      </c>
      <c r="E348" s="58">
        <f t="shared" si="117"/>
        <v>181200</v>
      </c>
      <c r="F348" s="58">
        <f t="shared" si="117"/>
        <v>280125</v>
      </c>
      <c r="G348" s="58">
        <f t="shared" si="117"/>
        <v>395100</v>
      </c>
      <c r="H348" s="58">
        <f t="shared" si="117"/>
        <v>528375</v>
      </c>
      <c r="I348" s="58">
        <f t="shared" si="117"/>
        <v>682875</v>
      </c>
      <c r="J348" s="58">
        <f t="shared" si="117"/>
        <v>861600</v>
      </c>
      <c r="K348" s="58">
        <f t="shared" si="117"/>
        <v>1068375</v>
      </c>
      <c r="L348" s="58">
        <f t="shared" si="117"/>
        <v>1307250</v>
      </c>
      <c r="M348" s="58">
        <f t="shared" si="117"/>
        <v>1583100</v>
      </c>
      <c r="N348" s="58">
        <f t="shared" si="117"/>
        <v>1901400</v>
      </c>
    </row>
    <row r="349" spans="1:14" ht="15.75" customHeight="1" x14ac:dyDescent="0.3">
      <c r="A349" s="15" t="s">
        <v>61</v>
      </c>
      <c r="B349" s="57"/>
      <c r="C349" s="58">
        <f t="shared" ref="C349:N349" si="118">C319*C119*C301 + C320*C146*C147</f>
        <v>8895053.2483475562</v>
      </c>
      <c r="D349" s="58">
        <f t="shared" si="118"/>
        <v>39677771.937459417</v>
      </c>
      <c r="E349" s="58">
        <f t="shared" si="118"/>
        <v>127346899.39375708</v>
      </c>
      <c r="F349" s="58">
        <f t="shared" si="118"/>
        <v>367907912.71950549</v>
      </c>
      <c r="G349" s="58">
        <f t="shared" si="118"/>
        <v>1021776566.6238339</v>
      </c>
      <c r="H349" s="58">
        <f t="shared" si="118"/>
        <v>2792841503.8969593</v>
      </c>
      <c r="I349" s="58">
        <f t="shared" si="118"/>
        <v>7583030207.2164783</v>
      </c>
      <c r="J349" s="58">
        <f t="shared" si="118"/>
        <v>20531131326.889755</v>
      </c>
      <c r="K349" s="58">
        <f t="shared" si="118"/>
        <v>55521383348.54303</v>
      </c>
      <c r="L349" s="58">
        <f t="shared" si="118"/>
        <v>150066732155.74124</v>
      </c>
      <c r="M349" s="58">
        <f t="shared" si="118"/>
        <v>405520826474.3255</v>
      </c>
      <c r="N349" s="58">
        <f t="shared" si="118"/>
        <v>1095723884194.4731</v>
      </c>
    </row>
    <row r="350" spans="1:14" ht="15.75" customHeight="1" x14ac:dyDescent="0.3">
      <c r="A350" s="15" t="s">
        <v>93</v>
      </c>
      <c r="B350" s="57"/>
      <c r="C350" s="58">
        <f t="shared" ref="C350:N350" si="119">C321*C302*C120 + C322*C160*C161</f>
        <v>86373065.423882753</v>
      </c>
      <c r="D350" s="58">
        <f t="shared" si="119"/>
        <v>385666132.77053505</v>
      </c>
      <c r="E350" s="58">
        <f t="shared" si="119"/>
        <v>1429112611.4217525</v>
      </c>
      <c r="F350" s="58">
        <f t="shared" si="119"/>
        <v>4556682801.0994205</v>
      </c>
      <c r="G350" s="58">
        <f t="shared" si="119"/>
        <v>13374107871.816793</v>
      </c>
      <c r="H350" s="58">
        <f t="shared" si="119"/>
        <v>37625985325.191795</v>
      </c>
      <c r="I350" s="58">
        <f t="shared" si="119"/>
        <v>103648164545.84029</v>
      </c>
      <c r="J350" s="58">
        <f t="shared" si="119"/>
        <v>282605535726.34406</v>
      </c>
      <c r="K350" s="58">
        <f t="shared" si="119"/>
        <v>766785097790.44104</v>
      </c>
      <c r="L350" s="58">
        <f t="shared" si="119"/>
        <v>2075726670306.0237</v>
      </c>
      <c r="M350" s="58">
        <f t="shared" si="119"/>
        <v>5613152729804.5986</v>
      </c>
      <c r="N350" s="58">
        <f t="shared" si="119"/>
        <v>15171696817198.521</v>
      </c>
    </row>
    <row r="351" spans="1:14" ht="15.75" customHeight="1" x14ac:dyDescent="0.3">
      <c r="A351" s="15" t="s">
        <v>63</v>
      </c>
      <c r="B351" s="57"/>
      <c r="C351" s="58">
        <f t="shared" ref="C351:N351" si="120">C323*C303*C121 + C324*C172*C173</f>
        <v>34572642.830008663</v>
      </c>
      <c r="D351" s="58">
        <f t="shared" si="120"/>
        <v>93488603.301841244</v>
      </c>
      <c r="E351" s="58">
        <f t="shared" si="120"/>
        <v>282119659.76308542</v>
      </c>
      <c r="F351" s="58">
        <f t="shared" si="120"/>
        <v>825228263.26371527</v>
      </c>
      <c r="G351" s="58">
        <f t="shared" si="120"/>
        <v>2329457845.4948578</v>
      </c>
      <c r="H351" s="58">
        <f t="shared" si="120"/>
        <v>6435605931.2168865</v>
      </c>
      <c r="I351" s="58">
        <f t="shared" si="120"/>
        <v>17578073871.993519</v>
      </c>
      <c r="J351" s="58">
        <f t="shared" si="120"/>
        <v>47739027370.767632</v>
      </c>
      <c r="K351" s="58">
        <f t="shared" si="120"/>
        <v>129293357121.96901</v>
      </c>
      <c r="L351" s="58">
        <f t="shared" si="120"/>
        <v>349713724748.08069</v>
      </c>
      <c r="M351" s="58">
        <f t="shared" si="120"/>
        <v>945337744043.59949</v>
      </c>
      <c r="N351" s="58">
        <f t="shared" si="120"/>
        <v>2554710419380.4673</v>
      </c>
    </row>
    <row r="352" spans="1:14" ht="15.75" customHeight="1" x14ac:dyDescent="0.3">
      <c r="A352" s="16" t="s">
        <v>90</v>
      </c>
      <c r="B352" s="18"/>
      <c r="C352" s="33">
        <f t="shared" ref="C352:N352" si="121">SUM(C353:C355)</f>
        <v>1111049.9545838304</v>
      </c>
      <c r="D352" s="33">
        <f t="shared" si="121"/>
        <v>5696391.2495321976</v>
      </c>
      <c r="E352" s="33">
        <f t="shared" si="121"/>
        <v>18111979.667235956</v>
      </c>
      <c r="F352" s="33">
        <f t="shared" si="121"/>
        <v>58436626.787953377</v>
      </c>
      <c r="G352" s="33">
        <f t="shared" si="121"/>
        <v>175560413.11947459</v>
      </c>
      <c r="H352" s="33">
        <f t="shared" si="121"/>
        <v>501359899.97044533</v>
      </c>
      <c r="I352" s="33">
        <f t="shared" si="121"/>
        <v>1392399469.818574</v>
      </c>
      <c r="J352" s="33">
        <f t="shared" si="121"/>
        <v>3812309598.3720369</v>
      </c>
      <c r="K352" s="33">
        <f t="shared" si="121"/>
        <v>10364928993.026798</v>
      </c>
      <c r="L352" s="33">
        <f t="shared" si="121"/>
        <v>28085675409.933083</v>
      </c>
      <c r="M352" s="33">
        <f t="shared" si="121"/>
        <v>75983369754.893066</v>
      </c>
      <c r="N352" s="33">
        <f t="shared" si="121"/>
        <v>205416962495.77484</v>
      </c>
    </row>
    <row r="353" spans="1:14" ht="15.75" customHeight="1" x14ac:dyDescent="0.3">
      <c r="A353" s="15" t="s">
        <v>61</v>
      </c>
      <c r="B353" s="57"/>
      <c r="C353" s="58">
        <f t="shared" ref="C353:N353" si="122">C319*C256*C119</f>
        <v>36341.096792643984</v>
      </c>
      <c r="D353" s="58">
        <f t="shared" si="122"/>
        <v>425511.03592068271</v>
      </c>
      <c r="E353" s="58">
        <f t="shared" si="122"/>
        <v>1887550.268998052</v>
      </c>
      <c r="F353" s="58">
        <f t="shared" si="122"/>
        <v>6037317.282900339</v>
      </c>
      <c r="G353" s="58">
        <f t="shared" si="122"/>
        <v>17418627.490536261</v>
      </c>
      <c r="H353" s="58">
        <f t="shared" si="122"/>
        <v>48350069.69394403</v>
      </c>
      <c r="I353" s="58">
        <f t="shared" si="122"/>
        <v>132126681.01905404</v>
      </c>
      <c r="J353" s="58">
        <f t="shared" si="122"/>
        <v>358712101.97839099</v>
      </c>
      <c r="K353" s="58">
        <f t="shared" si="122"/>
        <v>971177635.33870828</v>
      </c>
      <c r="L353" s="58">
        <f t="shared" si="122"/>
        <v>2626265434.0100656</v>
      </c>
      <c r="M353" s="58">
        <f t="shared" si="122"/>
        <v>7098385473.2035789</v>
      </c>
      <c r="N353" s="58">
        <f t="shared" si="122"/>
        <v>19181693859.951622</v>
      </c>
    </row>
    <row r="354" spans="1:14" ht="15.75" customHeight="1" x14ac:dyDescent="0.3">
      <c r="A354" s="15" t="s">
        <v>93</v>
      </c>
      <c r="B354" s="57"/>
      <c r="C354" s="58">
        <f t="shared" ref="C354:N354" si="123">C321*C257*C120</f>
        <v>76607.294983811735</v>
      </c>
      <c r="D354" s="58">
        <f t="shared" si="123"/>
        <v>1122375.4740104757</v>
      </c>
      <c r="E354" s="58">
        <f t="shared" si="123"/>
        <v>5006689.8020169567</v>
      </c>
      <c r="F354" s="58">
        <f t="shared" si="123"/>
        <v>18547365.933482785</v>
      </c>
      <c r="G354" s="58">
        <f t="shared" si="123"/>
        <v>59121680.437292472</v>
      </c>
      <c r="H354" s="58">
        <f t="shared" si="123"/>
        <v>173496200.81711835</v>
      </c>
      <c r="I354" s="58">
        <f t="shared" si="123"/>
        <v>488060236.6534934</v>
      </c>
      <c r="J354" s="58">
        <f t="shared" si="123"/>
        <v>1344394832.9544241</v>
      </c>
      <c r="K354" s="58">
        <f t="shared" si="123"/>
        <v>3665522029.595973</v>
      </c>
      <c r="L354" s="58">
        <f t="shared" si="123"/>
        <v>9945439988.0867348</v>
      </c>
      <c r="M354" s="58">
        <f t="shared" si="123"/>
        <v>26922676329.919811</v>
      </c>
      <c r="N354" s="58">
        <f t="shared" si="123"/>
        <v>72803770756.991287</v>
      </c>
    </row>
    <row r="355" spans="1:14" ht="15.75" customHeight="1" x14ac:dyDescent="0.3">
      <c r="A355" s="15" t="s">
        <v>63</v>
      </c>
      <c r="B355" s="57"/>
      <c r="C355" s="58">
        <f t="shared" ref="C355:N355" si="124">C323*C258*C121</f>
        <v>998101.56280737475</v>
      </c>
      <c r="D355" s="58">
        <f t="shared" si="124"/>
        <v>4148504.7396010393</v>
      </c>
      <c r="E355" s="58">
        <f t="shared" si="124"/>
        <v>11217739.596220948</v>
      </c>
      <c r="F355" s="58">
        <f t="shared" si="124"/>
        <v>33851943.571570255</v>
      </c>
      <c r="G355" s="58">
        <f t="shared" si="124"/>
        <v>99020105.191645846</v>
      </c>
      <c r="H355" s="58">
        <f t="shared" si="124"/>
        <v>279513629.45938295</v>
      </c>
      <c r="I355" s="58">
        <f t="shared" si="124"/>
        <v>772212552.14602637</v>
      </c>
      <c r="J355" s="58">
        <f t="shared" si="124"/>
        <v>2109202663.4392221</v>
      </c>
      <c r="K355" s="58">
        <f t="shared" si="124"/>
        <v>5728229328.0921164</v>
      </c>
      <c r="L355" s="58">
        <f t="shared" si="124"/>
        <v>15513969987.836281</v>
      </c>
      <c r="M355" s="58">
        <f t="shared" si="124"/>
        <v>41962307951.769676</v>
      </c>
      <c r="N355" s="58">
        <f t="shared" si="124"/>
        <v>113431497878.83194</v>
      </c>
    </row>
    <row r="356" spans="1:14" ht="15.75" customHeight="1" x14ac:dyDescent="0.3">
      <c r="A356" s="16" t="s">
        <v>170</v>
      </c>
      <c r="B356" s="18"/>
      <c r="C356" s="33">
        <f t="shared" ref="C356:N356" si="125">C352/B313*100</f>
        <v>124.36259550277944</v>
      </c>
      <c r="D356" s="33">
        <f t="shared" si="125"/>
        <v>16.476586061242024</v>
      </c>
      <c r="E356" s="33">
        <f t="shared" si="125"/>
        <v>19.373462676256757</v>
      </c>
      <c r="F356" s="33">
        <f t="shared" si="125"/>
        <v>20.713418851074216</v>
      </c>
      <c r="G356" s="33">
        <f t="shared" si="125"/>
        <v>21.274163881051102</v>
      </c>
      <c r="H356" s="33">
        <f t="shared" si="125"/>
        <v>21.522600245377657</v>
      </c>
      <c r="I356" s="33">
        <f t="shared" si="125"/>
        <v>21.63587212611214</v>
      </c>
      <c r="J356" s="33">
        <f t="shared" si="125"/>
        <v>21.687868796854051</v>
      </c>
      <c r="K356" s="33">
        <f t="shared" si="125"/>
        <v>21.711646767595493</v>
      </c>
      <c r="L356" s="33">
        <f t="shared" si="125"/>
        <v>21.722442695519486</v>
      </c>
      <c r="M356" s="33">
        <f t="shared" si="125"/>
        <v>21.727305615365353</v>
      </c>
      <c r="N356" s="33">
        <f t="shared" si="125"/>
        <v>21.72947856891038</v>
      </c>
    </row>
    <row r="357" spans="1:14" ht="15.75" customHeight="1" x14ac:dyDescent="0.3">
      <c r="A357" s="15" t="s">
        <v>61</v>
      </c>
      <c r="B357" s="57"/>
      <c r="C357" s="58">
        <f t="shared" ref="C357:N357" si="126">C353/B311*100</f>
        <v>2.640000000000001</v>
      </c>
      <c r="D357" s="58">
        <f t="shared" si="126"/>
        <v>4.7836817165735388</v>
      </c>
      <c r="E357" s="58">
        <f t="shared" si="126"/>
        <v>4.7571982418096246</v>
      </c>
      <c r="F357" s="58">
        <f t="shared" si="126"/>
        <v>4.7408435632444661</v>
      </c>
      <c r="G357" s="58">
        <f t="shared" si="126"/>
        <v>4.7345074374130931</v>
      </c>
      <c r="H357" s="58">
        <f t="shared" si="126"/>
        <v>4.7319611031698345</v>
      </c>
      <c r="I357" s="58">
        <f t="shared" si="126"/>
        <v>4.7309050955699625</v>
      </c>
      <c r="J357" s="58">
        <f t="shared" si="126"/>
        <v>4.7304585657197897</v>
      </c>
      <c r="K357" s="58">
        <f t="shared" si="126"/>
        <v>4.7302684877708163</v>
      </c>
      <c r="L357" s="58">
        <f t="shared" si="126"/>
        <v>4.7301873181425025</v>
      </c>
      <c r="M357" s="58">
        <f t="shared" si="126"/>
        <v>4.7301526269238545</v>
      </c>
      <c r="N357" s="58">
        <f t="shared" si="126"/>
        <v>4.7301377901403692</v>
      </c>
    </row>
    <row r="358" spans="1:14" ht="15.75" customHeight="1" x14ac:dyDescent="0.3">
      <c r="A358" s="15" t="s">
        <v>93</v>
      </c>
      <c r="B358" s="57"/>
      <c r="C358" s="58">
        <f t="shared" ref="C358:N358" si="127">(C354/B312)*100</f>
        <v>7.6049999999999995</v>
      </c>
      <c r="D358" s="58">
        <f t="shared" si="127"/>
        <v>1.2994507819102263</v>
      </c>
      <c r="E358" s="58">
        <f t="shared" si="127"/>
        <v>1.2981927570487124</v>
      </c>
      <c r="F358" s="58">
        <f t="shared" si="127"/>
        <v>1.2978239632936233</v>
      </c>
      <c r="G358" s="58">
        <f t="shared" si="127"/>
        <v>1.2974719333772322</v>
      </c>
      <c r="H358" s="58">
        <f t="shared" si="127"/>
        <v>1.2972543849651925</v>
      </c>
      <c r="I358" s="58">
        <f t="shared" si="127"/>
        <v>1.297136094736957</v>
      </c>
      <c r="J358" s="58">
        <f t="shared" si="127"/>
        <v>1.2970753884984052</v>
      </c>
      <c r="K358" s="58">
        <f t="shared" si="127"/>
        <v>1.2970453746332185</v>
      </c>
      <c r="L358" s="58">
        <f t="shared" si="127"/>
        <v>1.2970309434475706</v>
      </c>
      <c r="M358" s="58">
        <f t="shared" si="127"/>
        <v>1.2970241561693963</v>
      </c>
      <c r="N358" s="58">
        <f t="shared" si="127"/>
        <v>1.2970210194071397</v>
      </c>
    </row>
    <row r="359" spans="1:14" ht="15.75" customHeight="1" x14ac:dyDescent="0.3">
      <c r="A359" s="15" t="s">
        <v>63</v>
      </c>
      <c r="B359" s="57"/>
      <c r="C359" s="58">
        <f t="shared" ref="C359:N359" si="128">C355/B313*100</f>
        <v>111.72</v>
      </c>
      <c r="D359" s="58">
        <f t="shared" si="128"/>
        <v>11.999385641412937</v>
      </c>
      <c r="E359" s="58">
        <f t="shared" si="128"/>
        <v>11.999045017287168</v>
      </c>
      <c r="F359" s="58">
        <f t="shared" si="128"/>
        <v>11.999143767576486</v>
      </c>
      <c r="G359" s="58">
        <f t="shared" si="128"/>
        <v>11.999117044298607</v>
      </c>
      <c r="H359" s="58">
        <f t="shared" si="128"/>
        <v>11.999085109007607</v>
      </c>
      <c r="I359" s="58">
        <f t="shared" si="128"/>
        <v>11.999065206902925</v>
      </c>
      <c r="J359" s="58">
        <f t="shared" si="128"/>
        <v>11.999054497089896</v>
      </c>
      <c r="K359" s="58">
        <f t="shared" si="128"/>
        <v>11.999049087455273</v>
      </c>
      <c r="L359" s="58">
        <f t="shared" si="128"/>
        <v>11.999046457739638</v>
      </c>
      <c r="M359" s="58">
        <f t="shared" si="128"/>
        <v>11.999045213909632</v>
      </c>
      <c r="N359" s="58">
        <f t="shared" si="128"/>
        <v>11.999044637066815</v>
      </c>
    </row>
    <row r="360" spans="1:14" ht="15.75" customHeight="1" x14ac:dyDescent="0.3">
      <c r="A360" s="16" t="s">
        <v>75</v>
      </c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spans="1:14" ht="15.75" customHeight="1" x14ac:dyDescent="0.3">
      <c r="A361" s="15" t="s">
        <v>61</v>
      </c>
      <c r="B361" s="57"/>
      <c r="C361" s="57" t="s">
        <v>171</v>
      </c>
      <c r="D361" s="57" t="s">
        <v>171</v>
      </c>
      <c r="E361" s="57" t="s">
        <v>171</v>
      </c>
      <c r="F361" s="57" t="s">
        <v>171</v>
      </c>
      <c r="G361" s="57" t="s">
        <v>171</v>
      </c>
      <c r="H361" s="57" t="s">
        <v>171</v>
      </c>
      <c r="I361" s="57" t="s">
        <v>171</v>
      </c>
      <c r="J361" s="57" t="s">
        <v>171</v>
      </c>
      <c r="K361" s="57" t="s">
        <v>171</v>
      </c>
      <c r="L361" s="57" t="s">
        <v>171</v>
      </c>
      <c r="M361" s="57" t="s">
        <v>171</v>
      </c>
      <c r="N361" s="57" t="s">
        <v>171</v>
      </c>
    </row>
    <row r="362" spans="1:14" ht="15.75" customHeight="1" x14ac:dyDescent="0.3">
      <c r="A362" s="15" t="s">
        <v>93</v>
      </c>
      <c r="B362" s="57"/>
      <c r="C362" s="57" t="s">
        <v>171</v>
      </c>
      <c r="D362" s="57" t="s">
        <v>171</v>
      </c>
      <c r="E362" s="57" t="s">
        <v>171</v>
      </c>
      <c r="F362" s="57" t="s">
        <v>171</v>
      </c>
      <c r="G362" s="57" t="s">
        <v>171</v>
      </c>
      <c r="H362" s="57" t="s">
        <v>171</v>
      </c>
      <c r="I362" s="57" t="s">
        <v>171</v>
      </c>
      <c r="J362" s="57" t="s">
        <v>171</v>
      </c>
      <c r="K362" s="57" t="s">
        <v>171</v>
      </c>
      <c r="L362" s="57" t="s">
        <v>171</v>
      </c>
      <c r="M362" s="57" t="s">
        <v>171</v>
      </c>
      <c r="N362" s="57" t="s">
        <v>171</v>
      </c>
    </row>
    <row r="363" spans="1:14" ht="15.75" customHeight="1" x14ac:dyDescent="0.3">
      <c r="A363" s="15" t="s">
        <v>63</v>
      </c>
      <c r="B363" s="57"/>
      <c r="C363" s="57" t="s">
        <v>171</v>
      </c>
      <c r="D363" s="57" t="s">
        <v>171</v>
      </c>
      <c r="E363" s="57" t="s">
        <v>171</v>
      </c>
      <c r="F363" s="57" t="s">
        <v>171</v>
      </c>
      <c r="G363" s="57" t="s">
        <v>171</v>
      </c>
      <c r="H363" s="57" t="s">
        <v>171</v>
      </c>
      <c r="I363" s="57" t="s">
        <v>171</v>
      </c>
      <c r="J363" s="57" t="s">
        <v>171</v>
      </c>
      <c r="K363" s="57" t="s">
        <v>171</v>
      </c>
      <c r="L363" s="57" t="s">
        <v>171</v>
      </c>
      <c r="M363" s="57" t="s">
        <v>171</v>
      </c>
      <c r="N363" s="57" t="s">
        <v>171</v>
      </c>
    </row>
    <row r="364" spans="1:14" ht="15.75" customHeight="1" x14ac:dyDescent="0.3">
      <c r="A364" s="16" t="s">
        <v>172</v>
      </c>
      <c r="B364" s="18"/>
      <c r="C364" s="33">
        <f t="shared" ref="C364:N364" si="129">C347/C305</f>
        <v>1179.4448018977366</v>
      </c>
      <c r="D364" s="33">
        <f t="shared" si="129"/>
        <v>1060.858961631978</v>
      </c>
      <c r="E364" s="33">
        <f t="shared" si="129"/>
        <v>1127.2446783065211</v>
      </c>
      <c r="F364" s="33">
        <f t="shared" si="129"/>
        <v>1184.6608989082233</v>
      </c>
      <c r="G364" s="33">
        <f t="shared" si="129"/>
        <v>1219.0861411951762</v>
      </c>
      <c r="H364" s="33">
        <f t="shared" si="129"/>
        <v>1237.609698514771</v>
      </c>
      <c r="I364" s="33">
        <f t="shared" si="129"/>
        <v>1247.0292396784923</v>
      </c>
      <c r="J364" s="33">
        <f t="shared" si="129"/>
        <v>1251.6426905848359</v>
      </c>
      <c r="K364" s="33">
        <f t="shared" si="129"/>
        <v>1253.8407339557168</v>
      </c>
      <c r="L364" s="33">
        <f t="shared" si="129"/>
        <v>1254.8661431799899</v>
      </c>
      <c r="M364" s="33">
        <f t="shared" si="129"/>
        <v>1255.3367627605185</v>
      </c>
      <c r="N364" s="33">
        <f t="shared" si="129"/>
        <v>1255.5499887666851</v>
      </c>
    </row>
    <row r="365" spans="1:14" ht="15.75" customHeight="1" x14ac:dyDescent="0.3">
      <c r="A365" s="16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spans="1:14" ht="15.75" customHeight="1" x14ac:dyDescent="0.3">
      <c r="A366" s="16" t="s">
        <v>173</v>
      </c>
      <c r="B366" s="18"/>
      <c r="C366" s="18">
        <f t="shared" ref="C366:N366" si="130">(C241+C246)/C259</f>
        <v>79.488415671396638</v>
      </c>
      <c r="D366" s="18">
        <f t="shared" si="130"/>
        <v>7.8475167399985155</v>
      </c>
      <c r="E366" s="18">
        <f t="shared" si="130"/>
        <v>1.8362320908464109</v>
      </c>
      <c r="F366" s="18">
        <f t="shared" si="130"/>
        <v>0.56835439825528</v>
      </c>
      <c r="G366" s="18">
        <f t="shared" si="130"/>
        <v>0.19484434964821704</v>
      </c>
      <c r="H366" s="18">
        <f t="shared" si="130"/>
        <v>6.9702377172866259E-2</v>
      </c>
      <c r="I366" s="18">
        <f t="shared" si="130"/>
        <v>2.5407051860106989E-2</v>
      </c>
      <c r="J366" s="18">
        <f t="shared" si="130"/>
        <v>9.3394126356178206E-3</v>
      </c>
      <c r="K366" s="18">
        <f t="shared" si="130"/>
        <v>3.4461360499975771E-3</v>
      </c>
      <c r="L366" s="18">
        <f t="shared" si="130"/>
        <v>1.2737507256934484E-3</v>
      </c>
      <c r="M366" s="18">
        <f t="shared" si="130"/>
        <v>4.7115756095191446E-4</v>
      </c>
      <c r="N366" s="18">
        <f t="shared" si="130"/>
        <v>1.743387987615478E-4</v>
      </c>
    </row>
    <row r="367" spans="1:14" ht="15.75" customHeight="1" x14ac:dyDescent="0.3">
      <c r="A367" s="16" t="s">
        <v>174</v>
      </c>
      <c r="B367" s="18"/>
      <c r="C367" s="18">
        <f t="shared" ref="C367:N367" si="131">(B310+C352+C343+C339)/B310</f>
        <v>1.5767902828363207</v>
      </c>
      <c r="D367" s="18">
        <f t="shared" si="131"/>
        <v>1.3453000262619521</v>
      </c>
      <c r="E367" s="18">
        <f t="shared" si="131"/>
        <v>1.3798749377499131</v>
      </c>
      <c r="F367" s="18">
        <f t="shared" si="131"/>
        <v>1.3445417016136756</v>
      </c>
      <c r="G367" s="18">
        <f t="shared" si="131"/>
        <v>1.3192990558644433</v>
      </c>
      <c r="H367" s="18">
        <f t="shared" si="131"/>
        <v>1.3055524866579191</v>
      </c>
      <c r="I367" s="18">
        <f t="shared" si="131"/>
        <v>1.2985241844616113</v>
      </c>
      <c r="J367" s="18">
        <f t="shared" si="131"/>
        <v>1.2950439688625055</v>
      </c>
      <c r="K367" s="18">
        <f t="shared" si="131"/>
        <v>1.2933626431680123</v>
      </c>
      <c r="L367" s="18">
        <f t="shared" si="131"/>
        <v>1.2925672307707359</v>
      </c>
      <c r="M367" s="18">
        <f t="shared" si="131"/>
        <v>1.2921975383166122</v>
      </c>
      <c r="N367" s="18">
        <f t="shared" si="131"/>
        <v>1.2920282114357591</v>
      </c>
    </row>
    <row r="368" spans="1:14" ht="15.75" customHeight="1" x14ac:dyDescent="0.3"/>
    <row r="369" spans="1:14" ht="15.75" customHeight="1" x14ac:dyDescent="0.3"/>
    <row r="370" spans="1:14" ht="15.75" customHeight="1" x14ac:dyDescent="0.3"/>
    <row r="371" spans="1:14" ht="15.75" customHeight="1" x14ac:dyDescent="0.3"/>
    <row r="372" spans="1:14" ht="15.75" customHeight="1" x14ac:dyDescent="0.3">
      <c r="A372" s="77" t="s">
        <v>175</v>
      </c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</row>
    <row r="373" spans="1:14" ht="15.75" customHeight="1" x14ac:dyDescent="0.3">
      <c r="A373" s="83" t="s">
        <v>176</v>
      </c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</row>
    <row r="374" spans="1:14" ht="15.75" customHeight="1" x14ac:dyDescent="0.3">
      <c r="A374" s="16" t="s">
        <v>177</v>
      </c>
      <c r="B374" s="18"/>
      <c r="C374" s="18">
        <f t="shared" ref="C374:N378" si="132">C78</f>
        <v>63194</v>
      </c>
      <c r="D374" s="18">
        <f t="shared" si="132"/>
        <v>72674</v>
      </c>
      <c r="E374" s="18">
        <f t="shared" si="132"/>
        <v>83574</v>
      </c>
      <c r="F374" s="18">
        <f t="shared" si="132"/>
        <v>96111</v>
      </c>
      <c r="G374" s="18">
        <f t="shared" si="132"/>
        <v>110527</v>
      </c>
      <c r="H374" s="18">
        <f t="shared" si="132"/>
        <v>127107</v>
      </c>
      <c r="I374" s="18">
        <f t="shared" si="132"/>
        <v>146173</v>
      </c>
      <c r="J374" s="18">
        <f t="shared" si="132"/>
        <v>168098</v>
      </c>
      <c r="K374" s="18">
        <f t="shared" si="132"/>
        <v>193313</v>
      </c>
      <c r="L374" s="18">
        <f t="shared" si="132"/>
        <v>222310</v>
      </c>
      <c r="M374" s="18">
        <f t="shared" si="132"/>
        <v>255657</v>
      </c>
      <c r="N374" s="18">
        <f t="shared" si="132"/>
        <v>294005</v>
      </c>
    </row>
    <row r="375" spans="1:14" ht="15.75" customHeight="1" x14ac:dyDescent="0.3">
      <c r="A375" s="16" t="s">
        <v>178</v>
      </c>
      <c r="B375" s="18"/>
      <c r="C375" s="18">
        <f t="shared" si="132"/>
        <v>24305.5</v>
      </c>
      <c r="D375" s="18">
        <f t="shared" si="132"/>
        <v>27951.5</v>
      </c>
      <c r="E375" s="18">
        <f t="shared" si="132"/>
        <v>32144</v>
      </c>
      <c r="F375" s="18">
        <f t="shared" si="132"/>
        <v>36965.75</v>
      </c>
      <c r="G375" s="18">
        <f t="shared" si="132"/>
        <v>42510.5</v>
      </c>
      <c r="H375" s="18">
        <f t="shared" si="132"/>
        <v>48887.25</v>
      </c>
      <c r="I375" s="18">
        <f t="shared" si="132"/>
        <v>56220.25</v>
      </c>
      <c r="J375" s="18">
        <f t="shared" si="132"/>
        <v>64653.25</v>
      </c>
      <c r="K375" s="18">
        <f t="shared" si="132"/>
        <v>74351.25</v>
      </c>
      <c r="L375" s="18">
        <f t="shared" si="132"/>
        <v>85504</v>
      </c>
      <c r="M375" s="18">
        <f t="shared" si="132"/>
        <v>98329.5</v>
      </c>
      <c r="N375" s="18">
        <f t="shared" si="132"/>
        <v>113079</v>
      </c>
    </row>
    <row r="376" spans="1:14" ht="15.75" customHeight="1" x14ac:dyDescent="0.3">
      <c r="A376" s="16" t="s">
        <v>179</v>
      </c>
      <c r="B376" s="18"/>
      <c r="C376" s="18">
        <f t="shared" si="132"/>
        <v>8749.98</v>
      </c>
      <c r="D376" s="18">
        <f t="shared" si="132"/>
        <v>10062.539999999999</v>
      </c>
      <c r="E376" s="18">
        <f t="shared" si="132"/>
        <v>11571.84</v>
      </c>
      <c r="F376" s="18">
        <f t="shared" si="132"/>
        <v>13307.67</v>
      </c>
      <c r="G376" s="18">
        <f t="shared" si="132"/>
        <v>15303.779999999999</v>
      </c>
      <c r="H376" s="18">
        <f t="shared" si="132"/>
        <v>17599.41</v>
      </c>
      <c r="I376" s="18">
        <f t="shared" si="132"/>
        <v>20239.29</v>
      </c>
      <c r="J376" s="18">
        <f t="shared" si="132"/>
        <v>23275.17</v>
      </c>
      <c r="K376" s="18">
        <f t="shared" si="132"/>
        <v>26766.45</v>
      </c>
      <c r="L376" s="18">
        <f t="shared" si="132"/>
        <v>30781.439999999999</v>
      </c>
      <c r="M376" s="18">
        <f t="shared" si="132"/>
        <v>35398.619999999995</v>
      </c>
      <c r="N376" s="18">
        <f t="shared" si="132"/>
        <v>40708.439999999995</v>
      </c>
    </row>
    <row r="377" spans="1:14" ht="15.75" customHeight="1" x14ac:dyDescent="0.3">
      <c r="A377" s="16" t="s">
        <v>180</v>
      </c>
      <c r="B377" s="18"/>
      <c r="C377" s="18">
        <f t="shared" si="132"/>
        <v>972.22</v>
      </c>
      <c r="D377" s="18">
        <f t="shared" si="132"/>
        <v>1118.06</v>
      </c>
      <c r="E377" s="18">
        <f t="shared" si="132"/>
        <v>1285.76</v>
      </c>
      <c r="F377" s="18">
        <f t="shared" si="132"/>
        <v>1478.63</v>
      </c>
      <c r="G377" s="18">
        <f t="shared" si="132"/>
        <v>1700.42</v>
      </c>
      <c r="H377" s="18">
        <f t="shared" si="132"/>
        <v>1955.49</v>
      </c>
      <c r="I377" s="18">
        <f t="shared" si="132"/>
        <v>2248.81</v>
      </c>
      <c r="J377" s="18">
        <f t="shared" si="132"/>
        <v>2586.13</v>
      </c>
      <c r="K377" s="18">
        <f t="shared" si="132"/>
        <v>2974.05</v>
      </c>
      <c r="L377" s="18">
        <f t="shared" si="132"/>
        <v>3420.16</v>
      </c>
      <c r="M377" s="18">
        <f t="shared" si="132"/>
        <v>3933.1800000000003</v>
      </c>
      <c r="N377" s="18">
        <f t="shared" si="132"/>
        <v>4523.16</v>
      </c>
    </row>
    <row r="378" spans="1:14" ht="15.75" customHeight="1" x14ac:dyDescent="0.3">
      <c r="A378" s="16" t="s">
        <v>181</v>
      </c>
      <c r="B378" s="18"/>
      <c r="C378" s="18">
        <f t="shared" si="132"/>
        <v>34027.699999999997</v>
      </c>
      <c r="D378" s="18">
        <f t="shared" si="132"/>
        <v>39132.1</v>
      </c>
      <c r="E378" s="18">
        <f t="shared" si="132"/>
        <v>45001.599999999999</v>
      </c>
      <c r="F378" s="18">
        <f t="shared" si="132"/>
        <v>51752.049999999996</v>
      </c>
      <c r="G378" s="18">
        <f t="shared" si="132"/>
        <v>59514.7</v>
      </c>
      <c r="H378" s="18">
        <f t="shared" si="132"/>
        <v>68442.150000000009</v>
      </c>
      <c r="I378" s="18">
        <f t="shared" si="132"/>
        <v>78708.350000000006</v>
      </c>
      <c r="J378" s="18">
        <f t="shared" si="132"/>
        <v>90514.55</v>
      </c>
      <c r="K378" s="18">
        <f t="shared" si="132"/>
        <v>104091.75</v>
      </c>
      <c r="L378" s="18">
        <f t="shared" si="132"/>
        <v>119705.60000000001</v>
      </c>
      <c r="M378" s="18">
        <f t="shared" si="132"/>
        <v>137661.29999999999</v>
      </c>
      <c r="N378" s="18">
        <f t="shared" si="132"/>
        <v>158310.6</v>
      </c>
    </row>
    <row r="379" spans="1:14" ht="15.75" customHeight="1" x14ac:dyDescent="0.3">
      <c r="A379" s="16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spans="1:14" ht="15.75" customHeight="1" x14ac:dyDescent="0.3">
      <c r="A380" s="83" t="s">
        <v>182</v>
      </c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</row>
    <row r="381" spans="1:14" ht="15.75" customHeight="1" x14ac:dyDescent="0.3">
      <c r="A381" s="16" t="s">
        <v>183</v>
      </c>
      <c r="B381" s="33"/>
      <c r="C381" s="33">
        <v>0</v>
      </c>
      <c r="D381" s="33">
        <v>0</v>
      </c>
      <c r="E381" s="33">
        <v>0</v>
      </c>
      <c r="F381" s="33">
        <v>0</v>
      </c>
      <c r="G381" s="33">
        <v>0</v>
      </c>
      <c r="H381" s="33">
        <v>0</v>
      </c>
      <c r="I381" s="33">
        <v>0</v>
      </c>
      <c r="J381" s="33">
        <v>0</v>
      </c>
      <c r="K381" s="33">
        <v>0</v>
      </c>
      <c r="L381" s="33">
        <v>0</v>
      </c>
      <c r="M381" s="33">
        <v>0</v>
      </c>
      <c r="N381" s="33">
        <v>0</v>
      </c>
    </row>
    <row r="382" spans="1:14" ht="15.75" customHeight="1" x14ac:dyDescent="0.3">
      <c r="A382" s="16" t="s">
        <v>61</v>
      </c>
      <c r="B382" s="60"/>
      <c r="C382" s="33">
        <v>100</v>
      </c>
      <c r="D382" s="33">
        <v>100</v>
      </c>
      <c r="E382" s="33">
        <v>100</v>
      </c>
      <c r="F382" s="33">
        <v>100</v>
      </c>
      <c r="G382" s="33">
        <v>100</v>
      </c>
      <c r="H382" s="33">
        <v>100</v>
      </c>
      <c r="I382" s="33">
        <v>100</v>
      </c>
      <c r="J382" s="33">
        <v>100</v>
      </c>
      <c r="K382" s="33">
        <v>100</v>
      </c>
      <c r="L382" s="33">
        <v>100</v>
      </c>
      <c r="M382" s="33">
        <v>100</v>
      </c>
      <c r="N382" s="33">
        <v>100</v>
      </c>
    </row>
    <row r="383" spans="1:14" ht="15.75" customHeight="1" x14ac:dyDescent="0.3">
      <c r="A383" s="16" t="s">
        <v>93</v>
      </c>
      <c r="B383" s="33"/>
      <c r="C383" s="33">
        <v>750</v>
      </c>
      <c r="D383" s="33">
        <v>750</v>
      </c>
      <c r="E383" s="33">
        <v>750</v>
      </c>
      <c r="F383" s="33">
        <v>750</v>
      </c>
      <c r="G383" s="33">
        <v>750</v>
      </c>
      <c r="H383" s="33">
        <v>750</v>
      </c>
      <c r="I383" s="33">
        <v>750</v>
      </c>
      <c r="J383" s="33">
        <v>750</v>
      </c>
      <c r="K383" s="33">
        <v>750</v>
      </c>
      <c r="L383" s="33">
        <v>750</v>
      </c>
      <c r="M383" s="33">
        <v>750</v>
      </c>
      <c r="N383" s="33">
        <v>750</v>
      </c>
    </row>
    <row r="384" spans="1:14" ht="15.75" customHeight="1" x14ac:dyDescent="0.3">
      <c r="A384" s="16" t="s">
        <v>63</v>
      </c>
      <c r="B384" s="33"/>
      <c r="C384" s="33">
        <v>1900</v>
      </c>
      <c r="D384" s="33">
        <v>1900</v>
      </c>
      <c r="E384" s="33">
        <v>1900</v>
      </c>
      <c r="F384" s="33">
        <v>1900</v>
      </c>
      <c r="G384" s="33">
        <v>1900</v>
      </c>
      <c r="H384" s="33">
        <v>1900</v>
      </c>
      <c r="I384" s="33">
        <v>1900</v>
      </c>
      <c r="J384" s="33">
        <v>1900</v>
      </c>
      <c r="K384" s="33">
        <v>1900</v>
      </c>
      <c r="L384" s="33">
        <v>1900</v>
      </c>
      <c r="M384" s="33">
        <v>1900</v>
      </c>
      <c r="N384" s="33">
        <v>1900</v>
      </c>
    </row>
    <row r="385" spans="1:14" ht="15.75" customHeight="1" x14ac:dyDescent="0.3">
      <c r="A385" s="16" t="s">
        <v>184</v>
      </c>
      <c r="C385" s="33">
        <f t="shared" ref="C385:N385" si="133">(C375*C382+C376*C383+C377*C384)/C378</f>
        <v>318.57142857142861</v>
      </c>
      <c r="D385" s="33">
        <f t="shared" si="133"/>
        <v>318.57142857142856</v>
      </c>
      <c r="E385" s="33">
        <f t="shared" si="133"/>
        <v>318.57142857142856</v>
      </c>
      <c r="F385" s="33">
        <f t="shared" si="133"/>
        <v>318.57142857142861</v>
      </c>
      <c r="G385" s="33">
        <f t="shared" si="133"/>
        <v>318.57142857142861</v>
      </c>
      <c r="H385" s="33">
        <f t="shared" si="133"/>
        <v>318.57142857142856</v>
      </c>
      <c r="I385" s="33">
        <f t="shared" si="133"/>
        <v>318.57142857142856</v>
      </c>
      <c r="J385" s="33">
        <f t="shared" si="133"/>
        <v>318.57142857142856</v>
      </c>
      <c r="K385" s="33">
        <f t="shared" si="133"/>
        <v>318.57142857142856</v>
      </c>
      <c r="L385" s="33">
        <f t="shared" si="133"/>
        <v>318.57142857142856</v>
      </c>
      <c r="M385" s="33">
        <f t="shared" si="133"/>
        <v>318.57142857142861</v>
      </c>
      <c r="N385" s="33">
        <f t="shared" si="133"/>
        <v>318.57142857142856</v>
      </c>
    </row>
    <row r="386" spans="1:14" ht="15.75" customHeight="1" x14ac:dyDescent="0.3">
      <c r="A386" s="16" t="s">
        <v>185</v>
      </c>
      <c r="C386" s="33">
        <f t="shared" ref="C386:N388" si="134">C375*C382*C119</f>
        <v>2673605</v>
      </c>
      <c r="D386" s="33">
        <f t="shared" si="134"/>
        <v>3074665.0000000005</v>
      </c>
      <c r="E386" s="33">
        <f t="shared" si="134"/>
        <v>3535840.0000000005</v>
      </c>
      <c r="F386" s="33">
        <f t="shared" si="134"/>
        <v>4066232.5000000005</v>
      </c>
      <c r="G386" s="33">
        <f t="shared" si="134"/>
        <v>4676155</v>
      </c>
      <c r="H386" s="33">
        <f t="shared" si="134"/>
        <v>5377597.5</v>
      </c>
      <c r="I386" s="33">
        <f t="shared" si="134"/>
        <v>6184227.5000000009</v>
      </c>
      <c r="J386" s="33">
        <f t="shared" si="134"/>
        <v>7111857.5000000009</v>
      </c>
      <c r="K386" s="33">
        <f t="shared" si="134"/>
        <v>8178637.5000000009</v>
      </c>
      <c r="L386" s="33">
        <f t="shared" si="134"/>
        <v>9405440</v>
      </c>
      <c r="M386" s="33">
        <f t="shared" si="134"/>
        <v>10816245</v>
      </c>
      <c r="N386" s="33">
        <f t="shared" si="134"/>
        <v>12438690.000000002</v>
      </c>
    </row>
    <row r="387" spans="1:14" ht="15.75" customHeight="1" x14ac:dyDescent="0.3">
      <c r="A387" s="16" t="s">
        <v>186</v>
      </c>
      <c r="C387" s="33">
        <f t="shared" si="134"/>
        <v>25593691.5</v>
      </c>
      <c r="D387" s="33">
        <f t="shared" si="134"/>
        <v>29432929.499999996</v>
      </c>
      <c r="E387" s="33">
        <f t="shared" si="134"/>
        <v>33847632</v>
      </c>
      <c r="F387" s="33">
        <f t="shared" si="134"/>
        <v>38924934.75</v>
      </c>
      <c r="G387" s="33">
        <f t="shared" si="134"/>
        <v>44763556.5</v>
      </c>
      <c r="H387" s="33">
        <f t="shared" si="134"/>
        <v>51478274.25</v>
      </c>
      <c r="I387" s="33">
        <f t="shared" si="134"/>
        <v>59199923.25</v>
      </c>
      <c r="J387" s="33">
        <f t="shared" si="134"/>
        <v>68079872.25</v>
      </c>
      <c r="K387" s="33">
        <f t="shared" si="134"/>
        <v>78291866.25</v>
      </c>
      <c r="L387" s="33">
        <f t="shared" si="134"/>
        <v>90035712</v>
      </c>
      <c r="M387" s="33">
        <f t="shared" si="134"/>
        <v>103540963.49999999</v>
      </c>
      <c r="N387" s="33">
        <f t="shared" si="134"/>
        <v>119072186.99999999</v>
      </c>
    </row>
    <row r="388" spans="1:14" ht="15.75" customHeight="1" x14ac:dyDescent="0.3">
      <c r="A388" s="16" t="s">
        <v>187</v>
      </c>
      <c r="C388" s="33">
        <f t="shared" si="134"/>
        <v>9051368.2000000011</v>
      </c>
      <c r="D388" s="33">
        <f t="shared" si="134"/>
        <v>10409138.600000001</v>
      </c>
      <c r="E388" s="33">
        <f t="shared" si="134"/>
        <v>11970425.600000001</v>
      </c>
      <c r="F388" s="33">
        <f t="shared" si="134"/>
        <v>13766045.300000001</v>
      </c>
      <c r="G388" s="33">
        <f t="shared" si="134"/>
        <v>15830910.200000001</v>
      </c>
      <c r="H388" s="33">
        <f t="shared" si="134"/>
        <v>18205611.900000002</v>
      </c>
      <c r="I388" s="33">
        <f t="shared" si="134"/>
        <v>20936421.100000001</v>
      </c>
      <c r="J388" s="33">
        <f t="shared" si="134"/>
        <v>24076870.300000001</v>
      </c>
      <c r="K388" s="33">
        <f t="shared" si="134"/>
        <v>27688405.500000004</v>
      </c>
      <c r="L388" s="33">
        <f t="shared" si="134"/>
        <v>31841689.600000001</v>
      </c>
      <c r="M388" s="33">
        <f t="shared" si="134"/>
        <v>36617905.800000004</v>
      </c>
      <c r="N388" s="33">
        <f t="shared" si="134"/>
        <v>42110619.600000001</v>
      </c>
    </row>
    <row r="389" spans="1:14" ht="15.75" customHeight="1" x14ac:dyDescent="0.3">
      <c r="A389" s="16" t="s">
        <v>188</v>
      </c>
      <c r="C389" s="33">
        <f t="shared" ref="C389:N389" si="135">SUM(C386:C388)</f>
        <v>37318664.700000003</v>
      </c>
      <c r="D389" s="33">
        <f t="shared" si="135"/>
        <v>42916733.099999994</v>
      </c>
      <c r="E389" s="33">
        <f t="shared" si="135"/>
        <v>49353897.600000001</v>
      </c>
      <c r="F389" s="33">
        <f t="shared" si="135"/>
        <v>56757212.549999997</v>
      </c>
      <c r="G389" s="33">
        <f t="shared" si="135"/>
        <v>65270621.700000003</v>
      </c>
      <c r="H389" s="33">
        <f t="shared" si="135"/>
        <v>75061483.650000006</v>
      </c>
      <c r="I389" s="33">
        <f t="shared" si="135"/>
        <v>86320571.849999994</v>
      </c>
      <c r="J389" s="33">
        <f t="shared" si="135"/>
        <v>99268600.049999997</v>
      </c>
      <c r="K389" s="33">
        <f t="shared" si="135"/>
        <v>114158909.25</v>
      </c>
      <c r="L389" s="33">
        <f t="shared" si="135"/>
        <v>131282841.59999999</v>
      </c>
      <c r="M389" s="33">
        <f t="shared" si="135"/>
        <v>150975114.29999998</v>
      </c>
      <c r="N389" s="33">
        <f t="shared" si="135"/>
        <v>173621496.59999999</v>
      </c>
    </row>
    <row r="390" spans="1:14" ht="15.75" customHeight="1" x14ac:dyDescent="0.3">
      <c r="A390" s="16"/>
    </row>
    <row r="391" spans="1:14" ht="15.75" customHeight="1" x14ac:dyDescent="0.3">
      <c r="A391" s="83" t="s">
        <v>94</v>
      </c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</row>
    <row r="392" spans="1:14" ht="15.75" customHeight="1" x14ac:dyDescent="0.3">
      <c r="A392" s="5" t="s">
        <v>26</v>
      </c>
      <c r="B392" s="38"/>
      <c r="C392" s="38">
        <v>2.9000000000000001E-2</v>
      </c>
      <c r="D392" s="38">
        <v>2.9000000000000001E-2</v>
      </c>
      <c r="E392" s="38">
        <v>2.9000000000000001E-2</v>
      </c>
      <c r="F392" s="38">
        <v>2.9000000000000001E-2</v>
      </c>
      <c r="G392" s="38">
        <v>2.9000000000000001E-2</v>
      </c>
      <c r="H392" s="38">
        <v>2.9000000000000001E-2</v>
      </c>
      <c r="I392" s="38">
        <v>2.9000000000000001E-2</v>
      </c>
      <c r="J392" s="38">
        <v>2.9000000000000001E-2</v>
      </c>
      <c r="K392" s="38">
        <v>2.9000000000000001E-2</v>
      </c>
      <c r="L392" s="38">
        <v>2.9000000000000001E-2</v>
      </c>
      <c r="M392" s="38">
        <v>2.9000000000000001E-2</v>
      </c>
      <c r="N392" s="38">
        <v>2.9000000000000001E-2</v>
      </c>
    </row>
    <row r="393" spans="1:14" ht="15.75" customHeight="1" x14ac:dyDescent="0.3">
      <c r="A393" s="5" t="s">
        <v>27</v>
      </c>
      <c r="B393" s="35"/>
      <c r="C393" s="35">
        <v>0.3</v>
      </c>
      <c r="D393" s="35">
        <v>0.3</v>
      </c>
      <c r="E393" s="35">
        <v>0.3</v>
      </c>
      <c r="F393" s="35">
        <v>0.3</v>
      </c>
      <c r="G393" s="35">
        <v>0.3</v>
      </c>
      <c r="H393" s="35">
        <v>0.3</v>
      </c>
      <c r="I393" s="35">
        <v>0.3</v>
      </c>
      <c r="J393" s="35">
        <v>0.3</v>
      </c>
      <c r="K393" s="35">
        <v>0.3</v>
      </c>
      <c r="L393" s="35">
        <v>0.3</v>
      </c>
      <c r="M393" s="35">
        <v>0.3</v>
      </c>
      <c r="N393" s="35">
        <v>0.3</v>
      </c>
    </row>
    <row r="394" spans="1:14" ht="15.75" customHeight="1" x14ac:dyDescent="0.3">
      <c r="A394" s="16" t="s">
        <v>189</v>
      </c>
      <c r="C394" s="33">
        <f t="shared" ref="C394:N394" si="136">(C382*C392)+C393</f>
        <v>3.2</v>
      </c>
      <c r="D394" s="33">
        <f t="shared" si="136"/>
        <v>3.2</v>
      </c>
      <c r="E394" s="33">
        <f t="shared" si="136"/>
        <v>3.2</v>
      </c>
      <c r="F394" s="33">
        <f t="shared" si="136"/>
        <v>3.2</v>
      </c>
      <c r="G394" s="33">
        <f t="shared" si="136"/>
        <v>3.2</v>
      </c>
      <c r="H394" s="33">
        <f t="shared" si="136"/>
        <v>3.2</v>
      </c>
      <c r="I394" s="33">
        <f t="shared" si="136"/>
        <v>3.2</v>
      </c>
      <c r="J394" s="33">
        <f t="shared" si="136"/>
        <v>3.2</v>
      </c>
      <c r="K394" s="33">
        <f t="shared" si="136"/>
        <v>3.2</v>
      </c>
      <c r="L394" s="33">
        <f t="shared" si="136"/>
        <v>3.2</v>
      </c>
      <c r="M394" s="33">
        <f t="shared" si="136"/>
        <v>3.2</v>
      </c>
      <c r="N394" s="33">
        <f t="shared" si="136"/>
        <v>3.2</v>
      </c>
    </row>
    <row r="395" spans="1:14" ht="15.75" customHeight="1" x14ac:dyDescent="0.3">
      <c r="A395" s="16" t="s">
        <v>190</v>
      </c>
      <c r="C395" s="33">
        <f t="shared" ref="C395:N395" si="137">C383*C392+C393</f>
        <v>22.05</v>
      </c>
      <c r="D395" s="33">
        <f t="shared" si="137"/>
        <v>22.05</v>
      </c>
      <c r="E395" s="33">
        <f t="shared" si="137"/>
        <v>22.05</v>
      </c>
      <c r="F395" s="33">
        <f t="shared" si="137"/>
        <v>22.05</v>
      </c>
      <c r="G395" s="33">
        <f t="shared" si="137"/>
        <v>22.05</v>
      </c>
      <c r="H395" s="33">
        <f t="shared" si="137"/>
        <v>22.05</v>
      </c>
      <c r="I395" s="33">
        <f t="shared" si="137"/>
        <v>22.05</v>
      </c>
      <c r="J395" s="33">
        <f t="shared" si="137"/>
        <v>22.05</v>
      </c>
      <c r="K395" s="33">
        <f t="shared" si="137"/>
        <v>22.05</v>
      </c>
      <c r="L395" s="33">
        <f t="shared" si="137"/>
        <v>22.05</v>
      </c>
      <c r="M395" s="33">
        <f t="shared" si="137"/>
        <v>22.05</v>
      </c>
      <c r="N395" s="33">
        <f t="shared" si="137"/>
        <v>22.05</v>
      </c>
    </row>
    <row r="396" spans="1:14" ht="15.75" customHeight="1" x14ac:dyDescent="0.3">
      <c r="A396" s="16" t="s">
        <v>191</v>
      </c>
      <c r="C396" s="33">
        <f t="shared" ref="C396:N396" si="138">C384*C392+C393</f>
        <v>55.4</v>
      </c>
      <c r="D396" s="33">
        <f t="shared" si="138"/>
        <v>55.4</v>
      </c>
      <c r="E396" s="33">
        <f t="shared" si="138"/>
        <v>55.4</v>
      </c>
      <c r="F396" s="33">
        <f t="shared" si="138"/>
        <v>55.4</v>
      </c>
      <c r="G396" s="33">
        <f t="shared" si="138"/>
        <v>55.4</v>
      </c>
      <c r="H396" s="33">
        <f t="shared" si="138"/>
        <v>55.4</v>
      </c>
      <c r="I396" s="33">
        <f t="shared" si="138"/>
        <v>55.4</v>
      </c>
      <c r="J396" s="33">
        <f t="shared" si="138"/>
        <v>55.4</v>
      </c>
      <c r="K396" s="33">
        <f t="shared" si="138"/>
        <v>55.4</v>
      </c>
      <c r="L396" s="33">
        <f t="shared" si="138"/>
        <v>55.4</v>
      </c>
      <c r="M396" s="33">
        <f t="shared" si="138"/>
        <v>55.4</v>
      </c>
      <c r="N396" s="33">
        <f t="shared" si="138"/>
        <v>55.4</v>
      </c>
    </row>
    <row r="397" spans="1:14" ht="15.75" customHeight="1" x14ac:dyDescent="0.3">
      <c r="A397" s="16" t="s">
        <v>192</v>
      </c>
      <c r="C397" s="33">
        <f t="shared" ref="C397:N399" si="139">C394*C375</f>
        <v>77777.600000000006</v>
      </c>
      <c r="D397" s="33">
        <f t="shared" si="139"/>
        <v>89444.800000000003</v>
      </c>
      <c r="E397" s="33">
        <f t="shared" si="139"/>
        <v>102860.8</v>
      </c>
      <c r="F397" s="33">
        <f t="shared" si="139"/>
        <v>118290.40000000001</v>
      </c>
      <c r="G397" s="33">
        <f t="shared" si="139"/>
        <v>136033.60000000001</v>
      </c>
      <c r="H397" s="33">
        <f t="shared" si="139"/>
        <v>156439.20000000001</v>
      </c>
      <c r="I397" s="33">
        <f t="shared" si="139"/>
        <v>179904.80000000002</v>
      </c>
      <c r="J397" s="33">
        <f t="shared" si="139"/>
        <v>206890.40000000002</v>
      </c>
      <c r="K397" s="33">
        <f t="shared" si="139"/>
        <v>237924</v>
      </c>
      <c r="L397" s="33">
        <f t="shared" si="139"/>
        <v>273612.79999999999</v>
      </c>
      <c r="M397" s="33">
        <f t="shared" si="139"/>
        <v>314654.40000000002</v>
      </c>
      <c r="N397" s="33">
        <f t="shared" si="139"/>
        <v>361852.80000000005</v>
      </c>
    </row>
    <row r="398" spans="1:14" ht="15.75" customHeight="1" x14ac:dyDescent="0.3">
      <c r="A398" s="16" t="s">
        <v>193</v>
      </c>
      <c r="C398" s="33">
        <f t="shared" si="139"/>
        <v>192937.05900000001</v>
      </c>
      <c r="D398" s="33">
        <f t="shared" si="139"/>
        <v>221879.00699999998</v>
      </c>
      <c r="E398" s="33">
        <f t="shared" si="139"/>
        <v>255159.07200000001</v>
      </c>
      <c r="F398" s="33">
        <f t="shared" si="139"/>
        <v>293434.12349999999</v>
      </c>
      <c r="G398" s="33">
        <f t="shared" si="139"/>
        <v>337448.34899999999</v>
      </c>
      <c r="H398" s="33">
        <f t="shared" si="139"/>
        <v>388066.99050000001</v>
      </c>
      <c r="I398" s="33">
        <f t="shared" si="139"/>
        <v>446276.34450000001</v>
      </c>
      <c r="J398" s="33">
        <f t="shared" si="139"/>
        <v>513217.49849999999</v>
      </c>
      <c r="K398" s="33">
        <f t="shared" si="139"/>
        <v>590200.22250000003</v>
      </c>
      <c r="L398" s="33">
        <f t="shared" si="139"/>
        <v>678730.75199999998</v>
      </c>
      <c r="M398" s="33">
        <f t="shared" si="139"/>
        <v>780539.57099999988</v>
      </c>
      <c r="N398" s="33">
        <f t="shared" si="139"/>
        <v>897621.10199999996</v>
      </c>
    </row>
    <row r="399" spans="1:14" ht="15.75" customHeight="1" x14ac:dyDescent="0.3">
      <c r="A399" s="16" t="s">
        <v>194</v>
      </c>
      <c r="C399" s="33">
        <f t="shared" si="139"/>
        <v>53860.987999999998</v>
      </c>
      <c r="D399" s="33">
        <f t="shared" si="139"/>
        <v>61940.523999999998</v>
      </c>
      <c r="E399" s="33">
        <f t="shared" si="139"/>
        <v>71231.103999999992</v>
      </c>
      <c r="F399" s="33">
        <f t="shared" si="139"/>
        <v>81916.101999999999</v>
      </c>
      <c r="G399" s="33">
        <f t="shared" si="139"/>
        <v>94203.267999999996</v>
      </c>
      <c r="H399" s="33">
        <f t="shared" si="139"/>
        <v>108334.14599999999</v>
      </c>
      <c r="I399" s="33">
        <f t="shared" si="139"/>
        <v>124584.07399999999</v>
      </c>
      <c r="J399" s="33">
        <f t="shared" si="139"/>
        <v>143271.60200000001</v>
      </c>
      <c r="K399" s="33">
        <f t="shared" si="139"/>
        <v>164762.37</v>
      </c>
      <c r="L399" s="33">
        <f t="shared" si="139"/>
        <v>189476.864</v>
      </c>
      <c r="M399" s="33">
        <f t="shared" si="139"/>
        <v>217898.17200000002</v>
      </c>
      <c r="N399" s="33">
        <f t="shared" si="139"/>
        <v>250583.06399999998</v>
      </c>
    </row>
    <row r="400" spans="1:14" ht="15.75" customHeight="1" x14ac:dyDescent="0.3">
      <c r="A400" s="16" t="s">
        <v>195</v>
      </c>
      <c r="C400" s="33">
        <f t="shared" ref="C400:N400" si="140">SUM(C397:C399)</f>
        <v>324575.647</v>
      </c>
      <c r="D400" s="33">
        <f t="shared" si="140"/>
        <v>373264.33099999995</v>
      </c>
      <c r="E400" s="33">
        <f t="shared" si="140"/>
        <v>429250.97600000002</v>
      </c>
      <c r="F400" s="33">
        <f t="shared" si="140"/>
        <v>493640.62550000002</v>
      </c>
      <c r="G400" s="33">
        <f t="shared" si="140"/>
        <v>567685.21700000006</v>
      </c>
      <c r="H400" s="33">
        <f t="shared" si="140"/>
        <v>652840.33649999998</v>
      </c>
      <c r="I400" s="33">
        <f t="shared" si="140"/>
        <v>750765.21850000008</v>
      </c>
      <c r="J400" s="33">
        <f t="shared" si="140"/>
        <v>863379.50050000008</v>
      </c>
      <c r="K400" s="33">
        <f t="shared" si="140"/>
        <v>992886.59250000003</v>
      </c>
      <c r="L400" s="33">
        <f t="shared" si="140"/>
        <v>1141820.416</v>
      </c>
      <c r="M400" s="33">
        <f t="shared" si="140"/>
        <v>1313092.1429999999</v>
      </c>
      <c r="N400" s="33">
        <f t="shared" si="140"/>
        <v>1510056.966</v>
      </c>
    </row>
    <row r="401" spans="1:14" ht="15.75" customHeight="1" x14ac:dyDescent="0.3">
      <c r="A401" s="16" t="s">
        <v>196</v>
      </c>
      <c r="C401" s="33">
        <f t="shared" ref="C401:N401" si="141">C399/C378</f>
        <v>1.582857142857143</v>
      </c>
      <c r="D401" s="33">
        <f t="shared" si="141"/>
        <v>1.582857142857143</v>
      </c>
      <c r="E401" s="33">
        <f t="shared" si="141"/>
        <v>1.5828571428571427</v>
      </c>
      <c r="F401" s="33">
        <f t="shared" si="141"/>
        <v>1.582857142857143</v>
      </c>
      <c r="G401" s="33">
        <f t="shared" si="141"/>
        <v>1.582857142857143</v>
      </c>
      <c r="H401" s="33">
        <f t="shared" si="141"/>
        <v>1.5828571428571425</v>
      </c>
      <c r="I401" s="33">
        <f t="shared" si="141"/>
        <v>1.5828571428571427</v>
      </c>
      <c r="J401" s="33">
        <f t="shared" si="141"/>
        <v>1.582857142857143</v>
      </c>
      <c r="K401" s="33">
        <f t="shared" si="141"/>
        <v>1.5828571428571427</v>
      </c>
      <c r="L401" s="33">
        <f t="shared" si="141"/>
        <v>1.5828571428571427</v>
      </c>
      <c r="M401" s="33">
        <f t="shared" si="141"/>
        <v>1.5828571428571432</v>
      </c>
      <c r="N401" s="33">
        <f t="shared" si="141"/>
        <v>1.5828571428571427</v>
      </c>
    </row>
    <row r="402" spans="1:14" ht="15.75" customHeight="1" x14ac:dyDescent="0.3">
      <c r="A402" s="16"/>
    </row>
    <row r="403" spans="1:14" ht="15.75" customHeight="1" x14ac:dyDescent="0.3">
      <c r="A403" s="83" t="s">
        <v>197</v>
      </c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</row>
    <row r="404" spans="1:14" ht="15.75" customHeight="1" x14ac:dyDescent="0.3">
      <c r="A404" s="16" t="s">
        <v>224</v>
      </c>
      <c r="C404" s="33">
        <f t="shared" ref="C404:N404" si="142">C389-C400</f>
        <v>36994089.053000003</v>
      </c>
      <c r="D404" s="33">
        <f t="shared" si="142"/>
        <v>42543468.768999994</v>
      </c>
      <c r="E404" s="33">
        <f t="shared" si="142"/>
        <v>48924646.623999998</v>
      </c>
      <c r="F404" s="33">
        <f t="shared" si="142"/>
        <v>56263571.924499996</v>
      </c>
      <c r="G404" s="33">
        <f t="shared" si="142"/>
        <v>64702936.483000003</v>
      </c>
      <c r="H404" s="33">
        <f t="shared" si="142"/>
        <v>74408643.313500002</v>
      </c>
      <c r="I404" s="33">
        <f t="shared" si="142"/>
        <v>85569806.631499991</v>
      </c>
      <c r="J404" s="33">
        <f t="shared" si="142"/>
        <v>98405220.549500003</v>
      </c>
      <c r="K404" s="33">
        <f t="shared" si="142"/>
        <v>113166022.6575</v>
      </c>
      <c r="L404" s="33">
        <f t="shared" si="142"/>
        <v>130141021.184</v>
      </c>
      <c r="M404" s="33">
        <f t="shared" si="142"/>
        <v>149662022.15699998</v>
      </c>
      <c r="N404" s="33">
        <f t="shared" si="142"/>
        <v>172111439.634</v>
      </c>
    </row>
    <row r="405" spans="1:14" ht="15.75" customHeight="1" x14ac:dyDescent="0.3">
      <c r="A405" s="16" t="s">
        <v>198</v>
      </c>
      <c r="C405" s="33">
        <f t="shared" ref="C405:N405" si="143">C404/C378</f>
        <v>1087.1757142857145</v>
      </c>
      <c r="D405" s="33">
        <f t="shared" si="143"/>
        <v>1087.1757142857141</v>
      </c>
      <c r="E405" s="33">
        <f t="shared" si="143"/>
        <v>1087.1757142857143</v>
      </c>
      <c r="F405" s="33">
        <f t="shared" si="143"/>
        <v>1087.1757142857143</v>
      </c>
      <c r="G405" s="33">
        <f t="shared" si="143"/>
        <v>1087.1757142857143</v>
      </c>
      <c r="H405" s="33">
        <f t="shared" si="143"/>
        <v>1087.1757142857141</v>
      </c>
      <c r="I405" s="33">
        <f t="shared" si="143"/>
        <v>1087.1757142857141</v>
      </c>
      <c r="J405" s="33">
        <f t="shared" si="143"/>
        <v>1087.1757142857143</v>
      </c>
      <c r="K405" s="33">
        <f t="shared" si="143"/>
        <v>1087.1757142857143</v>
      </c>
      <c r="L405" s="33">
        <f t="shared" si="143"/>
        <v>1087.1757142857143</v>
      </c>
      <c r="M405" s="33">
        <f t="shared" si="143"/>
        <v>1087.1757142857141</v>
      </c>
      <c r="N405" s="33">
        <f t="shared" si="143"/>
        <v>1087.1757142857143</v>
      </c>
    </row>
    <row r="406" spans="1:14" ht="15.75" customHeight="1" x14ac:dyDescent="0.3">
      <c r="A406" s="16" t="s">
        <v>199</v>
      </c>
      <c r="C406" s="18">
        <f t="shared" ref="C406:N406" si="144">(C404/C389)*100</f>
        <v>99.130259215839516</v>
      </c>
      <c r="D406" s="18">
        <f t="shared" si="144"/>
        <v>99.130259215839516</v>
      </c>
      <c r="E406" s="18">
        <f t="shared" si="144"/>
        <v>99.130259215839516</v>
      </c>
      <c r="F406" s="18">
        <f t="shared" si="144"/>
        <v>99.130259215839516</v>
      </c>
      <c r="G406" s="18">
        <f t="shared" si="144"/>
        <v>99.130259215839516</v>
      </c>
      <c r="H406" s="18">
        <f t="shared" si="144"/>
        <v>99.130259215839516</v>
      </c>
      <c r="I406" s="18">
        <f t="shared" si="144"/>
        <v>99.130259215839516</v>
      </c>
      <c r="J406" s="18">
        <f t="shared" si="144"/>
        <v>99.130259215839516</v>
      </c>
      <c r="K406" s="18">
        <f t="shared" si="144"/>
        <v>99.130259215839516</v>
      </c>
      <c r="L406" s="18">
        <f t="shared" si="144"/>
        <v>99.130259215839516</v>
      </c>
      <c r="M406" s="18">
        <f t="shared" si="144"/>
        <v>99.130259215839516</v>
      </c>
      <c r="N406" s="18">
        <f t="shared" si="144"/>
        <v>99.130259215839516</v>
      </c>
    </row>
    <row r="407" spans="1:14" ht="15.75" customHeight="1" x14ac:dyDescent="0.3"/>
    <row r="408" spans="1:14" ht="15.75" customHeight="1" x14ac:dyDescent="0.3">
      <c r="A408" s="83" t="s">
        <v>200</v>
      </c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</row>
    <row r="409" spans="1:14" ht="15.75" customHeight="1" x14ac:dyDescent="0.3">
      <c r="A409" s="5" t="s">
        <v>19</v>
      </c>
      <c r="B409" s="34"/>
      <c r="C409" s="34">
        <v>1000000</v>
      </c>
      <c r="D409" s="34">
        <v>1000000</v>
      </c>
      <c r="E409" s="34">
        <v>1000000</v>
      </c>
      <c r="F409" s="34">
        <v>1000000</v>
      </c>
      <c r="G409" s="34">
        <v>1000000</v>
      </c>
      <c r="H409" s="34">
        <v>1000000</v>
      </c>
      <c r="I409" s="34">
        <v>1000000</v>
      </c>
      <c r="J409" s="34">
        <v>1000000</v>
      </c>
      <c r="K409" s="34">
        <v>1000000</v>
      </c>
      <c r="L409" s="34">
        <v>1000000</v>
      </c>
      <c r="M409" s="34">
        <v>1000000</v>
      </c>
      <c r="N409" s="34">
        <v>1000000</v>
      </c>
    </row>
    <row r="410" spans="1:14" ht="15.75" customHeight="1" x14ac:dyDescent="0.3">
      <c r="A410" s="5" t="s">
        <v>29</v>
      </c>
      <c r="B410" s="39"/>
      <c r="C410" s="39">
        <v>0.31</v>
      </c>
      <c r="D410" s="39">
        <v>0.31</v>
      </c>
      <c r="E410" s="39">
        <v>0.31</v>
      </c>
      <c r="F410" s="39">
        <v>0.31</v>
      </c>
      <c r="G410" s="39">
        <v>0.31</v>
      </c>
      <c r="H410" s="39">
        <v>0.31</v>
      </c>
      <c r="I410" s="39">
        <v>0.31</v>
      </c>
      <c r="J410" s="39">
        <v>0.31</v>
      </c>
      <c r="K410" s="39">
        <v>0.31</v>
      </c>
      <c r="L410" s="39">
        <v>0.31</v>
      </c>
      <c r="M410" s="39">
        <v>0.31</v>
      </c>
      <c r="N410" s="39">
        <v>0.31</v>
      </c>
    </row>
    <row r="411" spans="1:14" ht="15.75" customHeight="1" x14ac:dyDescent="0.3">
      <c r="A411" s="5" t="s">
        <v>30</v>
      </c>
      <c r="B411" s="39"/>
      <c r="C411" s="39">
        <v>0.33</v>
      </c>
      <c r="D411" s="39">
        <v>0.33</v>
      </c>
      <c r="E411" s="39">
        <v>0.33</v>
      </c>
      <c r="F411" s="39">
        <v>0.33</v>
      </c>
      <c r="G411" s="39">
        <v>0.33</v>
      </c>
      <c r="H411" s="39">
        <v>0.33</v>
      </c>
      <c r="I411" s="39">
        <v>0.33</v>
      </c>
      <c r="J411" s="39">
        <v>0.33</v>
      </c>
      <c r="K411" s="39">
        <v>0.33</v>
      </c>
      <c r="L411" s="39">
        <v>0.33</v>
      </c>
      <c r="M411" s="39">
        <v>0.33</v>
      </c>
      <c r="N411" s="39">
        <v>0.33</v>
      </c>
    </row>
    <row r="412" spans="1:14" ht="15.75" customHeight="1" x14ac:dyDescent="0.3">
      <c r="A412" s="5" t="s">
        <v>31</v>
      </c>
      <c r="B412" s="39"/>
      <c r="C412" s="39">
        <v>0.34</v>
      </c>
      <c r="D412" s="39">
        <v>0.34</v>
      </c>
      <c r="E412" s="39">
        <v>0.34</v>
      </c>
      <c r="F412" s="39">
        <v>0.34</v>
      </c>
      <c r="G412" s="39">
        <v>0.34</v>
      </c>
      <c r="H412" s="39">
        <v>0.34</v>
      </c>
      <c r="I412" s="39">
        <v>0.34</v>
      </c>
      <c r="J412" s="39">
        <v>0.34</v>
      </c>
      <c r="K412" s="39">
        <v>0.34</v>
      </c>
      <c r="L412" s="39">
        <v>0.34</v>
      </c>
      <c r="M412" s="39">
        <v>0.34</v>
      </c>
      <c r="N412" s="39">
        <v>0.34</v>
      </c>
    </row>
    <row r="413" spans="1:14" ht="15.75" customHeight="1" x14ac:dyDescent="0.3">
      <c r="A413" s="5" t="s">
        <v>32</v>
      </c>
      <c r="B413" s="39"/>
      <c r="C413" s="39">
        <v>0.35</v>
      </c>
      <c r="D413" s="39">
        <v>0.35</v>
      </c>
      <c r="E413" s="39">
        <v>0.35</v>
      </c>
      <c r="F413" s="39">
        <v>0.35</v>
      </c>
      <c r="G413" s="39">
        <v>0.35</v>
      </c>
      <c r="H413" s="39">
        <v>0.35</v>
      </c>
      <c r="I413" s="39">
        <v>0.35</v>
      </c>
      <c r="J413" s="39">
        <v>0.35</v>
      </c>
      <c r="K413" s="39">
        <v>0.35</v>
      </c>
      <c r="L413" s="39">
        <v>0.35</v>
      </c>
      <c r="M413" s="39">
        <v>0.35</v>
      </c>
      <c r="N413" s="39">
        <v>0.35</v>
      </c>
    </row>
    <row r="414" spans="1:14" ht="15.75" customHeight="1" x14ac:dyDescent="0.3">
      <c r="A414" s="5" t="s">
        <v>33</v>
      </c>
      <c r="B414" s="30"/>
      <c r="C414" s="30">
        <v>95.7</v>
      </c>
      <c r="D414" s="30">
        <v>95.7</v>
      </c>
      <c r="E414" s="30">
        <v>95.7</v>
      </c>
      <c r="F414" s="30">
        <v>95.7</v>
      </c>
      <c r="G414" s="30">
        <v>95.7</v>
      </c>
      <c r="H414" s="30">
        <v>95.7</v>
      </c>
      <c r="I414" s="30">
        <v>95.7</v>
      </c>
      <c r="J414" s="30">
        <v>95.7</v>
      </c>
      <c r="K414" s="30">
        <v>95.7</v>
      </c>
      <c r="L414" s="30">
        <v>95.7</v>
      </c>
      <c r="M414" s="30">
        <v>95.7</v>
      </c>
      <c r="N414" s="30">
        <v>95.7</v>
      </c>
    </row>
    <row r="415" spans="1:14" ht="15.75" customHeight="1" x14ac:dyDescent="0.3">
      <c r="A415" s="5" t="s">
        <v>34</v>
      </c>
      <c r="B415" s="30"/>
      <c r="C415" s="30">
        <v>23.1</v>
      </c>
      <c r="D415" s="30">
        <v>23.1</v>
      </c>
      <c r="E415" s="30">
        <v>23.1</v>
      </c>
      <c r="F415" s="30">
        <v>23.1</v>
      </c>
      <c r="G415" s="30">
        <v>23.1</v>
      </c>
      <c r="H415" s="30">
        <v>23.1</v>
      </c>
      <c r="I415" s="30">
        <v>23.1</v>
      </c>
      <c r="J415" s="30">
        <v>23.1</v>
      </c>
      <c r="K415" s="30">
        <v>23.1</v>
      </c>
      <c r="L415" s="30">
        <v>23.1</v>
      </c>
      <c r="M415" s="30">
        <v>23.1</v>
      </c>
      <c r="N415" s="30">
        <v>23.1</v>
      </c>
    </row>
    <row r="416" spans="1:14" ht="15.75" customHeight="1" x14ac:dyDescent="0.3">
      <c r="A416" s="5" t="s">
        <v>35</v>
      </c>
      <c r="B416" s="30"/>
      <c r="C416" s="30">
        <v>313.39999999999998</v>
      </c>
      <c r="D416" s="30">
        <v>313.39999999999998</v>
      </c>
      <c r="E416" s="30">
        <v>313.39999999999998</v>
      </c>
      <c r="F416" s="30">
        <v>313.39999999999998</v>
      </c>
      <c r="G416" s="30">
        <v>313.39999999999998</v>
      </c>
      <c r="H416" s="30">
        <v>313.39999999999998</v>
      </c>
      <c r="I416" s="30">
        <v>313.39999999999998</v>
      </c>
      <c r="J416" s="30">
        <v>313.39999999999998</v>
      </c>
      <c r="K416" s="30">
        <v>313.39999999999998</v>
      </c>
      <c r="L416" s="30">
        <v>313.39999999999998</v>
      </c>
      <c r="M416" s="30">
        <v>313.39999999999998</v>
      </c>
      <c r="N416" s="30">
        <v>313.39999999999998</v>
      </c>
    </row>
    <row r="417" spans="1:14" ht="15.75" customHeight="1" x14ac:dyDescent="0.3">
      <c r="A417" s="5" t="s">
        <v>36</v>
      </c>
      <c r="B417" s="30"/>
      <c r="C417" s="30">
        <v>227.5</v>
      </c>
      <c r="D417" s="30">
        <v>227.5</v>
      </c>
      <c r="E417" s="30">
        <v>227.5</v>
      </c>
      <c r="F417" s="30">
        <v>227.5</v>
      </c>
      <c r="G417" s="30">
        <v>227.5</v>
      </c>
      <c r="H417" s="30">
        <v>227.5</v>
      </c>
      <c r="I417" s="30">
        <v>227.5</v>
      </c>
      <c r="J417" s="30">
        <v>227.5</v>
      </c>
      <c r="K417" s="30">
        <v>227.5</v>
      </c>
      <c r="L417" s="30">
        <v>227.5</v>
      </c>
      <c r="M417" s="30">
        <v>227.5</v>
      </c>
      <c r="N417" s="30">
        <v>227.5</v>
      </c>
    </row>
    <row r="418" spans="1:14" ht="15.75" customHeight="1" x14ac:dyDescent="0.3">
      <c r="A418" s="16" t="s">
        <v>201</v>
      </c>
      <c r="C418" s="18">
        <f t="shared" ref="C418:N421" si="145">C374*C410*C414</f>
        <v>1874776.398</v>
      </c>
      <c r="D418" s="18">
        <f t="shared" si="145"/>
        <v>2156019.5579999997</v>
      </c>
      <c r="E418" s="18">
        <f t="shared" si="145"/>
        <v>2479389.858</v>
      </c>
      <c r="F418" s="18">
        <f t="shared" si="145"/>
        <v>2851325.037</v>
      </c>
      <c r="G418" s="18">
        <f t="shared" si="145"/>
        <v>3279004.5090000005</v>
      </c>
      <c r="H418" s="18">
        <f t="shared" si="145"/>
        <v>3770883.3689999999</v>
      </c>
      <c r="I418" s="18">
        <f t="shared" si="145"/>
        <v>4336514.3909999998</v>
      </c>
      <c r="J418" s="18">
        <f t="shared" si="145"/>
        <v>4986963.3659999995</v>
      </c>
      <c r="K418" s="18">
        <f t="shared" si="145"/>
        <v>5735016.7709999997</v>
      </c>
      <c r="L418" s="18">
        <f t="shared" si="145"/>
        <v>6595270.7700000005</v>
      </c>
      <c r="M418" s="18">
        <f t="shared" si="145"/>
        <v>7584576.2190000005</v>
      </c>
      <c r="N418" s="18">
        <f t="shared" si="145"/>
        <v>8722246.3350000009</v>
      </c>
    </row>
    <row r="419" spans="1:14" ht="15.75" customHeight="1" x14ac:dyDescent="0.3">
      <c r="A419" s="16" t="s">
        <v>202</v>
      </c>
      <c r="C419" s="18">
        <f t="shared" si="145"/>
        <v>185280.82650000002</v>
      </c>
      <c r="D419" s="18">
        <f t="shared" si="145"/>
        <v>213074.28450000004</v>
      </c>
      <c r="E419" s="18">
        <f t="shared" si="145"/>
        <v>245033.71200000003</v>
      </c>
      <c r="F419" s="18">
        <f t="shared" si="145"/>
        <v>281789.91224999999</v>
      </c>
      <c r="G419" s="18">
        <f t="shared" si="145"/>
        <v>324057.54150000005</v>
      </c>
      <c r="H419" s="18">
        <f t="shared" si="145"/>
        <v>372667.50675000006</v>
      </c>
      <c r="I419" s="18">
        <f t="shared" si="145"/>
        <v>428566.96575000009</v>
      </c>
      <c r="J419" s="18">
        <f t="shared" si="145"/>
        <v>492851.72475000005</v>
      </c>
      <c r="K419" s="18">
        <f t="shared" si="145"/>
        <v>566779.5787500001</v>
      </c>
      <c r="L419" s="18">
        <f t="shared" si="145"/>
        <v>651796.99200000009</v>
      </c>
      <c r="M419" s="18">
        <f t="shared" si="145"/>
        <v>749565.77850000001</v>
      </c>
      <c r="N419" s="18">
        <f t="shared" si="145"/>
        <v>862001.21700000006</v>
      </c>
    </row>
    <row r="420" spans="1:14" ht="15.75" customHeight="1" x14ac:dyDescent="0.3">
      <c r="A420" s="16" t="s">
        <v>203</v>
      </c>
      <c r="C420" s="18">
        <f t="shared" si="145"/>
        <v>932362.86887999985</v>
      </c>
      <c r="D420" s="18">
        <f t="shared" si="145"/>
        <v>1072224.0122399998</v>
      </c>
      <c r="E420" s="18">
        <f t="shared" si="145"/>
        <v>1233048.9830400001</v>
      </c>
      <c r="F420" s="18">
        <f t="shared" si="145"/>
        <v>1418012.08452</v>
      </c>
      <c r="G420" s="18">
        <f t="shared" si="145"/>
        <v>1630709.5816800001</v>
      </c>
      <c r="H420" s="18">
        <f t="shared" si="145"/>
        <v>1875322.73196</v>
      </c>
      <c r="I420" s="18">
        <f t="shared" si="145"/>
        <v>2156617.7852400001</v>
      </c>
      <c r="J420" s="18">
        <f t="shared" si="145"/>
        <v>2480109.0145199997</v>
      </c>
      <c r="K420" s="18">
        <f t="shared" si="145"/>
        <v>2852125.8462</v>
      </c>
      <c r="L420" s="18">
        <f t="shared" si="145"/>
        <v>3279947.1206399999</v>
      </c>
      <c r="M420" s="18">
        <f t="shared" si="145"/>
        <v>3771935.3527199994</v>
      </c>
      <c r="N420" s="18">
        <f t="shared" si="145"/>
        <v>4337728.5326399999</v>
      </c>
    </row>
    <row r="421" spans="1:14" ht="15.75" customHeight="1" x14ac:dyDescent="0.3">
      <c r="A421" s="16" t="s">
        <v>204</v>
      </c>
      <c r="C421" s="18">
        <f t="shared" si="145"/>
        <v>77413.017500000002</v>
      </c>
      <c r="D421" s="18">
        <f t="shared" si="145"/>
        <v>89025.527499999997</v>
      </c>
      <c r="E421" s="18">
        <f t="shared" si="145"/>
        <v>102378.63999999998</v>
      </c>
      <c r="F421" s="18">
        <f t="shared" si="145"/>
        <v>117735.91374999999</v>
      </c>
      <c r="G421" s="18">
        <f t="shared" si="145"/>
        <v>135395.94249999998</v>
      </c>
      <c r="H421" s="18">
        <f t="shared" si="145"/>
        <v>155705.89124999999</v>
      </c>
      <c r="I421" s="18">
        <f t="shared" si="145"/>
        <v>179061.49625</v>
      </c>
      <c r="J421" s="18">
        <f t="shared" si="145"/>
        <v>205920.60125000001</v>
      </c>
      <c r="K421" s="18">
        <f t="shared" si="145"/>
        <v>236808.73125000001</v>
      </c>
      <c r="L421" s="18">
        <f t="shared" si="145"/>
        <v>272330.23999999993</v>
      </c>
      <c r="M421" s="18">
        <f t="shared" si="145"/>
        <v>313179.45750000002</v>
      </c>
      <c r="N421" s="18">
        <f t="shared" si="145"/>
        <v>360156.61499999993</v>
      </c>
    </row>
    <row r="422" spans="1:14" ht="15.75" customHeight="1" x14ac:dyDescent="0.3">
      <c r="A422" s="16" t="s">
        <v>205</v>
      </c>
      <c r="C422" s="18">
        <f t="shared" ref="C422:N422" si="146">SUM(C419:C421)</f>
        <v>1195056.71288</v>
      </c>
      <c r="D422" s="18">
        <f t="shared" si="146"/>
        <v>1374323.82424</v>
      </c>
      <c r="E422" s="18">
        <f t="shared" si="146"/>
        <v>1580461.33504</v>
      </c>
      <c r="F422" s="18">
        <f t="shared" si="146"/>
        <v>1817537.9105200002</v>
      </c>
      <c r="G422" s="18">
        <f t="shared" si="146"/>
        <v>2090163.06568</v>
      </c>
      <c r="H422" s="18">
        <f t="shared" si="146"/>
        <v>2403696.12996</v>
      </c>
      <c r="I422" s="18">
        <f t="shared" si="146"/>
        <v>2764246.2472399999</v>
      </c>
      <c r="J422" s="18">
        <f t="shared" si="146"/>
        <v>3178881.3405199996</v>
      </c>
      <c r="K422" s="18">
        <f t="shared" si="146"/>
        <v>3655714.1562000001</v>
      </c>
      <c r="L422" s="18">
        <f t="shared" si="146"/>
        <v>4204074.3526400002</v>
      </c>
      <c r="M422" s="18">
        <f t="shared" si="146"/>
        <v>4834680.5887199994</v>
      </c>
      <c r="N422" s="18">
        <f t="shared" si="146"/>
        <v>5559886.3646400003</v>
      </c>
    </row>
    <row r="423" spans="1:14" ht="15.75" customHeight="1" x14ac:dyDescent="0.3">
      <c r="A423" s="16" t="s">
        <v>206</v>
      </c>
      <c r="C423" s="33">
        <f t="shared" ref="C423:N423" si="147">C409+C418+C422</f>
        <v>4069833.1108800001</v>
      </c>
      <c r="D423" s="33">
        <f t="shared" si="147"/>
        <v>4530343.3822399992</v>
      </c>
      <c r="E423" s="33">
        <f t="shared" si="147"/>
        <v>5059851.1930400003</v>
      </c>
      <c r="F423" s="33">
        <f t="shared" si="147"/>
        <v>5668862.9475199999</v>
      </c>
      <c r="G423" s="33">
        <f t="shared" si="147"/>
        <v>6369167.5746800005</v>
      </c>
      <c r="H423" s="33">
        <f t="shared" si="147"/>
        <v>7174579.4989599995</v>
      </c>
      <c r="I423" s="33">
        <f t="shared" si="147"/>
        <v>8100760.6382400002</v>
      </c>
      <c r="J423" s="33">
        <f t="shared" si="147"/>
        <v>9165844.7065199986</v>
      </c>
      <c r="K423" s="33">
        <f t="shared" si="147"/>
        <v>10390730.927200001</v>
      </c>
      <c r="L423" s="33">
        <f t="shared" si="147"/>
        <v>11799345.122640001</v>
      </c>
      <c r="M423" s="33">
        <f t="shared" si="147"/>
        <v>13419256.80772</v>
      </c>
      <c r="N423" s="33">
        <f t="shared" si="147"/>
        <v>15282132.699640002</v>
      </c>
    </row>
    <row r="424" spans="1:14" ht="15.75" customHeight="1" x14ac:dyDescent="0.3">
      <c r="A424" s="16" t="s">
        <v>207</v>
      </c>
      <c r="C424" s="18">
        <f t="shared" ref="C424:N424" si="148">C409/C374</f>
        <v>15.824287115865431</v>
      </c>
      <c r="D424" s="18">
        <f t="shared" si="148"/>
        <v>13.760079258056527</v>
      </c>
      <c r="E424" s="18">
        <f t="shared" si="148"/>
        <v>11.96544379831048</v>
      </c>
      <c r="F424" s="18">
        <f t="shared" si="148"/>
        <v>10.404636305937926</v>
      </c>
      <c r="G424" s="18">
        <f t="shared" si="148"/>
        <v>9.0475630388954738</v>
      </c>
      <c r="H424" s="18">
        <f t="shared" si="148"/>
        <v>7.8673873193451183</v>
      </c>
      <c r="I424" s="18">
        <f t="shared" si="148"/>
        <v>6.8412087047539556</v>
      </c>
      <c r="J424" s="18">
        <f t="shared" si="148"/>
        <v>5.9489107544408615</v>
      </c>
      <c r="K424" s="18">
        <f t="shared" si="148"/>
        <v>5.1729578455665166</v>
      </c>
      <c r="L424" s="18">
        <f t="shared" si="148"/>
        <v>4.498223201835275</v>
      </c>
      <c r="M424" s="18">
        <f t="shared" si="148"/>
        <v>3.9114907864834523</v>
      </c>
      <c r="N424" s="18">
        <f t="shared" si="148"/>
        <v>3.4013026989336916</v>
      </c>
    </row>
    <row r="425" spans="1:14" ht="15.75" customHeight="1" x14ac:dyDescent="0.3">
      <c r="A425" s="16" t="s">
        <v>208</v>
      </c>
      <c r="C425" s="18">
        <f t="shared" ref="C425:N425" si="149">C418/C378</f>
        <v>55.095595588300128</v>
      </c>
      <c r="D425" s="18">
        <f t="shared" si="149"/>
        <v>55.095932955297563</v>
      </c>
      <c r="E425" s="18">
        <f t="shared" si="149"/>
        <v>55.095593445566379</v>
      </c>
      <c r="F425" s="18">
        <f t="shared" si="149"/>
        <v>55.095885805489836</v>
      </c>
      <c r="G425" s="18">
        <f t="shared" si="149"/>
        <v>55.095707598290858</v>
      </c>
      <c r="H425" s="18">
        <f t="shared" si="149"/>
        <v>55.095922162001038</v>
      </c>
      <c r="I425" s="18">
        <f t="shared" si="149"/>
        <v>55.095989065963138</v>
      </c>
      <c r="J425" s="18">
        <f t="shared" si="149"/>
        <v>55.095709651100286</v>
      </c>
      <c r="K425" s="18">
        <f t="shared" si="149"/>
        <v>55.095785890812671</v>
      </c>
      <c r="L425" s="18">
        <f t="shared" si="149"/>
        <v>55.095758009650346</v>
      </c>
      <c r="M425" s="18">
        <f t="shared" si="149"/>
        <v>55.095921795014291</v>
      </c>
      <c r="N425" s="18">
        <f t="shared" si="149"/>
        <v>55.09578218388409</v>
      </c>
    </row>
    <row r="426" spans="1:14" ht="15.75" customHeight="1" x14ac:dyDescent="0.3">
      <c r="A426" s="16" t="s">
        <v>209</v>
      </c>
      <c r="C426" s="18">
        <f t="shared" ref="C426:N426" si="150">C422/C378</f>
        <v>35.120114285714287</v>
      </c>
      <c r="D426" s="18">
        <f t="shared" si="150"/>
        <v>35.120114285714287</v>
      </c>
      <c r="E426" s="18">
        <f t="shared" si="150"/>
        <v>35.120114285714287</v>
      </c>
      <c r="F426" s="18">
        <f t="shared" si="150"/>
        <v>35.120114285714294</v>
      </c>
      <c r="G426" s="18">
        <f t="shared" si="150"/>
        <v>35.120114285714287</v>
      </c>
      <c r="H426" s="18">
        <f t="shared" si="150"/>
        <v>35.12011428571428</v>
      </c>
      <c r="I426" s="18">
        <f t="shared" si="150"/>
        <v>35.12011428571428</v>
      </c>
      <c r="J426" s="18">
        <f t="shared" si="150"/>
        <v>35.12011428571428</v>
      </c>
      <c r="K426" s="18">
        <f t="shared" si="150"/>
        <v>35.120114285714287</v>
      </c>
      <c r="L426" s="18">
        <f t="shared" si="150"/>
        <v>35.120114285714287</v>
      </c>
      <c r="M426" s="18">
        <f t="shared" si="150"/>
        <v>35.120114285714287</v>
      </c>
      <c r="N426" s="18">
        <f t="shared" si="150"/>
        <v>35.120114285714287</v>
      </c>
    </row>
    <row r="427" spans="1:14" ht="15.75" customHeight="1" x14ac:dyDescent="0.3">
      <c r="A427" s="16" t="s">
        <v>210</v>
      </c>
      <c r="C427" s="18">
        <f t="shared" ref="C427:N427" si="151">(C409+C418)/C378</f>
        <v>84.483417862506144</v>
      </c>
      <c r="D427" s="18">
        <f t="shared" si="151"/>
        <v>80.650401026267431</v>
      </c>
      <c r="E427" s="18">
        <f t="shared" si="151"/>
        <v>77.3170255724241</v>
      </c>
      <c r="F427" s="18">
        <f t="shared" si="151"/>
        <v>74.418791854622185</v>
      </c>
      <c r="G427" s="18">
        <f t="shared" si="151"/>
        <v>71.898279063827943</v>
      </c>
      <c r="H427" s="18">
        <f t="shared" si="151"/>
        <v>69.706801568916219</v>
      </c>
      <c r="I427" s="18">
        <f t="shared" si="151"/>
        <v>67.801121367682072</v>
      </c>
      <c r="J427" s="18">
        <f t="shared" si="151"/>
        <v>66.143657191026179</v>
      </c>
      <c r="K427" s="18">
        <f t="shared" si="151"/>
        <v>64.702695179973432</v>
      </c>
      <c r="L427" s="18">
        <f t="shared" si="151"/>
        <v>63.449586067819716</v>
      </c>
      <c r="M427" s="18">
        <f t="shared" si="151"/>
        <v>62.360127494074234</v>
      </c>
      <c r="N427" s="18">
        <f t="shared" si="151"/>
        <v>61.412478602190888</v>
      </c>
    </row>
    <row r="428" spans="1:14" ht="15.75" customHeight="1" x14ac:dyDescent="0.3">
      <c r="A428" s="27"/>
    </row>
    <row r="429" spans="1:14" ht="15.75" customHeight="1" x14ac:dyDescent="0.3">
      <c r="A429" s="83" t="s">
        <v>211</v>
      </c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</row>
    <row r="430" spans="1:14" ht="15.75" customHeight="1" x14ac:dyDescent="0.3">
      <c r="A430" s="16" t="s">
        <v>95</v>
      </c>
      <c r="C430" s="33">
        <f t="shared" ref="C430:N430" si="152">C404-C423</f>
        <v>32924255.942120004</v>
      </c>
      <c r="D430" s="33">
        <f t="shared" si="152"/>
        <v>38013125.386759996</v>
      </c>
      <c r="E430" s="33">
        <f t="shared" si="152"/>
        <v>43864795.43096</v>
      </c>
      <c r="F430" s="33">
        <f t="shared" si="152"/>
        <v>50594708.976979993</v>
      </c>
      <c r="G430" s="33">
        <f t="shared" si="152"/>
        <v>58333768.908320002</v>
      </c>
      <c r="H430" s="33">
        <f t="shared" si="152"/>
        <v>67234063.814539999</v>
      </c>
      <c r="I430" s="33">
        <f t="shared" si="152"/>
        <v>77469045.993259996</v>
      </c>
      <c r="J430" s="33">
        <f t="shared" si="152"/>
        <v>89239375.842979997</v>
      </c>
      <c r="K430" s="33">
        <f t="shared" si="152"/>
        <v>102775291.73029999</v>
      </c>
      <c r="L430" s="33">
        <f t="shared" si="152"/>
        <v>118341676.06136</v>
      </c>
      <c r="M430" s="33">
        <f t="shared" si="152"/>
        <v>136242765.34927997</v>
      </c>
      <c r="N430" s="33">
        <f t="shared" si="152"/>
        <v>156829306.93436</v>
      </c>
    </row>
    <row r="431" spans="1:14" ht="15.75" customHeight="1" x14ac:dyDescent="0.3">
      <c r="A431" s="16" t="s">
        <v>212</v>
      </c>
      <c r="C431" s="33">
        <f t="shared" ref="C431:N431" si="153">C430/C378</f>
        <v>967.57218213749411</v>
      </c>
      <c r="D431" s="33">
        <f t="shared" si="153"/>
        <v>971.40519897373247</v>
      </c>
      <c r="E431" s="33">
        <f t="shared" si="153"/>
        <v>974.73857442757594</v>
      </c>
      <c r="F431" s="33">
        <f t="shared" si="153"/>
        <v>977.63680814537781</v>
      </c>
      <c r="G431" s="33">
        <f t="shared" si="153"/>
        <v>980.15732093617214</v>
      </c>
      <c r="H431" s="33">
        <f t="shared" si="153"/>
        <v>982.34879843108365</v>
      </c>
      <c r="I431" s="33">
        <f t="shared" si="153"/>
        <v>984.25447863231784</v>
      </c>
      <c r="J431" s="33">
        <f t="shared" si="153"/>
        <v>985.91194280897378</v>
      </c>
      <c r="K431" s="33">
        <f t="shared" si="153"/>
        <v>987.35290482002654</v>
      </c>
      <c r="L431" s="33">
        <f t="shared" si="153"/>
        <v>988.6060139321803</v>
      </c>
      <c r="M431" s="33">
        <f t="shared" si="153"/>
        <v>989.69547250592564</v>
      </c>
      <c r="N431" s="33">
        <f t="shared" si="153"/>
        <v>990.64312139780907</v>
      </c>
    </row>
    <row r="432" spans="1:14" ht="15.75" customHeight="1" x14ac:dyDescent="0.3">
      <c r="A432" s="16" t="s">
        <v>213</v>
      </c>
      <c r="C432" s="18">
        <f t="shared" ref="C432:N432" si="154">(C430/C389)*100</f>
        <v>88.224635599354656</v>
      </c>
      <c r="D432" s="18">
        <f t="shared" si="154"/>
        <v>88.57413563652635</v>
      </c>
      <c r="E432" s="18">
        <f t="shared" si="154"/>
        <v>88.878077647427787</v>
      </c>
      <c r="F432" s="18">
        <f t="shared" si="154"/>
        <v>89.142342803408155</v>
      </c>
      <c r="G432" s="18">
        <f t="shared" si="154"/>
        <v>89.372166817157805</v>
      </c>
      <c r="H432" s="18">
        <f t="shared" si="154"/>
        <v>89.571988915169797</v>
      </c>
      <c r="I432" s="18">
        <f t="shared" si="154"/>
        <v>89.745751601227369</v>
      </c>
      <c r="J432" s="18">
        <f t="shared" si="154"/>
        <v>89.89688158998068</v>
      </c>
      <c r="K432" s="18">
        <f t="shared" si="154"/>
        <v>90.028270597110662</v>
      </c>
      <c r="L432" s="18">
        <f t="shared" si="154"/>
        <v>90.142530904328027</v>
      </c>
      <c r="M432" s="18">
        <f t="shared" si="154"/>
        <v>90.241869317982008</v>
      </c>
      <c r="N432" s="18">
        <f t="shared" si="154"/>
        <v>90.328277319065577</v>
      </c>
    </row>
    <row r="433" spans="1:14" ht="15.75" customHeight="1" x14ac:dyDescent="0.3"/>
    <row r="434" spans="1:14" ht="15.75" customHeight="1" x14ac:dyDescent="0.3">
      <c r="A434" s="83" t="s">
        <v>214</v>
      </c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</row>
    <row r="435" spans="1:14" ht="15.75" customHeight="1" x14ac:dyDescent="0.3">
      <c r="A435" s="16" t="s">
        <v>215</v>
      </c>
      <c r="B435" s="18" t="s">
        <v>216</v>
      </c>
      <c r="C435" s="18">
        <v>3</v>
      </c>
      <c r="D435" s="18">
        <v>3</v>
      </c>
      <c r="E435" s="18">
        <v>3</v>
      </c>
      <c r="F435" s="18">
        <v>3</v>
      </c>
      <c r="G435" s="18">
        <v>3</v>
      </c>
      <c r="H435" s="18">
        <v>3</v>
      </c>
      <c r="I435" s="18">
        <v>3</v>
      </c>
      <c r="J435" s="18">
        <v>3</v>
      </c>
      <c r="K435" s="18">
        <v>3</v>
      </c>
      <c r="L435" s="18">
        <v>3</v>
      </c>
      <c r="M435" s="18">
        <v>3</v>
      </c>
      <c r="N435" s="18">
        <v>3</v>
      </c>
    </row>
    <row r="436" spans="1:14" ht="15.75" customHeight="1" x14ac:dyDescent="0.3"/>
    <row r="437" spans="1:14" ht="15.75" customHeight="1" x14ac:dyDescent="0.3">
      <c r="A437" s="16" t="s">
        <v>92</v>
      </c>
      <c r="C437" s="18">
        <f t="shared" ref="C437:N437" si="155">C427</f>
        <v>84.483417862506144</v>
      </c>
      <c r="D437" s="18">
        <f t="shared" si="155"/>
        <v>80.650401026267431</v>
      </c>
      <c r="E437" s="18">
        <f t="shared" si="155"/>
        <v>77.3170255724241</v>
      </c>
      <c r="F437" s="18">
        <f t="shared" si="155"/>
        <v>74.418791854622185</v>
      </c>
      <c r="G437" s="18">
        <f t="shared" si="155"/>
        <v>71.898279063827943</v>
      </c>
      <c r="H437" s="18">
        <f t="shared" si="155"/>
        <v>69.706801568916219</v>
      </c>
      <c r="I437" s="18">
        <f t="shared" si="155"/>
        <v>67.801121367682072</v>
      </c>
      <c r="J437" s="18">
        <f t="shared" si="155"/>
        <v>66.143657191026179</v>
      </c>
      <c r="K437" s="18">
        <f t="shared" si="155"/>
        <v>64.702695179973432</v>
      </c>
      <c r="L437" s="18">
        <f t="shared" si="155"/>
        <v>63.449586067819716</v>
      </c>
      <c r="M437" s="18">
        <f t="shared" si="155"/>
        <v>62.360127494074234</v>
      </c>
      <c r="N437" s="18">
        <f t="shared" si="155"/>
        <v>61.412478602190888</v>
      </c>
    </row>
    <row r="438" spans="1:14" ht="15.75" customHeight="1" x14ac:dyDescent="0.3">
      <c r="A438" s="16" t="s">
        <v>217</v>
      </c>
      <c r="C438" s="33">
        <f t="shared" ref="C438:N438" si="156">C431*C435</f>
        <v>2902.7165464124823</v>
      </c>
      <c r="D438" s="33">
        <f t="shared" si="156"/>
        <v>2914.2155969211972</v>
      </c>
      <c r="E438" s="33">
        <f t="shared" si="156"/>
        <v>2924.2157232827276</v>
      </c>
      <c r="F438" s="33">
        <f t="shared" si="156"/>
        <v>2932.9104244361333</v>
      </c>
      <c r="G438" s="33">
        <f t="shared" si="156"/>
        <v>2940.4719628085163</v>
      </c>
      <c r="H438" s="33">
        <f t="shared" si="156"/>
        <v>2947.046395293251</v>
      </c>
      <c r="I438" s="33">
        <f t="shared" si="156"/>
        <v>2952.7634358969535</v>
      </c>
      <c r="J438" s="33">
        <f t="shared" si="156"/>
        <v>2957.7358284269212</v>
      </c>
      <c r="K438" s="33">
        <f t="shared" si="156"/>
        <v>2962.0587144600795</v>
      </c>
      <c r="L438" s="33">
        <f t="shared" si="156"/>
        <v>2965.8180417965409</v>
      </c>
      <c r="M438" s="33">
        <f t="shared" si="156"/>
        <v>2969.0864175177767</v>
      </c>
      <c r="N438" s="33">
        <f t="shared" si="156"/>
        <v>2971.9293641934273</v>
      </c>
    </row>
    <row r="439" spans="1:14" ht="15.75" customHeight="1" x14ac:dyDescent="0.3">
      <c r="A439" s="16" t="s">
        <v>218</v>
      </c>
      <c r="C439" s="33">
        <f t="shared" ref="C439:N439" si="157">C438/C437</f>
        <v>34.358417543387667</v>
      </c>
      <c r="D439" s="33">
        <f t="shared" si="157"/>
        <v>36.133925682180447</v>
      </c>
      <c r="E439" s="33">
        <f t="shared" si="157"/>
        <v>37.821109925440261</v>
      </c>
      <c r="F439" s="33">
        <f t="shared" si="157"/>
        <v>39.410884688448071</v>
      </c>
      <c r="G439" s="33">
        <f t="shared" si="157"/>
        <v>40.89766822093339</v>
      </c>
      <c r="H439" s="33">
        <f t="shared" si="157"/>
        <v>42.277745197929192</v>
      </c>
      <c r="I439" s="33">
        <f t="shared" si="157"/>
        <v>43.550362830789567</v>
      </c>
      <c r="J439" s="33">
        <f t="shared" si="157"/>
        <v>44.716847450464265</v>
      </c>
      <c r="K439" s="33">
        <f t="shared" si="157"/>
        <v>45.779525972155888</v>
      </c>
      <c r="L439" s="33">
        <f t="shared" si="157"/>
        <v>46.742906070757506</v>
      </c>
      <c r="M439" s="33">
        <f t="shared" si="157"/>
        <v>47.611936293746574</v>
      </c>
      <c r="N439" s="33">
        <f t="shared" si="157"/>
        <v>48.392923259856893</v>
      </c>
    </row>
    <row r="440" spans="1:14" ht="15.75" customHeight="1" x14ac:dyDescent="0.3">
      <c r="A440" s="16" t="s">
        <v>219</v>
      </c>
      <c r="C440" s="33">
        <f t="shared" ref="C440:N440" si="158">C427/C431*12</f>
        <v>1.0477781741414414</v>
      </c>
      <c r="D440" s="33">
        <f t="shared" si="158"/>
        <v>0.99629363044141928</v>
      </c>
      <c r="E440" s="33">
        <f t="shared" si="158"/>
        <v>0.95184937911578049</v>
      </c>
      <c r="F440" s="33">
        <f t="shared" si="158"/>
        <v>0.9134532321359472</v>
      </c>
      <c r="G440" s="33">
        <f t="shared" si="158"/>
        <v>0.88024578334208003</v>
      </c>
      <c r="H440" s="33">
        <f t="shared" si="158"/>
        <v>0.85151182570075457</v>
      </c>
      <c r="I440" s="33">
        <f t="shared" si="158"/>
        <v>0.82662916357033067</v>
      </c>
      <c r="J440" s="33">
        <f t="shared" si="158"/>
        <v>0.80506569788667515</v>
      </c>
      <c r="K440" s="33">
        <f t="shared" si="158"/>
        <v>0.78637773623728624</v>
      </c>
      <c r="L440" s="33">
        <f t="shared" si="158"/>
        <v>0.77017034297150178</v>
      </c>
      <c r="M440" s="33">
        <f t="shared" si="158"/>
        <v>0.75611291626314925</v>
      </c>
      <c r="N440" s="33">
        <f t="shared" si="158"/>
        <v>0.74391042274279962</v>
      </c>
    </row>
    <row r="441" spans="1:14" ht="15.75" customHeight="1" x14ac:dyDescent="0.3"/>
    <row r="442" spans="1:14" ht="15.75" customHeight="1" x14ac:dyDescent="0.3"/>
    <row r="443" spans="1:14" ht="15.75" customHeight="1" x14ac:dyDescent="0.3"/>
    <row r="444" spans="1:14" ht="15.75" customHeight="1" x14ac:dyDescent="0.3"/>
    <row r="445" spans="1:14" ht="15.75" customHeight="1" x14ac:dyDescent="0.3"/>
    <row r="446" spans="1:14" ht="15.75" customHeight="1" x14ac:dyDescent="0.3"/>
    <row r="447" spans="1:14" ht="15.75" customHeight="1" x14ac:dyDescent="0.3"/>
    <row r="448" spans="1:14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  <row r="1080" ht="15.75" customHeight="1" x14ac:dyDescent="0.3"/>
    <row r="1081" ht="15.75" customHeight="1" x14ac:dyDescent="0.3"/>
    <row r="1082" ht="15.75" customHeight="1" x14ac:dyDescent="0.3"/>
    <row r="1083" ht="15.75" customHeight="1" x14ac:dyDescent="0.3"/>
    <row r="1084" ht="15.75" customHeight="1" x14ac:dyDescent="0.3"/>
    <row r="1085" ht="15.75" customHeight="1" x14ac:dyDescent="0.3"/>
    <row r="1086" ht="15.75" customHeight="1" x14ac:dyDescent="0.3"/>
    <row r="1087" ht="15.75" customHeight="1" x14ac:dyDescent="0.3"/>
    <row r="1088" ht="15.75" customHeight="1" x14ac:dyDescent="0.3"/>
    <row r="1089" ht="15.75" customHeight="1" x14ac:dyDescent="0.3"/>
    <row r="1090" ht="15.75" customHeight="1" x14ac:dyDescent="0.3"/>
    <row r="1091" ht="15.75" customHeight="1" x14ac:dyDescent="0.3"/>
    <row r="1092" ht="15.75" customHeight="1" x14ac:dyDescent="0.3"/>
    <row r="1093" ht="15.75" customHeight="1" x14ac:dyDescent="0.3"/>
    <row r="1094" ht="15.75" customHeight="1" x14ac:dyDescent="0.3"/>
    <row r="1095" ht="15.75" customHeight="1" x14ac:dyDescent="0.3"/>
    <row r="1096" ht="15.75" customHeight="1" x14ac:dyDescent="0.3"/>
    <row r="1097" ht="15.75" customHeight="1" x14ac:dyDescent="0.3"/>
    <row r="1098" ht="15.75" customHeight="1" x14ac:dyDescent="0.3"/>
    <row r="1099" ht="15.75" customHeight="1" x14ac:dyDescent="0.3"/>
    <row r="1100" ht="15.75" customHeight="1" x14ac:dyDescent="0.3"/>
    <row r="1101" ht="15.75" customHeight="1" x14ac:dyDescent="0.3"/>
    <row r="1102" ht="15.75" customHeight="1" x14ac:dyDescent="0.3"/>
    <row r="1103" ht="15.75" customHeight="1" x14ac:dyDescent="0.3"/>
    <row r="1104" ht="15.75" customHeight="1" x14ac:dyDescent="0.3"/>
    <row r="1105" ht="15.75" customHeight="1" x14ac:dyDescent="0.3"/>
    <row r="1106" ht="15.75" customHeight="1" x14ac:dyDescent="0.3"/>
    <row r="1107" ht="15.75" customHeight="1" x14ac:dyDescent="0.3"/>
    <row r="1108" ht="15.75" customHeight="1" x14ac:dyDescent="0.3"/>
    <row r="1109" ht="15.75" customHeight="1" x14ac:dyDescent="0.3"/>
    <row r="1110" ht="15.75" customHeight="1" x14ac:dyDescent="0.3"/>
    <row r="1111" ht="15.75" customHeight="1" x14ac:dyDescent="0.3"/>
    <row r="1112" ht="15.75" customHeight="1" x14ac:dyDescent="0.3"/>
    <row r="1113" ht="15.75" customHeight="1" x14ac:dyDescent="0.3"/>
    <row r="1114" ht="15.75" customHeight="1" x14ac:dyDescent="0.3"/>
    <row r="1115" ht="15.75" customHeight="1" x14ac:dyDescent="0.3"/>
    <row r="1116" ht="15.75" customHeight="1" x14ac:dyDescent="0.3"/>
    <row r="1117" ht="15.75" customHeight="1" x14ac:dyDescent="0.3"/>
    <row r="1118" ht="15.75" customHeight="1" x14ac:dyDescent="0.3"/>
    <row r="1119" ht="15.75" customHeight="1" x14ac:dyDescent="0.3"/>
    <row r="1120" ht="15.75" customHeight="1" x14ac:dyDescent="0.3"/>
    <row r="1121" ht="15.75" customHeight="1" x14ac:dyDescent="0.3"/>
    <row r="1122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 on Input Dataset</vt:lpstr>
      <vt:lpstr>Original Pricing - Inputs</vt:lpstr>
      <vt:lpstr>Remodelled</vt:lpstr>
      <vt:lpstr>Modified Pricing -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Jamil Abdulai</cp:lastModifiedBy>
  <dcterms:modified xsi:type="dcterms:W3CDTF">2022-10-09T09:22:58Z</dcterms:modified>
</cp:coreProperties>
</file>