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F:\Analysis\Behavior Obs\"/>
    </mc:Choice>
  </mc:AlternateContent>
  <bookViews>
    <workbookView xWindow="0" yWindow="0" windowWidth="16760" windowHeight="12730" firstSheet="1" activeTab="1"/>
  </bookViews>
  <sheets>
    <sheet name="Sheet1" sheetId="1" r:id="rId1"/>
    <sheet name="Sheet2" sheetId="2" r:id="rId2"/>
    <sheet name="Sheet4" sheetId="4" r:id="rId3"/>
    <sheet name="BehaveNewData" sheetId="3" r:id="rId4"/>
    <sheet name="BehaveNewData2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2" i="2" l="1"/>
  <c r="S31" i="2"/>
  <c r="S30" i="2"/>
  <c r="S28" i="2"/>
  <c r="R32" i="2"/>
  <c r="R31" i="2"/>
  <c r="R30" i="2"/>
  <c r="R28" i="2"/>
  <c r="Q32" i="2"/>
  <c r="Q31" i="2"/>
  <c r="Q30" i="2"/>
  <c r="Q28" i="2"/>
  <c r="P32" i="2"/>
  <c r="P31" i="2"/>
  <c r="P30" i="2"/>
  <c r="P28" i="2"/>
  <c r="O30" i="2"/>
  <c r="O28" i="2"/>
  <c r="O31" i="2"/>
  <c r="O32" i="2"/>
  <c r="G46" i="2"/>
  <c r="I40" i="2"/>
  <c r="N29" i="2"/>
  <c r="N30" i="2"/>
  <c r="N31" i="2"/>
  <c r="N32" i="2"/>
  <c r="N28" i="2"/>
  <c r="M29" i="2"/>
  <c r="M30" i="2"/>
  <c r="M31" i="2"/>
  <c r="M32" i="2"/>
  <c r="M28" i="2"/>
  <c r="K29" i="2"/>
  <c r="K30" i="2"/>
  <c r="K31" i="2"/>
  <c r="K32" i="2"/>
  <c r="K28" i="2"/>
  <c r="J29" i="2"/>
  <c r="J30" i="2"/>
  <c r="J31" i="2"/>
  <c r="J32" i="2"/>
  <c r="J28" i="2"/>
  <c r="L29" i="2"/>
  <c r="L30" i="2"/>
  <c r="L31" i="2"/>
  <c r="L32" i="2"/>
  <c r="L28" i="2"/>
  <c r="I29" i="2"/>
  <c r="I30" i="2"/>
  <c r="I31" i="2"/>
  <c r="I32" i="2"/>
  <c r="I28" i="2"/>
  <c r="S7" i="2" l="1"/>
  <c r="S8" i="2"/>
  <c r="S6" i="2"/>
  <c r="R7" i="2"/>
  <c r="R8" i="2"/>
  <c r="R6" i="2"/>
  <c r="Q6" i="2"/>
  <c r="M6" i="2"/>
  <c r="M7" i="2"/>
  <c r="M8" i="2"/>
  <c r="M5" i="2"/>
  <c r="L6" i="2"/>
  <c r="L7" i="2"/>
  <c r="L8" i="2"/>
  <c r="L5" i="2"/>
  <c r="L4" i="2"/>
  <c r="K5" i="2"/>
  <c r="I5" i="2"/>
  <c r="H5" i="2"/>
  <c r="J6" i="2"/>
  <c r="J7" i="2"/>
  <c r="J8" i="2"/>
  <c r="J5" i="2"/>
  <c r="I6" i="2"/>
  <c r="I7" i="2"/>
  <c r="I8" i="2"/>
  <c r="E18" i="2"/>
  <c r="E19" i="2"/>
  <c r="E20" i="2"/>
  <c r="E21" i="2"/>
  <c r="D17" i="2"/>
  <c r="E17" i="2"/>
  <c r="D21" i="2"/>
  <c r="D20" i="2"/>
  <c r="D19" i="2"/>
  <c r="Q4" i="2"/>
  <c r="S4" i="2"/>
  <c r="R4" i="2"/>
  <c r="Q8" i="2"/>
  <c r="Q7" i="2"/>
  <c r="O4" i="2"/>
  <c r="N4" i="2"/>
  <c r="E14" i="2"/>
  <c r="D14" i="2"/>
  <c r="D18" i="2"/>
  <c r="I4" i="2"/>
  <c r="H4" i="2"/>
  <c r="P4" i="2"/>
  <c r="E4" i="2"/>
  <c r="E5" i="2"/>
  <c r="E6" i="2"/>
  <c r="E7" i="2"/>
  <c r="E8" i="2"/>
  <c r="E9" i="2"/>
  <c r="E3" i="2"/>
  <c r="D4" i="2"/>
  <c r="D5" i="2"/>
  <c r="D6" i="2"/>
  <c r="D7" i="2"/>
  <c r="D8" i="2"/>
  <c r="D9" i="2"/>
  <c r="D3" i="2"/>
  <c r="K4" i="2"/>
  <c r="H6" i="2"/>
  <c r="H7" i="2"/>
  <c r="H8" i="2"/>
  <c r="K6" i="2"/>
  <c r="K7" i="2"/>
  <c r="K8" i="2"/>
  <c r="E4" i="1"/>
  <c r="I8" i="1"/>
  <c r="B7" i="1"/>
  <c r="B6" i="1"/>
  <c r="E5" i="1"/>
  <c r="B2" i="1"/>
  <c r="B3" i="1"/>
  <c r="B4" i="1"/>
  <c r="B5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5" i="1"/>
  <c r="B26" i="1"/>
  <c r="B27" i="1"/>
  <c r="B28" i="1"/>
  <c r="B29" i="1"/>
  <c r="B30" i="1"/>
  <c r="B24" i="1"/>
  <c r="M4" i="2" l="1"/>
  <c r="J4" i="2"/>
</calcChain>
</file>

<file path=xl/sharedStrings.xml><?xml version="1.0" encoding="utf-8"?>
<sst xmlns="http://schemas.openxmlformats.org/spreadsheetml/2006/main" count="156" uniqueCount="53">
  <si>
    <t>range</t>
  </si>
  <si>
    <t>weight</t>
  </si>
  <si>
    <t>Hidden Falls</t>
  </si>
  <si>
    <t>Takatz</t>
  </si>
  <si>
    <t>Mist Cove</t>
  </si>
  <si>
    <t>Little Port Walter</t>
  </si>
  <si>
    <t>Port Armstrong</t>
  </si>
  <si>
    <t>Before Release</t>
  </si>
  <si>
    <t>During Release</t>
  </si>
  <si>
    <t>After Release</t>
  </si>
  <si>
    <t>intercept</t>
  </si>
  <si>
    <t>st error</t>
  </si>
  <si>
    <t>1/(1+exp(-Predict))</t>
  </si>
  <si>
    <t>before</t>
  </si>
  <si>
    <t>during</t>
  </si>
  <si>
    <t>"-0.07587*Ndays-1.84166"</t>
  </si>
  <si>
    <t>"-0.07587*Ndays-1.88818"</t>
  </si>
  <si>
    <t>"-0.07587*Ndays-2.37593"</t>
  </si>
  <si>
    <t>"-0.07587*Ndays-3.68921"</t>
  </si>
  <si>
    <t>"-0.07587*Ndays-1.91753"</t>
  </si>
  <si>
    <t xml:space="preserve">Plus st error </t>
  </si>
  <si>
    <t>Minus st error</t>
  </si>
  <si>
    <t>slope</t>
  </si>
  <si>
    <t>mean</t>
  </si>
  <si>
    <t>mean+se</t>
  </si>
  <si>
    <t>mean - se</t>
  </si>
  <si>
    <t>slope+se</t>
  </si>
  <si>
    <t>slope-se</t>
  </si>
  <si>
    <t>intercept+se</t>
  </si>
  <si>
    <t>intercept-se</t>
  </si>
  <si>
    <t>Hatchery</t>
  </si>
  <si>
    <t>mod.a</t>
  </si>
  <si>
    <t>slope se</t>
  </si>
  <si>
    <t>intercepts</t>
  </si>
  <si>
    <t>intercept se</t>
  </si>
  <si>
    <t>Timing</t>
  </si>
  <si>
    <t>ObsTime</t>
  </si>
  <si>
    <t>BeforeRelease</t>
  </si>
  <si>
    <t>HiddenFalls</t>
  </si>
  <si>
    <t>MistCove</t>
  </si>
  <si>
    <t>LittlePortWalter</t>
  </si>
  <si>
    <t>PortArmstrong</t>
  </si>
  <si>
    <t>DuringRelease</t>
  </si>
  <si>
    <t>Predict</t>
  </si>
  <si>
    <t>se</t>
  </si>
  <si>
    <t>A.Release</t>
  </si>
  <si>
    <t>1 day</t>
  </si>
  <si>
    <t>probability</t>
  </si>
  <si>
    <t>prob+se</t>
  </si>
  <si>
    <t>prob - se</t>
  </si>
  <si>
    <t>prob</t>
  </si>
  <si>
    <t>fit</t>
  </si>
  <si>
    <t>se.fit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</si>
</sst>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00"/>
  </numFmts>
  <fonts count="4" x14ac:knownFonts="1">
    <font>
      <sz val="11"/>
      <color theme="1"/>
      <name val="Calibri"/>
      <family val="2"/>
      <scheme val="minor"/>
    </font>
    <font>
      <sz val="16"/>
      <color rgb="FF000000"/>
      <name val="Lucida Console"/>
      <family val="3"/>
    </font>
    <font>
      <b/>
      <sz val="5"/>
      <color rgb="FF555555"/>
      <name val="Segoe UI"/>
      <family val="2"/>
    </font>
    <font>
      <sz val="5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17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2" fontId="0" fillId="0" borderId="0" xfId="0" applyNumberFormat="1" applyAlignment="1"/>
    <xf numFmtId="21" fontId="0" fillId="0" borderId="0" xfId="0" applyNumberFormat="1"/>
    <xf numFmtId="0" fontId="3" fillId="0" borderId="0" xfId="0" applyFont="1" applyAlignment="1">
      <alignment vertical="center" wrapText="1"/>
    </xf>
    <xf numFmtId="0" fontId="0" fillId="0" borderId="0" xfId="0" applyFill="1"/>
    <xf numFmtId="0" fontId="2" fillId="0" borderId="0" xfId="0" applyFont="1" applyFill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H3" sqref="H3"/>
    </sheetView>
  </sheetViews>
  <sheetFormatPr defaultRowHeight="14.5" x14ac:dyDescent="0.35"/>
  <sheetData>
    <row r="1" spans="1:9" x14ac:dyDescent="0.35">
      <c r="A1" t="s">
        <v>0</v>
      </c>
      <c r="B1" t="s">
        <v>1</v>
      </c>
    </row>
    <row r="2" spans="1:9" x14ac:dyDescent="0.35">
      <c r="A2">
        <v>0.5</v>
      </c>
      <c r="B2">
        <f t="shared" ref="B2:B23" si="0">1/(2*A2*TAN(RADIANS(7)))</f>
        <v>8.1443464279745932</v>
      </c>
    </row>
    <row r="3" spans="1:9" x14ac:dyDescent="0.35">
      <c r="A3">
        <v>1</v>
      </c>
      <c r="B3">
        <f t="shared" si="0"/>
        <v>4.0721732139872966</v>
      </c>
    </row>
    <row r="4" spans="1:9" x14ac:dyDescent="0.35">
      <c r="A4">
        <v>2</v>
      </c>
      <c r="B4">
        <f t="shared" si="0"/>
        <v>2.0360866069936483</v>
      </c>
      <c r="D4">
        <v>44</v>
      </c>
      <c r="E4">
        <f>(2*22*TAN(RADIANS(7)))</f>
        <v>5.402520679727802</v>
      </c>
    </row>
    <row r="5" spans="1:9" x14ac:dyDescent="0.35">
      <c r="A5">
        <v>3</v>
      </c>
      <c r="B5">
        <f t="shared" si="0"/>
        <v>1.3573910713290989</v>
      </c>
      <c r="E5">
        <f>RADIANS(7)</f>
        <v>0.12217304763960307</v>
      </c>
    </row>
    <row r="6" spans="1:9" x14ac:dyDescent="0.35">
      <c r="A6">
        <v>4</v>
      </c>
      <c r="B6">
        <f>1/(2*A6*TAN(RADIANS(7)))</f>
        <v>1.0180433034968241</v>
      </c>
    </row>
    <row r="7" spans="1:9" x14ac:dyDescent="0.35">
      <c r="A7">
        <v>5</v>
      </c>
      <c r="B7">
        <f>1/(2*A7*TAN(RADIANS(7)))</f>
        <v>0.81443464279745936</v>
      </c>
    </row>
    <row r="8" spans="1:9" x14ac:dyDescent="0.35">
      <c r="A8">
        <v>6</v>
      </c>
      <c r="B8">
        <f t="shared" si="0"/>
        <v>0.67869553566454943</v>
      </c>
      <c r="I8">
        <f>TAN(RADIANS(7))</f>
        <v>0.1227845609029046</v>
      </c>
    </row>
    <row r="9" spans="1:9" x14ac:dyDescent="0.35">
      <c r="A9">
        <v>7</v>
      </c>
      <c r="B9">
        <f t="shared" si="0"/>
        <v>0.58173903056961385</v>
      </c>
    </row>
    <row r="10" spans="1:9" x14ac:dyDescent="0.35">
      <c r="A10">
        <v>8</v>
      </c>
      <c r="B10">
        <f t="shared" si="0"/>
        <v>0.50902165174841207</v>
      </c>
    </row>
    <row r="11" spans="1:9" x14ac:dyDescent="0.35">
      <c r="A11">
        <v>9</v>
      </c>
      <c r="B11">
        <f t="shared" si="0"/>
        <v>0.45246369044303297</v>
      </c>
    </row>
    <row r="12" spans="1:9" x14ac:dyDescent="0.35">
      <c r="A12">
        <v>10</v>
      </c>
      <c r="B12">
        <f t="shared" si="0"/>
        <v>0.40721732139872968</v>
      </c>
    </row>
    <row r="13" spans="1:9" x14ac:dyDescent="0.35">
      <c r="A13">
        <v>11</v>
      </c>
      <c r="B13">
        <f t="shared" si="0"/>
        <v>0.37019756490793609</v>
      </c>
    </row>
    <row r="14" spans="1:9" x14ac:dyDescent="0.35">
      <c r="A14">
        <v>12</v>
      </c>
      <c r="B14">
        <f t="shared" si="0"/>
        <v>0.33934776783227472</v>
      </c>
    </row>
    <row r="15" spans="1:9" x14ac:dyDescent="0.35">
      <c r="A15">
        <v>13</v>
      </c>
      <c r="B15">
        <f t="shared" si="0"/>
        <v>0.31324409338363818</v>
      </c>
    </row>
    <row r="16" spans="1:9" x14ac:dyDescent="0.35">
      <c r="A16">
        <v>14</v>
      </c>
      <c r="B16">
        <f t="shared" si="0"/>
        <v>0.29086951528480692</v>
      </c>
    </row>
    <row r="17" spans="1:2" x14ac:dyDescent="0.35">
      <c r="A17">
        <v>15</v>
      </c>
      <c r="B17">
        <f t="shared" si="0"/>
        <v>0.27147821426581981</v>
      </c>
    </row>
    <row r="18" spans="1:2" x14ac:dyDescent="0.35">
      <c r="A18">
        <v>16</v>
      </c>
      <c r="B18">
        <f t="shared" si="0"/>
        <v>0.25451082587420604</v>
      </c>
    </row>
    <row r="19" spans="1:2" x14ac:dyDescent="0.35">
      <c r="A19">
        <v>17</v>
      </c>
      <c r="B19">
        <f t="shared" si="0"/>
        <v>0.23953960082278214</v>
      </c>
    </row>
    <row r="20" spans="1:2" x14ac:dyDescent="0.35">
      <c r="A20">
        <v>18</v>
      </c>
      <c r="B20">
        <f t="shared" si="0"/>
        <v>0.22623184522151649</v>
      </c>
    </row>
    <row r="21" spans="1:2" x14ac:dyDescent="0.35">
      <c r="A21">
        <v>19</v>
      </c>
      <c r="B21">
        <f t="shared" si="0"/>
        <v>0.21432490599933141</v>
      </c>
    </row>
    <row r="22" spans="1:2" x14ac:dyDescent="0.35">
      <c r="A22">
        <v>20</v>
      </c>
      <c r="B22">
        <f t="shared" si="0"/>
        <v>0.20360866069936484</v>
      </c>
    </row>
    <row r="23" spans="1:2" x14ac:dyDescent="0.35">
      <c r="A23">
        <v>21</v>
      </c>
      <c r="B23">
        <f t="shared" si="0"/>
        <v>0.19391301018987125</v>
      </c>
    </row>
    <row r="24" spans="1:2" x14ac:dyDescent="0.35">
      <c r="A24">
        <v>22</v>
      </c>
      <c r="B24">
        <f>1/(2*A24*TAN(RADIANS(7)))</f>
        <v>0.18509878245396805</v>
      </c>
    </row>
    <row r="25" spans="1:2" x14ac:dyDescent="0.35">
      <c r="A25">
        <v>23</v>
      </c>
      <c r="B25">
        <f t="shared" ref="B25:B30" si="1">1/(2*A25*TAN(RADIANS(7)))</f>
        <v>0.1770510093037955</v>
      </c>
    </row>
    <row r="26" spans="1:2" x14ac:dyDescent="0.35">
      <c r="A26">
        <v>24</v>
      </c>
      <c r="B26">
        <f t="shared" si="1"/>
        <v>0.16967388391613736</v>
      </c>
    </row>
    <row r="27" spans="1:2" x14ac:dyDescent="0.35">
      <c r="A27">
        <v>25</v>
      </c>
      <c r="B27">
        <f t="shared" si="1"/>
        <v>0.16288692855949188</v>
      </c>
    </row>
    <row r="28" spans="1:2" x14ac:dyDescent="0.35">
      <c r="A28">
        <v>26</v>
      </c>
      <c r="B28">
        <f t="shared" si="1"/>
        <v>0.15662204669181909</v>
      </c>
    </row>
    <row r="29" spans="1:2" x14ac:dyDescent="0.35">
      <c r="A29">
        <v>27</v>
      </c>
      <c r="B29">
        <f t="shared" si="1"/>
        <v>0.15082123014767765</v>
      </c>
    </row>
    <row r="30" spans="1:2" x14ac:dyDescent="0.35">
      <c r="A30">
        <v>28</v>
      </c>
      <c r="B30">
        <f t="shared" si="1"/>
        <v>0.14543475764240346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3"/>
  <sheetViews>
    <sheetView tabSelected="1" topLeftCell="D16" workbookViewId="0">
      <selection activeCell="I22" sqref="I22"/>
    </sheetView>
  </sheetViews>
  <sheetFormatPr defaultRowHeight="14.5" x14ac:dyDescent="0.35"/>
  <cols>
    <col min="1" max="1" width="16.6328125" bestFit="1" customWidth="1"/>
    <col min="2" max="2" width="13.26953125" bestFit="1" customWidth="1"/>
    <col min="3" max="6" width="13.26953125" customWidth="1"/>
    <col min="7" max="8" width="14.90625" bestFit="1" customWidth="1"/>
    <col min="9" max="9" width="11.1796875" customWidth="1"/>
    <col min="10" max="10" width="7.1796875" customWidth="1"/>
    <col min="11" max="11" width="8.90625" bestFit="1" customWidth="1"/>
    <col min="12" max="12" width="7.81640625" customWidth="1"/>
    <col min="13" max="13" width="8.90625" bestFit="1" customWidth="1"/>
    <col min="14" max="14" width="8.1796875" bestFit="1" customWidth="1"/>
    <col min="15" max="15" width="6.6328125" customWidth="1"/>
    <col min="16" max="16" width="5.26953125" customWidth="1"/>
    <col min="17" max="17" width="6.08984375" customWidth="1"/>
    <col min="18" max="18" width="6" customWidth="1"/>
    <col min="19" max="19" width="5.81640625" customWidth="1"/>
  </cols>
  <sheetData>
    <row r="2" spans="1:19" x14ac:dyDescent="0.35">
      <c r="B2" t="s">
        <v>23</v>
      </c>
      <c r="C2" t="s">
        <v>11</v>
      </c>
      <c r="D2" t="s">
        <v>20</v>
      </c>
      <c r="E2" t="s">
        <v>21</v>
      </c>
      <c r="G2" t="s">
        <v>30</v>
      </c>
      <c r="H2" s="4" t="s">
        <v>7</v>
      </c>
      <c r="I2" s="4"/>
      <c r="J2" s="4"/>
      <c r="K2" s="4" t="s">
        <v>8</v>
      </c>
      <c r="L2" s="4"/>
      <c r="M2" s="4"/>
      <c r="N2" s="4" t="s">
        <v>9</v>
      </c>
      <c r="O2" s="4"/>
      <c r="P2" s="4"/>
      <c r="Q2" s="4"/>
      <c r="R2" s="4"/>
      <c r="S2" s="4"/>
    </row>
    <row r="3" spans="1:19" x14ac:dyDescent="0.35">
      <c r="A3" t="s">
        <v>10</v>
      </c>
      <c r="B3">
        <v>-2.15</v>
      </c>
      <c r="C3">
        <v>0.3024</v>
      </c>
      <c r="D3">
        <f>B3+C3</f>
        <v>-1.8475999999999999</v>
      </c>
      <c r="E3">
        <f>B3-C3</f>
        <v>-2.4523999999999999</v>
      </c>
      <c r="H3" s="3" t="s">
        <v>23</v>
      </c>
      <c r="I3" s="3" t="s">
        <v>24</v>
      </c>
      <c r="J3" s="3" t="s">
        <v>25</v>
      </c>
      <c r="K3" s="3" t="s">
        <v>23</v>
      </c>
      <c r="L3" s="3" t="s">
        <v>24</v>
      </c>
      <c r="M3" s="3" t="s">
        <v>25</v>
      </c>
      <c r="N3" s="3" t="s">
        <v>22</v>
      </c>
      <c r="O3" s="3" t="s">
        <v>26</v>
      </c>
      <c r="P3" s="3" t="s">
        <v>27</v>
      </c>
      <c r="Q3" s="3" t="s">
        <v>10</v>
      </c>
      <c r="R3" s="3" t="s">
        <v>28</v>
      </c>
      <c r="S3" s="3" t="s">
        <v>29</v>
      </c>
    </row>
    <row r="4" spans="1:19" x14ac:dyDescent="0.35">
      <c r="B4">
        <v>0.16800000000000001</v>
      </c>
      <c r="C4">
        <v>0.2445</v>
      </c>
      <c r="D4">
        <f t="shared" ref="D4:D9" si="0">B4+C4</f>
        <v>0.41249999999999998</v>
      </c>
      <c r="E4">
        <f t="shared" ref="E4:E9" si="1">B4-C4</f>
        <v>-7.6499999999999985E-2</v>
      </c>
      <c r="G4" t="s">
        <v>2</v>
      </c>
      <c r="H4" s="1">
        <f>1/(1+EXP(-(B3+B10)))</f>
        <v>3.6632469452765035E-2</v>
      </c>
      <c r="I4" s="1">
        <f>1/(1+EXP(-(D3+$D$8)))</f>
        <v>7.0955745137099874E-2</v>
      </c>
      <c r="J4" s="1">
        <f>1/(1+EXP(-(E3+E8)))</f>
        <v>1.8580269313490667E-2</v>
      </c>
      <c r="K4" s="1">
        <f>1/(1+EXP(-(B3+B11)))</f>
        <v>0.22415760537042589</v>
      </c>
      <c r="L4" s="1">
        <f>1/(1+EXP(-(D3+$D$9)))</f>
        <v>0.34490754109933619</v>
      </c>
      <c r="M4" s="1">
        <f>1/(1+EXP(-(E3+E9)))</f>
        <v>0.13685036060062766</v>
      </c>
      <c r="N4" s="1">
        <f>1/(1+EXP(-(B14)))</f>
        <v>0.48104159324929058</v>
      </c>
      <c r="O4" s="1">
        <f>1/(1+EXP(-(C14-B14)))</f>
        <v>0.52681923509798601</v>
      </c>
      <c r="P4" s="1">
        <f>1/(1+EXP(-(B14+C14)))</f>
        <v>0.48891181822624713</v>
      </c>
      <c r="Q4" s="1">
        <f>1/(1+EXP(-(B17)))</f>
        <v>0.1368550855628379</v>
      </c>
      <c r="R4" s="1">
        <f>1/(1+EXP(-(D17)))</f>
        <v>0.22524467744656806</v>
      </c>
      <c r="S4" s="1">
        <f>1/(1+EXP(-(E17)))</f>
        <v>7.9587858486239477E-2</v>
      </c>
    </row>
    <row r="5" spans="1:19" x14ac:dyDescent="0.35">
      <c r="B5">
        <v>-0.4597</v>
      </c>
      <c r="C5">
        <v>0.2349</v>
      </c>
      <c r="D5">
        <f t="shared" si="0"/>
        <v>-0.2248</v>
      </c>
      <c r="E5">
        <f t="shared" si="1"/>
        <v>-0.6946</v>
      </c>
      <c r="G5" t="s">
        <v>3</v>
      </c>
      <c r="H5" s="1">
        <f>1/(1+EXP(-(B4+$B$3+$B$10)))</f>
        <v>4.3045423798711228E-2</v>
      </c>
      <c r="I5" s="1">
        <f>1/(1+EXP(-($B$3+D4+$D$8)))</f>
        <v>7.8565429275248497E-2</v>
      </c>
      <c r="J5" s="1">
        <f>1/(1+EXP(-(E4+$B$3+$E$8)))</f>
        <v>2.3180284386970423E-2</v>
      </c>
      <c r="K5" s="1">
        <f>1/(1+EXP(-(B4+$B$3+$B$11)))</f>
        <v>0.25471906676647144</v>
      </c>
      <c r="L5" s="1">
        <f>1/(1+EXP(-(D4+$B$3+$D$9)))</f>
        <v>0.37019041949375431</v>
      </c>
      <c r="M5" s="1">
        <f>1/(1+EXP(-(E4+$B$3+$E$9)))</f>
        <v>0.16578491629214337</v>
      </c>
      <c r="N5" s="6"/>
      <c r="O5" s="6"/>
      <c r="P5" s="6"/>
      <c r="Q5" s="6"/>
      <c r="R5" s="6"/>
      <c r="S5" s="6"/>
    </row>
    <row r="6" spans="1:19" x14ac:dyDescent="0.35">
      <c r="B6">
        <v>-0.71860000000000002</v>
      </c>
      <c r="C6">
        <v>0.40300000000000002</v>
      </c>
      <c r="D6">
        <f t="shared" si="0"/>
        <v>-0.31559999999999999</v>
      </c>
      <c r="E6">
        <f t="shared" si="1"/>
        <v>-1.1215999999999999</v>
      </c>
      <c r="G6" t="s">
        <v>4</v>
      </c>
      <c r="H6" s="1">
        <f t="shared" ref="H6:H8" si="2">1/(1+EXP(-(B5+$B$3+$B$10)))</f>
        <v>2.3448979991553768E-2</v>
      </c>
      <c r="I6" s="1">
        <f t="shared" ref="I6:I8" si="3">1/(1+EXP(-($B$3+D5+$D$8)))</f>
        <v>4.3136138491244647E-2</v>
      </c>
      <c r="J6" s="1">
        <f t="shared" ref="J6:J8" si="4">1/(1+EXP(-(E5+$B$3+$E$8)))</f>
        <v>1.2628377770039464E-2</v>
      </c>
      <c r="K6" s="1">
        <f t="shared" ref="K6:K8" si="5">1/(1+EXP(-(B5+$B$3+$B$11)))</f>
        <v>0.1542955538698346</v>
      </c>
      <c r="L6" s="1">
        <f t="shared" ref="L6:L8" si="6">1/(1+EXP(-(D5+$B$3+$D$9)))</f>
        <v>0.23709004576278481</v>
      </c>
      <c r="M6" s="1">
        <f t="shared" ref="M6:M8" si="7">1/(1+EXP(-(E5+$B$3+$E$9)))</f>
        <v>9.6747294292317737E-2</v>
      </c>
      <c r="N6" s="1"/>
      <c r="O6" s="1"/>
      <c r="P6" s="1"/>
      <c r="Q6" s="1">
        <f>1/(1+EXP(-($B$17+B19)))</f>
        <v>0.1314521239782451</v>
      </c>
      <c r="R6" s="1">
        <f>1/(1+EXP(-($B$17+D19)))</f>
        <v>0.22867288935480573</v>
      </c>
      <c r="S6" s="1">
        <f>1/(1+EXP(-(E19+$B$17)))</f>
        <v>7.1721582045867205E-2</v>
      </c>
    </row>
    <row r="7" spans="1:19" x14ac:dyDescent="0.35">
      <c r="B7">
        <v>-2.242</v>
      </c>
      <c r="C7">
        <v>0.38379999999999997</v>
      </c>
      <c r="D7">
        <f t="shared" si="0"/>
        <v>-1.8582000000000001</v>
      </c>
      <c r="E7">
        <f t="shared" si="1"/>
        <v>-2.6257999999999999</v>
      </c>
      <c r="G7" t="s">
        <v>5</v>
      </c>
      <c r="H7" s="1">
        <f t="shared" si="2"/>
        <v>1.8197606232803441E-2</v>
      </c>
      <c r="I7" s="1">
        <f t="shared" si="3"/>
        <v>3.9539981718924685E-2</v>
      </c>
      <c r="J7" s="1">
        <f t="shared" si="4"/>
        <v>8.2758775685447504E-3</v>
      </c>
      <c r="K7" s="1">
        <f t="shared" si="5"/>
        <v>0.12344540460800731</v>
      </c>
      <c r="L7" s="1">
        <f t="shared" si="6"/>
        <v>0.22105997644385597</v>
      </c>
      <c r="M7" s="1">
        <f t="shared" si="7"/>
        <v>6.5320363672088239E-2</v>
      </c>
      <c r="N7" s="1"/>
      <c r="O7" s="1"/>
      <c r="P7" s="1"/>
      <c r="Q7" s="1">
        <f>1/(1+EXP(-($B$17+B20)))</f>
        <v>8.5026665746627803E-2</v>
      </c>
      <c r="R7" s="1">
        <f t="shared" ref="R7:R8" si="8">1/(1+EXP(-($B$17+D20)))</f>
        <v>0.15134766442202546</v>
      </c>
      <c r="S7" s="1">
        <f t="shared" ref="S7:S8" si="9">1/(1+EXP(-(E20+$B$17)))</f>
        <v>4.6186086432845171E-2</v>
      </c>
    </row>
    <row r="8" spans="1:19" x14ac:dyDescent="0.35">
      <c r="A8" t="s">
        <v>13</v>
      </c>
      <c r="B8">
        <v>-1.1194999999999999</v>
      </c>
      <c r="C8">
        <v>0.39500000000000002</v>
      </c>
      <c r="D8">
        <f t="shared" si="0"/>
        <v>-0.72449999999999992</v>
      </c>
      <c r="E8">
        <f t="shared" si="1"/>
        <v>-1.5145</v>
      </c>
      <c r="G8" t="s">
        <v>6</v>
      </c>
      <c r="H8" s="1">
        <f t="shared" si="2"/>
        <v>4.0237865021699598E-3</v>
      </c>
      <c r="I8" s="1">
        <f t="shared" si="3"/>
        <v>8.7258608232436991E-3</v>
      </c>
      <c r="J8" s="1">
        <f t="shared" si="4"/>
        <v>1.8507718944135903E-3</v>
      </c>
      <c r="K8" s="1">
        <f t="shared" si="5"/>
        <v>2.9782479786883038E-2</v>
      </c>
      <c r="L8" s="1">
        <f t="shared" si="6"/>
        <v>5.7210801294757731E-2</v>
      </c>
      <c r="M8" s="1">
        <f t="shared" si="7"/>
        <v>1.5290725148955272E-2</v>
      </c>
      <c r="N8" s="1"/>
      <c r="O8" s="1"/>
      <c r="P8" s="1"/>
      <c r="Q8" s="1">
        <f>1/(1+EXP(-($B$17+B21)))</f>
        <v>2.4382379680527682E-2</v>
      </c>
      <c r="R8" s="1">
        <f t="shared" si="8"/>
        <v>5.7013708849091765E-2</v>
      </c>
      <c r="S8" s="1">
        <f t="shared" si="9"/>
        <v>1.0224817253040133E-2</v>
      </c>
    </row>
    <row r="9" spans="1:19" x14ac:dyDescent="0.35">
      <c r="A9" t="s">
        <v>14</v>
      </c>
      <c r="B9">
        <v>0.90839999999999999</v>
      </c>
      <c r="C9">
        <v>0.29770000000000002</v>
      </c>
      <c r="D9">
        <f t="shared" si="0"/>
        <v>1.2060999999999999</v>
      </c>
      <c r="E9">
        <f t="shared" si="1"/>
        <v>0.61070000000000002</v>
      </c>
      <c r="H9" s="1"/>
      <c r="I9" s="1"/>
      <c r="J9" s="1"/>
    </row>
    <row r="10" spans="1:19" x14ac:dyDescent="0.35">
      <c r="B10">
        <v>-1.1194999999999999</v>
      </c>
      <c r="H10" s="1"/>
      <c r="I10" s="1"/>
      <c r="J10" s="1"/>
    </row>
    <row r="11" spans="1:19" x14ac:dyDescent="0.35">
      <c r="B11">
        <v>0.90839999999999999</v>
      </c>
      <c r="G11" t="s">
        <v>2</v>
      </c>
      <c r="I11" s="1"/>
      <c r="L11" t="s">
        <v>15</v>
      </c>
    </row>
    <row r="12" spans="1:19" x14ac:dyDescent="0.35">
      <c r="G12" t="s">
        <v>3</v>
      </c>
      <c r="I12" s="1"/>
      <c r="L12" t="s">
        <v>16</v>
      </c>
    </row>
    <row r="13" spans="1:19" x14ac:dyDescent="0.35">
      <c r="B13" t="s">
        <v>22</v>
      </c>
      <c r="C13" t="s">
        <v>32</v>
      </c>
      <c r="D13" t="s">
        <v>20</v>
      </c>
      <c r="E13" t="s">
        <v>21</v>
      </c>
      <c r="G13" t="s">
        <v>4</v>
      </c>
      <c r="I13" s="1"/>
      <c r="L13" t="s">
        <v>17</v>
      </c>
    </row>
    <row r="14" spans="1:19" ht="20" x14ac:dyDescent="0.35">
      <c r="A14" t="s">
        <v>31</v>
      </c>
      <c r="B14">
        <v>-7.5870000000000007E-2</v>
      </c>
      <c r="C14" s="5">
        <v>3.1510000000000003E-2</v>
      </c>
      <c r="D14">
        <f>B14+C14</f>
        <v>-4.4360000000000004E-2</v>
      </c>
      <c r="E14">
        <f>B14-D14</f>
        <v>-3.1510000000000003E-2</v>
      </c>
      <c r="G14" t="s">
        <v>5</v>
      </c>
      <c r="I14" s="1"/>
      <c r="L14" t="s">
        <v>18</v>
      </c>
    </row>
    <row r="15" spans="1:19" x14ac:dyDescent="0.35">
      <c r="G15" t="s">
        <v>6</v>
      </c>
      <c r="I15" s="1"/>
      <c r="L15" t="s">
        <v>19</v>
      </c>
    </row>
    <row r="16" spans="1:19" x14ac:dyDescent="0.35">
      <c r="B16" t="s">
        <v>33</v>
      </c>
      <c r="C16" t="s">
        <v>34</v>
      </c>
      <c r="D16" t="s">
        <v>20</v>
      </c>
      <c r="E16" t="s">
        <v>21</v>
      </c>
      <c r="H16" s="1"/>
      <c r="I16" s="1"/>
      <c r="J16" s="1"/>
    </row>
    <row r="17" spans="1:19" x14ac:dyDescent="0.35">
      <c r="B17">
        <v>-1.8416600000000001</v>
      </c>
      <c r="C17">
        <v>0.60629999999999995</v>
      </c>
      <c r="D17">
        <f>B17+C17</f>
        <v>-1.23536</v>
      </c>
      <c r="E17">
        <f>B17-C17</f>
        <v>-2.4479600000000001</v>
      </c>
      <c r="G17" t="s">
        <v>2</v>
      </c>
      <c r="I17" s="1"/>
      <c r="L17" t="s">
        <v>15</v>
      </c>
    </row>
    <row r="18" spans="1:19" x14ac:dyDescent="0.35">
      <c r="D18">
        <f t="shared" ref="D18:D21" si="10">B18+C18</f>
        <v>0</v>
      </c>
      <c r="E18">
        <f t="shared" ref="E18:E21" si="11">B18-C18</f>
        <v>0</v>
      </c>
      <c r="G18" t="s">
        <v>3</v>
      </c>
      <c r="I18" s="1"/>
      <c r="L18" t="s">
        <v>16</v>
      </c>
    </row>
    <row r="19" spans="1:19" x14ac:dyDescent="0.35">
      <c r="B19">
        <v>-4.6519999999999999E-2</v>
      </c>
      <c r="C19">
        <v>0.67235999999999996</v>
      </c>
      <c r="D19">
        <f>B19+C19</f>
        <v>0.62583999999999995</v>
      </c>
      <c r="E19">
        <f t="shared" si="11"/>
        <v>-0.71887999999999996</v>
      </c>
      <c r="G19" t="s">
        <v>4</v>
      </c>
      <c r="I19" s="1"/>
      <c r="L19" t="s">
        <v>17</v>
      </c>
    </row>
    <row r="20" spans="1:19" x14ac:dyDescent="0.35">
      <c r="B20">
        <v>-0.53427000000000002</v>
      </c>
      <c r="C20">
        <v>0.65185999999999999</v>
      </c>
      <c r="D20">
        <f>B20+C20</f>
        <v>0.11758999999999997</v>
      </c>
      <c r="E20">
        <f t="shared" si="11"/>
        <v>-1.1861299999999999</v>
      </c>
      <c r="G20" t="s">
        <v>5</v>
      </c>
      <c r="I20" s="1"/>
      <c r="L20" t="s">
        <v>18</v>
      </c>
    </row>
    <row r="21" spans="1:19" x14ac:dyDescent="0.35">
      <c r="A21" t="s">
        <v>12</v>
      </c>
      <c r="B21">
        <v>-1.84755</v>
      </c>
      <c r="C21">
        <v>0.88344999999999996</v>
      </c>
      <c r="D21">
        <f>B21+C21</f>
        <v>-0.96410000000000007</v>
      </c>
      <c r="E21">
        <f t="shared" si="11"/>
        <v>-2.7309999999999999</v>
      </c>
      <c r="G21" t="s">
        <v>6</v>
      </c>
      <c r="I21" s="1"/>
      <c r="L21" t="s">
        <v>19</v>
      </c>
    </row>
    <row r="25" spans="1:19" x14ac:dyDescent="0.35">
      <c r="H25" s="2"/>
      <c r="I25" s="2"/>
      <c r="J25" s="1"/>
    </row>
    <row r="26" spans="1:19" x14ac:dyDescent="0.35">
      <c r="H26" s="2" t="s">
        <v>30</v>
      </c>
      <c r="I26" s="2" t="s">
        <v>7</v>
      </c>
      <c r="J26" s="1"/>
      <c r="L26" t="s">
        <v>8</v>
      </c>
      <c r="O26" t="s">
        <v>9</v>
      </c>
    </row>
    <row r="27" spans="1:19" x14ac:dyDescent="0.35">
      <c r="A27" t="s">
        <v>30</v>
      </c>
      <c r="B27" t="s">
        <v>35</v>
      </c>
      <c r="C27" t="s">
        <v>36</v>
      </c>
      <c r="D27" t="s">
        <v>43</v>
      </c>
      <c r="E27" t="s">
        <v>44</v>
      </c>
      <c r="I27" t="s">
        <v>47</v>
      </c>
      <c r="J27" t="s">
        <v>48</v>
      </c>
      <c r="K27" t="s">
        <v>49</v>
      </c>
      <c r="L27" t="s">
        <v>50</v>
      </c>
      <c r="M27" t="s">
        <v>48</v>
      </c>
      <c r="N27" t="s">
        <v>49</v>
      </c>
      <c r="O27" t="s">
        <v>46</v>
      </c>
      <c r="P27">
        <v>3</v>
      </c>
      <c r="Q27">
        <v>5</v>
      </c>
      <c r="R27">
        <v>10</v>
      </c>
      <c r="S27">
        <v>15</v>
      </c>
    </row>
    <row r="28" spans="1:19" x14ac:dyDescent="0.35">
      <c r="A28" t="s">
        <v>38</v>
      </c>
      <c r="B28" t="s">
        <v>37</v>
      </c>
      <c r="C28">
        <v>1.0416666666666666E-2</v>
      </c>
      <c r="D28">
        <v>-3.7173880000000001</v>
      </c>
      <c r="E28">
        <v>0.32966400000000001</v>
      </c>
      <c r="H28" t="s">
        <v>2</v>
      </c>
      <c r="I28" s="1">
        <f>1/(1+EXP(-(D28)))</f>
        <v>2.3720992461079657E-2</v>
      </c>
      <c r="J28" s="1">
        <f>1/(1+EXP(-(D28+E28)))</f>
        <v>3.2681330610504794E-2</v>
      </c>
      <c r="K28" s="1">
        <f>1/(1+EXP(-(D28-E28)))</f>
        <v>1.7173721212129452E-2</v>
      </c>
      <c r="L28" s="1">
        <f>1/(1+EXP(-(D33)))</f>
        <v>0.16444994751280773</v>
      </c>
      <c r="M28" s="1">
        <f>1/(1+EXP(-(D33+E33)))</f>
        <v>0.18467549437399744</v>
      </c>
      <c r="N28" s="1">
        <f>1/(1+EXP(-(D33-E33)))</f>
        <v>0.14604271843732103</v>
      </c>
      <c r="O28" s="1">
        <f>1/(1+EXP(-($B$39+$C$37*$B$47+$B$46*1)))</f>
        <v>0.12840900036436417</v>
      </c>
      <c r="P28" s="1">
        <f>1/(1+EXP(-($B$39+$C$37*$B$47+$B$46*3)))</f>
        <v>0.11258944191191576</v>
      </c>
      <c r="Q28" s="1">
        <f>1/(1+EXP(-($B$39+$C$37*$B$47+$B$46*5)))</f>
        <v>9.8498552854659055E-2</v>
      </c>
      <c r="R28" s="1">
        <f>1/(1+EXP(-($B$39+$C$37*$B$47+$B$46*10)))</f>
        <v>6.9936199766084103E-2</v>
      </c>
      <c r="S28" s="1">
        <f>1/(1+EXP(-($B$39+$C$37*$B$47+$B$46*15)))</f>
        <v>4.9204225298852586E-2</v>
      </c>
    </row>
    <row r="29" spans="1:19" x14ac:dyDescent="0.35">
      <c r="A29" t="s">
        <v>3</v>
      </c>
      <c r="B29" t="s">
        <v>37</v>
      </c>
      <c r="C29">
        <v>1.0416666666666666E-2</v>
      </c>
      <c r="D29">
        <v>-3.5295969999999999</v>
      </c>
      <c r="E29">
        <v>0.29144379999999998</v>
      </c>
      <c r="H29" t="s">
        <v>3</v>
      </c>
      <c r="I29" s="1">
        <f>1/(1+EXP(-(D29)))</f>
        <v>2.8481736793940556E-2</v>
      </c>
      <c r="J29" s="1">
        <f t="shared" ref="J29:J32" si="12">1/(1+EXP(-(D29+E29)))</f>
        <v>3.7754926568586623E-2</v>
      </c>
      <c r="K29" s="1">
        <f t="shared" ref="K29:K32" si="13">1/(1+EXP(-(D29-E29)))</f>
        <v>2.1435447051779313E-2</v>
      </c>
      <c r="L29" s="1">
        <f>1/(1+EXP(-(D34)))</f>
        <v>0.19190269989462</v>
      </c>
      <c r="M29" s="1">
        <f t="shared" ref="M29:M32" si="14">1/(1+EXP(-(D34+E34)))</f>
        <v>0.22604493664565822</v>
      </c>
      <c r="N29" s="1">
        <f t="shared" ref="N29:O32" si="15">1/(1+EXP(-(D34-E34)))</f>
        <v>0.16183902607618184</v>
      </c>
      <c r="O29" s="1"/>
      <c r="P29" s="1"/>
      <c r="Q29" s="1"/>
      <c r="R29" s="1"/>
      <c r="S29" s="1"/>
    </row>
    <row r="30" spans="1:19" x14ac:dyDescent="0.35">
      <c r="A30" t="s">
        <v>39</v>
      </c>
      <c r="B30" t="s">
        <v>37</v>
      </c>
      <c r="C30">
        <v>1.0416666666666666E-2</v>
      </c>
      <c r="D30">
        <v>-4.1984539999999999</v>
      </c>
      <c r="E30">
        <v>0.34886119999999998</v>
      </c>
      <c r="H30" t="s">
        <v>4</v>
      </c>
      <c r="I30" s="1">
        <f>1/(1+EXP(-(D30)))</f>
        <v>1.4796551786912845E-2</v>
      </c>
      <c r="J30" s="1">
        <f t="shared" si="12"/>
        <v>2.084465391214E-2</v>
      </c>
      <c r="K30" s="1">
        <f t="shared" si="13"/>
        <v>1.0484523377598596E-2</v>
      </c>
      <c r="L30" s="1">
        <f>1/(1+EXP(-(D35)))</f>
        <v>0.10846172730844558</v>
      </c>
      <c r="M30" s="1">
        <f t="shared" si="14"/>
        <v>0.12868942979979861</v>
      </c>
      <c r="N30" s="1">
        <f t="shared" si="15"/>
        <v>9.1081104375871136E-2</v>
      </c>
      <c r="O30" s="1">
        <f>1/(1+EXP(-($B$39+B41+$C$37*$B$47+$B$46*1)))</f>
        <v>0.13336018902645488</v>
      </c>
      <c r="P30" s="1">
        <f>1/(1+EXP(-($B$39+$B41+$C$37*$B$47+$B$46*3)))</f>
        <v>0.11701255019870722</v>
      </c>
      <c r="Q30" s="1">
        <f>1/(1+EXP(-($B$39+$B41+$C$37*$B$47+$B$46*5)))</f>
        <v>0.10243199338539294</v>
      </c>
      <c r="R30" s="1">
        <f>1/(1+EXP(-($B$39+$B41+$C$37*$B$47+$B$46*10)))</f>
        <v>7.2821167183309596E-2</v>
      </c>
      <c r="S30" s="1">
        <f>1/(1+EXP(-($B$39+$B41+$C$37*$B$47+$B$46*15)))</f>
        <v>5.1281123999319944E-2</v>
      </c>
    </row>
    <row r="31" spans="1:19" x14ac:dyDescent="0.35">
      <c r="A31" t="s">
        <v>40</v>
      </c>
      <c r="B31" t="s">
        <v>37</v>
      </c>
      <c r="C31">
        <v>1.0416666666666666E-2</v>
      </c>
      <c r="D31">
        <v>-4.5302030000000002</v>
      </c>
      <c r="E31">
        <v>0.45149600000000001</v>
      </c>
      <c r="H31" t="s">
        <v>5</v>
      </c>
      <c r="I31" s="1">
        <f>1/(1+EXP(-(D31)))</f>
        <v>1.0663550864529865E-2</v>
      </c>
      <c r="J31" s="1">
        <f t="shared" si="12"/>
        <v>1.6647509773084962E-2</v>
      </c>
      <c r="K31" s="1">
        <f t="shared" si="13"/>
        <v>6.8156219614882016E-3</v>
      </c>
      <c r="L31" s="1">
        <f>1/(1+EXP(-(D36)))</f>
        <v>8.0298442399899764E-2</v>
      </c>
      <c r="M31" s="1">
        <f t="shared" si="14"/>
        <v>0.11458105912902002</v>
      </c>
      <c r="N31" s="1">
        <f t="shared" si="15"/>
        <v>5.5628729416818415E-2</v>
      </c>
      <c r="O31" s="1">
        <f t="shared" ref="O31:O32" si="16">1/(1+EXP(-($B$39+B42+$C$37*$B$47+$B$46*1)))</f>
        <v>7.4499670073454594E-2</v>
      </c>
      <c r="P31" s="1">
        <f>1/(1+EXP(-($B$39+$B42+$C$37*$B$47+$B$46*3)))</f>
        <v>6.4827579814822511E-2</v>
      </c>
      <c r="Q31" s="1">
        <f>1/(1+EXP(-($B$39+$B42+$C$37*$B$47+$B$46*5)))</f>
        <v>5.6334756893508815E-2</v>
      </c>
      <c r="R31" s="1">
        <f>1/(1+EXP(-($B$39+$B42+$C$37*$B$47+$B$46*10)))</f>
        <v>3.9463727315547197E-2</v>
      </c>
      <c r="S31" s="1">
        <f>1/(1+EXP(-($B$39+$B42+$C$37*$B$47+$B$46*15)))</f>
        <v>2.7497975013060144E-2</v>
      </c>
    </row>
    <row r="32" spans="1:19" x14ac:dyDescent="0.35">
      <c r="A32" t="s">
        <v>41</v>
      </c>
      <c r="B32" t="s">
        <v>37</v>
      </c>
      <c r="C32">
        <v>1.0416666666666666E-2</v>
      </c>
      <c r="D32">
        <v>-5.8656290000000002</v>
      </c>
      <c r="E32">
        <v>0.45034970000000002</v>
      </c>
      <c r="H32" t="s">
        <v>6</v>
      </c>
      <c r="I32" s="1">
        <f>1/(1+EXP(-(D32)))</f>
        <v>2.8272232650939848E-3</v>
      </c>
      <c r="J32" s="1">
        <f t="shared" si="12"/>
        <v>4.4283973528365071E-3</v>
      </c>
      <c r="K32" s="1">
        <f t="shared" si="13"/>
        <v>1.8039361253948836E-3</v>
      </c>
      <c r="L32" s="1">
        <f>1/(1+EXP(-(D37)))</f>
        <v>2.245074238491724E-2</v>
      </c>
      <c r="M32" s="1">
        <f t="shared" si="14"/>
        <v>3.0919219271860678E-2</v>
      </c>
      <c r="N32" s="1">
        <f t="shared" si="15"/>
        <v>1.6262775957651611E-2</v>
      </c>
      <c r="O32" s="1">
        <f t="shared" si="16"/>
        <v>1.624311308384041E-2</v>
      </c>
      <c r="P32" s="1">
        <f>1/(1+EXP(-($B$39+$B43+$C$37*$B$47+$B$46*3)))</f>
        <v>1.4019742846925788E-2</v>
      </c>
      <c r="Q32" s="1">
        <f>1/(1+EXP(-($B$39+$B43+$C$37*$B$47+$B$46*5)))</f>
        <v>1.2096966958207887E-2</v>
      </c>
      <c r="R32" s="1">
        <f>1/(1+EXP(-($B$39+$B43+$C$37*$B$47+$B$46*10)))</f>
        <v>8.3568662528753414E-3</v>
      </c>
      <c r="S32" s="1">
        <f>1/(1+EXP(-($B$39+$B43+$C$37*$B$47+$B$46*15)))</f>
        <v>5.7663680575516865E-3</v>
      </c>
    </row>
    <row r="33" spans="1:9" x14ac:dyDescent="0.35">
      <c r="A33" t="s">
        <v>38</v>
      </c>
      <c r="B33" t="s">
        <v>42</v>
      </c>
      <c r="C33">
        <v>1.0416666666666666E-2</v>
      </c>
      <c r="D33">
        <v>-1.6254839999999999</v>
      </c>
      <c r="E33">
        <v>0.14049800000000001</v>
      </c>
    </row>
    <row r="34" spans="1:9" x14ac:dyDescent="0.35">
      <c r="A34" t="s">
        <v>3</v>
      </c>
      <c r="B34" t="s">
        <v>42</v>
      </c>
      <c r="C34">
        <v>1.0416666666666666E-2</v>
      </c>
      <c r="D34">
        <v>-1.437694</v>
      </c>
      <c r="E34">
        <v>0.20691399999999999</v>
      </c>
    </row>
    <row r="35" spans="1:9" x14ac:dyDescent="0.35">
      <c r="A35" t="s">
        <v>39</v>
      </c>
      <c r="B35" t="s">
        <v>42</v>
      </c>
      <c r="C35">
        <v>1.0416666666666666E-2</v>
      </c>
      <c r="D35">
        <v>-2.1065510000000001</v>
      </c>
      <c r="E35">
        <v>0.1939545</v>
      </c>
    </row>
    <row r="36" spans="1:9" x14ac:dyDescent="0.35">
      <c r="A36" t="s">
        <v>40</v>
      </c>
      <c r="B36" t="s">
        <v>42</v>
      </c>
      <c r="C36">
        <v>1.0416666666666666E-2</v>
      </c>
      <c r="D36">
        <v>-2.4382990000000002</v>
      </c>
      <c r="E36">
        <v>0.3935206</v>
      </c>
    </row>
    <row r="37" spans="1:9" x14ac:dyDescent="0.35">
      <c r="A37" t="s">
        <v>41</v>
      </c>
      <c r="B37" t="s">
        <v>42</v>
      </c>
      <c r="C37">
        <v>1.0416666666666666E-2</v>
      </c>
      <c r="D37">
        <v>-3.7737250000000002</v>
      </c>
      <c r="E37">
        <v>0.32875500000000002</v>
      </c>
    </row>
    <row r="39" spans="1:9" x14ac:dyDescent="0.35">
      <c r="A39" t="s">
        <v>38</v>
      </c>
      <c r="B39">
        <v>-2.0082499999999999</v>
      </c>
      <c r="C39">
        <v>0.61060000000000003</v>
      </c>
    </row>
    <row r="40" spans="1:9" x14ac:dyDescent="0.35">
      <c r="A40" t="s">
        <v>3</v>
      </c>
      <c r="I40">
        <f>LN(I28/(1-I28))</f>
        <v>-3.7173880000000001</v>
      </c>
    </row>
    <row r="41" spans="1:9" x14ac:dyDescent="0.35">
      <c r="A41" t="s">
        <v>39</v>
      </c>
      <c r="B41">
        <v>4.3529999999999999E-2</v>
      </c>
      <c r="C41">
        <v>0.65676000000000001</v>
      </c>
    </row>
    <row r="42" spans="1:9" x14ac:dyDescent="0.35">
      <c r="A42" t="s">
        <v>40</v>
      </c>
      <c r="B42">
        <v>-0.60443999999999998</v>
      </c>
      <c r="C42" s="9">
        <v>0.65198</v>
      </c>
      <c r="D42" s="8"/>
      <c r="F42" s="8"/>
    </row>
    <row r="43" spans="1:9" x14ac:dyDescent="0.35">
      <c r="A43" t="s">
        <v>41</v>
      </c>
      <c r="B43">
        <v>-2.1886100000000002</v>
      </c>
      <c r="C43" s="9">
        <v>0.96387</v>
      </c>
      <c r="D43" s="8"/>
      <c r="F43" s="8"/>
    </row>
    <row r="44" spans="1:9" x14ac:dyDescent="0.35">
      <c r="C44" s="10"/>
      <c r="D44" s="8"/>
      <c r="F44" s="8"/>
    </row>
    <row r="45" spans="1:9" x14ac:dyDescent="0.35">
      <c r="C45" s="10"/>
      <c r="D45" s="8"/>
      <c r="F45" s="8"/>
    </row>
    <row r="46" spans="1:9" x14ac:dyDescent="0.35">
      <c r="A46" t="s">
        <v>45</v>
      </c>
      <c r="B46">
        <v>-7.4730000000000005E-2</v>
      </c>
      <c r="C46">
        <v>3.1099999999999999E-2</v>
      </c>
      <c r="D46" s="8"/>
      <c r="F46" s="8"/>
      <c r="G46">
        <f>C37*B47</f>
        <v>0.16788020833333331</v>
      </c>
    </row>
    <row r="47" spans="1:9" x14ac:dyDescent="0.35">
      <c r="A47" t="s">
        <v>36</v>
      </c>
      <c r="B47">
        <v>16.116499999999998</v>
      </c>
      <c r="C47">
        <v>5.4695499999999999</v>
      </c>
      <c r="D47" s="8"/>
      <c r="F47" s="8"/>
    </row>
    <row r="48" spans="1:9" x14ac:dyDescent="0.35">
      <c r="C48" s="10"/>
      <c r="D48" s="8"/>
      <c r="F48" s="8"/>
    </row>
    <row r="49" spans="3:6" x14ac:dyDescent="0.35">
      <c r="C49" s="10"/>
      <c r="D49" s="8"/>
      <c r="F49" s="8"/>
    </row>
    <row r="50" spans="3:6" x14ac:dyDescent="0.35">
      <c r="C50" s="10"/>
      <c r="D50" s="8"/>
      <c r="F50" s="8"/>
    </row>
    <row r="51" spans="3:6" x14ac:dyDescent="0.35">
      <c r="C51" s="10"/>
      <c r="D51" s="8"/>
    </row>
    <row r="52" spans="3:6" x14ac:dyDescent="0.35">
      <c r="C52" s="9"/>
    </row>
    <row r="53" spans="3:6" x14ac:dyDescent="0.35">
      <c r="C53" s="9"/>
    </row>
  </sheetData>
  <mergeCells count="3">
    <mergeCell ref="H2:J2"/>
    <mergeCell ref="K2:M2"/>
    <mergeCell ref="N2:S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sqref="A1:C11"/>
    </sheetView>
  </sheetViews>
  <sheetFormatPr defaultRowHeight="14.5" x14ac:dyDescent="0.35"/>
  <cols>
    <col min="1" max="1" width="14.90625" bestFit="1" customWidth="1"/>
    <col min="2" max="2" width="13.26953125" bestFit="1" customWidth="1"/>
  </cols>
  <sheetData>
    <row r="1" spans="1:3" x14ac:dyDescent="0.35">
      <c r="A1" t="s">
        <v>30</v>
      </c>
      <c r="B1" t="s">
        <v>35</v>
      </c>
      <c r="C1" t="s">
        <v>36</v>
      </c>
    </row>
    <row r="2" spans="1:3" x14ac:dyDescent="0.35">
      <c r="A2" t="s">
        <v>38</v>
      </c>
      <c r="B2" t="s">
        <v>37</v>
      </c>
      <c r="C2" s="7">
        <v>1.0416666666666666E-2</v>
      </c>
    </row>
    <row r="3" spans="1:3" x14ac:dyDescent="0.35">
      <c r="A3" t="s">
        <v>3</v>
      </c>
      <c r="B3" t="s">
        <v>37</v>
      </c>
      <c r="C3" s="7">
        <v>1.0416666666666666E-2</v>
      </c>
    </row>
    <row r="4" spans="1:3" x14ac:dyDescent="0.35">
      <c r="A4" t="s">
        <v>39</v>
      </c>
      <c r="B4" t="s">
        <v>37</v>
      </c>
      <c r="C4" s="7">
        <v>1.0416666666666666E-2</v>
      </c>
    </row>
    <row r="5" spans="1:3" x14ac:dyDescent="0.35">
      <c r="A5" t="s">
        <v>40</v>
      </c>
      <c r="B5" t="s">
        <v>37</v>
      </c>
      <c r="C5" s="7">
        <v>1.0416666666666666E-2</v>
      </c>
    </row>
    <row r="6" spans="1:3" x14ac:dyDescent="0.35">
      <c r="A6" t="s">
        <v>41</v>
      </c>
      <c r="B6" t="s">
        <v>37</v>
      </c>
      <c r="C6" s="7">
        <v>1.0416666666666701E-2</v>
      </c>
    </row>
    <row r="7" spans="1:3" x14ac:dyDescent="0.35">
      <c r="A7" t="s">
        <v>38</v>
      </c>
      <c r="B7" t="s">
        <v>42</v>
      </c>
      <c r="C7" s="7">
        <v>1.0416666666666701E-2</v>
      </c>
    </row>
    <row r="8" spans="1:3" x14ac:dyDescent="0.35">
      <c r="A8" t="s">
        <v>3</v>
      </c>
      <c r="B8" t="s">
        <v>42</v>
      </c>
      <c r="C8" s="7">
        <v>1.0416666666666701E-2</v>
      </c>
    </row>
    <row r="9" spans="1:3" x14ac:dyDescent="0.35">
      <c r="A9" t="s">
        <v>39</v>
      </c>
      <c r="B9" t="s">
        <v>42</v>
      </c>
      <c r="C9" s="7">
        <v>1.0416666666666701E-2</v>
      </c>
    </row>
    <row r="10" spans="1:3" x14ac:dyDescent="0.35">
      <c r="A10" t="s">
        <v>40</v>
      </c>
      <c r="B10" t="s">
        <v>42</v>
      </c>
      <c r="C10" s="7">
        <v>1.0416666666666701E-2</v>
      </c>
    </row>
    <row r="11" spans="1:3" x14ac:dyDescent="0.35">
      <c r="A11" t="s">
        <v>41</v>
      </c>
      <c r="B11" t="s">
        <v>42</v>
      </c>
      <c r="C11" s="7">
        <v>1.0416666666666701E-2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F25" sqref="F25"/>
    </sheetView>
  </sheetViews>
  <sheetFormatPr defaultRowHeight="14.5" x14ac:dyDescent="0.35"/>
  <cols>
    <col min="1" max="1" width="14" bestFit="1" customWidth="1"/>
  </cols>
  <sheetData>
    <row r="1" spans="1:5" x14ac:dyDescent="0.35">
      <c r="A1" t="s">
        <v>30</v>
      </c>
      <c r="B1" t="s">
        <v>45</v>
      </c>
      <c r="C1" t="s">
        <v>36</v>
      </c>
      <c r="D1" t="s">
        <v>51</v>
      </c>
      <c r="E1" t="s">
        <v>52</v>
      </c>
    </row>
    <row r="2" spans="1:5" x14ac:dyDescent="0.35">
      <c r="A2" t="s">
        <v>38</v>
      </c>
      <c r="B2">
        <v>1</v>
      </c>
      <c r="C2">
        <v>1.0416666666666666E-2</v>
      </c>
      <c r="D2">
        <v>-1.9151069999999999</v>
      </c>
      <c r="E2">
        <v>0.58973739999999997</v>
      </c>
    </row>
    <row r="3" spans="1:5" x14ac:dyDescent="0.35">
      <c r="A3" t="s">
        <v>39</v>
      </c>
      <c r="B3">
        <v>1</v>
      </c>
      <c r="C3">
        <v>1.0416666666666666E-2</v>
      </c>
      <c r="D3">
        <v>-1.871577</v>
      </c>
      <c r="E3">
        <v>0.48056589999999999</v>
      </c>
    </row>
    <row r="4" spans="1:5" x14ac:dyDescent="0.35">
      <c r="A4" t="s">
        <v>40</v>
      </c>
      <c r="B4">
        <v>1</v>
      </c>
      <c r="C4">
        <v>1.0416666666666666E-2</v>
      </c>
      <c r="D4">
        <v>-2.5195470000000002</v>
      </c>
      <c r="E4">
        <v>0.45483380000000001</v>
      </c>
    </row>
    <row r="5" spans="1:5" x14ac:dyDescent="0.35">
      <c r="A5" t="s">
        <v>41</v>
      </c>
      <c r="B5">
        <v>1</v>
      </c>
      <c r="C5">
        <v>1.0416666666666701E-2</v>
      </c>
      <c r="D5">
        <v>-4.1037150000000002</v>
      </c>
      <c r="E5">
        <v>0.84495790000000004</v>
      </c>
    </row>
    <row r="6" spans="1:5" x14ac:dyDescent="0.35">
      <c r="A6" t="s">
        <v>38</v>
      </c>
      <c r="B6">
        <v>3</v>
      </c>
      <c r="C6">
        <v>1.0416666666666701E-2</v>
      </c>
      <c r="D6">
        <v>-2.0645760000000002</v>
      </c>
      <c r="E6">
        <v>0.56340330000000005</v>
      </c>
    </row>
    <row r="7" spans="1:5" x14ac:dyDescent="0.35">
      <c r="A7" t="s">
        <v>39</v>
      </c>
      <c r="B7">
        <v>3</v>
      </c>
      <c r="C7">
        <v>1.0416666666666701E-2</v>
      </c>
      <c r="D7">
        <v>-2.0210469999999998</v>
      </c>
      <c r="E7">
        <v>0.44885190000000003</v>
      </c>
    </row>
    <row r="8" spans="1:5" x14ac:dyDescent="0.35">
      <c r="A8" t="s">
        <v>40</v>
      </c>
      <c r="B8">
        <v>3</v>
      </c>
      <c r="C8">
        <v>1.0416666666666701E-2</v>
      </c>
      <c r="D8">
        <v>-2.6690170000000002</v>
      </c>
      <c r="E8">
        <v>0.4259348</v>
      </c>
    </row>
    <row r="9" spans="1:5" x14ac:dyDescent="0.35">
      <c r="A9" t="s">
        <v>41</v>
      </c>
      <c r="B9">
        <v>3</v>
      </c>
      <c r="C9">
        <v>1.0416666666666701E-2</v>
      </c>
      <c r="D9">
        <v>-4.2531850000000002</v>
      </c>
      <c r="E9">
        <v>0.8288584</v>
      </c>
    </row>
    <row r="10" spans="1:5" x14ac:dyDescent="0.35">
      <c r="A10" t="s">
        <v>38</v>
      </c>
      <c r="B10">
        <v>5</v>
      </c>
      <c r="C10">
        <v>1.0416666666666701E-2</v>
      </c>
      <c r="D10">
        <v>-2.214045</v>
      </c>
      <c r="E10">
        <v>0.54294790000000004</v>
      </c>
    </row>
    <row r="11" spans="1:5" x14ac:dyDescent="0.35">
      <c r="A11" t="s">
        <v>39</v>
      </c>
      <c r="B11">
        <v>5</v>
      </c>
      <c r="C11">
        <v>1.0416666666666701E-2</v>
      </c>
      <c r="D11">
        <v>-2.1705160000000001</v>
      </c>
      <c r="E11">
        <v>0.42394419999999999</v>
      </c>
    </row>
    <row r="12" spans="1:5" x14ac:dyDescent="0.35">
      <c r="A12" t="s">
        <v>40</v>
      </c>
      <c r="B12">
        <v>5</v>
      </c>
      <c r="C12">
        <v>1.0416666666666701E-2</v>
      </c>
      <c r="D12">
        <v>-2.818486</v>
      </c>
      <c r="E12">
        <v>0.40460249999999998</v>
      </c>
    </row>
    <row r="13" spans="1:5" x14ac:dyDescent="0.35">
      <c r="A13" t="s">
        <v>41</v>
      </c>
      <c r="B13">
        <v>5</v>
      </c>
      <c r="C13">
        <v>1.0416666666666701E-2</v>
      </c>
      <c r="D13">
        <v>-4.4026540000000001</v>
      </c>
      <c r="E13">
        <v>0.81718710000000006</v>
      </c>
    </row>
    <row r="14" spans="1:5" x14ac:dyDescent="0.35">
      <c r="A14" t="s">
        <v>38</v>
      </c>
      <c r="B14">
        <v>10</v>
      </c>
      <c r="C14">
        <v>1.0416666666666701E-2</v>
      </c>
      <c r="D14">
        <v>-2.5877189999999999</v>
      </c>
      <c r="E14">
        <v>0.52159480000000003</v>
      </c>
    </row>
    <row r="15" spans="1:5" x14ac:dyDescent="0.35">
      <c r="A15" t="s">
        <v>39</v>
      </c>
      <c r="B15">
        <v>10</v>
      </c>
      <c r="C15">
        <v>1.0416666666666701E-2</v>
      </c>
      <c r="D15">
        <v>-2.54419</v>
      </c>
      <c r="E15">
        <v>0.39903100000000002</v>
      </c>
    </row>
    <row r="16" spans="1:5" x14ac:dyDescent="0.35">
      <c r="A16" t="s">
        <v>40</v>
      </c>
      <c r="B16">
        <v>10</v>
      </c>
      <c r="C16">
        <v>1.0416666666666701E-2</v>
      </c>
      <c r="D16">
        <v>-3.1921599999999999</v>
      </c>
      <c r="E16">
        <v>0.39147890000000002</v>
      </c>
    </row>
    <row r="17" spans="1:5" x14ac:dyDescent="0.35">
      <c r="A17" t="s">
        <v>41</v>
      </c>
      <c r="B17">
        <v>10</v>
      </c>
      <c r="C17">
        <v>1.0416666666666701E-2</v>
      </c>
      <c r="D17">
        <v>-4.7763280000000004</v>
      </c>
      <c r="E17">
        <v>0.80846260000000003</v>
      </c>
    </row>
    <row r="18" spans="1:5" x14ac:dyDescent="0.35">
      <c r="A18" t="s">
        <v>38</v>
      </c>
      <c r="B18">
        <v>15</v>
      </c>
      <c r="C18">
        <v>1.0416666666666701E-2</v>
      </c>
      <c r="D18">
        <v>-2.9613930000000002</v>
      </c>
      <c r="E18">
        <v>0.54560120000000001</v>
      </c>
    </row>
    <row r="19" spans="1:5" x14ac:dyDescent="0.35">
      <c r="A19" t="s">
        <v>39</v>
      </c>
      <c r="B19">
        <v>15</v>
      </c>
      <c r="C19">
        <v>1.0416666666666701E-2</v>
      </c>
      <c r="D19">
        <v>-2.9178630000000001</v>
      </c>
      <c r="E19">
        <v>0.43252020000000002</v>
      </c>
    </row>
    <row r="20" spans="1:5" x14ac:dyDescent="0.35">
      <c r="A20" t="s">
        <v>40</v>
      </c>
      <c r="B20">
        <v>15</v>
      </c>
      <c r="C20">
        <v>1.0416666666666701E-2</v>
      </c>
      <c r="D20">
        <v>-3.565833</v>
      </c>
      <c r="E20">
        <v>0.43721759999999998</v>
      </c>
    </row>
    <row r="21" spans="1:5" x14ac:dyDescent="0.35">
      <c r="A21" t="s">
        <v>41</v>
      </c>
      <c r="B21">
        <v>15</v>
      </c>
      <c r="C21">
        <v>1.0416666666666701E-2</v>
      </c>
      <c r="D21">
        <v>-5.1500009999999996</v>
      </c>
      <c r="E21">
        <v>0.82932479999999997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Sheet4</vt:lpstr>
      <vt:lpstr>BehaveNewData</vt:lpstr>
      <vt:lpstr>BehaveNewData2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</dc:creator>
  <cp:lastModifiedBy>Ellen</cp:lastModifiedBy>
  <dcterms:created xsi:type="dcterms:W3CDTF">2016-05-13T05:08:09Z</dcterms:created>
  <dcterms:modified xsi:type="dcterms:W3CDTF">2016-05-14T20:34:42Z</dcterms:modified>
</cp:coreProperties>
</file>